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2ZEmDkXUVdeSZUENa+4KLJ7Qz+5maBjy1W8qMwA/cekU3fx3Tde8SsBoge3dijVi57momv4U6JafusBJ/u+8fA==" workbookSaltValue="ozBOzcxDrp2w0MCuX/c2mw==" workbookSpinCount="100000" lockStructure="1"/>
  <bookViews>
    <workbookView xWindow="0" yWindow="0" windowWidth="28800" windowHeight="11700" activeTab="1"/>
  </bookViews>
  <sheets>
    <sheet name="Žiadosť MO-E" sheetId="2" r:id="rId1"/>
    <sheet name="Žiadosť MO-P " sheetId="10" r:id="rId2"/>
    <sheet name="Hárok1" sheetId="8" state="hidden" r:id="rId3"/>
    <sheet name="okresy" sheetId="5" state="hidden" r:id="rId4"/>
    <sheet name="output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2" l="1"/>
  <c r="X21" i="2"/>
  <c r="X20" i="2"/>
  <c r="X19" i="2"/>
  <c r="X18" i="2"/>
  <c r="X17" i="2"/>
  <c r="X16" i="2"/>
  <c r="X15" i="2"/>
  <c r="X14" i="2"/>
  <c r="X13" i="2"/>
  <c r="X12" i="2"/>
  <c r="X11" i="2"/>
  <c r="X10" i="2"/>
  <c r="X47" i="2"/>
  <c r="X48" i="2"/>
  <c r="X49" i="2"/>
  <c r="X50" i="2"/>
  <c r="X51" i="2"/>
  <c r="X52" i="2"/>
  <c r="X53" i="2"/>
  <c r="X54" i="2"/>
  <c r="X55" i="2"/>
  <c r="X56" i="2"/>
  <c r="X57" i="2"/>
  <c r="X58" i="2"/>
  <c r="X46" i="2"/>
  <c r="X29" i="2"/>
  <c r="X30" i="2"/>
  <c r="X31" i="2"/>
  <c r="X32" i="2"/>
  <c r="X33" i="2"/>
  <c r="X34" i="2"/>
  <c r="X35" i="2"/>
  <c r="X36" i="2"/>
  <c r="X37" i="2"/>
  <c r="X38" i="2"/>
  <c r="X39" i="2"/>
  <c r="X40" i="2"/>
  <c r="X28" i="2"/>
  <c r="X59" i="2" l="1"/>
  <c r="X41" i="2"/>
  <c r="X23" i="2"/>
  <c r="W47" i="2"/>
  <c r="W48" i="2"/>
  <c r="W49" i="2"/>
  <c r="W50" i="2"/>
  <c r="W51" i="2"/>
  <c r="W52" i="2"/>
  <c r="W53" i="2"/>
  <c r="W54" i="2"/>
  <c r="W55" i="2"/>
  <c r="W56" i="2"/>
  <c r="W57" i="2"/>
  <c r="W58" i="2"/>
  <c r="W46" i="2"/>
  <c r="W29" i="2"/>
  <c r="W30" i="2"/>
  <c r="W31" i="2"/>
  <c r="W32" i="2"/>
  <c r="W33" i="2"/>
  <c r="W34" i="2"/>
  <c r="W35" i="2"/>
  <c r="W36" i="2"/>
  <c r="W37" i="2"/>
  <c r="W38" i="2"/>
  <c r="W39" i="2"/>
  <c r="W40" i="2"/>
  <c r="W28" i="2"/>
  <c r="W11" i="2"/>
  <c r="W12" i="2"/>
  <c r="W13" i="2"/>
  <c r="W14" i="2"/>
  <c r="W15" i="2"/>
  <c r="W16" i="2"/>
  <c r="W17" i="2"/>
  <c r="W18" i="2"/>
  <c r="W19" i="2"/>
  <c r="W20" i="2"/>
  <c r="W21" i="2"/>
  <c r="W22" i="2"/>
  <c r="W10" i="2"/>
  <c r="Y64" i="2" l="1"/>
  <c r="J66" i="2" s="1"/>
  <c r="T27" i="10"/>
  <c r="T28" i="10"/>
  <c r="T29" i="10"/>
  <c r="T30" i="10"/>
  <c r="T31" i="10"/>
  <c r="T32" i="10"/>
  <c r="T33" i="10"/>
  <c r="T34" i="10"/>
  <c r="T35" i="10"/>
  <c r="T36" i="10"/>
  <c r="T26" i="10"/>
  <c r="T11" i="10"/>
  <c r="T12" i="10"/>
  <c r="T13" i="10"/>
  <c r="T14" i="10"/>
  <c r="T15" i="10"/>
  <c r="T16" i="10"/>
  <c r="T17" i="10"/>
  <c r="T18" i="10"/>
  <c r="T19" i="10"/>
  <c r="T20" i="10"/>
  <c r="T10" i="10"/>
  <c r="H47" i="2" l="1"/>
  <c r="H48" i="2"/>
  <c r="H49" i="2"/>
  <c r="H50" i="2"/>
  <c r="H51" i="2"/>
  <c r="H52" i="2"/>
  <c r="H53" i="2"/>
  <c r="H54" i="2"/>
  <c r="H55" i="2"/>
  <c r="H56" i="2"/>
  <c r="H57" i="2"/>
  <c r="H58" i="2"/>
  <c r="H46" i="2"/>
  <c r="H29" i="2"/>
  <c r="H30" i="2"/>
  <c r="H31" i="2"/>
  <c r="H32" i="2"/>
  <c r="H33" i="2"/>
  <c r="H34" i="2"/>
  <c r="H35" i="2"/>
  <c r="H36" i="2"/>
  <c r="H37" i="2"/>
  <c r="H38" i="2"/>
  <c r="H39" i="2"/>
  <c r="H40" i="2"/>
  <c r="H28" i="2"/>
  <c r="H11" i="2"/>
  <c r="H12" i="2"/>
  <c r="H13" i="2"/>
  <c r="H14" i="2"/>
  <c r="H15" i="2"/>
  <c r="H16" i="2"/>
  <c r="H17" i="2"/>
  <c r="H18" i="2"/>
  <c r="H19" i="2"/>
  <c r="H20" i="2"/>
  <c r="H21" i="2"/>
  <c r="H22" i="2"/>
  <c r="H10" i="2"/>
  <c r="V19" i="10" l="1"/>
  <c r="I19" i="10" s="1"/>
  <c r="V20" i="10"/>
  <c r="I20" i="10" s="1"/>
  <c r="G36" i="10"/>
  <c r="G35" i="10"/>
  <c r="G34" i="10"/>
  <c r="G33" i="10"/>
  <c r="G32" i="10"/>
  <c r="G31" i="10"/>
  <c r="G30" i="10"/>
  <c r="G29" i="10"/>
  <c r="G28" i="10"/>
  <c r="G27" i="10"/>
  <c r="G26" i="10"/>
  <c r="G20" i="10"/>
  <c r="G19" i="10"/>
  <c r="G18" i="10"/>
  <c r="G17" i="10"/>
  <c r="G16" i="10"/>
  <c r="G15" i="10"/>
  <c r="G14" i="10"/>
  <c r="G13" i="10"/>
  <c r="G12" i="10"/>
  <c r="G11" i="10"/>
  <c r="G10" i="10"/>
  <c r="J19" i="10"/>
  <c r="J20" i="10"/>
  <c r="M40" i="10" l="1"/>
  <c r="N40" i="10" s="1"/>
  <c r="U27" i="10"/>
  <c r="V27" i="10" s="1"/>
  <c r="I27" i="10" s="1"/>
  <c r="U28" i="10"/>
  <c r="V28" i="10" s="1"/>
  <c r="I28" i="10" s="1"/>
  <c r="U29" i="10"/>
  <c r="V29" i="10" s="1"/>
  <c r="I29" i="10" s="1"/>
  <c r="U30" i="10"/>
  <c r="V30" i="10" s="1"/>
  <c r="I30" i="10" s="1"/>
  <c r="U31" i="10"/>
  <c r="V31" i="10" s="1"/>
  <c r="I31" i="10" s="1"/>
  <c r="U32" i="10"/>
  <c r="V32" i="10" s="1"/>
  <c r="I32" i="10" s="1"/>
  <c r="U33" i="10"/>
  <c r="V33" i="10" s="1"/>
  <c r="I33" i="10" s="1"/>
  <c r="U34" i="10"/>
  <c r="V34" i="10" s="1"/>
  <c r="I34" i="10" s="1"/>
  <c r="U35" i="10"/>
  <c r="V35" i="10" s="1"/>
  <c r="I35" i="10" s="1"/>
  <c r="U36" i="10"/>
  <c r="V36" i="10" s="1"/>
  <c r="I36" i="10" s="1"/>
  <c r="U26" i="10"/>
  <c r="U11" i="10"/>
  <c r="U12" i="10"/>
  <c r="V12" i="10" s="1"/>
  <c r="I12" i="10" s="1"/>
  <c r="J12" i="10" s="1"/>
  <c r="U13" i="10"/>
  <c r="V13" i="10" s="1"/>
  <c r="I13" i="10" s="1"/>
  <c r="J13" i="10" s="1"/>
  <c r="U14" i="10"/>
  <c r="V14" i="10" s="1"/>
  <c r="I14" i="10" s="1"/>
  <c r="J14" i="10" s="1"/>
  <c r="U15" i="10"/>
  <c r="V15" i="10" s="1"/>
  <c r="I15" i="10" s="1"/>
  <c r="J15" i="10" s="1"/>
  <c r="U16" i="10"/>
  <c r="V16" i="10" s="1"/>
  <c r="I16" i="10" s="1"/>
  <c r="J16" i="10" s="1"/>
  <c r="U17" i="10"/>
  <c r="V17" i="10" s="1"/>
  <c r="I17" i="10" s="1"/>
  <c r="J17" i="10" s="1"/>
  <c r="U18" i="10"/>
  <c r="V18" i="10" s="1"/>
  <c r="I18" i="10" s="1"/>
  <c r="J18" i="10" s="1"/>
  <c r="U19" i="10"/>
  <c r="U20" i="10"/>
  <c r="U10" i="10"/>
  <c r="V10" i="10" s="1"/>
  <c r="I10" i="10" s="1"/>
  <c r="J10" i="10" s="1"/>
  <c r="W19" i="10"/>
  <c r="W20" i="10"/>
  <c r="N37" i="10"/>
  <c r="N21" i="10"/>
  <c r="M36" i="10"/>
  <c r="M35" i="10"/>
  <c r="M34" i="10"/>
  <c r="M18" i="10"/>
  <c r="M20" i="10"/>
  <c r="M19" i="10"/>
  <c r="M17" i="10"/>
  <c r="M16" i="10"/>
  <c r="M15" i="10"/>
  <c r="M14" i="10"/>
  <c r="W18" i="10" l="1"/>
  <c r="V26" i="10"/>
  <c r="I26" i="10" s="1"/>
  <c r="J26" i="10" s="1"/>
  <c r="V11" i="10"/>
  <c r="W17" i="10"/>
  <c r="W16" i="10"/>
  <c r="W15" i="10"/>
  <c r="W14" i="10"/>
  <c r="W28" i="10"/>
  <c r="W31" i="10"/>
  <c r="U37" i="10"/>
  <c r="W33" i="10"/>
  <c r="W12" i="10"/>
  <c r="W29" i="10"/>
  <c r="W27" i="10"/>
  <c r="W30" i="10"/>
  <c r="W32" i="10"/>
  <c r="W13" i="10"/>
  <c r="W10" i="10"/>
  <c r="W11" i="10"/>
  <c r="W36" i="10"/>
  <c r="W34" i="10"/>
  <c r="W35" i="10"/>
  <c r="U21" i="10"/>
  <c r="W26" i="10" l="1"/>
  <c r="V37" i="10"/>
  <c r="I37" i="10" s="1"/>
  <c r="V21" i="10"/>
  <c r="I21" i="10" s="1"/>
  <c r="I11" i="10"/>
  <c r="J11" i="10" s="1"/>
  <c r="V42" i="10"/>
  <c r="W21" i="10"/>
  <c r="J21" i="10" s="1"/>
  <c r="W37" i="10"/>
  <c r="J37" i="10" s="1"/>
  <c r="Y37" i="10" l="1"/>
  <c r="Z37" i="10" s="1"/>
  <c r="Y47" i="10"/>
  <c r="J42" i="10" s="1"/>
  <c r="J43" i="10"/>
  <c r="U40" i="10"/>
  <c r="Y21" i="10"/>
  <c r="Y41" i="10" l="1"/>
  <c r="V44" i="10"/>
  <c r="Z21" i="10"/>
  <c r="Y48" i="10"/>
  <c r="Z48" i="10" l="1"/>
  <c r="J40" i="10" s="1"/>
  <c r="I40" i="10"/>
  <c r="J34" i="10"/>
  <c r="J35" i="10"/>
  <c r="J36" i="10"/>
  <c r="J29" i="10" l="1"/>
  <c r="M29" i="10"/>
  <c r="M26" i="10"/>
  <c r="J28" i="10"/>
  <c r="M28" i="10"/>
  <c r="J27" i="10"/>
  <c r="M27" i="10"/>
  <c r="J33" i="10"/>
  <c r="M33" i="10"/>
  <c r="J32" i="10"/>
  <c r="M32" i="10"/>
  <c r="J31" i="10"/>
  <c r="M31" i="10"/>
  <c r="J30" i="10"/>
  <c r="M30" i="10"/>
  <c r="M12" i="10"/>
  <c r="M11" i="10"/>
  <c r="M13" i="10"/>
  <c r="M10" i="10"/>
  <c r="M21" i="10" l="1"/>
  <c r="O21" i="10" s="1"/>
  <c r="P21" i="10" s="1"/>
  <c r="M37" i="10"/>
  <c r="O37" i="10" s="1"/>
  <c r="P37" i="10" s="1"/>
  <c r="M39" i="10" l="1"/>
  <c r="N39" i="10" s="1"/>
  <c r="Q2" i="4" l="1"/>
  <c r="Y10" i="2" l="1"/>
  <c r="Y11" i="2"/>
  <c r="Y12" i="2"/>
  <c r="J12" i="2" s="1"/>
  <c r="Y13" i="2"/>
  <c r="J13" i="2" s="1"/>
  <c r="Y14" i="2"/>
  <c r="J14" i="2" s="1"/>
  <c r="Y15" i="2"/>
  <c r="Y16" i="2"/>
  <c r="J16" i="2" s="1"/>
  <c r="Y17" i="2"/>
  <c r="J17" i="2" s="1"/>
  <c r="Y18" i="2"/>
  <c r="Y19" i="2"/>
  <c r="Y20" i="2"/>
  <c r="Y21" i="2"/>
  <c r="Y22" i="2"/>
  <c r="Y40" i="2"/>
  <c r="J40" i="2" s="1"/>
  <c r="Y39" i="2"/>
  <c r="Y38" i="2"/>
  <c r="Y37" i="2"/>
  <c r="Y36" i="2"/>
  <c r="Y35" i="2"/>
  <c r="Y34" i="2"/>
  <c r="Y33" i="2"/>
  <c r="Y32" i="2"/>
  <c r="Y31" i="2"/>
  <c r="Y28" i="2"/>
  <c r="Y41" i="2" s="1"/>
  <c r="Y30" i="2"/>
  <c r="Y29" i="2"/>
  <c r="J29" i="2" s="1"/>
  <c r="Y46" i="2"/>
  <c r="Y47" i="2"/>
  <c r="Y48" i="2"/>
  <c r="Y49" i="2"/>
  <c r="Y50" i="2"/>
  <c r="Y51" i="2"/>
  <c r="Y52" i="2"/>
  <c r="Y53" i="2"/>
  <c r="Y54" i="2"/>
  <c r="Y55" i="2"/>
  <c r="Y56" i="2"/>
  <c r="J56" i="2" s="1"/>
  <c r="Y57" i="2"/>
  <c r="J57" i="2" s="1"/>
  <c r="Y58" i="2"/>
  <c r="J11" i="2"/>
  <c r="Z56" i="2"/>
  <c r="Z29" i="2"/>
  <c r="J22" i="2"/>
  <c r="Y59" i="2" l="1"/>
  <c r="AB59" i="2" s="1"/>
  <c r="Y23" i="2"/>
  <c r="J46" i="2"/>
  <c r="Z40" i="2"/>
  <c r="Z57" i="2"/>
  <c r="Z51" i="2"/>
  <c r="J51" i="2"/>
  <c r="Z50" i="2"/>
  <c r="J50" i="2"/>
  <c r="Z54" i="2"/>
  <c r="J54" i="2"/>
  <c r="Z47" i="2"/>
  <c r="J47" i="2"/>
  <c r="Z58" i="2"/>
  <c r="J58" i="2"/>
  <c r="Z48" i="2"/>
  <c r="J48" i="2"/>
  <c r="Z36" i="2"/>
  <c r="J36" i="2"/>
  <c r="Z35" i="2"/>
  <c r="J35" i="2"/>
  <c r="Z37" i="2"/>
  <c r="J37" i="2"/>
  <c r="Z33" i="2"/>
  <c r="J33" i="2"/>
  <c r="Z38" i="2"/>
  <c r="J38" i="2"/>
  <c r="Z31" i="2"/>
  <c r="J31" i="2"/>
  <c r="Z34" i="2"/>
  <c r="J34" i="2"/>
  <c r="Z39" i="2"/>
  <c r="J39" i="2"/>
  <c r="Z32" i="2"/>
  <c r="J32" i="2"/>
  <c r="Z30" i="2"/>
  <c r="J30" i="2"/>
  <c r="Z28" i="2"/>
  <c r="J28" i="2"/>
  <c r="Z55" i="2"/>
  <c r="J55" i="2"/>
  <c r="Z52" i="2"/>
  <c r="J52" i="2"/>
  <c r="Z49" i="2"/>
  <c r="J49" i="2"/>
  <c r="Z53" i="2"/>
  <c r="J53" i="2"/>
  <c r="Z12" i="2"/>
  <c r="AB70" i="2"/>
  <c r="AB41" i="2"/>
  <c r="Z11" i="2"/>
  <c r="Z46" i="2"/>
  <c r="Z13" i="2"/>
  <c r="Z15" i="2"/>
  <c r="J15" i="2"/>
  <c r="J10" i="2"/>
  <c r="Z22" i="2"/>
  <c r="Z16" i="2"/>
  <c r="Z18" i="2"/>
  <c r="J18" i="2"/>
  <c r="Z10" i="2"/>
  <c r="Z20" i="2"/>
  <c r="J20" i="2"/>
  <c r="Z17" i="2"/>
  <c r="Z19" i="2"/>
  <c r="J19" i="2"/>
  <c r="Z14" i="2"/>
  <c r="Z21" i="2"/>
  <c r="J21" i="2"/>
  <c r="N23" i="2"/>
  <c r="Z41" i="2" l="1"/>
  <c r="K41" i="2" s="1"/>
  <c r="Z59" i="2"/>
  <c r="K59" i="2" s="1"/>
  <c r="Z23" i="2"/>
  <c r="K23" i="2" s="1"/>
  <c r="J65" i="2"/>
  <c r="J41" i="2"/>
  <c r="J59" i="2"/>
  <c r="AB71" i="2"/>
  <c r="AC71" i="2" s="1"/>
  <c r="J23" i="2"/>
  <c r="X62" i="2"/>
  <c r="AB23" i="2"/>
  <c r="N59" i="2"/>
  <c r="N41" i="2"/>
  <c r="U75" i="2" l="1"/>
  <c r="U76" i="2" s="1"/>
  <c r="Y66" i="2"/>
  <c r="J62" i="2"/>
  <c r="AC23" i="2"/>
  <c r="AB63" i="2"/>
  <c r="M63" i="2"/>
  <c r="N63" i="2" s="1"/>
  <c r="K62" i="2" l="1"/>
  <c r="R2" i="4"/>
  <c r="M48" i="2" l="1"/>
  <c r="M29" i="2"/>
  <c r="K48" i="2" l="1"/>
  <c r="K29" i="2"/>
  <c r="N2" i="4"/>
  <c r="M2" i="4"/>
  <c r="J2" i="4"/>
  <c r="I2" i="4"/>
  <c r="H2" i="4"/>
  <c r="G2" i="4"/>
  <c r="F2" i="4"/>
  <c r="E2" i="4"/>
  <c r="D2" i="4"/>
  <c r="C2" i="4"/>
  <c r="B2" i="4"/>
  <c r="K32" i="2" l="1"/>
  <c r="M32" i="2"/>
  <c r="K36" i="2"/>
  <c r="M36" i="2"/>
  <c r="K31" i="2"/>
  <c r="M31" i="2"/>
  <c r="K37" i="2"/>
  <c r="M37" i="2"/>
  <c r="K38" i="2"/>
  <c r="M38" i="2"/>
  <c r="K33" i="2"/>
  <c r="M33" i="2"/>
  <c r="K39" i="2"/>
  <c r="M39" i="2"/>
  <c r="K30" i="2"/>
  <c r="M30" i="2"/>
  <c r="K34" i="2"/>
  <c r="M34" i="2"/>
  <c r="K40" i="2"/>
  <c r="M40" i="2"/>
  <c r="K35" i="2"/>
  <c r="M35" i="2"/>
  <c r="K28" i="2"/>
  <c r="M28" i="2"/>
  <c r="K54" i="2"/>
  <c r="M54" i="2"/>
  <c r="K49" i="2"/>
  <c r="M49" i="2"/>
  <c r="K55" i="2"/>
  <c r="M55" i="2"/>
  <c r="K47" i="2"/>
  <c r="M47" i="2"/>
  <c r="K50" i="2"/>
  <c r="M50" i="2"/>
  <c r="K52" i="2"/>
  <c r="M52" i="2"/>
  <c r="K56" i="2"/>
  <c r="M56" i="2"/>
  <c r="K57" i="2"/>
  <c r="M57" i="2"/>
  <c r="K51" i="2"/>
  <c r="M51" i="2"/>
  <c r="K53" i="2"/>
  <c r="M53" i="2"/>
  <c r="M46" i="2"/>
  <c r="K58" i="2"/>
  <c r="M58" i="2"/>
  <c r="M41" i="2" l="1"/>
  <c r="O41" i="2" s="1"/>
  <c r="P41" i="2" s="1"/>
  <c r="M59" i="2"/>
  <c r="K46" i="2"/>
  <c r="O59" i="2" l="1"/>
  <c r="P59" i="2" s="1"/>
  <c r="K19" i="2"/>
  <c r="M19" i="2"/>
  <c r="K17" i="2"/>
  <c r="M17" i="2"/>
  <c r="K22" i="2"/>
  <c r="M22" i="2"/>
  <c r="K20" i="2"/>
  <c r="M20" i="2"/>
  <c r="K16" i="2"/>
  <c r="M16" i="2"/>
  <c r="K18" i="2"/>
  <c r="M18" i="2"/>
  <c r="K21" i="2"/>
  <c r="M21" i="2"/>
  <c r="K12" i="2"/>
  <c r="M12" i="2"/>
  <c r="K13" i="2"/>
  <c r="M13" i="2"/>
  <c r="K14" i="2"/>
  <c r="M14" i="2"/>
  <c r="K15" i="2"/>
  <c r="M15" i="2"/>
  <c r="K11" i="2"/>
  <c r="M11" i="2"/>
  <c r="K10" i="2"/>
  <c r="M10" i="2"/>
  <c r="M23" i="2" l="1"/>
  <c r="O23" i="2" s="1"/>
  <c r="P2" i="4"/>
  <c r="K73" i="2" l="1"/>
  <c r="K74" i="2" s="1"/>
  <c r="O2" i="4"/>
  <c r="P23" i="2"/>
  <c r="M62" i="2"/>
  <c r="N62" i="2" s="1"/>
  <c r="J67" i="2" l="1"/>
  <c r="K67" i="2" s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<sst xmlns="http://schemas.openxmlformats.org/spreadsheetml/2006/main" count="250" uniqueCount="164">
  <si>
    <t>IČO</t>
  </si>
  <si>
    <t>Ulica</t>
  </si>
  <si>
    <t>Orientačné číslo</t>
  </si>
  <si>
    <t>PSČ</t>
  </si>
  <si>
    <t>Obec</t>
  </si>
  <si>
    <t>Bankové spojenie (IBAN)</t>
  </si>
  <si>
    <t>Názov alebo obchodné meno</t>
  </si>
  <si>
    <t>DIČ</t>
  </si>
  <si>
    <t>Zvoliť možnosť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</si>
  <si>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</si>
  <si>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</si>
  <si>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</si>
  <si>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</si>
  <si>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</si>
  <si>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</si>
  <si>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</si>
  <si>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</si>
  <si>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</si>
  <si>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</si>
  <si>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</si>
  <si>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</si>
  <si>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</si>
  <si>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</si>
  <si>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</si>
  <si>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</si>
  <si>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</si>
  <si>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</si>
  <si>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</si>
  <si>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</si>
  <si>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</si>
  <si>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SPOLU za dodávateľa: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</si>
  <si>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</si>
  <si>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</si>
  <si>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</si>
  <si>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</si>
  <si>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</si>
  <si>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Dodávateľ plynu: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</si>
  <si>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</si>
  <si>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</si>
  <si>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</si>
  <si>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</si>
  <si>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</si>
  <si>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</si>
  <si>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</si>
  <si>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</si>
  <si>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</si>
  <si>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</si>
  <si>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</si>
  <si>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</si>
  <si>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</si>
  <si>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</si>
  <si>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</si>
  <si>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</si>
  <si>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</si>
  <si>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</si>
  <si>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</si>
  <si>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</si>
  <si>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</si>
  <si>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</si>
  <si>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</si>
  <si>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</si>
  <si>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</si>
  <si>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</si>
  <si>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</si>
  <si>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</si>
  <si>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</si>
  <si>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</si>
  <si>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</si>
  <si>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</si>
  <si>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</si>
  <si>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</si>
  <si>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</si>
  <si>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</si>
  <si>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</si>
  <si>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</si>
  <si>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</si>
  <si>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</si>
  <si>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</si>
  <si>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</si>
  <si>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</si>
  <si>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</si>
  <si>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</si>
  <si>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</si>
  <si>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</si>
  <si>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</si>
  <si>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</si>
  <si>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</si>
  <si>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</si>
  <si>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</si>
  <si>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</si>
  <si>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</si>
  <si>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</si>
  <si>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</si>
  <si>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</si>
  <si>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</si>
  <si>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</si>
  <si>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</si>
  <si>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</si>
  <si>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</si>
  <si>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</si>
  <si>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</si>
  <si>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</si>
  <si>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</si>
  <si>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</si>
  <si>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</si>
  <si>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</si>
  <si>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</si>
  <si>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</si>
  <si>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</si>
  <si>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</si>
  <si>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</si>
  <si>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</si>
  <si>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</si>
  <si>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</si>
  <si>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</si>
  <si>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</si>
  <si>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</si>
  <si>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</si>
  <si>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</si>
  <si>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</si>
  <si>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</si>
  <si>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</si>
  <si>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</si>
  <si>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</si>
  <si>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</si>
  <si>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</si>
  <si>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</si>
  <si>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</si>
  <si>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</si>
  <si>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</si>
  <si>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</si>
  <si>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</si>
  <si>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</si>
  <si>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Zmluvy podľa § 4 ods. 4 písm. a) Nariadenia vlády</t>
  </si>
  <si>
    <t>SPOLU za zmluvy podľa § 4 ods. 4 písm. a) Nariadenia vlády:</t>
  </si>
  <si>
    <t>Zmluvy podľa § 4 ods. 4 písm. b) Nariadenia vlády</t>
  </si>
  <si>
    <t>SPOLU za zmluvy podľa § 4 ods. 4 písm. b) Nariadenia vlády:</t>
  </si>
  <si>
    <t>Zmluvy podľa § 4 ods. 4 písm. c) Nariadenia vlády</t>
  </si>
  <si>
    <t>SPOLU za zmluvy podľa § 4 ods. 4 písm. c) Nariadenia vlády:</t>
  </si>
  <si>
    <t>kompenzacia</t>
  </si>
  <si>
    <t>Sumárny vážený priemer rozdielu cien energie</t>
  </si>
  <si>
    <t>Celková spotreba energie za oprávnené obdobie v MWh</t>
  </si>
  <si>
    <t>aritmeticky priemer 3 tabuliek / cien energie</t>
  </si>
  <si>
    <t>sucet 3 tabuliek / spotreba</t>
  </si>
  <si>
    <t>kontrolny vypocet</t>
  </si>
  <si>
    <t>druh tarify</t>
  </si>
  <si>
    <t>tu pozor</t>
  </si>
  <si>
    <t>tu pozor, rounduj az po nasobeni 1,2</t>
  </si>
  <si>
    <t>Príloha k žiadosti - Základná kompenzácia za dodávku elektriny pre malých odberateľov elektriny</t>
  </si>
  <si>
    <t>spotreba plynu za daný mesiac (MWh)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</si>
  <si>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</si>
  <si>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údaj vyplniť do elektronickej žiadosti</t>
  </si>
  <si>
    <t>Celková spotreba energie za oprávnené obdobie v mWh</t>
  </si>
  <si>
    <t>SPOLU za zmluvy podľa § 6 ods. 4 písm. b) Nariadenia vlády: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</si>
  <si>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</si>
  <si>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regulovaná cena SOPO podľa rozhodnutia ÚRSO 
(€/MWh)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</si>
  <si>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</si>
  <si>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t>Zmluvy podľa § 6 ods. 4 písm. b) Nariadenia vlády</t>
  </si>
  <si>
    <t>SPOLU za zmluvy podľa § 6 ods. 4 písm. a) Nariadenia vlády: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</si>
  <si>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</si>
  <si>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</si>
  <si>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t>Zmluvy podľa § 6 ods. 4 písm. a) Nariadenia vlády</t>
  </si>
  <si>
    <t>Príloha k žiadosti - Základná kompenzácia za dodávku plynu pre malých odberateľov plynu</t>
  </si>
  <si>
    <t>milanko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</si>
</sst>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0"/>
    <numFmt numFmtId="165" formatCode="0.0000000"/>
    <numFmt numFmtId="166" formatCode="#,##0.000"/>
    <numFmt numFmtId="167" formatCode="_-* #,##0.00\ _€_-;\-* #,##0.00\ _€_-;_-* &quot;-&quot;??\ _€_-;_-@_-"/>
    <numFmt numFmtId="168" formatCode="#,##0.000000"/>
    <numFmt numFmtId="169" formatCode="#,##0.000_ ;\-#,##0.0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43" fontId="20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</cellStyleXfs>
  <cellXfs count="140">
    <xf numFmtId="0" fontId="0" fillId="0" borderId="0" xfId="0"/>
    <xf numFmtId="0" fontId="8" fillId="0" borderId="0" xfId="0" applyFont="1"/>
    <xf numFmtId="0" fontId="0" fillId="0" borderId="0" xfId="0" applyFill="1"/>
    <xf numFmtId="0" fontId="10" fillId="0" borderId="0" xfId="0" applyFont="1"/>
    <xf numFmtId="0" fontId="7" fillId="0" borderId="0" xfId="1"/>
    <xf numFmtId="0" fontId="8" fillId="0" borderId="0" xfId="1" applyFont="1"/>
    <xf numFmtId="0" fontId="13" fillId="0" borderId="0" xfId="1" applyFont="1" applyAlignment="1">
      <alignment horizontal="center" wrapText="1"/>
    </xf>
    <xf numFmtId="0" fontId="8" fillId="4" borderId="4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16" fillId="0" borderId="0" xfId="1" applyFont="1"/>
    <xf numFmtId="0" fontId="0" fillId="0" borderId="0" xfId="0" applyFill="1" applyProtection="1">
      <protection locked="0"/>
    </xf>
    <xf numFmtId="0" fontId="11" fillId="0" borderId="0" xfId="3" applyNumberFormat="1" applyFont="1" applyFill="1" applyBorder="1" applyAlignment="1" applyProtection="1"/>
    <xf numFmtId="0" fontId="7" fillId="0" borderId="0" xfId="1" applyFill="1"/>
    <xf numFmtId="0" fontId="13" fillId="0" borderId="0" xfId="1" applyFont="1" applyFill="1" applyAlignment="1">
      <alignment horizontal="center" wrapText="1"/>
    </xf>
    <xf numFmtId="0" fontId="16" fillId="0" borderId="0" xfId="1" applyFont="1" applyFill="1"/>
    <xf numFmtId="0" fontId="8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8" fillId="3" borderId="0" xfId="1" applyFont="1" applyFill="1"/>
    <xf numFmtId="0" fontId="8" fillId="7" borderId="0" xfId="1" applyFont="1" applyFill="1"/>
    <xf numFmtId="0" fontId="8" fillId="5" borderId="0" xfId="1" applyFont="1" applyFill="1"/>
    <xf numFmtId="0" fontId="17" fillId="2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/>
    <xf numFmtId="0" fontId="0" fillId="0" borderId="0" xfId="0" applyBorder="1" applyAlignment="1"/>
    <xf numFmtId="0" fontId="0" fillId="8" borderId="0" xfId="0" applyFill="1"/>
    <xf numFmtId="0" fontId="15" fillId="0" borderId="0" xfId="1" applyFont="1" applyFill="1" applyBorder="1" applyAlignment="1">
      <alignment horizontal="center"/>
    </xf>
    <xf numFmtId="0" fontId="15" fillId="6" borderId="7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0" fontId="0" fillId="5" borderId="0" xfId="0" applyFill="1"/>
    <xf numFmtId="164" fontId="8" fillId="0" borderId="4" xfId="1" applyNumberFormat="1" applyFont="1" applyBorder="1" applyAlignment="1" applyProtection="1">
      <alignment horizontal="center" vertical="center" wrapText="1"/>
      <protection locked="0"/>
    </xf>
    <xf numFmtId="0" fontId="8" fillId="4" borderId="14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164" fontId="8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7" fillId="0" borderId="0" xfId="1" applyFill="1" applyBorder="1"/>
    <xf numFmtId="0" fontId="8" fillId="0" borderId="0" xfId="7" applyFont="1" applyFill="1" applyAlignment="1">
      <alignment horizontal="left"/>
    </xf>
    <xf numFmtId="0" fontId="3" fillId="0" borderId="5" xfId="7" applyFont="1" applyBorder="1" applyAlignment="1">
      <alignment horizontal="center"/>
    </xf>
    <xf numFmtId="0" fontId="3" fillId="0" borderId="4" xfId="7" applyFont="1" applyBorder="1" applyAlignment="1">
      <alignment horizontal="center"/>
    </xf>
    <xf numFmtId="0" fontId="8" fillId="4" borderId="4" xfId="7" applyFont="1" applyFill="1" applyBorder="1" applyAlignment="1">
      <alignment horizontal="center" vertical="center" wrapText="1"/>
    </xf>
    <xf numFmtId="0" fontId="8" fillId="7" borderId="4" xfId="7" applyFont="1" applyFill="1" applyBorder="1" applyAlignment="1">
      <alignment horizontal="center" vertical="center" wrapText="1"/>
    </xf>
    <xf numFmtId="0" fontId="9" fillId="7" borderId="4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wrapText="1"/>
    </xf>
    <xf numFmtId="0" fontId="13" fillId="0" borderId="0" xfId="7" applyFont="1" applyFill="1" applyAlignment="1">
      <alignment horizontal="center" wrapText="1"/>
    </xf>
    <xf numFmtId="0" fontId="8" fillId="0" borderId="0" xfId="7" applyFont="1"/>
    <xf numFmtId="0" fontId="8" fillId="7" borderId="0" xfId="7" applyFont="1" applyFill="1"/>
    <xf numFmtId="0" fontId="3" fillId="0" borderId="0" xfId="7"/>
    <xf numFmtId="0" fontId="16" fillId="0" borderId="0" xfId="7" applyFont="1"/>
    <xf numFmtId="0" fontId="16" fillId="0" borderId="0" xfId="7" applyFont="1" applyFill="1"/>
    <xf numFmtId="0" fontId="3" fillId="0" borderId="0" xfId="7" applyFill="1"/>
    <xf numFmtId="0" fontId="8" fillId="3" borderId="4" xfId="7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center" vertical="center" wrapText="1"/>
    </xf>
    <xf numFmtId="0" fontId="8" fillId="3" borderId="0" xfId="7" applyFont="1" applyFill="1"/>
    <xf numFmtId="0" fontId="8" fillId="4" borderId="4" xfId="1" applyFont="1" applyFill="1" applyBorder="1" applyAlignment="1" applyProtection="1">
      <alignment horizontal="center" vertical="center" wrapText="1"/>
      <protection hidden="1"/>
    </xf>
    <xf numFmtId="4" fontId="8" fillId="4" borderId="4" xfId="1" applyNumberFormat="1" applyFont="1" applyFill="1" applyBorder="1" applyAlignment="1" applyProtection="1">
      <alignment horizontal="center" vertical="center" wrapText="1"/>
      <protection hidden="1"/>
    </xf>
    <xf numFmtId="4" fontId="8" fillId="4" borderId="4" xfId="7" applyNumberFormat="1" applyFont="1" applyFill="1" applyBorder="1" applyAlignment="1" applyProtection="1">
      <alignment horizontal="center" vertical="center" wrapText="1"/>
      <protection hidden="1"/>
    </xf>
    <xf numFmtId="4" fontId="0" fillId="0" borderId="0" xfId="0" applyNumberFormat="1"/>
    <xf numFmtId="167" fontId="8" fillId="0" borderId="4" xfId="7" applyNumberFormat="1" applyFont="1" applyFill="1" applyBorder="1" applyAlignment="1" applyProtection="1">
      <alignment horizontal="center" vertical="center" wrapText="1"/>
    </xf>
    <xf numFmtId="164" fontId="8" fillId="0" borderId="4" xfId="5" applyNumberFormat="1" applyFont="1" applyBorder="1" applyAlignment="1" applyProtection="1">
      <alignment horizontal="center" vertical="center" wrapText="1"/>
      <protection locked="0"/>
    </xf>
    <xf numFmtId="164" fontId="8" fillId="0" borderId="4" xfId="7" applyNumberFormat="1" applyFont="1" applyBorder="1" applyAlignment="1" applyProtection="1">
      <alignment horizontal="center" vertical="center" wrapText="1"/>
      <protection locked="0"/>
    </xf>
    <xf numFmtId="164" fontId="0" fillId="8" borderId="0" xfId="0" applyNumberFormat="1" applyFill="1"/>
    <xf numFmtId="0" fontId="22" fillId="0" borderId="0" xfId="0" applyFont="1"/>
    <xf numFmtId="2" fontId="8" fillId="0" borderId="4" xfId="7" applyNumberFormat="1" applyFont="1" applyFill="1" applyBorder="1" applyAlignment="1" applyProtection="1">
      <alignment horizontal="center" vertical="center" wrapText="1"/>
    </xf>
    <xf numFmtId="2" fontId="8" fillId="4" borderId="14" xfId="1" applyNumberFormat="1" applyFont="1" applyFill="1" applyBorder="1" applyAlignment="1">
      <alignment horizontal="center" vertical="center" wrapText="1"/>
    </xf>
    <xf numFmtId="166" fontId="8" fillId="4" borderId="4" xfId="7" applyNumberFormat="1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/>
    <xf numFmtId="0" fontId="0" fillId="3" borderId="3" xfId="0" applyFill="1" applyBorder="1" applyAlignment="1">
      <alignment vertical="center"/>
    </xf>
    <xf numFmtId="0" fontId="8" fillId="3" borderId="0" xfId="7" applyFont="1" applyFill="1" applyAlignment="1" applyProtection="1">
      <alignment horizontal="left"/>
      <protection hidden="1"/>
    </xf>
    <xf numFmtId="166" fontId="8" fillId="0" borderId="4" xfId="13" applyNumberFormat="1" applyFont="1" applyBorder="1" applyAlignment="1" applyProtection="1">
      <alignment horizontal="center" vertical="center" wrapText="1"/>
      <protection locked="0"/>
    </xf>
    <xf numFmtId="166" fontId="8" fillId="0" borderId="4" xfId="5" applyNumberFormat="1" applyFont="1" applyBorder="1" applyAlignment="1" applyProtection="1">
      <alignment horizontal="center" vertical="center" wrapText="1"/>
      <protection locked="0"/>
    </xf>
    <xf numFmtId="166" fontId="8" fillId="0" borderId="4" xfId="13" applyNumberFormat="1" applyFont="1" applyBorder="1" applyAlignment="1" applyProtection="1">
      <alignment horizontal="center" vertical="center" wrapText="1"/>
    </xf>
    <xf numFmtId="166" fontId="8" fillId="0" borderId="4" xfId="13" applyNumberFormat="1" applyFont="1" applyFill="1" applyBorder="1" applyAlignment="1" applyProtection="1">
      <alignment horizontal="center" vertical="center" wrapText="1"/>
    </xf>
    <xf numFmtId="4" fontId="23" fillId="5" borderId="4" xfId="7" applyNumberFormat="1" applyFont="1" applyFill="1" applyBorder="1" applyAlignment="1" applyProtection="1">
      <alignment horizontal="center"/>
      <protection hidden="1"/>
    </xf>
    <xf numFmtId="4" fontId="23" fillId="5" borderId="4" xfId="7" applyNumberFormat="1" applyFont="1" applyFill="1" applyBorder="1" applyAlignment="1" applyProtection="1">
      <alignment horizontal="center" vertical="center" wrapText="1"/>
      <protection hidden="1"/>
    </xf>
    <xf numFmtId="4" fontId="23" fillId="6" borderId="16" xfId="7" applyNumberFormat="1" applyFont="1" applyFill="1" applyBorder="1" applyAlignment="1" applyProtection="1">
      <alignment horizontal="center"/>
      <protection hidden="1"/>
    </xf>
    <xf numFmtId="4" fontId="23" fillId="6" borderId="15" xfId="7" applyNumberFormat="1" applyFont="1" applyFill="1" applyBorder="1" applyAlignment="1" applyProtection="1">
      <alignment horizontal="center"/>
      <protection hidden="1"/>
    </xf>
    <xf numFmtId="168" fontId="23" fillId="8" borderId="10" xfId="7" applyNumberFormat="1" applyFont="1" applyFill="1" applyBorder="1" applyAlignment="1" applyProtection="1">
      <alignment horizontal="center"/>
      <protection hidden="1"/>
    </xf>
    <xf numFmtId="166" fontId="23" fillId="8" borderId="13" xfId="7" applyNumberFormat="1" applyFont="1" applyFill="1" applyBorder="1" applyAlignment="1" applyProtection="1">
      <alignment horizontal="center"/>
      <protection hidden="1"/>
    </xf>
    <xf numFmtId="166" fontId="8" fillId="0" borderId="4" xfId="12" applyNumberFormat="1" applyFont="1" applyBorder="1" applyAlignment="1" applyProtection="1">
      <alignment horizontal="center" vertical="center" wrapText="1"/>
      <protection hidden="1"/>
    </xf>
    <xf numFmtId="166" fontId="8" fillId="0" borderId="4" xfId="12" applyNumberFormat="1" applyFont="1" applyFill="1" applyBorder="1" applyAlignment="1" applyProtection="1">
      <alignment horizontal="center" vertical="center" wrapText="1"/>
      <protection hidden="1"/>
    </xf>
    <xf numFmtId="169" fontId="8" fillId="0" borderId="4" xfId="5" applyNumberFormat="1" applyFont="1" applyBorder="1" applyAlignment="1" applyProtection="1">
      <alignment horizontal="center" vertical="center" wrapText="1"/>
      <protection locked="0"/>
    </xf>
    <xf numFmtId="166" fontId="8" fillId="0" borderId="4" xfId="12" applyNumberFormat="1" applyFont="1" applyBorder="1" applyAlignment="1" applyProtection="1">
      <alignment horizontal="center" vertical="center" wrapText="1"/>
      <protection locked="0"/>
    </xf>
    <xf numFmtId="0" fontId="8" fillId="3" borderId="0" xfId="1" applyFont="1" applyFill="1" applyAlignment="1" applyProtection="1">
      <alignment horizontal="left"/>
    </xf>
    <xf numFmtId="0" fontId="8" fillId="3" borderId="20" xfId="1" applyFont="1" applyFill="1" applyBorder="1" applyAlignment="1" applyProtection="1"/>
    <xf numFmtId="0" fontId="8" fillId="3" borderId="23" xfId="1" applyFont="1" applyFill="1" applyBorder="1" applyProtection="1"/>
    <xf numFmtId="4" fontId="23" fillId="5" borderId="4" xfId="1" applyNumberFormat="1" applyFont="1" applyFill="1" applyBorder="1" applyAlignment="1" applyProtection="1">
      <alignment horizontal="center"/>
      <protection hidden="1"/>
    </xf>
    <xf numFmtId="4" fontId="23" fillId="6" borderId="6" xfId="1" applyNumberFormat="1" applyFont="1" applyFill="1" applyBorder="1" applyAlignment="1" applyProtection="1">
      <alignment horizontal="center"/>
      <protection hidden="1"/>
    </xf>
    <xf numFmtId="168" fontId="23" fillId="8" borderId="10" xfId="1" applyNumberFormat="1" applyFont="1" applyFill="1" applyBorder="1" applyAlignment="1" applyProtection="1">
      <alignment horizontal="center"/>
      <protection hidden="1"/>
    </xf>
    <xf numFmtId="166" fontId="23" fillId="8" borderId="13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locked="0"/>
    </xf>
    <xf numFmtId="166" fontId="8" fillId="0" borderId="4" xfId="1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Alignment="1" applyProtection="1">
      <alignment horizontal="left"/>
      <protection locked="0"/>
    </xf>
    <xf numFmtId="166" fontId="8" fillId="0" borderId="4" xfId="1" applyNumberFormat="1" applyFont="1" applyBorder="1" applyAlignment="1" applyProtection="1">
      <alignment horizontal="center" vertical="center" wrapText="1"/>
      <protection locked="0"/>
    </xf>
    <xf numFmtId="0" fontId="8" fillId="3" borderId="20" xfId="7" applyFont="1" applyFill="1" applyBorder="1" applyAlignment="1" applyProtection="1">
      <alignment horizontal="left"/>
    </xf>
    <xf numFmtId="0" fontId="8" fillId="3" borderId="23" xfId="7" applyFont="1" applyFill="1" applyBorder="1" applyAlignment="1" applyProtection="1">
      <alignment horizontal="left"/>
    </xf>
    <xf numFmtId="166" fontId="8" fillId="0" borderId="4" xfId="7" applyNumberFormat="1" applyFont="1" applyBorder="1" applyAlignment="1" applyProtection="1">
      <alignment horizontal="center" vertical="center" wrapText="1"/>
      <protection locked="0"/>
    </xf>
    <xf numFmtId="166" fontId="8" fillId="0" borderId="4" xfId="6" applyNumberFormat="1" applyFont="1" applyBorder="1" applyAlignment="1" applyProtection="1">
      <alignment horizontal="center" vertical="center" wrapText="1"/>
      <protection locked="0"/>
    </xf>
    <xf numFmtId="0" fontId="15" fillId="3" borderId="1" xfId="6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vertical="center"/>
    </xf>
    <xf numFmtId="0" fontId="15" fillId="3" borderId="1" xfId="1" applyFont="1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15" fillId="7" borderId="1" xfId="1" applyFont="1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15" fillId="5" borderId="1" xfId="1" applyFont="1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21" fillId="0" borderId="0" xfId="0" applyFont="1" applyFill="1" applyBorder="1" applyAlignment="1">
      <alignment horizontal="center" vertical="center"/>
    </xf>
    <xf numFmtId="0" fontId="8" fillId="3" borderId="24" xfId="1" applyFont="1" applyFill="1" applyBorder="1" applyAlignment="1" applyProtection="1">
      <alignment horizontal="left"/>
      <protection locked="0"/>
    </xf>
    <xf numFmtId="0" fontId="8" fillId="3" borderId="25" xfId="1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 applyProtection="1">
      <alignment horizontal="left"/>
      <protection locked="0"/>
    </xf>
    <xf numFmtId="0" fontId="8" fillId="3" borderId="22" xfId="0" applyFont="1" applyFill="1" applyBorder="1" applyAlignment="1" applyProtection="1">
      <alignment horizontal="left"/>
      <protection locked="0"/>
    </xf>
    <xf numFmtId="0" fontId="0" fillId="8" borderId="0" xfId="0" applyFill="1" applyAlignment="1">
      <alignment horizontal="center"/>
    </xf>
    <xf numFmtId="0" fontId="15" fillId="8" borderId="8" xfId="1" applyFont="1" applyFill="1" applyBorder="1" applyAlignment="1"/>
    <xf numFmtId="0" fontId="0" fillId="8" borderId="9" xfId="0" applyFill="1" applyBorder="1" applyAlignment="1"/>
    <xf numFmtId="0" fontId="15" fillId="8" borderId="11" xfId="1" applyFont="1" applyFill="1" applyBorder="1" applyAlignment="1"/>
    <xf numFmtId="0" fontId="0" fillId="8" borderId="12" xfId="0" applyFill="1" applyBorder="1" applyAlignment="1"/>
    <xf numFmtId="0" fontId="15" fillId="0" borderId="7" xfId="1" applyFont="1" applyBorder="1" applyAlignment="1"/>
    <xf numFmtId="0" fontId="0" fillId="0" borderId="7" xfId="0" applyBorder="1" applyAlignment="1"/>
    <xf numFmtId="0" fontId="15" fillId="0" borderId="6" xfId="1" applyFont="1" applyBorder="1" applyAlignment="1"/>
    <xf numFmtId="0" fontId="0" fillId="0" borderId="6" xfId="0" applyBorder="1" applyAlignment="1"/>
    <xf numFmtId="0" fontId="15" fillId="8" borderId="11" xfId="7" applyFont="1" applyFill="1" applyBorder="1" applyAlignment="1"/>
    <xf numFmtId="0" fontId="15" fillId="3" borderId="1" xfId="7" applyFont="1" applyFill="1" applyBorder="1" applyAlignment="1">
      <alignment horizontal="left" vertical="center" wrapText="1"/>
    </xf>
    <xf numFmtId="0" fontId="15" fillId="3" borderId="1" xfId="7" applyFont="1" applyFill="1" applyBorder="1" applyAlignment="1"/>
    <xf numFmtId="0" fontId="15" fillId="7" borderId="1" xfId="7" applyFont="1" applyFill="1" applyBorder="1" applyAlignment="1"/>
    <xf numFmtId="0" fontId="8" fillId="0" borderId="19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5" fillId="8" borderId="8" xfId="7" applyFont="1" applyFill="1" applyBorder="1" applyAlignment="1"/>
    <xf numFmtId="17" fontId="8" fillId="3" borderId="24" xfId="7" applyNumberFormat="1" applyFont="1" applyFill="1" applyBorder="1" applyAlignment="1" applyProtection="1">
      <alignment horizontal="left"/>
      <protection locked="0"/>
    </xf>
    <xf numFmtId="0" fontId="8" fillId="3" borderId="24" xfId="7" applyFont="1" applyFill="1" applyBorder="1" applyAlignment="1" applyProtection="1">
      <alignment horizontal="left"/>
      <protection locked="0"/>
    </xf>
    <xf numFmtId="0" fontId="8" fillId="3" borderId="25" xfId="7" applyFont="1" applyFill="1" applyBorder="1" applyAlignment="1" applyProtection="1">
      <alignment horizontal="left"/>
      <protection locked="0"/>
    </xf>
  </cellXfs>
  <cellStyles count="20">
    <cellStyle name="Čiarka" xfId="5" builtinId="3"/>
    <cellStyle name="Čiarka 2" xfId="2"/>
    <cellStyle name="Čiarka 2 2" xfId="9"/>
    <cellStyle name="Čiarka 2 3" xfId="15"/>
    <cellStyle name="Čiarka 3" xfId="11"/>
    <cellStyle name="Čiarka 4" xfId="17"/>
    <cellStyle name="Normálna" xfId="0" builtinId="0"/>
    <cellStyle name="Normálna 2" xfId="1"/>
    <cellStyle name="Normálna 2 2" xfId="4"/>
    <cellStyle name="Normálna 2 2 2" xfId="7"/>
    <cellStyle name="Normálna 2 2 2 2" xfId="13"/>
    <cellStyle name="Normálna 2 2 2 3" xfId="19"/>
    <cellStyle name="Normálna 2 2 3" xfId="10"/>
    <cellStyle name="Normálna 2 2 4" xfId="16"/>
    <cellStyle name="Normálna 2 3" xfId="6"/>
    <cellStyle name="Normálna 2 3 2" xfId="12"/>
    <cellStyle name="Normálna 2 3 3" xfId="18"/>
    <cellStyle name="Normálna 2 4" xfId="8"/>
    <cellStyle name="Normálna 2 5" xfId="14"/>
    <cellStyle name="Normálna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D77"/>
  <sheetViews>
    <sheetView topLeftCell="A4" zoomScale="70" zoomScaleNormal="70" workbookViewId="0">
      <selection activeCell="AJ20" sqref="AJ20"/>
    </sheetView>
  </sheetViews>
  <sheetFormatPr defaultRowHeight="15" x14ac:dyDescent="0.25"/>
  <cols>
    <col min="2" max="2" width="8.7109375" style="2"/>
    <col min="3" max="3" width="19.7109375" customWidth="1"/>
    <col min="4" max="7" width="24.7109375" customWidth="1"/>
    <col min="8" max="8" width="24.7109375" style="2" customWidth="1"/>
    <col min="9" max="9" width="24.7109375" customWidth="1"/>
    <col min="10" max="11" width="42.7109375" customWidth="1"/>
    <col min="12" max="12" width="9.140625" hidden="1" customWidth="1"/>
    <col min="13" max="13" width="11.42578125" hidden="1" customWidth="1"/>
    <col min="14" max="14" width="8.7109375" hidden="1" customWidth="1"/>
    <col min="15" max="15" width="11" hidden="1" customWidth="1"/>
    <col min="16" max="19" width="8.7109375" hidden="1" customWidth="1"/>
    <col min="20" max="20" width="9.140625" hidden="1" customWidth="1"/>
    <col min="21" max="21" width="15.42578125" hidden="1" customWidth="1"/>
    <col min="22" max="22" width="9.140625" hidden="1" customWidth="1"/>
    <col min="23" max="23" width="12.5703125" hidden="1" customWidth="1"/>
    <col min="24" max="24" width="18.7109375" hidden="1" customWidth="1"/>
    <col min="25" max="25" width="20.42578125" hidden="1" customWidth="1"/>
    <col min="26" max="26" width="15.42578125" hidden="1" customWidth="1"/>
    <col min="27" max="27" width="9.140625" hidden="1" customWidth="1"/>
    <col min="28" max="28" width="24.7109375" hidden="1" customWidth="1"/>
    <col min="29" max="29" width="29.42578125" hidden="1" customWidth="1"/>
    <col min="30" max="30" width="23.5703125" hidden="1" customWidth="1"/>
  </cols>
  <sheetData>
    <row r="2" spans="3:26" ht="44.25" customHeight="1" x14ac:dyDescent="0.25">
      <c r="C2" s="104" t="s">
        <v>148</v>
      </c>
      <c r="D2" s="105"/>
      <c r="E2" s="105"/>
      <c r="F2" s="105"/>
      <c r="G2" s="105"/>
      <c r="H2" s="105"/>
      <c r="I2" s="105"/>
      <c r="J2" s="105"/>
      <c r="K2" s="73"/>
    </row>
    <row r="3" spans="3:26" ht="21" x14ac:dyDescent="0.25">
      <c r="C3" s="115"/>
      <c r="D3" s="115"/>
      <c r="E3" s="115"/>
      <c r="F3" s="115"/>
      <c r="G3" s="115"/>
      <c r="H3" s="42"/>
      <c r="I3" s="42"/>
      <c r="J3" s="42"/>
      <c r="K3" s="4"/>
    </row>
    <row r="4" spans="3:26" x14ac:dyDescent="0.25">
      <c r="C4" s="4"/>
      <c r="D4" s="4"/>
      <c r="E4" s="4"/>
      <c r="F4" s="4"/>
      <c r="G4" s="4"/>
      <c r="H4" s="13"/>
      <c r="I4" s="4"/>
      <c r="J4" s="4"/>
      <c r="K4" s="4"/>
    </row>
    <row r="5" spans="3:26" x14ac:dyDescent="0.25">
      <c r="C5" s="90" t="s">
        <v>9</v>
      </c>
      <c r="D5" s="118"/>
      <c r="E5" s="118"/>
      <c r="F5" s="118"/>
      <c r="G5" s="118"/>
      <c r="H5" s="118"/>
      <c r="I5" s="118"/>
      <c r="J5" s="118"/>
      <c r="K5" s="119"/>
    </row>
    <row r="6" spans="3:26" x14ac:dyDescent="0.25">
      <c r="C6" s="91" t="s">
        <v>10</v>
      </c>
      <c r="D6" s="116"/>
      <c r="E6" s="116"/>
      <c r="F6" s="116"/>
      <c r="G6" s="116"/>
      <c r="H6" s="116"/>
      <c r="I6" s="116"/>
      <c r="J6" s="116"/>
      <c r="K6" s="117"/>
    </row>
    <row r="7" spans="3:26" x14ac:dyDescent="0.25">
      <c r="C7" s="5"/>
      <c r="D7" s="4"/>
      <c r="E7" s="5"/>
      <c r="F7" s="5"/>
      <c r="G7" s="6"/>
      <c r="H7" s="14"/>
      <c r="I7" s="6"/>
      <c r="J7" s="6"/>
      <c r="K7" s="6"/>
    </row>
    <row r="8" spans="3:26" x14ac:dyDescent="0.25">
      <c r="C8" s="22" t="s">
        <v>133</v>
      </c>
      <c r="D8" s="22"/>
      <c r="E8" s="5"/>
      <c r="F8" s="5"/>
      <c r="G8" s="6"/>
      <c r="H8" s="14"/>
      <c r="I8" s="6"/>
      <c r="J8" s="6"/>
      <c r="K8" s="6"/>
    </row>
    <row r="9" spans="3:26" ht="75" x14ac:dyDescent="0.25">
      <c r="C9" s="16" t="s">
        <v>11</v>
      </c>
      <c r="D9" s="16" t="s">
        <v>12</v>
      </c>
      <c r="E9" s="17" t="s">
        <v>34</v>
      </c>
      <c r="F9" s="17" t="s">
        <v>35</v>
      </c>
      <c r="G9" s="16" t="s">
        <v>13</v>
      </c>
      <c r="H9" s="16" t="s">
        <v>132</v>
      </c>
      <c r="I9" s="16" t="s">
        <v>14</v>
      </c>
      <c r="J9" s="7" t="s">
        <v>15</v>
      </c>
      <c r="K9" s="7" t="s">
        <v>16</v>
      </c>
      <c r="W9" s="16" t="s">
        <v>132</v>
      </c>
      <c r="X9" s="16" t="s">
        <v>14</v>
      </c>
      <c r="Y9" s="7" t="s">
        <v>15</v>
      </c>
      <c r="Z9" s="7" t="s">
        <v>16</v>
      </c>
    </row>
    <row r="10" spans="3:26" x14ac:dyDescent="0.25">
      <c r="C10" s="8" t="s">
        <v>17</v>
      </c>
      <c r="D10" s="76"/>
      <c r="E10" s="76"/>
      <c r="F10" s="103"/>
      <c r="G10" s="85">
        <v>199</v>
      </c>
      <c r="H10" s="86">
        <f>D10-G10</f>
        <v>-199</v>
      </c>
      <c r="I10" s="76"/>
      <c r="J10" s="61">
        <f t="shared" ref="J10:J20" si="0">Y10</f>
        <v>0</v>
      </c>
      <c r="K10" s="61">
        <f>1.2*J10</f>
        <v>0</v>
      </c>
      <c r="M10">
        <f>H10*I10</f>
        <v>0</v>
      </c>
      <c r="W10" s="97">
        <f>(D10-G10)</f>
        <v>-199</v>
      </c>
      <c r="X10" s="35">
        <f>(I10)</f>
        <v>0</v>
      </c>
      <c r="Y10" s="7">
        <f>(W10*X10)</f>
        <v>0</v>
      </c>
      <c r="Z10" s="7">
        <f>1.2*Y10</f>
        <v>0</v>
      </c>
    </row>
    <row r="11" spans="3:26" x14ac:dyDescent="0.25">
      <c r="C11" s="8" t="s">
        <v>18</v>
      </c>
      <c r="D11" s="76"/>
      <c r="E11" s="76"/>
      <c r="F11" s="103"/>
      <c r="G11" s="85">
        <v>199</v>
      </c>
      <c r="H11" s="86">
        <f t="shared" ref="H11:H22" si="1">D11-G11</f>
        <v>-199</v>
      </c>
      <c r="I11" s="76"/>
      <c r="J11" s="61">
        <f t="shared" si="0"/>
        <v>0</v>
      </c>
      <c r="K11" s="61">
        <f t="shared" ref="K11:K22" si="2">1.2*J11</f>
        <v>0</v>
      </c>
      <c r="M11">
        <f t="shared" ref="M11:M22" si="3">H11*I11</f>
        <v>0</v>
      </c>
      <c r="W11" s="97">
        <f t="shared" ref="W11:W22" si="4">(D11-G11)</f>
        <v>-199</v>
      </c>
      <c r="X11" s="35">
        <f t="shared" ref="X11:X22" si="5">(I11)</f>
        <v>0</v>
      </c>
      <c r="Y11" s="7">
        <f t="shared" ref="Y11:Y22" si="6">(W11*X11)</f>
        <v>0</v>
      </c>
      <c r="Z11" s="7">
        <f t="shared" ref="Z11:Z22" si="7">1.2*Y11</f>
        <v>0</v>
      </c>
    </row>
    <row r="12" spans="3:26" x14ac:dyDescent="0.25">
      <c r="C12" s="8" t="s">
        <v>19</v>
      </c>
      <c r="D12" s="76"/>
      <c r="E12" s="76"/>
      <c r="F12" s="103"/>
      <c r="G12" s="85">
        <v>199</v>
      </c>
      <c r="H12" s="86">
        <f t="shared" si="1"/>
        <v>-199</v>
      </c>
      <c r="I12" s="76"/>
      <c r="J12" s="61">
        <f t="shared" si="0"/>
        <v>0</v>
      </c>
      <c r="K12" s="61">
        <f t="shared" si="2"/>
        <v>0</v>
      </c>
      <c r="M12">
        <f t="shared" si="3"/>
        <v>0</v>
      </c>
      <c r="W12" s="97">
        <f t="shared" si="4"/>
        <v>-199</v>
      </c>
      <c r="X12" s="35">
        <f t="shared" si="5"/>
        <v>0</v>
      </c>
      <c r="Y12" s="7">
        <f t="shared" si="6"/>
        <v>0</v>
      </c>
      <c r="Z12" s="7">
        <f t="shared" si="7"/>
        <v>0</v>
      </c>
    </row>
    <row r="13" spans="3:26" x14ac:dyDescent="0.25">
      <c r="C13" s="8" t="s">
        <v>20</v>
      </c>
      <c r="D13" s="76"/>
      <c r="E13" s="76"/>
      <c r="F13" s="103"/>
      <c r="G13" s="85">
        <v>199</v>
      </c>
      <c r="H13" s="86">
        <f t="shared" si="1"/>
        <v>-199</v>
      </c>
      <c r="I13" s="76"/>
      <c r="J13" s="61">
        <f t="shared" si="0"/>
        <v>0</v>
      </c>
      <c r="K13" s="61">
        <f t="shared" si="2"/>
        <v>0</v>
      </c>
      <c r="M13">
        <f t="shared" si="3"/>
        <v>0</v>
      </c>
      <c r="W13" s="97">
        <f t="shared" si="4"/>
        <v>-199</v>
      </c>
      <c r="X13" s="35">
        <f t="shared" si="5"/>
        <v>0</v>
      </c>
      <c r="Y13" s="7">
        <f t="shared" si="6"/>
        <v>0</v>
      </c>
      <c r="Z13" s="7">
        <f t="shared" si="7"/>
        <v>0</v>
      </c>
    </row>
    <row r="14" spans="3:26" x14ac:dyDescent="0.25">
      <c r="C14" s="8" t="s">
        <v>21</v>
      </c>
      <c r="D14" s="76"/>
      <c r="E14" s="76"/>
      <c r="F14" s="103"/>
      <c r="G14" s="85">
        <v>199</v>
      </c>
      <c r="H14" s="86">
        <f t="shared" si="1"/>
        <v>-199</v>
      </c>
      <c r="I14" s="76"/>
      <c r="J14" s="61">
        <f t="shared" si="0"/>
        <v>0</v>
      </c>
      <c r="K14" s="61">
        <f t="shared" si="2"/>
        <v>0</v>
      </c>
      <c r="M14">
        <f t="shared" si="3"/>
        <v>0</v>
      </c>
      <c r="W14" s="97">
        <f t="shared" si="4"/>
        <v>-199</v>
      </c>
      <c r="X14" s="35">
        <f t="shared" si="5"/>
        <v>0</v>
      </c>
      <c r="Y14" s="7">
        <f t="shared" si="6"/>
        <v>0</v>
      </c>
      <c r="Z14" s="7">
        <f t="shared" si="7"/>
        <v>0</v>
      </c>
    </row>
    <row r="15" spans="3:26" x14ac:dyDescent="0.25">
      <c r="C15" s="8" t="s">
        <v>22</v>
      </c>
      <c r="D15" s="76"/>
      <c r="E15" s="76"/>
      <c r="F15" s="103"/>
      <c r="G15" s="85">
        <v>199</v>
      </c>
      <c r="H15" s="86">
        <f t="shared" si="1"/>
        <v>-199</v>
      </c>
      <c r="I15" s="76"/>
      <c r="J15" s="61">
        <f t="shared" si="0"/>
        <v>0</v>
      </c>
      <c r="K15" s="61">
        <f t="shared" si="2"/>
        <v>0</v>
      </c>
      <c r="M15">
        <f t="shared" si="3"/>
        <v>0</v>
      </c>
      <c r="W15" s="97">
        <f t="shared" si="4"/>
        <v>-199</v>
      </c>
      <c r="X15" s="35">
        <f t="shared" si="5"/>
        <v>0</v>
      </c>
      <c r="Y15" s="7">
        <f t="shared" si="6"/>
        <v>0</v>
      </c>
      <c r="Z15" s="7">
        <f t="shared" si="7"/>
        <v>0</v>
      </c>
    </row>
    <row r="16" spans="3:26" x14ac:dyDescent="0.25">
      <c r="C16" s="8" t="s">
        <v>23</v>
      </c>
      <c r="D16" s="76"/>
      <c r="E16" s="76"/>
      <c r="F16" s="103"/>
      <c r="G16" s="85">
        <v>199</v>
      </c>
      <c r="H16" s="86">
        <f t="shared" si="1"/>
        <v>-199</v>
      </c>
      <c r="I16" s="76"/>
      <c r="J16" s="61">
        <f t="shared" si="0"/>
        <v>0</v>
      </c>
      <c r="K16" s="61">
        <f t="shared" si="2"/>
        <v>0</v>
      </c>
      <c r="M16">
        <f t="shared" si="3"/>
        <v>0</v>
      </c>
      <c r="W16" s="97">
        <f t="shared" si="4"/>
        <v>-199</v>
      </c>
      <c r="X16" s="35">
        <f t="shared" si="5"/>
        <v>0</v>
      </c>
      <c r="Y16" s="7">
        <f t="shared" si="6"/>
        <v>0</v>
      </c>
      <c r="Z16" s="7">
        <f t="shared" si="7"/>
        <v>0</v>
      </c>
    </row>
    <row r="17" spans="3:29" x14ac:dyDescent="0.25">
      <c r="C17" s="8" t="s">
        <v>24</v>
      </c>
      <c r="D17" s="76"/>
      <c r="E17" s="76"/>
      <c r="F17" s="103"/>
      <c r="G17" s="85">
        <v>199</v>
      </c>
      <c r="H17" s="86">
        <f t="shared" si="1"/>
        <v>-199</v>
      </c>
      <c r="I17" s="76"/>
      <c r="J17" s="61">
        <f t="shared" si="0"/>
        <v>0</v>
      </c>
      <c r="K17" s="61">
        <f t="shared" si="2"/>
        <v>0</v>
      </c>
      <c r="M17">
        <f t="shared" si="3"/>
        <v>0</v>
      </c>
      <c r="W17" s="97">
        <f t="shared" si="4"/>
        <v>-199</v>
      </c>
      <c r="X17" s="35">
        <f t="shared" si="5"/>
        <v>0</v>
      </c>
      <c r="Y17" s="7">
        <f t="shared" si="6"/>
        <v>0</v>
      </c>
      <c r="Z17" s="7">
        <f t="shared" si="7"/>
        <v>0</v>
      </c>
    </row>
    <row r="18" spans="3:29" x14ac:dyDescent="0.25">
      <c r="C18" s="8" t="s">
        <v>25</v>
      </c>
      <c r="D18" s="76"/>
      <c r="E18" s="76"/>
      <c r="F18" s="103"/>
      <c r="G18" s="85">
        <v>199</v>
      </c>
      <c r="H18" s="86">
        <f t="shared" si="1"/>
        <v>-199</v>
      </c>
      <c r="I18" s="76"/>
      <c r="J18" s="61">
        <f t="shared" si="0"/>
        <v>0</v>
      </c>
      <c r="K18" s="61">
        <f t="shared" si="2"/>
        <v>0</v>
      </c>
      <c r="M18">
        <f t="shared" si="3"/>
        <v>0</v>
      </c>
      <c r="W18" s="97">
        <f t="shared" si="4"/>
        <v>-199</v>
      </c>
      <c r="X18" s="35">
        <f t="shared" si="5"/>
        <v>0</v>
      </c>
      <c r="Y18" s="7">
        <f t="shared" si="6"/>
        <v>0</v>
      </c>
      <c r="Z18" s="7">
        <f t="shared" si="7"/>
        <v>0</v>
      </c>
    </row>
    <row r="19" spans="3:29" x14ac:dyDescent="0.25">
      <c r="C19" s="8" t="s">
        <v>26</v>
      </c>
      <c r="D19" s="76"/>
      <c r="E19" s="76"/>
      <c r="F19" s="103"/>
      <c r="G19" s="85">
        <v>199</v>
      </c>
      <c r="H19" s="86">
        <f t="shared" si="1"/>
        <v>-199</v>
      </c>
      <c r="I19" s="76"/>
      <c r="J19" s="61">
        <f t="shared" si="0"/>
        <v>0</v>
      </c>
      <c r="K19" s="61">
        <f t="shared" si="2"/>
        <v>0</v>
      </c>
      <c r="M19">
        <f t="shared" si="3"/>
        <v>0</v>
      </c>
      <c r="W19" s="97">
        <f t="shared" si="4"/>
        <v>-199</v>
      </c>
      <c r="X19" s="35">
        <f t="shared" si="5"/>
        <v>0</v>
      </c>
      <c r="Y19" s="7">
        <f t="shared" si="6"/>
        <v>0</v>
      </c>
      <c r="Z19" s="7">
        <f t="shared" si="7"/>
        <v>0</v>
      </c>
    </row>
    <row r="20" spans="3:29" x14ac:dyDescent="0.25">
      <c r="C20" s="8" t="s">
        <v>27</v>
      </c>
      <c r="D20" s="102"/>
      <c r="E20" s="102"/>
      <c r="F20" s="103"/>
      <c r="G20" s="85">
        <v>199</v>
      </c>
      <c r="H20" s="86">
        <f t="shared" si="1"/>
        <v>-199</v>
      </c>
      <c r="I20" s="102"/>
      <c r="J20" s="61">
        <f t="shared" si="0"/>
        <v>0</v>
      </c>
      <c r="K20" s="61">
        <f t="shared" si="2"/>
        <v>0</v>
      </c>
      <c r="M20">
        <f t="shared" si="3"/>
        <v>0</v>
      </c>
      <c r="W20" s="97">
        <f t="shared" si="4"/>
        <v>-199</v>
      </c>
      <c r="X20" s="35">
        <f t="shared" si="5"/>
        <v>0</v>
      </c>
      <c r="Y20" s="7">
        <f t="shared" si="6"/>
        <v>0</v>
      </c>
      <c r="Z20" s="7">
        <f t="shared" si="7"/>
        <v>0</v>
      </c>
    </row>
    <row r="21" spans="3:29" x14ac:dyDescent="0.25">
      <c r="C21" s="8" t="s">
        <v>28</v>
      </c>
      <c r="D21" s="102"/>
      <c r="E21" s="102"/>
      <c r="F21" s="103"/>
      <c r="G21" s="85">
        <v>199</v>
      </c>
      <c r="H21" s="86">
        <f t="shared" si="1"/>
        <v>-199</v>
      </c>
      <c r="I21" s="102"/>
      <c r="J21" s="61">
        <f>Y21</f>
        <v>0</v>
      </c>
      <c r="K21" s="61">
        <f t="shared" si="2"/>
        <v>0</v>
      </c>
      <c r="M21">
        <f t="shared" si="3"/>
        <v>0</v>
      </c>
      <c r="W21" s="97">
        <f t="shared" si="4"/>
        <v>-199</v>
      </c>
      <c r="X21" s="35">
        <f t="shared" si="5"/>
        <v>0</v>
      </c>
      <c r="Y21" s="7">
        <f t="shared" si="6"/>
        <v>0</v>
      </c>
      <c r="Z21" s="7">
        <f t="shared" si="7"/>
        <v>0</v>
      </c>
    </row>
    <row r="22" spans="3:29" x14ac:dyDescent="0.25">
      <c r="C22" s="9" t="s">
        <v>29</v>
      </c>
      <c r="D22" s="102"/>
      <c r="E22" s="102"/>
      <c r="F22" s="103"/>
      <c r="G22" s="85">
        <v>199</v>
      </c>
      <c r="H22" s="86">
        <f t="shared" si="1"/>
        <v>-199</v>
      </c>
      <c r="I22" s="102"/>
      <c r="J22" s="61">
        <f>Y22</f>
        <v>0</v>
      </c>
      <c r="K22" s="61">
        <f t="shared" si="2"/>
        <v>0</v>
      </c>
      <c r="M22">
        <f t="shared" si="3"/>
        <v>0</v>
      </c>
      <c r="W22" s="97">
        <f t="shared" si="4"/>
        <v>-199</v>
      </c>
      <c r="X22" s="35">
        <f t="shared" si="5"/>
        <v>0</v>
      </c>
      <c r="Y22" s="7">
        <f t="shared" si="6"/>
        <v>0</v>
      </c>
      <c r="Z22" s="7">
        <f t="shared" si="7"/>
        <v>0</v>
      </c>
    </row>
    <row r="23" spans="3:29" ht="18.75" x14ac:dyDescent="0.3">
      <c r="C23" s="106" t="s">
        <v>134</v>
      </c>
      <c r="D23" s="107"/>
      <c r="E23" s="107"/>
      <c r="F23" s="107"/>
      <c r="G23" s="107"/>
      <c r="H23" s="107"/>
      <c r="I23" s="108"/>
      <c r="J23" s="92">
        <f>Y23</f>
        <v>0</v>
      </c>
      <c r="K23" s="92">
        <f>Z23</f>
        <v>0</v>
      </c>
      <c r="M23">
        <f>SUM(M10:M22)</f>
        <v>0</v>
      </c>
      <c r="N23">
        <f>SUM(I10:I22)</f>
        <v>0</v>
      </c>
      <c r="O23" s="34">
        <f>IFERROR(M23/N23,0)</f>
        <v>0</v>
      </c>
      <c r="P23" s="34">
        <f>O23*N23*1.2</f>
        <v>0</v>
      </c>
      <c r="X23" s="38">
        <f>ROUND(SUM(X10:X22),3)</f>
        <v>0</v>
      </c>
      <c r="Y23" s="36">
        <f>ROUND(SUM(Y10:Y22),2)</f>
        <v>0</v>
      </c>
      <c r="Z23" s="70">
        <f>ROUND(SUM(Z10:Z22),2)</f>
        <v>0</v>
      </c>
      <c r="AB23" t="e">
        <f>ROUND((Y23)/X23,2)</f>
        <v>#DIV/0!</v>
      </c>
      <c r="AC23" t="e">
        <f>AB23*X23</f>
        <v>#DIV/0!</v>
      </c>
    </row>
    <row r="24" spans="3:29" x14ac:dyDescent="0.25">
      <c r="C24" s="4"/>
      <c r="D24" s="4"/>
      <c r="E24" s="4"/>
      <c r="F24" s="4"/>
      <c r="G24" s="4"/>
      <c r="H24" s="13"/>
      <c r="I24" s="4"/>
      <c r="J24" s="4"/>
      <c r="K24" s="4"/>
    </row>
    <row r="25" spans="3:29" x14ac:dyDescent="0.25">
      <c r="C25" s="4"/>
      <c r="D25" s="10"/>
      <c r="E25" s="10"/>
      <c r="F25" s="10"/>
      <c r="G25" s="10"/>
      <c r="H25" s="15"/>
      <c r="I25" s="10"/>
      <c r="J25" s="10"/>
      <c r="K25" s="4"/>
    </row>
    <row r="26" spans="3:29" x14ac:dyDescent="0.25">
      <c r="C26" s="23" t="s">
        <v>135</v>
      </c>
      <c r="D26" s="23"/>
      <c r="E26" s="5"/>
      <c r="F26" s="5"/>
      <c r="G26" s="6"/>
      <c r="H26" s="14"/>
      <c r="I26" s="6"/>
      <c r="J26" s="6"/>
      <c r="K26" s="6"/>
    </row>
    <row r="27" spans="3:29" ht="75" x14ac:dyDescent="0.25">
      <c r="C27" s="18" t="s">
        <v>11</v>
      </c>
      <c r="D27" s="18" t="s">
        <v>12</v>
      </c>
      <c r="E27" s="19" t="s">
        <v>34</v>
      </c>
      <c r="F27" s="19" t="s">
        <v>35</v>
      </c>
      <c r="G27" s="18" t="s">
        <v>13</v>
      </c>
      <c r="H27" s="18" t="s">
        <v>132</v>
      </c>
      <c r="I27" s="18" t="s">
        <v>14</v>
      </c>
      <c r="J27" s="7" t="s">
        <v>15</v>
      </c>
      <c r="K27" s="7" t="s">
        <v>16</v>
      </c>
      <c r="W27" s="18" t="s">
        <v>132</v>
      </c>
      <c r="X27" s="18" t="s">
        <v>14</v>
      </c>
      <c r="Y27" s="7" t="s">
        <v>15</v>
      </c>
      <c r="Z27" s="7" t="s">
        <v>16</v>
      </c>
    </row>
    <row r="28" spans="3:29" x14ac:dyDescent="0.25">
      <c r="C28" s="8" t="s">
        <v>17</v>
      </c>
      <c r="D28" s="88"/>
      <c r="E28" s="87"/>
      <c r="F28" s="88"/>
      <c r="G28" s="85">
        <v>199</v>
      </c>
      <c r="H28" s="86">
        <f>D28-G28</f>
        <v>-199</v>
      </c>
      <c r="I28" s="87"/>
      <c r="J28" s="61">
        <f>Y28</f>
        <v>0</v>
      </c>
      <c r="K28" s="61">
        <f>1.2*J28</f>
        <v>0</v>
      </c>
      <c r="M28">
        <f>H28*I28</f>
        <v>0</v>
      </c>
      <c r="W28" s="97">
        <f>(D28-G28)</f>
        <v>-199</v>
      </c>
      <c r="X28" s="35">
        <f>(I28)</f>
        <v>0</v>
      </c>
      <c r="Y28" s="7">
        <f>(W28*X28)</f>
        <v>0</v>
      </c>
      <c r="Z28" s="7">
        <f>1.2*Y28</f>
        <v>0</v>
      </c>
    </row>
    <row r="29" spans="3:29" x14ac:dyDescent="0.25">
      <c r="C29" s="8" t="s">
        <v>18</v>
      </c>
      <c r="D29" s="88"/>
      <c r="E29" s="87"/>
      <c r="F29" s="88"/>
      <c r="G29" s="85">
        <v>199</v>
      </c>
      <c r="H29" s="86">
        <f t="shared" ref="H29:H40" si="8">D29-G29</f>
        <v>-199</v>
      </c>
      <c r="I29" s="87"/>
      <c r="J29" s="61">
        <f t="shared" ref="J29:J40" si="9">Y29</f>
        <v>0</v>
      </c>
      <c r="K29" s="61">
        <f t="shared" ref="K29:K40" si="10">1.2*J29</f>
        <v>0</v>
      </c>
      <c r="M29">
        <f t="shared" ref="M29:M40" si="11">H29*I29</f>
        <v>0</v>
      </c>
      <c r="W29" s="97">
        <f t="shared" ref="W29:W40" si="12">(D29-G29)</f>
        <v>-199</v>
      </c>
      <c r="X29" s="35">
        <f t="shared" ref="X29:X40" si="13">(I29)</f>
        <v>0</v>
      </c>
      <c r="Y29" s="7">
        <f t="shared" ref="Y29:Y40" si="14">(W29*X29)</f>
        <v>0</v>
      </c>
      <c r="Z29" s="7">
        <f t="shared" ref="Z29:Z40" si="15">1.2*Y29</f>
        <v>0</v>
      </c>
    </row>
    <row r="30" spans="3:29" x14ac:dyDescent="0.25">
      <c r="C30" s="8" t="s">
        <v>19</v>
      </c>
      <c r="D30" s="88"/>
      <c r="E30" s="87"/>
      <c r="F30" s="88"/>
      <c r="G30" s="85">
        <v>199</v>
      </c>
      <c r="H30" s="86">
        <f t="shared" si="8"/>
        <v>-199</v>
      </c>
      <c r="I30" s="87"/>
      <c r="J30" s="61">
        <f t="shared" si="9"/>
        <v>0</v>
      </c>
      <c r="K30" s="61">
        <f t="shared" si="10"/>
        <v>0</v>
      </c>
      <c r="M30">
        <f t="shared" si="11"/>
        <v>0</v>
      </c>
      <c r="W30" s="97">
        <f t="shared" si="12"/>
        <v>-199</v>
      </c>
      <c r="X30" s="35">
        <f t="shared" si="13"/>
        <v>0</v>
      </c>
      <c r="Y30" s="7">
        <f t="shared" si="14"/>
        <v>0</v>
      </c>
      <c r="Z30" s="7">
        <f t="shared" si="15"/>
        <v>0</v>
      </c>
    </row>
    <row r="31" spans="3:29" x14ac:dyDescent="0.25">
      <c r="C31" s="8" t="s">
        <v>20</v>
      </c>
      <c r="D31" s="88"/>
      <c r="E31" s="87"/>
      <c r="F31" s="88"/>
      <c r="G31" s="85">
        <v>199</v>
      </c>
      <c r="H31" s="86">
        <f t="shared" si="8"/>
        <v>-199</v>
      </c>
      <c r="I31" s="87"/>
      <c r="J31" s="61">
        <f t="shared" si="9"/>
        <v>0</v>
      </c>
      <c r="K31" s="61">
        <f t="shared" si="10"/>
        <v>0</v>
      </c>
      <c r="M31">
        <f t="shared" si="11"/>
        <v>0</v>
      </c>
      <c r="W31" s="97">
        <f t="shared" si="12"/>
        <v>-199</v>
      </c>
      <c r="X31" s="35">
        <f t="shared" si="13"/>
        <v>0</v>
      </c>
      <c r="Y31" s="7">
        <f t="shared" si="14"/>
        <v>0</v>
      </c>
      <c r="Z31" s="7">
        <f t="shared" si="15"/>
        <v>0</v>
      </c>
    </row>
    <row r="32" spans="3:29" x14ac:dyDescent="0.25">
      <c r="C32" s="8" t="s">
        <v>21</v>
      </c>
      <c r="D32" s="88"/>
      <c r="E32" s="87"/>
      <c r="F32" s="88"/>
      <c r="G32" s="85">
        <v>199</v>
      </c>
      <c r="H32" s="86">
        <f t="shared" si="8"/>
        <v>-199</v>
      </c>
      <c r="I32" s="87"/>
      <c r="J32" s="61">
        <f t="shared" si="9"/>
        <v>0</v>
      </c>
      <c r="K32" s="61">
        <f t="shared" si="10"/>
        <v>0</v>
      </c>
      <c r="M32">
        <f t="shared" si="11"/>
        <v>0</v>
      </c>
      <c r="W32" s="97">
        <f t="shared" si="12"/>
        <v>-199</v>
      </c>
      <c r="X32" s="35">
        <f t="shared" si="13"/>
        <v>0</v>
      </c>
      <c r="Y32" s="7">
        <f t="shared" si="14"/>
        <v>0</v>
      </c>
      <c r="Z32" s="7">
        <f t="shared" si="15"/>
        <v>0</v>
      </c>
    </row>
    <row r="33" spans="3:28" x14ac:dyDescent="0.25">
      <c r="C33" s="8" t="s">
        <v>22</v>
      </c>
      <c r="D33" s="88"/>
      <c r="E33" s="87"/>
      <c r="F33" s="88"/>
      <c r="G33" s="85">
        <v>199</v>
      </c>
      <c r="H33" s="86">
        <f t="shared" si="8"/>
        <v>-199</v>
      </c>
      <c r="I33" s="87"/>
      <c r="J33" s="61">
        <f t="shared" si="9"/>
        <v>0</v>
      </c>
      <c r="K33" s="61">
        <f t="shared" si="10"/>
        <v>0</v>
      </c>
      <c r="M33">
        <f t="shared" si="11"/>
        <v>0</v>
      </c>
      <c r="W33" s="97">
        <f t="shared" si="12"/>
        <v>-199</v>
      </c>
      <c r="X33" s="35">
        <f t="shared" si="13"/>
        <v>0</v>
      </c>
      <c r="Y33" s="7">
        <f t="shared" si="14"/>
        <v>0</v>
      </c>
      <c r="Z33" s="7">
        <f t="shared" si="15"/>
        <v>0</v>
      </c>
    </row>
    <row r="34" spans="3:28" x14ac:dyDescent="0.25">
      <c r="C34" s="8" t="s">
        <v>23</v>
      </c>
      <c r="D34" s="88"/>
      <c r="E34" s="87"/>
      <c r="F34" s="88"/>
      <c r="G34" s="85">
        <v>199</v>
      </c>
      <c r="H34" s="86">
        <f t="shared" si="8"/>
        <v>-199</v>
      </c>
      <c r="I34" s="87"/>
      <c r="J34" s="61">
        <f t="shared" si="9"/>
        <v>0</v>
      </c>
      <c r="K34" s="61">
        <f t="shared" si="10"/>
        <v>0</v>
      </c>
      <c r="M34">
        <f t="shared" si="11"/>
        <v>0</v>
      </c>
      <c r="W34" s="97">
        <f t="shared" si="12"/>
        <v>-199</v>
      </c>
      <c r="X34" s="35">
        <f t="shared" si="13"/>
        <v>0</v>
      </c>
      <c r="Y34" s="7">
        <f t="shared" si="14"/>
        <v>0</v>
      </c>
      <c r="Z34" s="7">
        <f t="shared" si="15"/>
        <v>0</v>
      </c>
    </row>
    <row r="35" spans="3:28" x14ac:dyDescent="0.25">
      <c r="C35" s="8" t="s">
        <v>24</v>
      </c>
      <c r="D35" s="88"/>
      <c r="E35" s="87"/>
      <c r="F35" s="88"/>
      <c r="G35" s="85">
        <v>199</v>
      </c>
      <c r="H35" s="86">
        <f t="shared" si="8"/>
        <v>-199</v>
      </c>
      <c r="I35" s="87"/>
      <c r="J35" s="61">
        <f t="shared" si="9"/>
        <v>0</v>
      </c>
      <c r="K35" s="61">
        <f t="shared" si="10"/>
        <v>0</v>
      </c>
      <c r="M35">
        <f t="shared" si="11"/>
        <v>0</v>
      </c>
      <c r="W35" s="97">
        <f t="shared" si="12"/>
        <v>-199</v>
      </c>
      <c r="X35" s="35">
        <f t="shared" si="13"/>
        <v>0</v>
      </c>
      <c r="Y35" s="7">
        <f t="shared" si="14"/>
        <v>0</v>
      </c>
      <c r="Z35" s="7">
        <f t="shared" si="15"/>
        <v>0</v>
      </c>
    </row>
    <row r="36" spans="3:28" x14ac:dyDescent="0.25">
      <c r="C36" s="8" t="s">
        <v>25</v>
      </c>
      <c r="D36" s="88"/>
      <c r="E36" s="87"/>
      <c r="F36" s="88"/>
      <c r="G36" s="85">
        <v>199</v>
      </c>
      <c r="H36" s="86">
        <f t="shared" si="8"/>
        <v>-199</v>
      </c>
      <c r="I36" s="87"/>
      <c r="J36" s="61">
        <f t="shared" si="9"/>
        <v>0</v>
      </c>
      <c r="K36" s="61">
        <f t="shared" si="10"/>
        <v>0</v>
      </c>
      <c r="M36">
        <f t="shared" si="11"/>
        <v>0</v>
      </c>
      <c r="W36" s="97">
        <f t="shared" si="12"/>
        <v>-199</v>
      </c>
      <c r="X36" s="35">
        <f t="shared" si="13"/>
        <v>0</v>
      </c>
      <c r="Y36" s="7">
        <f t="shared" si="14"/>
        <v>0</v>
      </c>
      <c r="Z36" s="7">
        <f t="shared" si="15"/>
        <v>0</v>
      </c>
    </row>
    <row r="37" spans="3:28" x14ac:dyDescent="0.25">
      <c r="C37" s="8" t="s">
        <v>26</v>
      </c>
      <c r="D37" s="88"/>
      <c r="E37" s="87"/>
      <c r="F37" s="88"/>
      <c r="G37" s="85">
        <v>199</v>
      </c>
      <c r="H37" s="86">
        <f t="shared" si="8"/>
        <v>-199</v>
      </c>
      <c r="I37" s="87"/>
      <c r="J37" s="61">
        <f t="shared" si="9"/>
        <v>0</v>
      </c>
      <c r="K37" s="61">
        <f t="shared" si="10"/>
        <v>0</v>
      </c>
      <c r="M37">
        <f t="shared" si="11"/>
        <v>0</v>
      </c>
      <c r="W37" s="97">
        <f t="shared" si="12"/>
        <v>-199</v>
      </c>
      <c r="X37" s="35">
        <f t="shared" si="13"/>
        <v>0</v>
      </c>
      <c r="Y37" s="7">
        <f t="shared" si="14"/>
        <v>0</v>
      </c>
      <c r="Z37" s="7">
        <f t="shared" si="15"/>
        <v>0</v>
      </c>
    </row>
    <row r="38" spans="3:28" x14ac:dyDescent="0.25">
      <c r="C38" s="8" t="s">
        <v>27</v>
      </c>
      <c r="D38" s="88"/>
      <c r="E38" s="87"/>
      <c r="F38" s="88"/>
      <c r="G38" s="85">
        <v>199</v>
      </c>
      <c r="H38" s="86">
        <f t="shared" si="8"/>
        <v>-199</v>
      </c>
      <c r="I38" s="87"/>
      <c r="J38" s="61">
        <f t="shared" si="9"/>
        <v>0</v>
      </c>
      <c r="K38" s="61">
        <f t="shared" si="10"/>
        <v>0</v>
      </c>
      <c r="M38">
        <f t="shared" si="11"/>
        <v>0</v>
      </c>
      <c r="W38" s="97">
        <f t="shared" si="12"/>
        <v>-199</v>
      </c>
      <c r="X38" s="35">
        <f t="shared" si="13"/>
        <v>0</v>
      </c>
      <c r="Y38" s="7">
        <f t="shared" si="14"/>
        <v>0</v>
      </c>
      <c r="Z38" s="7">
        <f t="shared" si="15"/>
        <v>0</v>
      </c>
    </row>
    <row r="39" spans="3:28" x14ac:dyDescent="0.25">
      <c r="C39" s="8" t="s">
        <v>28</v>
      </c>
      <c r="D39" s="88"/>
      <c r="E39" s="87"/>
      <c r="F39" s="88"/>
      <c r="G39" s="85">
        <v>199</v>
      </c>
      <c r="H39" s="86">
        <f t="shared" si="8"/>
        <v>-199</v>
      </c>
      <c r="I39" s="87"/>
      <c r="J39" s="61">
        <f t="shared" si="9"/>
        <v>0</v>
      </c>
      <c r="K39" s="61">
        <f t="shared" si="10"/>
        <v>0</v>
      </c>
      <c r="M39">
        <f t="shared" si="11"/>
        <v>0</v>
      </c>
      <c r="W39" s="97">
        <f t="shared" si="12"/>
        <v>-199</v>
      </c>
      <c r="X39" s="35">
        <f t="shared" si="13"/>
        <v>0</v>
      </c>
      <c r="Y39" s="7">
        <f t="shared" si="14"/>
        <v>0</v>
      </c>
      <c r="Z39" s="7">
        <f t="shared" si="15"/>
        <v>0</v>
      </c>
    </row>
    <row r="40" spans="3:28" x14ac:dyDescent="0.25">
      <c r="C40" s="9" t="s">
        <v>29</v>
      </c>
      <c r="D40" s="88"/>
      <c r="E40" s="87"/>
      <c r="F40" s="88"/>
      <c r="G40" s="85">
        <v>199</v>
      </c>
      <c r="H40" s="86">
        <f t="shared" si="8"/>
        <v>-199</v>
      </c>
      <c r="I40" s="87"/>
      <c r="J40" s="61">
        <f t="shared" si="9"/>
        <v>0</v>
      </c>
      <c r="K40" s="61">
        <f t="shared" si="10"/>
        <v>0</v>
      </c>
      <c r="M40">
        <f t="shared" si="11"/>
        <v>0</v>
      </c>
      <c r="W40" s="97">
        <f t="shared" si="12"/>
        <v>-199</v>
      </c>
      <c r="X40" s="35">
        <f t="shared" si="13"/>
        <v>0</v>
      </c>
      <c r="Y40" s="7">
        <f t="shared" si="14"/>
        <v>0</v>
      </c>
      <c r="Z40" s="7">
        <f t="shared" si="15"/>
        <v>0</v>
      </c>
    </row>
    <row r="41" spans="3:28" ht="18.75" x14ac:dyDescent="0.3">
      <c r="C41" s="109" t="s">
        <v>136</v>
      </c>
      <c r="D41" s="110"/>
      <c r="E41" s="110"/>
      <c r="F41" s="110"/>
      <c r="G41" s="110"/>
      <c r="H41" s="110"/>
      <c r="I41" s="111"/>
      <c r="J41" s="92">
        <f>Y41</f>
        <v>0</v>
      </c>
      <c r="K41" s="92">
        <f>Z41</f>
        <v>0</v>
      </c>
      <c r="M41">
        <f>SUM(M28:M40)</f>
        <v>0</v>
      </c>
      <c r="N41">
        <f>SUM(I28:I40)</f>
        <v>0</v>
      </c>
      <c r="O41" s="34">
        <f>IFERROR(M41/N41,0)</f>
        <v>0</v>
      </c>
      <c r="P41" s="34">
        <f>O41*N41*1.2</f>
        <v>0</v>
      </c>
      <c r="X41" s="37">
        <f>ROUND(SUM(X28:X40),3)</f>
        <v>0</v>
      </c>
      <c r="Y41" s="36">
        <f>ROUND(SUM(Y28:Y40),2)</f>
        <v>0</v>
      </c>
      <c r="Z41" s="70">
        <f>ROUND(SUM(Z28:Z40),2)</f>
        <v>0</v>
      </c>
      <c r="AB41" t="e">
        <f>ROUND(Y41/X41,2)</f>
        <v>#DIV/0!</v>
      </c>
    </row>
    <row r="42" spans="3:28" x14ac:dyDescent="0.25">
      <c r="C42" s="4"/>
      <c r="D42" s="4"/>
      <c r="E42" s="4"/>
      <c r="F42" s="4"/>
      <c r="G42" s="4"/>
      <c r="H42" s="13"/>
      <c r="I42" s="4"/>
      <c r="J42" s="4"/>
      <c r="K42" s="4"/>
    </row>
    <row r="44" spans="3:28" x14ac:dyDescent="0.25">
      <c r="C44" s="24" t="s">
        <v>137</v>
      </c>
      <c r="D44" s="24"/>
      <c r="E44" s="5"/>
      <c r="F44" s="5"/>
      <c r="G44" s="6"/>
      <c r="H44" s="14"/>
      <c r="I44" s="6"/>
      <c r="J44" s="6"/>
      <c r="K44" s="6"/>
    </row>
    <row r="45" spans="3:28" ht="75" x14ac:dyDescent="0.25">
      <c r="C45" s="20" t="s">
        <v>11</v>
      </c>
      <c r="D45" s="20" t="s">
        <v>12</v>
      </c>
      <c r="E45" s="21" t="s">
        <v>34</v>
      </c>
      <c r="F45" s="21" t="s">
        <v>35</v>
      </c>
      <c r="G45" s="20" t="s">
        <v>13</v>
      </c>
      <c r="H45" s="20" t="s">
        <v>132</v>
      </c>
      <c r="I45" s="20" t="s">
        <v>14</v>
      </c>
      <c r="J45" s="7" t="s">
        <v>15</v>
      </c>
      <c r="K45" s="60" t="s">
        <v>16</v>
      </c>
      <c r="W45" s="20" t="s">
        <v>132</v>
      </c>
      <c r="X45" s="20" t="s">
        <v>14</v>
      </c>
      <c r="Y45" s="7" t="s">
        <v>15</v>
      </c>
      <c r="Z45" s="7" t="s">
        <v>16</v>
      </c>
    </row>
    <row r="46" spans="3:28" x14ac:dyDescent="0.25">
      <c r="C46" s="8" t="s">
        <v>17</v>
      </c>
      <c r="D46" s="76"/>
      <c r="E46" s="76"/>
      <c r="F46" s="103"/>
      <c r="G46" s="85">
        <v>199</v>
      </c>
      <c r="H46" s="86">
        <f>D46-G46</f>
        <v>-199</v>
      </c>
      <c r="I46" s="76"/>
      <c r="J46" s="61">
        <f>Y46</f>
        <v>0</v>
      </c>
      <c r="K46" s="61">
        <f>1.2*J46</f>
        <v>0</v>
      </c>
      <c r="M46">
        <f>H46*I46</f>
        <v>0</v>
      </c>
      <c r="W46" s="97">
        <f>(D46-G46)</f>
        <v>-199</v>
      </c>
      <c r="X46" s="99">
        <f>(I46)</f>
        <v>0</v>
      </c>
      <c r="Y46" s="7">
        <f>(W46*X46)</f>
        <v>0</v>
      </c>
      <c r="Z46" s="7">
        <f>1.2*Y46</f>
        <v>0</v>
      </c>
    </row>
    <row r="47" spans="3:28" x14ac:dyDescent="0.25">
      <c r="C47" s="8" t="s">
        <v>18</v>
      </c>
      <c r="D47" s="76"/>
      <c r="E47" s="76"/>
      <c r="F47" s="103"/>
      <c r="G47" s="85">
        <v>199</v>
      </c>
      <c r="H47" s="86">
        <f t="shared" ref="H47:H58" si="16">D47-G47</f>
        <v>-199</v>
      </c>
      <c r="I47" s="76"/>
      <c r="J47" s="61">
        <f t="shared" ref="J47:J58" si="17">Y47</f>
        <v>0</v>
      </c>
      <c r="K47" s="61">
        <f t="shared" ref="K47:K58" si="18">1.2*J47</f>
        <v>0</v>
      </c>
      <c r="M47">
        <f t="shared" ref="M47:M58" si="19">H47*I47</f>
        <v>0</v>
      </c>
      <c r="W47" s="97">
        <f t="shared" ref="W47:W58" si="20">(D47-G47)</f>
        <v>-199</v>
      </c>
      <c r="X47" s="99">
        <f t="shared" ref="X47:X58" si="21">(I47)</f>
        <v>0</v>
      </c>
      <c r="Y47" s="7">
        <f t="shared" ref="Y47:Y58" si="22">(W47*X47)</f>
        <v>0</v>
      </c>
      <c r="Z47" s="7">
        <f t="shared" ref="Z47:Z58" si="23">1.2*Y47</f>
        <v>0</v>
      </c>
    </row>
    <row r="48" spans="3:28" x14ac:dyDescent="0.25">
      <c r="C48" s="8" t="s">
        <v>19</v>
      </c>
      <c r="D48" s="76"/>
      <c r="E48" s="76"/>
      <c r="F48" s="103"/>
      <c r="G48" s="85">
        <v>199</v>
      </c>
      <c r="H48" s="86">
        <f t="shared" si="16"/>
        <v>-199</v>
      </c>
      <c r="I48" s="76"/>
      <c r="J48" s="61">
        <f t="shared" si="17"/>
        <v>0</v>
      </c>
      <c r="K48" s="61">
        <f t="shared" si="18"/>
        <v>0</v>
      </c>
      <c r="M48">
        <f t="shared" si="19"/>
        <v>0</v>
      </c>
      <c r="W48" s="97">
        <f t="shared" si="20"/>
        <v>-199</v>
      </c>
      <c r="X48" s="99">
        <f t="shared" si="21"/>
        <v>0</v>
      </c>
      <c r="Y48" s="7">
        <f t="shared" si="22"/>
        <v>0</v>
      </c>
      <c r="Z48" s="7">
        <f t="shared" si="23"/>
        <v>0</v>
      </c>
    </row>
    <row r="49" spans="3:28" x14ac:dyDescent="0.25">
      <c r="C49" s="8" t="s">
        <v>20</v>
      </c>
      <c r="D49" s="76"/>
      <c r="E49" s="76"/>
      <c r="F49" s="103"/>
      <c r="G49" s="85">
        <v>199</v>
      </c>
      <c r="H49" s="86">
        <f t="shared" si="16"/>
        <v>-199</v>
      </c>
      <c r="I49" s="76"/>
      <c r="J49" s="61">
        <f t="shared" si="17"/>
        <v>0</v>
      </c>
      <c r="K49" s="61">
        <f t="shared" si="18"/>
        <v>0</v>
      </c>
      <c r="M49">
        <f t="shared" si="19"/>
        <v>0</v>
      </c>
      <c r="W49" s="97">
        <f t="shared" si="20"/>
        <v>-199</v>
      </c>
      <c r="X49" s="99">
        <f t="shared" si="21"/>
        <v>0</v>
      </c>
      <c r="Y49" s="7">
        <f t="shared" si="22"/>
        <v>0</v>
      </c>
      <c r="Z49" s="7">
        <f t="shared" si="23"/>
        <v>0</v>
      </c>
    </row>
    <row r="50" spans="3:28" x14ac:dyDescent="0.25">
      <c r="C50" s="8" t="s">
        <v>21</v>
      </c>
      <c r="D50" s="76"/>
      <c r="E50" s="76"/>
      <c r="F50" s="103"/>
      <c r="G50" s="85">
        <v>199</v>
      </c>
      <c r="H50" s="86">
        <f t="shared" si="16"/>
        <v>-199</v>
      </c>
      <c r="I50" s="76"/>
      <c r="J50" s="61">
        <f t="shared" si="17"/>
        <v>0</v>
      </c>
      <c r="K50" s="61">
        <f t="shared" si="18"/>
        <v>0</v>
      </c>
      <c r="M50">
        <f t="shared" si="19"/>
        <v>0</v>
      </c>
      <c r="W50" s="97">
        <f t="shared" si="20"/>
        <v>-199</v>
      </c>
      <c r="X50" s="99">
        <f t="shared" si="21"/>
        <v>0</v>
      </c>
      <c r="Y50" s="7">
        <f t="shared" si="22"/>
        <v>0</v>
      </c>
      <c r="Z50" s="7">
        <f t="shared" si="23"/>
        <v>0</v>
      </c>
    </row>
    <row r="51" spans="3:28" x14ac:dyDescent="0.25">
      <c r="C51" s="8" t="s">
        <v>22</v>
      </c>
      <c r="D51" s="76"/>
      <c r="E51" s="76"/>
      <c r="F51" s="103"/>
      <c r="G51" s="85">
        <v>199</v>
      </c>
      <c r="H51" s="86">
        <f t="shared" si="16"/>
        <v>-199</v>
      </c>
      <c r="I51" s="76"/>
      <c r="J51" s="61">
        <f t="shared" si="17"/>
        <v>0</v>
      </c>
      <c r="K51" s="61">
        <f t="shared" si="18"/>
        <v>0</v>
      </c>
      <c r="M51">
        <f t="shared" si="19"/>
        <v>0</v>
      </c>
      <c r="W51" s="97">
        <f t="shared" si="20"/>
        <v>-199</v>
      </c>
      <c r="X51" s="99">
        <f t="shared" si="21"/>
        <v>0</v>
      </c>
      <c r="Y51" s="7">
        <f t="shared" si="22"/>
        <v>0</v>
      </c>
      <c r="Z51" s="7">
        <f t="shared" si="23"/>
        <v>0</v>
      </c>
    </row>
    <row r="52" spans="3:28" x14ac:dyDescent="0.25">
      <c r="C52" s="8" t="s">
        <v>23</v>
      </c>
      <c r="D52" s="76"/>
      <c r="E52" s="76"/>
      <c r="F52" s="103"/>
      <c r="G52" s="85">
        <v>199</v>
      </c>
      <c r="H52" s="86">
        <f t="shared" si="16"/>
        <v>-199</v>
      </c>
      <c r="I52" s="76"/>
      <c r="J52" s="61">
        <f t="shared" si="17"/>
        <v>0</v>
      </c>
      <c r="K52" s="61">
        <f t="shared" si="18"/>
        <v>0</v>
      </c>
      <c r="M52">
        <f t="shared" si="19"/>
        <v>0</v>
      </c>
      <c r="W52" s="97">
        <f t="shared" si="20"/>
        <v>-199</v>
      </c>
      <c r="X52" s="99">
        <f t="shared" si="21"/>
        <v>0</v>
      </c>
      <c r="Y52" s="7">
        <f t="shared" si="22"/>
        <v>0</v>
      </c>
      <c r="Z52" s="7">
        <f t="shared" si="23"/>
        <v>0</v>
      </c>
    </row>
    <row r="53" spans="3:28" x14ac:dyDescent="0.25">
      <c r="C53" s="8" t="s">
        <v>24</v>
      </c>
      <c r="D53" s="76"/>
      <c r="E53" s="76"/>
      <c r="F53" s="103"/>
      <c r="G53" s="85">
        <v>199</v>
      </c>
      <c r="H53" s="86">
        <f t="shared" si="16"/>
        <v>-199</v>
      </c>
      <c r="I53" s="76"/>
      <c r="J53" s="61">
        <f t="shared" si="17"/>
        <v>0</v>
      </c>
      <c r="K53" s="61">
        <f t="shared" si="18"/>
        <v>0</v>
      </c>
      <c r="M53">
        <f t="shared" si="19"/>
        <v>0</v>
      </c>
      <c r="W53" s="97">
        <f t="shared" si="20"/>
        <v>-199</v>
      </c>
      <c r="X53" s="99">
        <f t="shared" si="21"/>
        <v>0</v>
      </c>
      <c r="Y53" s="7">
        <f t="shared" si="22"/>
        <v>0</v>
      </c>
      <c r="Z53" s="7">
        <f t="shared" si="23"/>
        <v>0</v>
      </c>
    </row>
    <row r="54" spans="3:28" x14ac:dyDescent="0.25">
      <c r="C54" s="8" t="s">
        <v>25</v>
      </c>
      <c r="D54" s="76"/>
      <c r="E54" s="76"/>
      <c r="F54" s="103"/>
      <c r="G54" s="85">
        <v>199</v>
      </c>
      <c r="H54" s="86">
        <f t="shared" si="16"/>
        <v>-199</v>
      </c>
      <c r="I54" s="76"/>
      <c r="J54" s="61">
        <f t="shared" si="17"/>
        <v>0</v>
      </c>
      <c r="K54" s="61">
        <f t="shared" si="18"/>
        <v>0</v>
      </c>
      <c r="M54">
        <f t="shared" si="19"/>
        <v>0</v>
      </c>
      <c r="W54" s="97">
        <f t="shared" si="20"/>
        <v>-199</v>
      </c>
      <c r="X54" s="99">
        <f t="shared" si="21"/>
        <v>0</v>
      </c>
      <c r="Y54" s="7">
        <f t="shared" si="22"/>
        <v>0</v>
      </c>
      <c r="Z54" s="7">
        <f t="shared" si="23"/>
        <v>0</v>
      </c>
    </row>
    <row r="55" spans="3:28" x14ac:dyDescent="0.25">
      <c r="C55" s="8" t="s">
        <v>26</v>
      </c>
      <c r="D55" s="76"/>
      <c r="E55" s="76"/>
      <c r="F55" s="103"/>
      <c r="G55" s="85">
        <v>199</v>
      </c>
      <c r="H55" s="86">
        <f t="shared" si="16"/>
        <v>-199</v>
      </c>
      <c r="I55" s="76"/>
      <c r="J55" s="61">
        <f t="shared" si="17"/>
        <v>0</v>
      </c>
      <c r="K55" s="61">
        <f t="shared" si="18"/>
        <v>0</v>
      </c>
      <c r="M55">
        <f t="shared" si="19"/>
        <v>0</v>
      </c>
      <c r="W55" s="97">
        <f t="shared" si="20"/>
        <v>-199</v>
      </c>
      <c r="X55" s="99">
        <f t="shared" si="21"/>
        <v>0</v>
      </c>
      <c r="Y55" s="7">
        <f t="shared" si="22"/>
        <v>0</v>
      </c>
      <c r="Z55" s="7">
        <f t="shared" si="23"/>
        <v>0</v>
      </c>
    </row>
    <row r="56" spans="3:28" x14ac:dyDescent="0.25">
      <c r="C56" s="8" t="s">
        <v>27</v>
      </c>
      <c r="D56" s="76"/>
      <c r="E56" s="102"/>
      <c r="F56" s="103"/>
      <c r="G56" s="85">
        <v>199</v>
      </c>
      <c r="H56" s="86">
        <f t="shared" si="16"/>
        <v>-199</v>
      </c>
      <c r="I56" s="102"/>
      <c r="J56" s="61">
        <f t="shared" si="17"/>
        <v>0</v>
      </c>
      <c r="K56" s="61">
        <f t="shared" si="18"/>
        <v>0</v>
      </c>
      <c r="M56">
        <f t="shared" si="19"/>
        <v>0</v>
      </c>
      <c r="W56" s="97">
        <f t="shared" si="20"/>
        <v>-199</v>
      </c>
      <c r="X56" s="99">
        <f t="shared" si="21"/>
        <v>0</v>
      </c>
      <c r="Y56" s="7">
        <f t="shared" si="22"/>
        <v>0</v>
      </c>
      <c r="Z56" s="7">
        <f t="shared" si="23"/>
        <v>0</v>
      </c>
    </row>
    <row r="57" spans="3:28" x14ac:dyDescent="0.25">
      <c r="C57" s="8" t="s">
        <v>28</v>
      </c>
      <c r="D57" s="76"/>
      <c r="E57" s="102"/>
      <c r="F57" s="103"/>
      <c r="G57" s="85">
        <v>199</v>
      </c>
      <c r="H57" s="86">
        <f t="shared" si="16"/>
        <v>-199</v>
      </c>
      <c r="I57" s="102"/>
      <c r="J57" s="61">
        <f t="shared" si="17"/>
        <v>0</v>
      </c>
      <c r="K57" s="61">
        <f t="shared" si="18"/>
        <v>0</v>
      </c>
      <c r="M57">
        <f t="shared" si="19"/>
        <v>0</v>
      </c>
      <c r="W57" s="97">
        <f t="shared" si="20"/>
        <v>-199</v>
      </c>
      <c r="X57" s="99">
        <f t="shared" si="21"/>
        <v>0</v>
      </c>
      <c r="Y57" s="7">
        <f t="shared" si="22"/>
        <v>0</v>
      </c>
      <c r="Z57" s="7">
        <f t="shared" si="23"/>
        <v>0</v>
      </c>
    </row>
    <row r="58" spans="3:28" x14ac:dyDescent="0.25">
      <c r="C58" s="9" t="s">
        <v>29</v>
      </c>
      <c r="D58" s="102"/>
      <c r="E58" s="102"/>
      <c r="F58" s="103"/>
      <c r="G58" s="85">
        <v>199</v>
      </c>
      <c r="H58" s="86">
        <f t="shared" si="16"/>
        <v>-199</v>
      </c>
      <c r="I58" s="102"/>
      <c r="J58" s="61">
        <f t="shared" si="17"/>
        <v>0</v>
      </c>
      <c r="K58" s="61">
        <f t="shared" si="18"/>
        <v>0</v>
      </c>
      <c r="M58">
        <f t="shared" si="19"/>
        <v>0</v>
      </c>
      <c r="W58" s="97">
        <f t="shared" si="20"/>
        <v>-199</v>
      </c>
      <c r="X58" s="99">
        <f t="shared" si="21"/>
        <v>0</v>
      </c>
      <c r="Y58" s="7">
        <f t="shared" si="22"/>
        <v>0</v>
      </c>
      <c r="Z58" s="7">
        <f t="shared" si="23"/>
        <v>0</v>
      </c>
    </row>
    <row r="59" spans="3:28" ht="18.75" x14ac:dyDescent="0.3">
      <c r="C59" s="112" t="s">
        <v>138</v>
      </c>
      <c r="D59" s="113"/>
      <c r="E59" s="113"/>
      <c r="F59" s="113"/>
      <c r="G59" s="113"/>
      <c r="H59" s="113"/>
      <c r="I59" s="114"/>
      <c r="J59" s="92">
        <f>Y59</f>
        <v>0</v>
      </c>
      <c r="K59" s="92">
        <f>Z59</f>
        <v>0</v>
      </c>
      <c r="M59">
        <f>SUM(M46:M58)</f>
        <v>0</v>
      </c>
      <c r="N59">
        <f>SUM(I46:I58)</f>
        <v>0</v>
      </c>
      <c r="O59" s="34">
        <f>IFERROR(M59/N59,0)</f>
        <v>0</v>
      </c>
      <c r="P59" s="34">
        <f>O59*N59*1.2</f>
        <v>0</v>
      </c>
      <c r="X59" s="37">
        <f>ROUND(SUM(X46:X58),3)</f>
        <v>0</v>
      </c>
      <c r="Y59" s="36">
        <f>ROUND(SUM(Y46:Y58),2)</f>
        <v>0</v>
      </c>
      <c r="Z59" s="70">
        <f>ROUND(SUM(Z46:Z58),2)</f>
        <v>0</v>
      </c>
      <c r="AB59" t="e">
        <f>ROUND(Y59/X59,2)</f>
        <v>#DIV/0!</v>
      </c>
    </row>
    <row r="60" spans="3:28" x14ac:dyDescent="0.25">
      <c r="C60" s="4"/>
      <c r="D60" s="4"/>
      <c r="E60" s="4"/>
      <c r="F60" s="4"/>
      <c r="G60" s="4"/>
      <c r="H60" s="13"/>
      <c r="I60" s="4"/>
      <c r="J60" s="4"/>
      <c r="K60" s="4"/>
    </row>
    <row r="61" spans="3:28" ht="15.75" thickBot="1" x14ac:dyDescent="0.3"/>
    <row r="62" spans="3:28" ht="20.25" thickTop="1" thickBot="1" x14ac:dyDescent="0.35">
      <c r="C62" s="127" t="s">
        <v>30</v>
      </c>
      <c r="D62" s="128"/>
      <c r="E62" s="128"/>
      <c r="F62" s="128"/>
      <c r="G62" s="128"/>
      <c r="H62" s="128"/>
      <c r="I62" s="128"/>
      <c r="J62" s="93">
        <f>IFERROR(AB71,0)</f>
        <v>0</v>
      </c>
      <c r="K62" s="93">
        <f>IFERROR(AC71,0)</f>
        <v>0</v>
      </c>
      <c r="M62">
        <f>(O23+O41+O59)/3</f>
        <v>0</v>
      </c>
      <c r="N62" s="30">
        <f>ROUND(M62,2)</f>
        <v>0</v>
      </c>
      <c r="O62" t="s">
        <v>142</v>
      </c>
      <c r="X62" t="e">
        <f>ROUND((Y59+Y41+Y23)/(X23+X41+X59),2)</f>
        <v>#DIV/0!</v>
      </c>
    </row>
    <row r="63" spans="3:28" ht="18" thickTop="1" x14ac:dyDescent="0.3">
      <c r="C63" s="28"/>
      <c r="D63" s="29"/>
      <c r="E63" s="29"/>
      <c r="F63" s="29"/>
      <c r="G63" s="29"/>
      <c r="H63" s="29"/>
      <c r="I63" s="29"/>
      <c r="J63" s="31"/>
      <c r="K63" s="31"/>
      <c r="M63">
        <f>SUM(I10:I22)+SUM(I28:I40)+SUM(I46:I58)</f>
        <v>0</v>
      </c>
      <c r="N63" s="30">
        <f>ROUND(M63,3)</f>
        <v>0</v>
      </c>
      <c r="O63" t="s">
        <v>143</v>
      </c>
      <c r="AB63" t="e">
        <f>(AB59+AB41+AB23)/3</f>
        <v>#DIV/0!</v>
      </c>
    </row>
    <row r="64" spans="3:28" ht="18" thickBot="1" x14ac:dyDescent="0.35">
      <c r="C64" s="28"/>
      <c r="D64" s="29"/>
      <c r="E64" s="29"/>
      <c r="F64" s="29"/>
      <c r="G64" s="29"/>
      <c r="H64" s="29"/>
      <c r="I64" s="29"/>
      <c r="J64" s="31"/>
      <c r="K64" s="31"/>
      <c r="Y64" s="39">
        <f>ROUND((X41+X59+X23),3)</f>
        <v>0</v>
      </c>
    </row>
    <row r="65" spans="3:29" ht="19.5" thickBot="1" x14ac:dyDescent="0.35">
      <c r="C65" s="121" t="s">
        <v>140</v>
      </c>
      <c r="D65" s="122"/>
      <c r="E65" s="122"/>
      <c r="F65" s="122"/>
      <c r="G65" s="122"/>
      <c r="H65" s="122"/>
      <c r="I65" s="122"/>
      <c r="J65" s="94">
        <f>ROUND(IFERROR(AB70,"0"),6)</f>
        <v>0</v>
      </c>
      <c r="K65" s="33" t="s">
        <v>151</v>
      </c>
    </row>
    <row r="66" spans="3:29" ht="20.25" thickTop="1" thickBot="1" x14ac:dyDescent="0.35">
      <c r="C66" s="123" t="s">
        <v>141</v>
      </c>
      <c r="D66" s="124"/>
      <c r="E66" s="124"/>
      <c r="F66" s="124"/>
      <c r="G66" s="124"/>
      <c r="H66" s="124"/>
      <c r="I66" s="124"/>
      <c r="J66" s="95">
        <f>Y64</f>
        <v>0</v>
      </c>
      <c r="K66" s="33" t="s">
        <v>151</v>
      </c>
      <c r="Y66">
        <f>J65*J66</f>
        <v>0</v>
      </c>
    </row>
    <row r="67" spans="3:29" ht="18.75" hidden="1" thickTop="1" thickBot="1" x14ac:dyDescent="0.35">
      <c r="C67" s="125" t="s">
        <v>139</v>
      </c>
      <c r="D67" s="126"/>
      <c r="E67" s="126"/>
      <c r="F67" s="126"/>
      <c r="G67" s="126"/>
      <c r="H67" s="126"/>
      <c r="I67" s="126"/>
      <c r="J67" s="32">
        <f>J65*J66</f>
        <v>0</v>
      </c>
      <c r="K67" s="32">
        <f>J67*1.2</f>
        <v>0</v>
      </c>
    </row>
    <row r="69" spans="3:29" x14ac:dyDescent="0.25">
      <c r="C69" s="89" t="s">
        <v>31</v>
      </c>
      <c r="D69" s="96"/>
    </row>
    <row r="70" spans="3:29" x14ac:dyDescent="0.25">
      <c r="C70" s="89" t="s">
        <v>32</v>
      </c>
      <c r="D70" s="96"/>
      <c r="AB70" t="e">
        <f>ROUND((X10*W10+X11*W11+X12*W12+X13*W13+X14*W14+X15*W15+X16*W16+X17*W17+X18*W18+X19*W19+X20*W20+X21*W21+X22*W22+X28*W28+X29*W29+X30*W30+X31*W31+X32*W32+X33*W33+X34*W34+X35*W35+X36*W36+X37*W37+X38*W38+X39*W39+X40*W40+X46*W46+X47*W47+X48*W48+X49*W49+X50*W50+X51*W51+X52*W52+X53*W53+X54*W54+X55*W55+X56*W56+X57*W57+X58*W58)/Y64,6)</f>
        <v>#DIV/0!</v>
      </c>
    </row>
    <row r="71" spans="3:29" x14ac:dyDescent="0.25">
      <c r="C71" s="89" t="s">
        <v>33</v>
      </c>
      <c r="D71" s="96"/>
      <c r="Y71" s="30"/>
      <c r="AA71" t="s">
        <v>146</v>
      </c>
      <c r="AB71" s="72" t="e">
        <f>AB70*J66</f>
        <v>#DIV/0!</v>
      </c>
      <c r="AC71" s="40" t="e">
        <f>ROUND(AB71*1.2,2)</f>
        <v>#DIV/0!</v>
      </c>
    </row>
    <row r="73" spans="3:29" hidden="1" x14ac:dyDescent="0.25">
      <c r="K73" s="4">
        <f>J65*J66</f>
        <v>0</v>
      </c>
      <c r="L73" t="s">
        <v>144</v>
      </c>
    </row>
    <row r="74" spans="3:29" hidden="1" x14ac:dyDescent="0.25">
      <c r="K74" s="4">
        <f>K73*1.2</f>
        <v>0</v>
      </c>
      <c r="L74" t="s">
        <v>144</v>
      </c>
    </row>
    <row r="75" spans="3:29" x14ac:dyDescent="0.25">
      <c r="U75" s="72">
        <f>J65*J66</f>
        <v>0</v>
      </c>
    </row>
    <row r="76" spans="3:29" x14ac:dyDescent="0.25">
      <c r="U76" s="72">
        <f>U75*1.2</f>
        <v>0</v>
      </c>
    </row>
    <row r="77" spans="3:29" x14ac:dyDescent="0.25">
      <c r="Y77" s="120" t="s">
        <v>147</v>
      </c>
      <c r="Z77" s="120"/>
      <c r="AA77" s="120"/>
    </row>
  </sheetData>
  <sheetProtection algorithmName="SHA-512" hashValue="2iVa/UuQHp888fYvxMO6nZ9kse/zijFhhZCM6KEY+pAMgxkoheEWgE47EVzQcoprg8Mu6WCohBdBlYRY8FvI4g==" saltValue="70vSi/QDjAiSjsxZKjqERQ==" spinCount="100000" sheet="1" objects="1" scenarios="1" formatCells="0" formatColumns="0" formatRows="0"/>
  <mergeCells count="12">
    <mergeCell ref="Y77:AA77"/>
    <mergeCell ref="C65:I65"/>
    <mergeCell ref="C66:I66"/>
    <mergeCell ref="C67:I67"/>
    <mergeCell ref="C62:I62"/>
    <mergeCell ref="C2:J2"/>
    <mergeCell ref="C23:I23"/>
    <mergeCell ref="C41:I41"/>
    <mergeCell ref="C59:I59"/>
    <mergeCell ref="C3:G3"/>
    <mergeCell ref="D6:K6"/>
    <mergeCell ref="D5:K5"/>
  </mergeCells>
  <pageMargins left="0.7" right="0.7" top="0.75" bottom="0.75" header="0.3" footer="0.3"/>
  <pageSetup paperSize="9" scale="4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Z48"/>
  <sheetViews>
    <sheetView tabSelected="1" topLeftCell="A7" zoomScale="80" zoomScaleNormal="80" workbookViewId="0">
      <selection activeCell="E16" sqref="E16"/>
    </sheetView>
  </sheetViews>
  <sheetFormatPr defaultRowHeight="15" x14ac:dyDescent="0.25"/>
  <cols>
    <col min="3" max="3" width="19.7109375" customWidth="1"/>
    <col min="4" max="4" width="25.7109375" customWidth="1"/>
    <col min="5" max="8" width="24.7109375" customWidth="1"/>
    <col min="9" max="10" width="42.7109375" customWidth="1"/>
    <col min="11" max="11" width="9.140625" customWidth="1"/>
    <col min="12" max="12" width="9.140625" hidden="1" customWidth="1"/>
    <col min="13" max="13" width="12.7109375" hidden="1" customWidth="1"/>
    <col min="14" max="14" width="18.140625" hidden="1" customWidth="1"/>
    <col min="15" max="15" width="11.85546875" hidden="1" customWidth="1"/>
    <col min="16" max="16" width="17.42578125" hidden="1" customWidth="1"/>
    <col min="17" max="19" width="9.140625" hidden="1" customWidth="1"/>
    <col min="20" max="20" width="15" hidden="1" customWidth="1"/>
    <col min="21" max="21" width="19" hidden="1" customWidth="1"/>
    <col min="22" max="22" width="16.28515625" hidden="1" customWidth="1"/>
    <col min="23" max="23" width="22.28515625" hidden="1" customWidth="1"/>
    <col min="24" max="24" width="16.28515625" hidden="1" customWidth="1"/>
    <col min="25" max="25" width="19.140625" hidden="1" customWidth="1"/>
    <col min="26" max="26" width="20.42578125" hidden="1" customWidth="1"/>
    <col min="27" max="28" width="9.140625" customWidth="1"/>
  </cols>
  <sheetData>
    <row r="2" spans="3:23" ht="40.5" customHeight="1" x14ac:dyDescent="0.25">
      <c r="C2" s="130" t="s">
        <v>162</v>
      </c>
      <c r="D2" s="105"/>
      <c r="E2" s="105"/>
      <c r="F2" s="105"/>
      <c r="G2" s="105"/>
      <c r="H2" s="105"/>
      <c r="I2" s="105"/>
      <c r="J2" s="73"/>
    </row>
    <row r="3" spans="3:23" ht="21" hidden="1" x14ac:dyDescent="0.25">
      <c r="C3" s="115"/>
      <c r="D3" s="115"/>
      <c r="E3" s="115"/>
      <c r="F3" s="115"/>
      <c r="G3" s="115"/>
      <c r="H3" s="53"/>
      <c r="I3" s="53"/>
      <c r="J3" s="53"/>
    </row>
    <row r="4" spans="3:23" x14ac:dyDescent="0.25">
      <c r="C4" s="53"/>
      <c r="D4" s="53"/>
      <c r="E4" s="53"/>
      <c r="F4" s="53"/>
      <c r="G4" s="56"/>
      <c r="H4" s="53"/>
      <c r="I4" s="53"/>
      <c r="J4" s="53"/>
    </row>
    <row r="5" spans="3:23" x14ac:dyDescent="0.25">
      <c r="C5" s="100" t="s">
        <v>36</v>
      </c>
      <c r="D5" s="118"/>
      <c r="E5" s="118"/>
      <c r="F5" s="118"/>
      <c r="G5" s="118"/>
      <c r="H5" s="118"/>
      <c r="I5" s="118"/>
      <c r="J5" s="119"/>
    </row>
    <row r="6" spans="3:23" x14ac:dyDescent="0.25">
      <c r="C6" s="101" t="s">
        <v>10</v>
      </c>
      <c r="D6" s="137"/>
      <c r="E6" s="138"/>
      <c r="F6" s="138"/>
      <c r="G6" s="138"/>
      <c r="H6" s="138"/>
      <c r="I6" s="138"/>
      <c r="J6" s="139"/>
    </row>
    <row r="7" spans="3:23" x14ac:dyDescent="0.25">
      <c r="C7" s="51"/>
      <c r="D7" s="53"/>
      <c r="E7" s="51"/>
      <c r="F7" s="49"/>
      <c r="G7" s="50"/>
      <c r="H7" s="49"/>
      <c r="I7" s="49"/>
      <c r="J7" s="49"/>
    </row>
    <row r="8" spans="3:23" x14ac:dyDescent="0.25">
      <c r="C8" s="59" t="s">
        <v>161</v>
      </c>
      <c r="D8" s="59"/>
      <c r="E8" s="51"/>
      <c r="F8" s="49"/>
      <c r="G8" s="50"/>
      <c r="H8" s="49"/>
      <c r="I8" s="49"/>
      <c r="J8" s="49"/>
    </row>
    <row r="9" spans="3:23" ht="81.75" customHeight="1" x14ac:dyDescent="0.25">
      <c r="C9" s="57" t="s">
        <v>145</v>
      </c>
      <c r="D9" s="57" t="s">
        <v>160</v>
      </c>
      <c r="E9" s="58" t="s">
        <v>155</v>
      </c>
      <c r="F9" s="57" t="s">
        <v>150</v>
      </c>
      <c r="G9" s="57" t="s">
        <v>159</v>
      </c>
      <c r="H9" s="57" t="s">
        <v>149</v>
      </c>
      <c r="I9" s="46" t="s">
        <v>15</v>
      </c>
      <c r="J9" s="46" t="s">
        <v>16</v>
      </c>
      <c r="T9" s="57" t="s">
        <v>159</v>
      </c>
      <c r="U9" s="57" t="s">
        <v>149</v>
      </c>
      <c r="V9" s="46" t="s">
        <v>15</v>
      </c>
      <c r="W9" s="46" t="s">
        <v>16</v>
      </c>
    </row>
    <row r="10" spans="3:23" x14ac:dyDescent="0.25">
      <c r="C10" s="45">
        <v>1</v>
      </c>
      <c r="D10" s="75"/>
      <c r="E10" s="75"/>
      <c r="F10" s="77">
        <v>99</v>
      </c>
      <c r="G10" s="78">
        <f t="shared" ref="G10:G20" si="0">D10-F10</f>
        <v>-99</v>
      </c>
      <c r="H10" s="75"/>
      <c r="I10" s="62">
        <f>V10</f>
        <v>0</v>
      </c>
      <c r="J10" s="62">
        <f t="shared" ref="J10:J20" si="1">1.2*I10</f>
        <v>0</v>
      </c>
      <c r="M10" s="40">
        <f t="shared" ref="M10:M20" si="2">G10*H10</f>
        <v>0</v>
      </c>
      <c r="T10" s="64">
        <f>(D10-F10)</f>
        <v>-99</v>
      </c>
      <c r="U10" s="65">
        <f>ROUND(H10,3)</f>
        <v>0</v>
      </c>
      <c r="V10" s="62">
        <f>T10*U10</f>
        <v>0</v>
      </c>
      <c r="W10" s="71">
        <f>1.2*V10</f>
        <v>0</v>
      </c>
    </row>
    <row r="11" spans="3:23" x14ac:dyDescent="0.25">
      <c r="C11" s="45">
        <v>2</v>
      </c>
      <c r="D11" s="75"/>
      <c r="E11" s="75"/>
      <c r="F11" s="77">
        <v>99</v>
      </c>
      <c r="G11" s="78">
        <f t="shared" si="0"/>
        <v>-99</v>
      </c>
      <c r="H11" s="75"/>
      <c r="I11" s="62">
        <f t="shared" ref="I11:I20" si="3">V11</f>
        <v>0</v>
      </c>
      <c r="J11" s="62">
        <f t="shared" si="1"/>
        <v>0</v>
      </c>
      <c r="M11" s="40">
        <f t="shared" si="2"/>
        <v>0</v>
      </c>
      <c r="T11" s="64">
        <f t="shared" ref="T11:T20" si="4">(D11-F11)</f>
        <v>-99</v>
      </c>
      <c r="U11" s="65">
        <f t="shared" ref="U11:U20" si="5">ROUND(H11,3)</f>
        <v>0</v>
      </c>
      <c r="V11" s="62">
        <f t="shared" ref="V11:V20" si="6">T11*U11</f>
        <v>0</v>
      </c>
      <c r="W11" s="71">
        <f t="shared" ref="W11:W20" si="7">1.2*V11</f>
        <v>0</v>
      </c>
    </row>
    <row r="12" spans="3:23" x14ac:dyDescent="0.25">
      <c r="C12" s="45">
        <v>3</v>
      </c>
      <c r="D12" s="75"/>
      <c r="E12" s="75"/>
      <c r="F12" s="77">
        <v>99</v>
      </c>
      <c r="G12" s="78">
        <f t="shared" si="0"/>
        <v>-99</v>
      </c>
      <c r="H12" s="75"/>
      <c r="I12" s="62">
        <f t="shared" si="3"/>
        <v>0</v>
      </c>
      <c r="J12" s="62">
        <f t="shared" si="1"/>
        <v>0</v>
      </c>
      <c r="M12" s="40">
        <f t="shared" si="2"/>
        <v>0</v>
      </c>
      <c r="T12" s="64">
        <f t="shared" si="4"/>
        <v>-99</v>
      </c>
      <c r="U12" s="65">
        <f t="shared" si="5"/>
        <v>0</v>
      </c>
      <c r="V12" s="62">
        <f t="shared" si="6"/>
        <v>0</v>
      </c>
      <c r="W12" s="71">
        <f t="shared" si="7"/>
        <v>0</v>
      </c>
    </row>
    <row r="13" spans="3:23" x14ac:dyDescent="0.25">
      <c r="C13" s="45">
        <v>4</v>
      </c>
      <c r="D13" s="75"/>
      <c r="E13" s="75"/>
      <c r="F13" s="77">
        <v>99</v>
      </c>
      <c r="G13" s="78">
        <f t="shared" si="0"/>
        <v>-99</v>
      </c>
      <c r="H13" s="75"/>
      <c r="I13" s="62">
        <f t="shared" si="3"/>
        <v>0</v>
      </c>
      <c r="J13" s="62">
        <f t="shared" si="1"/>
        <v>0</v>
      </c>
      <c r="M13" s="40">
        <f t="shared" si="2"/>
        <v>0</v>
      </c>
      <c r="T13" s="64">
        <f t="shared" si="4"/>
        <v>-99</v>
      </c>
      <c r="U13" s="65">
        <f t="shared" si="5"/>
        <v>0</v>
      </c>
      <c r="V13" s="62">
        <f t="shared" si="6"/>
        <v>0</v>
      </c>
      <c r="W13" s="71">
        <f t="shared" si="7"/>
        <v>0</v>
      </c>
    </row>
    <row r="14" spans="3:23" x14ac:dyDescent="0.25">
      <c r="C14" s="45">
        <v>5</v>
      </c>
      <c r="D14" s="76"/>
      <c r="E14" s="76"/>
      <c r="F14" s="77">
        <v>99</v>
      </c>
      <c r="G14" s="78">
        <f t="shared" si="0"/>
        <v>-99</v>
      </c>
      <c r="H14" s="76"/>
      <c r="I14" s="62">
        <f t="shared" si="3"/>
        <v>0</v>
      </c>
      <c r="J14" s="62">
        <f t="shared" si="1"/>
        <v>0</v>
      </c>
      <c r="M14" s="40">
        <f t="shared" si="2"/>
        <v>0</v>
      </c>
      <c r="T14" s="64">
        <f t="shared" si="4"/>
        <v>-99</v>
      </c>
      <c r="U14" s="65">
        <f t="shared" si="5"/>
        <v>0</v>
      </c>
      <c r="V14" s="62">
        <f t="shared" si="6"/>
        <v>0</v>
      </c>
      <c r="W14" s="71">
        <f t="shared" si="7"/>
        <v>0</v>
      </c>
    </row>
    <row r="15" spans="3:23" x14ac:dyDescent="0.25">
      <c r="C15" s="45">
        <v>6</v>
      </c>
      <c r="D15" s="76"/>
      <c r="E15" s="76"/>
      <c r="F15" s="77">
        <v>99</v>
      </c>
      <c r="G15" s="78">
        <f t="shared" si="0"/>
        <v>-99</v>
      </c>
      <c r="H15" s="76"/>
      <c r="I15" s="62">
        <f t="shared" si="3"/>
        <v>0</v>
      </c>
      <c r="J15" s="62">
        <f t="shared" si="1"/>
        <v>0</v>
      </c>
      <c r="M15" s="40">
        <f t="shared" si="2"/>
        <v>0</v>
      </c>
      <c r="T15" s="64">
        <f t="shared" si="4"/>
        <v>-99</v>
      </c>
      <c r="U15" s="65">
        <f t="shared" si="5"/>
        <v>0</v>
      </c>
      <c r="V15" s="62">
        <f t="shared" si="6"/>
        <v>0</v>
      </c>
      <c r="W15" s="71">
        <f t="shared" si="7"/>
        <v>0</v>
      </c>
    </row>
    <row r="16" spans="3:23" x14ac:dyDescent="0.25">
      <c r="C16" s="45">
        <v>7</v>
      </c>
      <c r="D16" s="76"/>
      <c r="E16" s="76"/>
      <c r="F16" s="77">
        <v>99</v>
      </c>
      <c r="G16" s="78">
        <f t="shared" si="0"/>
        <v>-99</v>
      </c>
      <c r="H16" s="76"/>
      <c r="I16" s="62">
        <f t="shared" si="3"/>
        <v>0</v>
      </c>
      <c r="J16" s="62">
        <f t="shared" si="1"/>
        <v>0</v>
      </c>
      <c r="M16" s="40">
        <f t="shared" si="2"/>
        <v>0</v>
      </c>
      <c r="T16" s="64">
        <f t="shared" si="4"/>
        <v>-99</v>
      </c>
      <c r="U16" s="65">
        <f t="shared" si="5"/>
        <v>0</v>
      </c>
      <c r="V16" s="62">
        <f t="shared" si="6"/>
        <v>0</v>
      </c>
      <c r="W16" s="71">
        <f t="shared" si="7"/>
        <v>0</v>
      </c>
    </row>
    <row r="17" spans="3:26" x14ac:dyDescent="0.25">
      <c r="C17" s="45">
        <v>8</v>
      </c>
      <c r="D17" s="76"/>
      <c r="E17" s="76"/>
      <c r="F17" s="77">
        <v>99</v>
      </c>
      <c r="G17" s="78">
        <f t="shared" si="0"/>
        <v>-99</v>
      </c>
      <c r="H17" s="76"/>
      <c r="I17" s="62">
        <f t="shared" si="3"/>
        <v>0</v>
      </c>
      <c r="J17" s="62">
        <f t="shared" si="1"/>
        <v>0</v>
      </c>
      <c r="M17" s="40">
        <f t="shared" si="2"/>
        <v>0</v>
      </c>
      <c r="T17" s="64">
        <f t="shared" si="4"/>
        <v>-99</v>
      </c>
      <c r="U17" s="65">
        <f t="shared" si="5"/>
        <v>0</v>
      </c>
      <c r="V17" s="62">
        <f t="shared" si="6"/>
        <v>0</v>
      </c>
      <c r="W17" s="71">
        <f t="shared" si="7"/>
        <v>0</v>
      </c>
    </row>
    <row r="18" spans="3:26" x14ac:dyDescent="0.25">
      <c r="C18" s="45">
        <v>9</v>
      </c>
      <c r="D18" s="75"/>
      <c r="E18" s="75"/>
      <c r="F18" s="77">
        <v>99</v>
      </c>
      <c r="G18" s="78">
        <f t="shared" si="0"/>
        <v>-99</v>
      </c>
      <c r="H18" s="75"/>
      <c r="I18" s="62">
        <f t="shared" si="3"/>
        <v>0</v>
      </c>
      <c r="J18" s="62">
        <f t="shared" si="1"/>
        <v>0</v>
      </c>
      <c r="M18" s="40">
        <f t="shared" si="2"/>
        <v>0</v>
      </c>
      <c r="N18" s="40"/>
      <c r="T18" s="64">
        <f t="shared" si="4"/>
        <v>-99</v>
      </c>
      <c r="U18" s="65">
        <f t="shared" si="5"/>
        <v>0</v>
      </c>
      <c r="V18" s="62">
        <f t="shared" si="6"/>
        <v>0</v>
      </c>
      <c r="W18" s="71">
        <f t="shared" si="7"/>
        <v>0</v>
      </c>
    </row>
    <row r="19" spans="3:26" x14ac:dyDescent="0.25">
      <c r="C19" s="45">
        <v>10</v>
      </c>
      <c r="D19" s="75"/>
      <c r="E19" s="75"/>
      <c r="F19" s="77">
        <v>99</v>
      </c>
      <c r="G19" s="78">
        <f t="shared" si="0"/>
        <v>-99</v>
      </c>
      <c r="H19" s="75"/>
      <c r="I19" s="62">
        <f t="shared" si="3"/>
        <v>0</v>
      </c>
      <c r="J19" s="62">
        <f t="shared" si="1"/>
        <v>0</v>
      </c>
      <c r="M19" s="40">
        <f t="shared" si="2"/>
        <v>0</v>
      </c>
      <c r="T19" s="64">
        <f t="shared" si="4"/>
        <v>-99</v>
      </c>
      <c r="U19" s="65">
        <f t="shared" si="5"/>
        <v>0</v>
      </c>
      <c r="V19" s="62">
        <f t="shared" si="6"/>
        <v>0</v>
      </c>
      <c r="W19" s="71">
        <f t="shared" si="7"/>
        <v>0</v>
      </c>
    </row>
    <row r="20" spans="3:26" x14ac:dyDescent="0.25">
      <c r="C20" s="44" t="s">
        <v>29</v>
      </c>
      <c r="D20" s="75"/>
      <c r="E20" s="75"/>
      <c r="F20" s="77">
        <v>99</v>
      </c>
      <c r="G20" s="78">
        <f t="shared" si="0"/>
        <v>-99</v>
      </c>
      <c r="H20" s="75"/>
      <c r="I20" s="62">
        <f t="shared" si="3"/>
        <v>0</v>
      </c>
      <c r="J20" s="62">
        <f t="shared" si="1"/>
        <v>0</v>
      </c>
      <c r="M20" s="40">
        <f t="shared" si="2"/>
        <v>0</v>
      </c>
      <c r="T20" s="64">
        <f t="shared" si="4"/>
        <v>-99</v>
      </c>
      <c r="U20" s="65">
        <f t="shared" si="5"/>
        <v>0</v>
      </c>
      <c r="V20" s="62">
        <f t="shared" si="6"/>
        <v>0</v>
      </c>
      <c r="W20" s="71">
        <f t="shared" si="7"/>
        <v>0</v>
      </c>
    </row>
    <row r="21" spans="3:26" ht="18.75" x14ac:dyDescent="0.3">
      <c r="C21" s="131" t="s">
        <v>158</v>
      </c>
      <c r="D21" s="107"/>
      <c r="E21" s="107"/>
      <c r="F21" s="107"/>
      <c r="G21" s="107"/>
      <c r="H21" s="108"/>
      <c r="I21" s="79">
        <f>V21</f>
        <v>0</v>
      </c>
      <c r="J21" s="79">
        <f>W21</f>
        <v>0</v>
      </c>
      <c r="M21" s="40">
        <f>SUM(M10:M20)</f>
        <v>0</v>
      </c>
      <c r="N21" s="40">
        <f>SUM(H10:H20)</f>
        <v>0</v>
      </c>
      <c r="O21" s="34">
        <f>IFERROR(M21/N21,0)</f>
        <v>0</v>
      </c>
      <c r="P21" s="34">
        <f>N21*O21*1.2</f>
        <v>0</v>
      </c>
      <c r="U21" s="39">
        <f>ROUND(SUM(U10:U20),3)</f>
        <v>0</v>
      </c>
      <c r="V21" s="63">
        <f>ROUND(SUM(V10:V20),2)</f>
        <v>0</v>
      </c>
      <c r="W21" s="63">
        <f>ROUND(SUM(W10:W20),2)</f>
        <v>0</v>
      </c>
      <c r="Y21" t="e">
        <f>ROUND((V21)/U21,2)</f>
        <v>#DIV/0!</v>
      </c>
      <c r="Z21" t="e">
        <f>Y21*U21</f>
        <v>#DIV/0!</v>
      </c>
    </row>
    <row r="22" spans="3:26" x14ac:dyDescent="0.25">
      <c r="C22" s="53"/>
      <c r="D22" s="53"/>
      <c r="E22" s="53"/>
      <c r="F22" s="53"/>
      <c r="G22" s="56"/>
      <c r="H22" s="53"/>
      <c r="I22" s="53"/>
      <c r="J22" s="53"/>
    </row>
    <row r="23" spans="3:26" x14ac:dyDescent="0.25">
      <c r="C23" s="53"/>
      <c r="D23" s="54"/>
      <c r="E23" s="54"/>
      <c r="F23" s="54"/>
      <c r="G23" s="55"/>
      <c r="H23" s="54"/>
      <c r="I23" s="54"/>
      <c r="J23" s="53"/>
    </row>
    <row r="24" spans="3:26" x14ac:dyDescent="0.25">
      <c r="C24" s="52" t="s">
        <v>157</v>
      </c>
      <c r="D24" s="52"/>
      <c r="E24" s="51"/>
      <c r="F24" s="49"/>
      <c r="G24" s="50"/>
      <c r="H24" s="49"/>
      <c r="I24" s="49"/>
      <c r="J24" s="49"/>
    </row>
    <row r="25" spans="3:26" ht="78.75" customHeight="1" x14ac:dyDescent="0.25">
      <c r="C25" s="47" t="s">
        <v>145</v>
      </c>
      <c r="D25" s="47" t="s">
        <v>156</v>
      </c>
      <c r="E25" s="48" t="s">
        <v>155</v>
      </c>
      <c r="F25" s="47" t="s">
        <v>150</v>
      </c>
      <c r="G25" s="47" t="s">
        <v>154</v>
      </c>
      <c r="H25" s="47" t="s">
        <v>149</v>
      </c>
      <c r="I25" s="46" t="s">
        <v>15</v>
      </c>
      <c r="J25" s="46" t="s">
        <v>16</v>
      </c>
      <c r="T25" s="47" t="s">
        <v>154</v>
      </c>
      <c r="U25" s="47" t="s">
        <v>149</v>
      </c>
      <c r="V25" s="46" t="s">
        <v>15</v>
      </c>
      <c r="W25" s="46" t="s">
        <v>16</v>
      </c>
    </row>
    <row r="26" spans="3:26" x14ac:dyDescent="0.25">
      <c r="C26" s="45">
        <v>1</v>
      </c>
      <c r="D26" s="99"/>
      <c r="E26" s="99"/>
      <c r="F26" s="77">
        <v>99</v>
      </c>
      <c r="G26" s="78">
        <f t="shared" ref="G26:G36" si="8">D26-F26</f>
        <v>-99</v>
      </c>
      <c r="H26" s="99"/>
      <c r="I26" s="62">
        <f>V26</f>
        <v>0</v>
      </c>
      <c r="J26" s="62">
        <f>1.2*I26</f>
        <v>0</v>
      </c>
      <c r="M26" s="40">
        <f t="shared" ref="M26:M36" si="9">G26*H26</f>
        <v>0</v>
      </c>
      <c r="T26" s="69">
        <f>(D26-F26)</f>
        <v>-99</v>
      </c>
      <c r="U26" s="66">
        <f>ROUND(H26,3)</f>
        <v>0</v>
      </c>
      <c r="V26" s="62">
        <f>T26*U26</f>
        <v>0</v>
      </c>
      <c r="W26" s="71">
        <f t="shared" ref="W26:W36" si="10">1.2*V26</f>
        <v>0</v>
      </c>
    </row>
    <row r="27" spans="3:26" x14ac:dyDescent="0.25">
      <c r="C27" s="45">
        <v>2</v>
      </c>
      <c r="D27" s="99"/>
      <c r="E27" s="99"/>
      <c r="F27" s="77">
        <v>99</v>
      </c>
      <c r="G27" s="78">
        <f t="shared" si="8"/>
        <v>-99</v>
      </c>
      <c r="H27" s="99"/>
      <c r="I27" s="62">
        <f t="shared" ref="I27:I36" si="11">V27</f>
        <v>0</v>
      </c>
      <c r="J27" s="62">
        <f t="shared" ref="J27:J36" si="12">1.2*I27</f>
        <v>0</v>
      </c>
      <c r="M27" s="40">
        <f t="shared" si="9"/>
        <v>0</v>
      </c>
      <c r="T27" s="69">
        <f t="shared" ref="T27:T36" si="13">(D27-F27)</f>
        <v>-99</v>
      </c>
      <c r="U27" s="66">
        <f t="shared" ref="U27:U36" si="14">ROUND(H27,3)</f>
        <v>0</v>
      </c>
      <c r="V27" s="62">
        <f t="shared" ref="V27:V36" si="15">T27*U27</f>
        <v>0</v>
      </c>
      <c r="W27" s="71">
        <f t="shared" si="10"/>
        <v>0</v>
      </c>
    </row>
    <row r="28" spans="3:26" x14ac:dyDescent="0.25">
      <c r="C28" s="45">
        <v>3</v>
      </c>
      <c r="D28" s="99"/>
      <c r="E28" s="99"/>
      <c r="F28" s="77">
        <v>99</v>
      </c>
      <c r="G28" s="78">
        <f t="shared" si="8"/>
        <v>-99</v>
      </c>
      <c r="H28" s="99"/>
      <c r="I28" s="62">
        <f t="shared" si="11"/>
        <v>0</v>
      </c>
      <c r="J28" s="62">
        <f t="shared" si="12"/>
        <v>0</v>
      </c>
      <c r="M28" s="40">
        <f t="shared" si="9"/>
        <v>0</v>
      </c>
      <c r="T28" s="69">
        <f t="shared" si="13"/>
        <v>-99</v>
      </c>
      <c r="U28" s="66">
        <f t="shared" si="14"/>
        <v>0</v>
      </c>
      <c r="V28" s="62">
        <f t="shared" si="15"/>
        <v>0</v>
      </c>
      <c r="W28" s="71">
        <f t="shared" si="10"/>
        <v>0</v>
      </c>
    </row>
    <row r="29" spans="3:26" x14ac:dyDescent="0.25">
      <c r="C29" s="45">
        <v>4</v>
      </c>
      <c r="D29" s="99"/>
      <c r="E29" s="99"/>
      <c r="F29" s="77">
        <v>99</v>
      </c>
      <c r="G29" s="78">
        <f t="shared" si="8"/>
        <v>-99</v>
      </c>
      <c r="H29" s="99"/>
      <c r="I29" s="62">
        <f t="shared" si="11"/>
        <v>0</v>
      </c>
      <c r="J29" s="62">
        <f t="shared" si="12"/>
        <v>0</v>
      </c>
      <c r="M29" s="40">
        <f t="shared" si="9"/>
        <v>0</v>
      </c>
      <c r="T29" s="69">
        <f t="shared" si="13"/>
        <v>-99</v>
      </c>
      <c r="U29" s="66">
        <f t="shared" si="14"/>
        <v>0</v>
      </c>
      <c r="V29" s="62">
        <f t="shared" si="15"/>
        <v>0</v>
      </c>
      <c r="W29" s="71">
        <f t="shared" si="10"/>
        <v>0</v>
      </c>
    </row>
    <row r="30" spans="3:26" x14ac:dyDescent="0.25">
      <c r="C30" s="45">
        <v>5</v>
      </c>
      <c r="D30" s="99"/>
      <c r="E30" s="99"/>
      <c r="F30" s="77">
        <v>99</v>
      </c>
      <c r="G30" s="78">
        <f t="shared" si="8"/>
        <v>-99</v>
      </c>
      <c r="H30" s="99"/>
      <c r="I30" s="62">
        <f t="shared" si="11"/>
        <v>0</v>
      </c>
      <c r="J30" s="62">
        <f t="shared" si="12"/>
        <v>0</v>
      </c>
      <c r="M30" s="40">
        <f t="shared" si="9"/>
        <v>0</v>
      </c>
      <c r="T30" s="69">
        <f t="shared" si="13"/>
        <v>-99</v>
      </c>
      <c r="U30" s="66">
        <f t="shared" si="14"/>
        <v>0</v>
      </c>
      <c r="V30" s="62">
        <f t="shared" si="15"/>
        <v>0</v>
      </c>
      <c r="W30" s="71">
        <f t="shared" si="10"/>
        <v>0</v>
      </c>
    </row>
    <row r="31" spans="3:26" x14ac:dyDescent="0.25">
      <c r="C31" s="45">
        <v>6</v>
      </c>
      <c r="D31" s="99"/>
      <c r="E31" s="99"/>
      <c r="F31" s="77">
        <v>99</v>
      </c>
      <c r="G31" s="78">
        <f t="shared" si="8"/>
        <v>-99</v>
      </c>
      <c r="H31" s="99"/>
      <c r="I31" s="62">
        <f t="shared" si="11"/>
        <v>0</v>
      </c>
      <c r="J31" s="62">
        <f t="shared" si="12"/>
        <v>0</v>
      </c>
      <c r="M31" s="40">
        <f t="shared" si="9"/>
        <v>0</v>
      </c>
      <c r="T31" s="69">
        <f t="shared" si="13"/>
        <v>-99</v>
      </c>
      <c r="U31" s="66">
        <f t="shared" si="14"/>
        <v>0</v>
      </c>
      <c r="V31" s="62">
        <f t="shared" si="15"/>
        <v>0</v>
      </c>
      <c r="W31" s="71">
        <f t="shared" si="10"/>
        <v>0</v>
      </c>
    </row>
    <row r="32" spans="3:26" x14ac:dyDescent="0.25">
      <c r="C32" s="45">
        <v>7</v>
      </c>
      <c r="D32" s="99"/>
      <c r="E32" s="99"/>
      <c r="F32" s="77">
        <v>99</v>
      </c>
      <c r="G32" s="78">
        <f t="shared" si="8"/>
        <v>-99</v>
      </c>
      <c r="H32" s="99"/>
      <c r="I32" s="62">
        <f t="shared" si="11"/>
        <v>0</v>
      </c>
      <c r="J32" s="62">
        <f t="shared" si="12"/>
        <v>0</v>
      </c>
      <c r="M32" s="40">
        <f t="shared" si="9"/>
        <v>0</v>
      </c>
      <c r="N32" s="40"/>
      <c r="T32" s="69">
        <f t="shared" si="13"/>
        <v>-99</v>
      </c>
      <c r="U32" s="66">
        <f t="shared" si="14"/>
        <v>0</v>
      </c>
      <c r="V32" s="62">
        <f t="shared" si="15"/>
        <v>0</v>
      </c>
      <c r="W32" s="71">
        <f t="shared" si="10"/>
        <v>0</v>
      </c>
    </row>
    <row r="33" spans="3:26" x14ac:dyDescent="0.25">
      <c r="C33" s="45">
        <v>8</v>
      </c>
      <c r="D33" s="99"/>
      <c r="E33" s="99"/>
      <c r="F33" s="77">
        <v>99</v>
      </c>
      <c r="G33" s="78">
        <f t="shared" si="8"/>
        <v>-99</v>
      </c>
      <c r="H33" s="99"/>
      <c r="I33" s="62">
        <f t="shared" si="11"/>
        <v>0</v>
      </c>
      <c r="J33" s="62">
        <f t="shared" si="12"/>
        <v>0</v>
      </c>
      <c r="M33" s="40">
        <f t="shared" si="9"/>
        <v>0</v>
      </c>
      <c r="T33" s="69">
        <f t="shared" si="13"/>
        <v>-99</v>
      </c>
      <c r="U33" s="66">
        <f t="shared" si="14"/>
        <v>0</v>
      </c>
      <c r="V33" s="62">
        <f t="shared" si="15"/>
        <v>0</v>
      </c>
      <c r="W33" s="71">
        <f t="shared" si="10"/>
        <v>0</v>
      </c>
    </row>
    <row r="34" spans="3:26" x14ac:dyDescent="0.25">
      <c r="C34" s="45">
        <v>9</v>
      </c>
      <c r="D34" s="102"/>
      <c r="E34" s="102"/>
      <c r="F34" s="77">
        <v>99</v>
      </c>
      <c r="G34" s="78">
        <f t="shared" si="8"/>
        <v>-99</v>
      </c>
      <c r="H34" s="102"/>
      <c r="I34" s="62">
        <f t="shared" si="11"/>
        <v>0</v>
      </c>
      <c r="J34" s="62">
        <f t="shared" si="12"/>
        <v>0</v>
      </c>
      <c r="M34" s="40">
        <f t="shared" si="9"/>
        <v>0</v>
      </c>
      <c r="T34" s="69">
        <f t="shared" si="13"/>
        <v>-99</v>
      </c>
      <c r="U34" s="66">
        <f t="shared" si="14"/>
        <v>0</v>
      </c>
      <c r="V34" s="62">
        <f t="shared" si="15"/>
        <v>0</v>
      </c>
      <c r="W34" s="71">
        <f t="shared" si="10"/>
        <v>0</v>
      </c>
    </row>
    <row r="35" spans="3:26" x14ac:dyDescent="0.25">
      <c r="C35" s="45">
        <v>10</v>
      </c>
      <c r="D35" s="102"/>
      <c r="E35" s="102"/>
      <c r="F35" s="77">
        <v>99</v>
      </c>
      <c r="G35" s="78">
        <f t="shared" si="8"/>
        <v>-99</v>
      </c>
      <c r="H35" s="102"/>
      <c r="I35" s="62">
        <f t="shared" si="11"/>
        <v>0</v>
      </c>
      <c r="J35" s="62">
        <f t="shared" si="12"/>
        <v>0</v>
      </c>
      <c r="M35" s="40">
        <f t="shared" si="9"/>
        <v>0</v>
      </c>
      <c r="T35" s="69">
        <f t="shared" si="13"/>
        <v>-99</v>
      </c>
      <c r="U35" s="66">
        <f t="shared" si="14"/>
        <v>0</v>
      </c>
      <c r="V35" s="62">
        <f t="shared" si="15"/>
        <v>0</v>
      </c>
      <c r="W35" s="71">
        <f t="shared" si="10"/>
        <v>0</v>
      </c>
    </row>
    <row r="36" spans="3:26" x14ac:dyDescent="0.25">
      <c r="C36" s="44" t="s">
        <v>29</v>
      </c>
      <c r="D36" s="102"/>
      <c r="E36" s="102"/>
      <c r="F36" s="77">
        <v>99</v>
      </c>
      <c r="G36" s="78">
        <f t="shared" si="8"/>
        <v>-99</v>
      </c>
      <c r="H36" s="102"/>
      <c r="I36" s="62">
        <f t="shared" si="11"/>
        <v>0</v>
      </c>
      <c r="J36" s="62">
        <f t="shared" si="12"/>
        <v>0</v>
      </c>
      <c r="M36" s="40">
        <f t="shared" si="9"/>
        <v>0</v>
      </c>
      <c r="T36" s="69">
        <f t="shared" si="13"/>
        <v>-99</v>
      </c>
      <c r="U36" s="66">
        <f t="shared" si="14"/>
        <v>0</v>
      </c>
      <c r="V36" s="62">
        <f t="shared" si="15"/>
        <v>0</v>
      </c>
      <c r="W36" s="71">
        <f t="shared" si="10"/>
        <v>0</v>
      </c>
    </row>
    <row r="37" spans="3:26" ht="18.75" x14ac:dyDescent="0.3">
      <c r="C37" s="132" t="s">
        <v>153</v>
      </c>
      <c r="D37" s="110"/>
      <c r="E37" s="110"/>
      <c r="F37" s="110"/>
      <c r="G37" s="110"/>
      <c r="H37" s="111"/>
      <c r="I37" s="80">
        <f>V37</f>
        <v>0</v>
      </c>
      <c r="J37" s="80">
        <f>W37</f>
        <v>0</v>
      </c>
      <c r="M37" s="40">
        <f>SUM(M26:M36)</f>
        <v>0</v>
      </c>
      <c r="N37">
        <f>SUM(H26:H36)</f>
        <v>0</v>
      </c>
      <c r="O37" s="34">
        <f>IFERROR(M37/N37,0)</f>
        <v>0</v>
      </c>
      <c r="P37" s="34">
        <f>N37*O37*1.2</f>
        <v>0</v>
      </c>
      <c r="U37" s="39">
        <f>ROUND(SUM(U26:U36),3)</f>
        <v>0</v>
      </c>
      <c r="V37" s="63">
        <f>ROUND(SUM(V26:V36),2)</f>
        <v>0</v>
      </c>
      <c r="W37" s="63">
        <f>ROUND(SUM(W26:W36),2)</f>
        <v>0</v>
      </c>
      <c r="Y37" t="e">
        <f>ROUND((V37)/U37,2)</f>
        <v>#DIV/0!</v>
      </c>
      <c r="Z37" t="e">
        <f>Y37/U37</f>
        <v>#DIV/0!</v>
      </c>
    </row>
    <row r="39" spans="3:26" ht="15.75" thickBot="1" x14ac:dyDescent="0.3">
      <c r="M39">
        <f>(O37+O21)/2</f>
        <v>0</v>
      </c>
      <c r="N39" s="30">
        <f>ROUND(M39,2)</f>
        <v>0</v>
      </c>
    </row>
    <row r="40" spans="3:26" ht="19.5" thickBot="1" x14ac:dyDescent="0.35">
      <c r="C40" s="133" t="s">
        <v>30</v>
      </c>
      <c r="D40" s="134"/>
      <c r="E40" s="134"/>
      <c r="F40" s="134"/>
      <c r="G40" s="134"/>
      <c r="H40" s="135"/>
      <c r="I40" s="81">
        <f>IFERROR(Y48,0)</f>
        <v>0</v>
      </c>
      <c r="J40" s="82">
        <f>IFERROR(Z48,0)</f>
        <v>0</v>
      </c>
      <c r="M40" s="40">
        <f>SUM(H10:H20)+SUM(H26:H36)</f>
        <v>0</v>
      </c>
      <c r="N40" s="67">
        <f>ROUND(M40,3)</f>
        <v>0</v>
      </c>
      <c r="U40" t="e">
        <f>ROUND((V37+V21)/(U21+U37),2)</f>
        <v>#DIV/0!</v>
      </c>
    </row>
    <row r="41" spans="3:26" ht="15.75" thickBot="1" x14ac:dyDescent="0.3">
      <c r="Y41" t="e">
        <f>(Y37+Y21)/2</f>
        <v>#DIV/0!</v>
      </c>
    </row>
    <row r="42" spans="3:26" ht="19.5" thickBot="1" x14ac:dyDescent="0.35">
      <c r="C42" s="136" t="s">
        <v>140</v>
      </c>
      <c r="D42" s="122"/>
      <c r="E42" s="122"/>
      <c r="F42" s="122"/>
      <c r="G42" s="122"/>
      <c r="H42" s="122"/>
      <c r="I42" s="122"/>
      <c r="J42" s="83">
        <f>ROUND(IFERROR(Y47,0),6)</f>
        <v>0</v>
      </c>
      <c r="K42" s="1" t="s">
        <v>151</v>
      </c>
      <c r="P42" s="41"/>
      <c r="V42" s="39">
        <f>SUM(U21,U37)</f>
        <v>0</v>
      </c>
    </row>
    <row r="43" spans="3:26" ht="20.25" thickTop="1" thickBot="1" x14ac:dyDescent="0.35">
      <c r="C43" s="129" t="s">
        <v>152</v>
      </c>
      <c r="D43" s="124"/>
      <c r="E43" s="124"/>
      <c r="F43" s="124"/>
      <c r="G43" s="124"/>
      <c r="H43" s="124"/>
      <c r="I43" s="124"/>
      <c r="J43" s="84">
        <f>V42</f>
        <v>0</v>
      </c>
      <c r="K43" s="1" t="s">
        <v>151</v>
      </c>
      <c r="P43" s="40"/>
    </row>
    <row r="44" spans="3:26" x14ac:dyDescent="0.25">
      <c r="C44" s="43"/>
      <c r="V44">
        <f>J42*J43</f>
        <v>0</v>
      </c>
    </row>
    <row r="45" spans="3:26" x14ac:dyDescent="0.25">
      <c r="C45" s="43"/>
    </row>
    <row r="46" spans="3:26" x14ac:dyDescent="0.25">
      <c r="C46" s="74" t="s">
        <v>31</v>
      </c>
      <c r="D46" s="96"/>
      <c r="R46" s="40"/>
    </row>
    <row r="47" spans="3:26" x14ac:dyDescent="0.25">
      <c r="C47" s="74" t="s">
        <v>32</v>
      </c>
      <c r="D47" s="96"/>
      <c r="Y47" t="e">
        <f>ROUND((T10*U10+T11*U11+T12*U12+T13*U13+T14*U14+T15*U15+T16*U16+T17*U17+T18*U18+T19*U19+T20*U20+T26*U26+T27*U27+T28*U28+T29*U29+T30*U30+T31*U31+T32*U32+T33*U33+T34*U34+T35*U35+T36*U36)/V42,6)</f>
        <v>#DIV/0!</v>
      </c>
    </row>
    <row r="48" spans="3:26" x14ac:dyDescent="0.25">
      <c r="C48" s="74" t="s">
        <v>33</v>
      </c>
      <c r="D48" s="98"/>
      <c r="V48" s="30"/>
      <c r="W48" s="68"/>
      <c r="X48" s="68" t="s">
        <v>163</v>
      </c>
      <c r="Y48" t="e">
        <f>Y47*J43</f>
        <v>#DIV/0!</v>
      </c>
      <c r="Z48" t="e">
        <f>ROUND(Y48*1.2,2)</f>
        <v>#DIV/0!</v>
      </c>
    </row>
  </sheetData>
  <sheetProtection algorithmName="SHA-512" hashValue="dQ6j/W3UPkTnVVzWyrrCMDvjbzkDM/nIVIlzUTQ1Rj4hhI/F8Dd6lYF3NOFSc/VHzC97tyOu4u2mAMJ3m4Ap0Q==" saltValue="6mcY3oJqAmKpzizqJlRBUg==" spinCount="100000" sheet="1" objects="1" scenarios="1" formatCells="0" formatColumns="0" formatRows="0"/>
  <mergeCells count="9">
    <mergeCell ref="C43:I43"/>
    <mergeCell ref="C3:G3"/>
    <mergeCell ref="C2:I2"/>
    <mergeCell ref="C21:H21"/>
    <mergeCell ref="C37:H37"/>
    <mergeCell ref="C40:H40"/>
    <mergeCell ref="C42:I42"/>
    <mergeCell ref="D5:J5"/>
    <mergeCell ref="D6:J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59" sqref="F59"/>
    </sheetView>
  </sheetViews>
  <sheetFormatPr defaultRowHeight="15" x14ac:dyDescent="0.25"/>
  <cols>
    <col min="1" max="1" width="30.85546875" customWidth="1"/>
  </cols>
  <sheetData>
    <row r="1" spans="1:1" x14ac:dyDescent="0.25">
      <c r="A1" s="12" t="s">
        <v>53</v>
      </c>
    </row>
    <row r="2" spans="1:1" x14ac:dyDescent="0.25">
      <c r="A2" s="12" t="s">
        <v>54</v>
      </c>
    </row>
    <row r="3" spans="1:1" x14ac:dyDescent="0.25">
      <c r="A3" s="12" t="s">
        <v>55</v>
      </c>
    </row>
    <row r="4" spans="1:1" x14ac:dyDescent="0.25">
      <c r="A4" s="12" t="s">
        <v>56</v>
      </c>
    </row>
    <row r="5" spans="1:1" x14ac:dyDescent="0.25">
      <c r="A5" s="12" t="s">
        <v>57</v>
      </c>
    </row>
    <row r="6" spans="1:1" x14ac:dyDescent="0.25">
      <c r="A6" s="12" t="s">
        <v>58</v>
      </c>
    </row>
    <row r="7" spans="1:1" x14ac:dyDescent="0.25">
      <c r="A7" s="12" t="s">
        <v>59</v>
      </c>
    </row>
    <row r="8" spans="1:1" x14ac:dyDescent="0.25">
      <c r="A8" s="12" t="s">
        <v>60</v>
      </c>
    </row>
    <row r="9" spans="1:1" x14ac:dyDescent="0.25">
      <c r="A9" s="12" t="s">
        <v>61</v>
      </c>
    </row>
    <row r="10" spans="1:1" x14ac:dyDescent="0.25">
      <c r="A10" s="12" t="s">
        <v>62</v>
      </c>
    </row>
    <row r="11" spans="1:1" x14ac:dyDescent="0.25">
      <c r="A11" s="12" t="s">
        <v>63</v>
      </c>
    </row>
    <row r="12" spans="1:1" x14ac:dyDescent="0.25">
      <c r="A12" s="12" t="s">
        <v>64</v>
      </c>
    </row>
    <row r="13" spans="1:1" x14ac:dyDescent="0.25">
      <c r="A13" s="12" t="s">
        <v>65</v>
      </c>
    </row>
    <row r="14" spans="1:1" x14ac:dyDescent="0.25">
      <c r="A14" s="12" t="s">
        <v>66</v>
      </c>
    </row>
    <row r="15" spans="1:1" x14ac:dyDescent="0.25">
      <c r="A15" s="12" t="s">
        <v>67</v>
      </c>
    </row>
    <row r="16" spans="1:1" x14ac:dyDescent="0.25">
      <c r="A16" s="12" t="s">
        <v>68</v>
      </c>
    </row>
    <row r="17" spans="1:1" x14ac:dyDescent="0.25">
      <c r="A17" s="12" t="s">
        <v>69</v>
      </c>
    </row>
    <row r="18" spans="1:1" x14ac:dyDescent="0.25">
      <c r="A18" s="12" t="s">
        <v>70</v>
      </c>
    </row>
    <row r="19" spans="1:1" x14ac:dyDescent="0.25">
      <c r="A19" s="12" t="s">
        <v>71</v>
      </c>
    </row>
    <row r="20" spans="1:1" x14ac:dyDescent="0.25">
      <c r="A20" s="12" t="s">
        <v>72</v>
      </c>
    </row>
    <row r="21" spans="1:1" x14ac:dyDescent="0.25">
      <c r="A21" s="12" t="s">
        <v>73</v>
      </c>
    </row>
    <row r="22" spans="1:1" x14ac:dyDescent="0.25">
      <c r="A22" s="12" t="s">
        <v>74</v>
      </c>
    </row>
    <row r="23" spans="1:1" x14ac:dyDescent="0.25">
      <c r="A23" s="12" t="s">
        <v>75</v>
      </c>
    </row>
    <row r="24" spans="1:1" x14ac:dyDescent="0.25">
      <c r="A24" s="12" t="s">
        <v>76</v>
      </c>
    </row>
    <row r="25" spans="1:1" x14ac:dyDescent="0.25">
      <c r="A25" s="12" t="s">
        <v>77</v>
      </c>
    </row>
    <row r="26" spans="1:1" x14ac:dyDescent="0.25">
      <c r="A26" s="12" t="s">
        <v>78</v>
      </c>
    </row>
    <row r="27" spans="1:1" x14ac:dyDescent="0.25">
      <c r="A27" s="12" t="s">
        <v>79</v>
      </c>
    </row>
    <row r="28" spans="1:1" x14ac:dyDescent="0.25">
      <c r="A28" s="12" t="s">
        <v>80</v>
      </c>
    </row>
    <row r="29" spans="1:1" x14ac:dyDescent="0.25">
      <c r="A29" s="12" t="s">
        <v>81</v>
      </c>
    </row>
    <row r="30" spans="1:1" x14ac:dyDescent="0.25">
      <c r="A30" s="12" t="s">
        <v>82</v>
      </c>
    </row>
    <row r="31" spans="1:1" x14ac:dyDescent="0.25">
      <c r="A31" s="12" t="s">
        <v>83</v>
      </c>
    </row>
    <row r="32" spans="1:1" x14ac:dyDescent="0.25">
      <c r="A32" s="12" t="s">
        <v>84</v>
      </c>
    </row>
    <row r="33" spans="1:1" x14ac:dyDescent="0.25">
      <c r="A33" s="12" t="s">
        <v>85</v>
      </c>
    </row>
    <row r="34" spans="1:1" x14ac:dyDescent="0.25">
      <c r="A34" s="12" t="s">
        <v>86</v>
      </c>
    </row>
    <row r="35" spans="1:1" x14ac:dyDescent="0.25">
      <c r="A35" s="12" t="s">
        <v>87</v>
      </c>
    </row>
    <row r="36" spans="1:1" x14ac:dyDescent="0.25">
      <c r="A36" s="12" t="s">
        <v>88</v>
      </c>
    </row>
    <row r="37" spans="1:1" x14ac:dyDescent="0.25">
      <c r="A37" s="12" t="s">
        <v>89</v>
      </c>
    </row>
    <row r="38" spans="1:1" x14ac:dyDescent="0.25">
      <c r="A38" s="12" t="s">
        <v>90</v>
      </c>
    </row>
    <row r="39" spans="1:1" x14ac:dyDescent="0.25">
      <c r="A39" s="12" t="s">
        <v>91</v>
      </c>
    </row>
    <row r="40" spans="1:1" x14ac:dyDescent="0.25">
      <c r="A40" s="12" t="s">
        <v>92</v>
      </c>
    </row>
    <row r="41" spans="1:1" x14ac:dyDescent="0.25">
      <c r="A41" s="12" t="s">
        <v>93</v>
      </c>
    </row>
    <row r="42" spans="1:1" x14ac:dyDescent="0.25">
      <c r="A42" s="12" t="s">
        <v>94</v>
      </c>
    </row>
    <row r="43" spans="1:1" x14ac:dyDescent="0.25">
      <c r="A43" s="12" t="s">
        <v>95</v>
      </c>
    </row>
    <row r="44" spans="1:1" x14ac:dyDescent="0.25">
      <c r="A44" s="12" t="s">
        <v>96</v>
      </c>
    </row>
    <row r="45" spans="1:1" x14ac:dyDescent="0.25">
      <c r="A45" s="12" t="s">
        <v>97</v>
      </c>
    </row>
    <row r="46" spans="1:1" x14ac:dyDescent="0.25">
      <c r="A46" s="12" t="s">
        <v>98</v>
      </c>
    </row>
    <row r="47" spans="1:1" x14ac:dyDescent="0.25">
      <c r="A47" s="12" t="s">
        <v>99</v>
      </c>
    </row>
    <row r="48" spans="1:1" x14ac:dyDescent="0.25">
      <c r="A48" s="12" t="s">
        <v>100</v>
      </c>
    </row>
    <row r="49" spans="1:1" x14ac:dyDescent="0.25">
      <c r="A49" s="12" t="s">
        <v>101</v>
      </c>
    </row>
    <row r="50" spans="1:1" x14ac:dyDescent="0.25">
      <c r="A50" s="12" t="s">
        <v>102</v>
      </c>
    </row>
    <row r="51" spans="1:1" x14ac:dyDescent="0.25">
      <c r="A51" s="12" t="s">
        <v>103</v>
      </c>
    </row>
    <row r="52" spans="1:1" x14ac:dyDescent="0.25">
      <c r="A52" s="12" t="s">
        <v>104</v>
      </c>
    </row>
    <row r="53" spans="1:1" x14ac:dyDescent="0.25">
      <c r="A53" s="12" t="s">
        <v>105</v>
      </c>
    </row>
    <row r="54" spans="1:1" x14ac:dyDescent="0.25">
      <c r="A54" s="12" t="s">
        <v>106</v>
      </c>
    </row>
    <row r="55" spans="1:1" x14ac:dyDescent="0.25">
      <c r="A55" s="12" t="s">
        <v>107</v>
      </c>
    </row>
    <row r="56" spans="1:1" x14ac:dyDescent="0.25">
      <c r="A56" s="12" t="s">
        <v>108</v>
      </c>
    </row>
    <row r="57" spans="1:1" x14ac:dyDescent="0.25">
      <c r="A57" s="12" t="s">
        <v>109</v>
      </c>
    </row>
    <row r="58" spans="1:1" x14ac:dyDescent="0.25">
      <c r="A58" s="12" t="s">
        <v>110</v>
      </c>
    </row>
    <row r="59" spans="1:1" x14ac:dyDescent="0.25">
      <c r="A59" s="12" t="s">
        <v>111</v>
      </c>
    </row>
    <row r="60" spans="1:1" x14ac:dyDescent="0.25">
      <c r="A60" s="12" t="s">
        <v>112</v>
      </c>
    </row>
    <row r="61" spans="1:1" x14ac:dyDescent="0.25">
      <c r="A61" s="12" t="s">
        <v>113</v>
      </c>
    </row>
    <row r="62" spans="1:1" x14ac:dyDescent="0.25">
      <c r="A62" s="12" t="s">
        <v>114</v>
      </c>
    </row>
    <row r="63" spans="1:1" x14ac:dyDescent="0.25">
      <c r="A63" s="12" t="s">
        <v>115</v>
      </c>
    </row>
    <row r="64" spans="1:1" x14ac:dyDescent="0.25">
      <c r="A64" s="12" t="s">
        <v>116</v>
      </c>
    </row>
    <row r="65" spans="1:1" x14ac:dyDescent="0.25">
      <c r="A65" s="12" t="s">
        <v>117</v>
      </c>
    </row>
    <row r="66" spans="1:1" x14ac:dyDescent="0.25">
      <c r="A66" s="12" t="s">
        <v>118</v>
      </c>
    </row>
    <row r="67" spans="1:1" x14ac:dyDescent="0.25">
      <c r="A67" s="12" t="s">
        <v>119</v>
      </c>
    </row>
    <row r="68" spans="1:1" x14ac:dyDescent="0.25">
      <c r="A68" s="12" t="s">
        <v>120</v>
      </c>
    </row>
    <row r="69" spans="1:1" x14ac:dyDescent="0.25">
      <c r="A69" s="12" t="s">
        <v>121</v>
      </c>
    </row>
    <row r="70" spans="1:1" x14ac:dyDescent="0.25">
      <c r="A70" s="12" t="s">
        <v>122</v>
      </c>
    </row>
    <row r="71" spans="1:1" x14ac:dyDescent="0.25">
      <c r="A71" s="12" t="s">
        <v>123</v>
      </c>
    </row>
    <row r="72" spans="1:1" x14ac:dyDescent="0.25">
      <c r="A72" s="12" t="s">
        <v>124</v>
      </c>
    </row>
    <row r="73" spans="1:1" x14ac:dyDescent="0.25">
      <c r="A73" s="12" t="s">
        <v>125</v>
      </c>
    </row>
    <row r="74" spans="1:1" x14ac:dyDescent="0.25">
      <c r="A74" s="12" t="s">
        <v>126</v>
      </c>
    </row>
    <row r="75" spans="1:1" x14ac:dyDescent="0.25">
      <c r="A75" s="12" t="s">
        <v>127</v>
      </c>
    </row>
    <row r="76" spans="1:1" x14ac:dyDescent="0.25">
      <c r="A76" s="12" t="s">
        <v>128</v>
      </c>
    </row>
    <row r="77" spans="1:1" x14ac:dyDescent="0.25">
      <c r="A77" s="12" t="s">
        <v>129</v>
      </c>
    </row>
    <row r="78" spans="1:1" x14ac:dyDescent="0.25">
      <c r="A78" s="12" t="s">
        <v>130</v>
      </c>
    </row>
    <row r="79" spans="1:1" x14ac:dyDescent="0.25">
      <c r="A79" s="1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Normal="100" workbookViewId="0">
      <selection activeCell="O2" sqref="O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0.42578125" customWidth="1"/>
    <col min="17" max="17" width="11.42578125" customWidth="1"/>
    <col min="18" max="18" width="11.140625" bestFit="1" customWidth="1"/>
    <col min="19" max="21" width="12.85546875" bestFit="1" customWidth="1"/>
  </cols>
  <sheetData>
    <row r="1" spans="1:22" ht="60" x14ac:dyDescent="0.25">
      <c r="A1" s="25" t="s">
        <v>37</v>
      </c>
      <c r="B1" s="25" t="s">
        <v>6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0</v>
      </c>
      <c r="H1" s="26" t="s">
        <v>7</v>
      </c>
      <c r="I1" s="26" t="s">
        <v>38</v>
      </c>
      <c r="J1" s="25" t="s">
        <v>5</v>
      </c>
      <c r="K1" s="25" t="s">
        <v>39</v>
      </c>
      <c r="L1" s="25" t="s">
        <v>40</v>
      </c>
      <c r="M1" s="25" t="s">
        <v>51</v>
      </c>
      <c r="N1" s="25" t="s">
        <v>52</v>
      </c>
      <c r="O1" s="27" t="s">
        <v>41</v>
      </c>
      <c r="P1" s="27" t="s">
        <v>42</v>
      </c>
      <c r="Q1" s="27" t="s">
        <v>43</v>
      </c>
      <c r="R1" s="25" t="s">
        <v>44</v>
      </c>
      <c r="S1" s="25" t="s">
        <v>45</v>
      </c>
      <c r="T1" s="25" t="s">
        <v>46</v>
      </c>
      <c r="U1" s="25" t="s">
        <v>47</v>
      </c>
      <c r="V1" s="25" t="s">
        <v>48</v>
      </c>
    </row>
    <row r="2" spans="1:22" x14ac:dyDescent="0.25"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s="1" t="s">
        <v>49</v>
      </c>
      <c r="L2" s="1" t="s">
        <v>50</v>
      </c>
      <c r="M2" t="e">
        <f>#REF!</f>
        <v>#REF!</v>
      </c>
      <c r="N2" t="e">
        <f>#REF!</f>
        <v>#REF!</v>
      </c>
      <c r="O2" t="e">
        <f>Q2+P2</f>
        <v>#REF!</v>
      </c>
      <c r="P2">
        <f>'Žiadosť MO-E'!K62</f>
        <v>0</v>
      </c>
      <c r="Q2" s="40" t="e">
        <f>#REF!</f>
        <v>#REF!</v>
      </c>
      <c r="R2" s="3" t="e">
        <f>IF(#REF!="","ÁNO","NIE")</f>
        <v>#REF!</v>
      </c>
      <c r="S2" s="11" t="s">
        <v>8</v>
      </c>
      <c r="T2" s="11" t="s">
        <v>8</v>
      </c>
      <c r="U2" s="11" t="s">
        <v>8</v>
      </c>
    </row>
  </sheetData>
  <dataValidations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FA88DB-73AD-45E5-BE36-31FBB8D6C07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80219613-2480-4380-acf1-1eac267487d9"/>
    <ds:schemaRef ds:uri="http://schemas.microsoft.com/office/infopath/2007/PartnerControls"/>
    <ds:schemaRef ds:uri="f764094f-3696-433b-a2d1-ea34ac4c444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Žiadosť MO-E</vt:lpstr>
      <vt:lpstr>Žiadosť MO-P </vt:lpstr>
      <vt:lpstr>Hárok1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