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Petrisko\Desktop\"/>
    </mc:Choice>
  </mc:AlternateContent>
  <xr:revisionPtr revIDLastSave="0" documentId="8_{0A81720A-B92E-48C6-B4B4-62E201B06A5E}" xr6:coauthVersionLast="47" xr6:coauthVersionMax="47" xr10:uidLastSave="{00000000-0000-0000-0000-000000000000}"/>
  <bookViews>
    <workbookView xWindow="-120" yWindow="-120" windowWidth="29040" windowHeight="15720" tabRatio="810" firstSheet="8" activeTab="1" xr2:uid="{00000000-000D-0000-FFFF-FFFF00000000}"/>
  </bookViews>
  <sheets>
    <sheet name="Malá kalkulačka" sheetId="7" state="hidden" r:id="rId1"/>
    <sheet name="Virtuálny účet celkový" sheetId="28" r:id="rId2"/>
    <sheet name="Virtuálny účet detailný prehľad" sheetId="18" r:id="rId3"/>
    <sheet name="Virtuálny účet - predbežný" sheetId="72" state="hidden" r:id="rId4"/>
    <sheet name="MH" sheetId="94" r:id="rId5"/>
    <sheet name="MF" sheetId="73" r:id="rId6"/>
    <sheet name="MV" sheetId="74" r:id="rId7"/>
    <sheet name="MD" sheetId="76" r:id="rId8"/>
    <sheet name="MPRV" sheetId="78" r:id="rId9"/>
    <sheet name="MO" sheetId="79" r:id="rId10"/>
    <sheet name="MS" sheetId="80" r:id="rId11"/>
    <sheet name="MZVEZ" sheetId="81" r:id="rId12"/>
    <sheet name="MPSRV" sheetId="82" r:id="rId13"/>
    <sheet name="MŽP" sheetId="83" r:id="rId14"/>
    <sheet name="MŠVVŠ" sheetId="84" r:id="rId15"/>
    <sheet name="MZ" sheetId="85" r:id="rId16"/>
    <sheet name="MK" sheetId="86" r:id="rId17"/>
    <sheet name="MIRRI" sheetId="87" r:id="rId18"/>
    <sheet name="Úrad vlády" sheetId="50" r:id="rId19"/>
    <sheet name="PVpreL" sheetId="93" r:id="rId20"/>
    <sheet name="PMÚ" sheetId="52" r:id="rId21"/>
    <sheet name="ŠÚ" sheetId="88" r:id="rId22"/>
    <sheet name="UGKK" sheetId="89" r:id="rId23"/>
    <sheet name="ÚJD" sheetId="90" r:id="rId24"/>
    <sheet name="ÚNMS" sheetId="56" r:id="rId25"/>
    <sheet name="ÚREKPS" sheetId="91" r:id="rId26"/>
    <sheet name="ÚRSO" sheetId="92" r:id="rId27"/>
    <sheet name="ÚVO" sheetId="95" r:id="rId28"/>
    <sheet name="ÚPV" sheetId="96" r:id="rId29"/>
    <sheet name="SŠHR" sheetId="97" r:id="rId30"/>
    <sheet name="NBÚ" sheetId="98" r:id="rId31"/>
    <sheet name="NBS" sheetId="99" r:id="rId32"/>
    <sheet name="ÚOOÚ" sheetId="100" r:id="rId33"/>
    <sheet name="GP" sheetId="101" r:id="rId34"/>
    <sheet name="NKÚ" sheetId="102" r:id="rId35"/>
    <sheet name="MCRŠ" sheetId="103" r:id="rId36"/>
    <sheet name="NRSR" sheetId="104" r:id="rId37"/>
    <sheet name="Dotknuté subjekty" sheetId="11" state="hidden" r:id="rId38"/>
    <sheet name="vstupy" sheetId="2" state="hidden" r:id="rId39"/>
  </sheets>
  <definedNames>
    <definedName name="_xlnm._FilterDatabase" localSheetId="7" hidden="1">MD!$A$6:$AC$37</definedName>
    <definedName name="_xlnm._FilterDatabase" localSheetId="5" hidden="1">MF!$A$6:$AB$40</definedName>
    <definedName name="_xlnm._FilterDatabase" localSheetId="3" hidden="1">'Virtuálny účet - predbežný'!$A$6:$N$22</definedName>
    <definedName name="_xlnm._FilterDatabase" localSheetId="1" hidden="1">'Virtuálny účet celkový'!$A$7:$U$40</definedName>
    <definedName name="_xlnm._FilterDatabase" localSheetId="2" hidden="1">'Virtuálny účet detailný prehľad'!$A$7:$Y$204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8" l="1"/>
  <c r="O34" i="73"/>
  <c r="O35" i="73"/>
  <c r="O36" i="73"/>
  <c r="O37" i="73"/>
  <c r="O38" i="73"/>
  <c r="O39" i="73"/>
  <c r="O40" i="73"/>
  <c r="O26" i="73"/>
  <c r="O27" i="73"/>
  <c r="O28" i="73"/>
  <c r="O29" i="73"/>
  <c r="O30" i="73"/>
  <c r="O31" i="73"/>
  <c r="O32" i="73"/>
  <c r="O33" i="73"/>
  <c r="O24" i="73"/>
  <c r="O25" i="73"/>
  <c r="O20" i="73"/>
  <c r="O21" i="73"/>
  <c r="O22" i="73"/>
  <c r="O23" i="73"/>
  <c r="O15" i="73"/>
  <c r="O16" i="73"/>
  <c r="O17" i="73"/>
  <c r="O18" i="73"/>
  <c r="O19" i="73"/>
  <c r="O13" i="73"/>
  <c r="O14" i="73"/>
  <c r="O11" i="73"/>
  <c r="O12" i="73"/>
  <c r="O10" i="73"/>
  <c r="O9" i="73"/>
  <c r="O8" i="73"/>
  <c r="F48" i="28"/>
  <c r="E48" i="28"/>
  <c r="G48" i="28" s="1"/>
  <c r="O7" i="73"/>
  <c r="B16" i="18"/>
  <c r="C16" i="18"/>
  <c r="D16" i="18"/>
  <c r="E16" i="18"/>
  <c r="F16" i="18"/>
  <c r="W16" i="18"/>
  <c r="X16" i="18"/>
  <c r="V16" i="18"/>
  <c r="U16" i="18"/>
  <c r="N16" i="18"/>
  <c r="O16" i="18"/>
  <c r="P16" i="18"/>
  <c r="Q16" i="18"/>
  <c r="R16" i="18"/>
  <c r="S16" i="18"/>
  <c r="T16" i="18"/>
  <c r="M16" i="18"/>
  <c r="H16" i="18"/>
  <c r="I16" i="18"/>
  <c r="J16" i="18"/>
  <c r="K16" i="18"/>
  <c r="L16" i="18"/>
  <c r="G16" i="18"/>
  <c r="G7" i="76"/>
  <c r="T7" i="90"/>
  <c r="U7" i="90"/>
  <c r="T8" i="90"/>
  <c r="U8" i="90"/>
  <c r="T9" i="90"/>
  <c r="U9" i="90"/>
  <c r="T11" i="80"/>
  <c r="I38" i="74"/>
  <c r="J38" i="74"/>
  <c r="K38" i="74"/>
  <c r="L38" i="74"/>
  <c r="O38" i="74"/>
  <c r="T38" i="74"/>
  <c r="U38" i="74"/>
  <c r="W38" i="74" s="1"/>
  <c r="T36" i="73"/>
  <c r="U36" i="73"/>
  <c r="W36" i="73" s="1"/>
  <c r="T37" i="73"/>
  <c r="U37" i="73"/>
  <c r="W37" i="73"/>
  <c r="U8" i="73"/>
  <c r="T8" i="73"/>
  <c r="U7" i="73"/>
  <c r="T7" i="73"/>
  <c r="I36" i="73"/>
  <c r="J36" i="73"/>
  <c r="K36" i="73"/>
  <c r="L36" i="73"/>
  <c r="I37" i="73"/>
  <c r="J37" i="73"/>
  <c r="K37" i="73"/>
  <c r="L37" i="73"/>
  <c r="I38" i="73"/>
  <c r="J38" i="73"/>
  <c r="K38" i="73"/>
  <c r="L38" i="73"/>
  <c r="L7" i="73"/>
  <c r="L8" i="73"/>
  <c r="K7" i="73"/>
  <c r="K8" i="73"/>
  <c r="O44" i="73" l="1"/>
  <c r="C86" i="18" l="1"/>
  <c r="C87" i="18"/>
  <c r="C88" i="18"/>
  <c r="C135" i="18"/>
  <c r="C134" i="18"/>
  <c r="C133" i="18"/>
  <c r="B8" i="18"/>
  <c r="C8" i="18"/>
  <c r="D8" i="18"/>
  <c r="E8" i="18"/>
  <c r="F8" i="18"/>
  <c r="C9" i="18"/>
  <c r="D9" i="18"/>
  <c r="E9" i="18"/>
  <c r="F9" i="18"/>
  <c r="C10" i="18"/>
  <c r="D10" i="18"/>
  <c r="E10" i="18"/>
  <c r="F10" i="18"/>
  <c r="C11" i="18"/>
  <c r="D11" i="18"/>
  <c r="E11" i="18"/>
  <c r="F11" i="18"/>
  <c r="C12" i="18"/>
  <c r="D12" i="18"/>
  <c r="E12" i="18"/>
  <c r="F12" i="18"/>
  <c r="C13" i="18"/>
  <c r="D13" i="18"/>
  <c r="E13" i="18"/>
  <c r="F13" i="18"/>
  <c r="C14" i="18"/>
  <c r="D14" i="18"/>
  <c r="E14" i="18"/>
  <c r="F14" i="18"/>
  <c r="C15" i="18"/>
  <c r="D15" i="18"/>
  <c r="E15" i="18"/>
  <c r="F15" i="18"/>
  <c r="C17" i="18"/>
  <c r="D17" i="18"/>
  <c r="E17" i="18"/>
  <c r="F17" i="18"/>
  <c r="C18" i="18"/>
  <c r="D18" i="18"/>
  <c r="E18" i="18"/>
  <c r="F18" i="18"/>
  <c r="C19" i="18"/>
  <c r="D19" i="18"/>
  <c r="E19" i="18"/>
  <c r="F19" i="18"/>
  <c r="C20" i="18"/>
  <c r="D20" i="18"/>
  <c r="E20" i="18"/>
  <c r="F20" i="18"/>
  <c r="C21" i="18"/>
  <c r="D21" i="18"/>
  <c r="E21" i="18"/>
  <c r="F21" i="18"/>
  <c r="C22" i="18"/>
  <c r="D22" i="18"/>
  <c r="E22" i="18"/>
  <c r="F22" i="18"/>
  <c r="C23" i="18"/>
  <c r="D23" i="18"/>
  <c r="E23" i="18"/>
  <c r="F23" i="18"/>
  <c r="C24" i="18"/>
  <c r="D24" i="18"/>
  <c r="E24" i="18"/>
  <c r="F24" i="18"/>
  <c r="C25" i="18"/>
  <c r="D25" i="18"/>
  <c r="E25" i="18"/>
  <c r="F25" i="18"/>
  <c r="C26" i="18"/>
  <c r="D26" i="18"/>
  <c r="E26" i="18"/>
  <c r="F26" i="18"/>
  <c r="C27" i="18"/>
  <c r="D27" i="18"/>
  <c r="E27" i="18"/>
  <c r="F27" i="18"/>
  <c r="C28" i="18"/>
  <c r="D28" i="18"/>
  <c r="E28" i="18"/>
  <c r="F28" i="18"/>
  <c r="C29" i="18"/>
  <c r="D29" i="18"/>
  <c r="E29" i="18"/>
  <c r="F29" i="18"/>
  <c r="C30" i="18"/>
  <c r="D30" i="18"/>
  <c r="E30" i="18"/>
  <c r="F30" i="18"/>
  <c r="C31" i="18"/>
  <c r="D31" i="18"/>
  <c r="E31" i="18"/>
  <c r="F31" i="18"/>
  <c r="C32" i="18"/>
  <c r="D32" i="18"/>
  <c r="E32" i="18"/>
  <c r="F32" i="18"/>
  <c r="C33" i="18"/>
  <c r="D33" i="18"/>
  <c r="E33" i="18"/>
  <c r="F33" i="18"/>
  <c r="C34" i="18"/>
  <c r="D34" i="18"/>
  <c r="E34" i="18"/>
  <c r="F34" i="18"/>
  <c r="C35" i="18"/>
  <c r="D35" i="18"/>
  <c r="E35" i="18"/>
  <c r="F35" i="18"/>
  <c r="C36" i="18"/>
  <c r="D36" i="18"/>
  <c r="E36" i="18"/>
  <c r="F36" i="18"/>
  <c r="C37" i="18"/>
  <c r="D37" i="18"/>
  <c r="E37" i="18"/>
  <c r="F37" i="18"/>
  <c r="C38" i="18"/>
  <c r="D38" i="18"/>
  <c r="E38" i="18"/>
  <c r="F38" i="18"/>
  <c r="C39" i="18"/>
  <c r="D39" i="18"/>
  <c r="E39" i="18"/>
  <c r="F39" i="18"/>
  <c r="C40" i="18"/>
  <c r="D40" i="18"/>
  <c r="E40" i="18"/>
  <c r="F40" i="18"/>
  <c r="C41" i="18"/>
  <c r="D41" i="18"/>
  <c r="E41" i="18"/>
  <c r="F41" i="18"/>
  <c r="C42" i="18"/>
  <c r="D42" i="18"/>
  <c r="E42" i="18"/>
  <c r="F42" i="18"/>
  <c r="C43" i="18"/>
  <c r="D43" i="18"/>
  <c r="E43" i="18"/>
  <c r="F43" i="18"/>
  <c r="C44" i="18"/>
  <c r="D44" i="18"/>
  <c r="E44" i="18"/>
  <c r="F44" i="18"/>
  <c r="C45" i="18"/>
  <c r="D45" i="18"/>
  <c r="E45" i="18"/>
  <c r="F45" i="18"/>
  <c r="C46" i="18"/>
  <c r="D46" i="18"/>
  <c r="E46" i="18"/>
  <c r="F46" i="18"/>
  <c r="C47" i="18"/>
  <c r="D47" i="18"/>
  <c r="E47" i="18"/>
  <c r="F47" i="18"/>
  <c r="C48" i="18"/>
  <c r="D48" i="18"/>
  <c r="E48" i="18"/>
  <c r="F48" i="18"/>
  <c r="C49" i="18"/>
  <c r="D49" i="18"/>
  <c r="E49" i="18"/>
  <c r="F49" i="18"/>
  <c r="C50" i="18"/>
  <c r="D50" i="18"/>
  <c r="E50" i="18"/>
  <c r="F50" i="18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C68" i="18"/>
  <c r="D68" i="18"/>
  <c r="E68" i="18"/>
  <c r="F68" i="18"/>
  <c r="C69" i="18"/>
  <c r="D69" i="18"/>
  <c r="E69" i="18"/>
  <c r="F69" i="18"/>
  <c r="C70" i="18"/>
  <c r="D70" i="18"/>
  <c r="E70" i="18"/>
  <c r="F70" i="18"/>
  <c r="C71" i="18"/>
  <c r="D71" i="18"/>
  <c r="E71" i="18"/>
  <c r="F71" i="18"/>
  <c r="C72" i="18"/>
  <c r="D72" i="18"/>
  <c r="E72" i="18"/>
  <c r="F72" i="18"/>
  <c r="C73" i="18"/>
  <c r="D73" i="18"/>
  <c r="E73" i="18"/>
  <c r="F73" i="18"/>
  <c r="C74" i="18"/>
  <c r="D74" i="18"/>
  <c r="E74" i="18"/>
  <c r="F74" i="18"/>
  <c r="C75" i="18"/>
  <c r="D75" i="18"/>
  <c r="E75" i="18"/>
  <c r="F75" i="18"/>
  <c r="C76" i="18"/>
  <c r="D76" i="18"/>
  <c r="E76" i="18"/>
  <c r="F76" i="18"/>
  <c r="C77" i="18"/>
  <c r="D77" i="18"/>
  <c r="E77" i="18"/>
  <c r="F77" i="18"/>
  <c r="C78" i="18"/>
  <c r="D78" i="18"/>
  <c r="E78" i="18"/>
  <c r="F78" i="18"/>
  <c r="C79" i="18"/>
  <c r="D79" i="18"/>
  <c r="E79" i="18"/>
  <c r="F79" i="18"/>
  <c r="C80" i="18"/>
  <c r="D80" i="18"/>
  <c r="E80" i="18"/>
  <c r="F80" i="18"/>
  <c r="C81" i="18"/>
  <c r="D81" i="18"/>
  <c r="E81" i="18"/>
  <c r="F81" i="18"/>
  <c r="C82" i="18"/>
  <c r="D82" i="18"/>
  <c r="E82" i="18"/>
  <c r="F82" i="18"/>
  <c r="C83" i="18"/>
  <c r="D83" i="18"/>
  <c r="E83" i="18"/>
  <c r="F83" i="18"/>
  <c r="C84" i="18"/>
  <c r="D84" i="18"/>
  <c r="E84" i="18"/>
  <c r="F84" i="18"/>
  <c r="C85" i="18"/>
  <c r="D85" i="18"/>
  <c r="E85" i="18"/>
  <c r="F85" i="18"/>
  <c r="D86" i="18"/>
  <c r="E86" i="18"/>
  <c r="F86" i="18"/>
  <c r="D87" i="18"/>
  <c r="E87" i="18"/>
  <c r="F87" i="18"/>
  <c r="D88" i="18"/>
  <c r="E88" i="18"/>
  <c r="F88" i="18"/>
  <c r="C89" i="18"/>
  <c r="D89" i="18"/>
  <c r="E89" i="18"/>
  <c r="F89" i="18"/>
  <c r="C90" i="18"/>
  <c r="D90" i="18"/>
  <c r="E90" i="18"/>
  <c r="F90" i="18"/>
  <c r="C91" i="18"/>
  <c r="D91" i="18"/>
  <c r="E91" i="18"/>
  <c r="F91" i="18"/>
  <c r="C92" i="18"/>
  <c r="D92" i="18"/>
  <c r="E92" i="18"/>
  <c r="F92" i="18"/>
  <c r="C93" i="18"/>
  <c r="D93" i="18"/>
  <c r="E93" i="18"/>
  <c r="F93" i="18"/>
  <c r="C94" i="18"/>
  <c r="D94" i="18"/>
  <c r="E94" i="18"/>
  <c r="F94" i="18"/>
  <c r="C95" i="18"/>
  <c r="D95" i="18"/>
  <c r="E95" i="18"/>
  <c r="F95" i="18"/>
  <c r="C96" i="18"/>
  <c r="D96" i="18"/>
  <c r="E96" i="18"/>
  <c r="F96" i="18"/>
  <c r="C97" i="18"/>
  <c r="D97" i="18"/>
  <c r="E97" i="18"/>
  <c r="F97" i="18"/>
  <c r="C98" i="18"/>
  <c r="D98" i="18"/>
  <c r="E98" i="18"/>
  <c r="F98" i="18"/>
  <c r="C99" i="18"/>
  <c r="D99" i="18"/>
  <c r="E99" i="18"/>
  <c r="F99" i="18"/>
  <c r="C100" i="18"/>
  <c r="D100" i="18"/>
  <c r="E100" i="18"/>
  <c r="F100" i="18"/>
  <c r="C101" i="18"/>
  <c r="D101" i="18"/>
  <c r="E101" i="18"/>
  <c r="F101" i="18"/>
  <c r="C102" i="18"/>
  <c r="D102" i="18"/>
  <c r="E102" i="18"/>
  <c r="F102" i="18"/>
  <c r="C103" i="18"/>
  <c r="D103" i="18"/>
  <c r="E103" i="18"/>
  <c r="F103" i="18"/>
  <c r="C104" i="18"/>
  <c r="D104" i="18"/>
  <c r="E104" i="18"/>
  <c r="F104" i="18"/>
  <c r="C105" i="18"/>
  <c r="D105" i="18"/>
  <c r="E105" i="18"/>
  <c r="F105" i="18"/>
  <c r="C106" i="18"/>
  <c r="D106" i="18"/>
  <c r="E106" i="18"/>
  <c r="F106" i="18"/>
  <c r="C107" i="18"/>
  <c r="D107" i="18"/>
  <c r="E107" i="18"/>
  <c r="F107" i="18"/>
  <c r="C108" i="18"/>
  <c r="D108" i="18"/>
  <c r="E108" i="18"/>
  <c r="F108" i="18"/>
  <c r="C109" i="18"/>
  <c r="D109" i="18"/>
  <c r="E109" i="18"/>
  <c r="F109" i="18"/>
  <c r="C110" i="18"/>
  <c r="D110" i="18"/>
  <c r="E110" i="18"/>
  <c r="F110" i="18"/>
  <c r="C111" i="18"/>
  <c r="D111" i="18"/>
  <c r="E111" i="18"/>
  <c r="F111" i="18"/>
  <c r="C112" i="18"/>
  <c r="D112" i="18"/>
  <c r="E112" i="18"/>
  <c r="F112" i="18"/>
  <c r="C113" i="18"/>
  <c r="D113" i="18"/>
  <c r="E113" i="18"/>
  <c r="F113" i="18"/>
  <c r="C114" i="18"/>
  <c r="D114" i="18"/>
  <c r="E114" i="18"/>
  <c r="F114" i="18"/>
  <c r="C115" i="18"/>
  <c r="D115" i="18"/>
  <c r="E115" i="18"/>
  <c r="F115" i="18"/>
  <c r="C116" i="18"/>
  <c r="D116" i="18"/>
  <c r="E116" i="18"/>
  <c r="F116" i="18"/>
  <c r="C117" i="18"/>
  <c r="D117" i="18"/>
  <c r="E117" i="18"/>
  <c r="F117" i="18"/>
  <c r="C118" i="18"/>
  <c r="D118" i="18"/>
  <c r="E118" i="18"/>
  <c r="F118" i="18"/>
  <c r="C119" i="18"/>
  <c r="D119" i="18"/>
  <c r="E119" i="18"/>
  <c r="F119" i="18"/>
  <c r="D120" i="18"/>
  <c r="E120" i="18"/>
  <c r="F120" i="18"/>
  <c r="C121" i="18"/>
  <c r="D121" i="18"/>
  <c r="E121" i="18"/>
  <c r="F121" i="18"/>
  <c r="C122" i="18"/>
  <c r="D122" i="18"/>
  <c r="E122" i="18"/>
  <c r="F122" i="18"/>
  <c r="C123" i="18"/>
  <c r="D123" i="18"/>
  <c r="E123" i="18"/>
  <c r="F123" i="18"/>
  <c r="C124" i="18"/>
  <c r="D124" i="18"/>
  <c r="E124" i="18"/>
  <c r="F124" i="18"/>
  <c r="C125" i="18"/>
  <c r="D125" i="18"/>
  <c r="E125" i="18"/>
  <c r="F125" i="18"/>
  <c r="C126" i="18"/>
  <c r="D126" i="18"/>
  <c r="E126" i="18"/>
  <c r="F126" i="18"/>
  <c r="C127" i="18"/>
  <c r="D127" i="18"/>
  <c r="E127" i="18"/>
  <c r="F127" i="18"/>
  <c r="C128" i="18"/>
  <c r="D128" i="18"/>
  <c r="E128" i="18"/>
  <c r="F128" i="18"/>
  <c r="C129" i="18"/>
  <c r="D129" i="18"/>
  <c r="E129" i="18"/>
  <c r="F129" i="18"/>
  <c r="C130" i="18"/>
  <c r="D130" i="18"/>
  <c r="E130" i="18"/>
  <c r="F130" i="18"/>
  <c r="C131" i="18"/>
  <c r="D131" i="18"/>
  <c r="E131" i="18"/>
  <c r="F131" i="18"/>
  <c r="C132" i="18"/>
  <c r="D132" i="18"/>
  <c r="E132" i="18"/>
  <c r="F132" i="18"/>
  <c r="D133" i="18"/>
  <c r="E133" i="18"/>
  <c r="F133" i="18"/>
  <c r="D134" i="18"/>
  <c r="E134" i="18"/>
  <c r="F134" i="18"/>
  <c r="D135" i="18"/>
  <c r="E135" i="18"/>
  <c r="F135" i="18"/>
  <c r="C136" i="18"/>
  <c r="D136" i="18"/>
  <c r="E136" i="18"/>
  <c r="F136" i="18"/>
  <c r="C137" i="18"/>
  <c r="D137" i="18"/>
  <c r="E137" i="18"/>
  <c r="F137" i="18"/>
  <c r="C138" i="18"/>
  <c r="D138" i="18"/>
  <c r="E138" i="18"/>
  <c r="F138" i="18"/>
  <c r="C139" i="18"/>
  <c r="D139" i="18"/>
  <c r="E139" i="18"/>
  <c r="F139" i="18"/>
  <c r="C140" i="18"/>
  <c r="D140" i="18"/>
  <c r="E140" i="18"/>
  <c r="F140" i="18"/>
  <c r="C141" i="18"/>
  <c r="D141" i="18"/>
  <c r="E141" i="18"/>
  <c r="F141" i="18"/>
  <c r="C142" i="18"/>
  <c r="D142" i="18"/>
  <c r="E142" i="18"/>
  <c r="F142" i="18"/>
  <c r="C143" i="18"/>
  <c r="D143" i="18"/>
  <c r="E143" i="18"/>
  <c r="F143" i="18"/>
  <c r="C144" i="18"/>
  <c r="D144" i="18"/>
  <c r="E144" i="18"/>
  <c r="F144" i="18"/>
  <c r="C145" i="18"/>
  <c r="D145" i="18"/>
  <c r="E145" i="18"/>
  <c r="F145" i="18"/>
  <c r="C146" i="18"/>
  <c r="D146" i="18"/>
  <c r="E146" i="18"/>
  <c r="F146" i="18"/>
  <c r="C147" i="18"/>
  <c r="D147" i="18"/>
  <c r="E147" i="18"/>
  <c r="F147" i="18"/>
  <c r="C148" i="18"/>
  <c r="D148" i="18"/>
  <c r="E148" i="18"/>
  <c r="F148" i="18"/>
  <c r="C149" i="18"/>
  <c r="D149" i="18"/>
  <c r="E149" i="18"/>
  <c r="F149" i="18"/>
  <c r="C150" i="18"/>
  <c r="D150" i="18"/>
  <c r="E150" i="18"/>
  <c r="F150" i="18"/>
  <c r="C151" i="18"/>
  <c r="D151" i="18"/>
  <c r="E151" i="18"/>
  <c r="F151" i="18"/>
  <c r="C152" i="18"/>
  <c r="D152" i="18"/>
  <c r="E152" i="18"/>
  <c r="F152" i="18"/>
  <c r="C153" i="18"/>
  <c r="D153" i="18"/>
  <c r="E153" i="18"/>
  <c r="F153" i="18"/>
  <c r="C154" i="18"/>
  <c r="D154" i="18"/>
  <c r="E154" i="18"/>
  <c r="F154" i="18"/>
  <c r="C155" i="18"/>
  <c r="D155" i="18"/>
  <c r="E155" i="18"/>
  <c r="F155" i="18"/>
  <c r="C156" i="18"/>
  <c r="D156" i="18"/>
  <c r="E156" i="18"/>
  <c r="F156" i="18"/>
  <c r="C157" i="18"/>
  <c r="D157" i="18"/>
  <c r="E157" i="18"/>
  <c r="F157" i="18"/>
  <c r="C158" i="18"/>
  <c r="D158" i="18"/>
  <c r="E158" i="18"/>
  <c r="F158" i="18"/>
  <c r="C159" i="18"/>
  <c r="D159" i="18"/>
  <c r="E159" i="18"/>
  <c r="F159" i="18"/>
  <c r="C160" i="18"/>
  <c r="D160" i="18"/>
  <c r="E160" i="18"/>
  <c r="F160" i="18"/>
  <c r="C161" i="18"/>
  <c r="D161" i="18"/>
  <c r="E161" i="18"/>
  <c r="F161" i="18"/>
  <c r="C162" i="18"/>
  <c r="D162" i="18"/>
  <c r="E162" i="18"/>
  <c r="F162" i="18"/>
  <c r="C163" i="18"/>
  <c r="D163" i="18"/>
  <c r="E163" i="18"/>
  <c r="F163" i="18"/>
  <c r="C164" i="18"/>
  <c r="D164" i="18"/>
  <c r="E164" i="18"/>
  <c r="F164" i="18"/>
  <c r="C165" i="18"/>
  <c r="D165" i="18"/>
  <c r="E165" i="18"/>
  <c r="F165" i="18"/>
  <c r="C166" i="18"/>
  <c r="D166" i="18"/>
  <c r="E166" i="18"/>
  <c r="F166" i="18"/>
  <c r="C167" i="18"/>
  <c r="D167" i="18"/>
  <c r="E167" i="18"/>
  <c r="F167" i="18"/>
  <c r="C168" i="18"/>
  <c r="D168" i="18"/>
  <c r="E168" i="18"/>
  <c r="F168" i="18"/>
  <c r="C169" i="18"/>
  <c r="D169" i="18"/>
  <c r="E169" i="18"/>
  <c r="F169" i="18"/>
  <c r="C170" i="18"/>
  <c r="D170" i="18"/>
  <c r="E170" i="18"/>
  <c r="F170" i="18"/>
  <c r="C171" i="18"/>
  <c r="D171" i="18"/>
  <c r="E171" i="18"/>
  <c r="F171" i="18"/>
  <c r="C172" i="18"/>
  <c r="D172" i="18"/>
  <c r="E172" i="18"/>
  <c r="F172" i="18"/>
  <c r="C173" i="18"/>
  <c r="D173" i="18"/>
  <c r="E173" i="18"/>
  <c r="F173" i="18"/>
  <c r="C174" i="18"/>
  <c r="D174" i="18"/>
  <c r="E174" i="18"/>
  <c r="F174" i="18"/>
  <c r="C175" i="18"/>
  <c r="D175" i="18"/>
  <c r="E175" i="18"/>
  <c r="F175" i="18"/>
  <c r="C176" i="18"/>
  <c r="D176" i="18"/>
  <c r="E176" i="18"/>
  <c r="F176" i="18"/>
  <c r="C177" i="18"/>
  <c r="D177" i="18"/>
  <c r="E177" i="18"/>
  <c r="F177" i="18"/>
  <c r="C178" i="18"/>
  <c r="D178" i="18"/>
  <c r="E178" i="18"/>
  <c r="F178" i="18"/>
  <c r="C179" i="18"/>
  <c r="D179" i="18"/>
  <c r="E179" i="18"/>
  <c r="F179" i="18"/>
  <c r="C180" i="18"/>
  <c r="D180" i="18"/>
  <c r="E180" i="18"/>
  <c r="F180" i="18"/>
  <c r="C181" i="18"/>
  <c r="D181" i="18"/>
  <c r="E181" i="18"/>
  <c r="F181" i="18"/>
  <c r="C182" i="18"/>
  <c r="D182" i="18"/>
  <c r="E182" i="18"/>
  <c r="F182" i="18"/>
  <c r="C183" i="18"/>
  <c r="D183" i="18"/>
  <c r="E183" i="18"/>
  <c r="F183" i="18"/>
  <c r="C184" i="18"/>
  <c r="D184" i="18"/>
  <c r="E184" i="18"/>
  <c r="F184" i="18"/>
  <c r="C185" i="18"/>
  <c r="D185" i="18"/>
  <c r="E185" i="18"/>
  <c r="F185" i="18"/>
  <c r="C186" i="18"/>
  <c r="D186" i="18"/>
  <c r="E186" i="18"/>
  <c r="F186" i="18"/>
  <c r="C187" i="18"/>
  <c r="D187" i="18"/>
  <c r="E187" i="18"/>
  <c r="F187" i="18"/>
  <c r="C188" i="18"/>
  <c r="D188" i="18"/>
  <c r="E188" i="18"/>
  <c r="F188" i="18"/>
  <c r="C189" i="18"/>
  <c r="D189" i="18"/>
  <c r="E189" i="18"/>
  <c r="F189" i="18"/>
  <c r="C190" i="18"/>
  <c r="D190" i="18"/>
  <c r="E190" i="18"/>
  <c r="F190" i="18"/>
  <c r="C191" i="18"/>
  <c r="D191" i="18"/>
  <c r="E191" i="18"/>
  <c r="F191" i="18"/>
  <c r="C192" i="18"/>
  <c r="D192" i="18"/>
  <c r="E192" i="18"/>
  <c r="F192" i="18"/>
  <c r="C193" i="18"/>
  <c r="D193" i="18"/>
  <c r="E193" i="18"/>
  <c r="F193" i="18"/>
  <c r="C194" i="18"/>
  <c r="D194" i="18"/>
  <c r="E194" i="18"/>
  <c r="F194" i="18"/>
  <c r="C195" i="18"/>
  <c r="D195" i="18"/>
  <c r="E195" i="18"/>
  <c r="F195" i="18"/>
  <c r="C196" i="18"/>
  <c r="D196" i="18"/>
  <c r="E196" i="18"/>
  <c r="F196" i="18"/>
  <c r="C197" i="18"/>
  <c r="D197" i="18"/>
  <c r="E197" i="18"/>
  <c r="F197" i="18"/>
  <c r="C198" i="18"/>
  <c r="D198" i="18"/>
  <c r="E198" i="18"/>
  <c r="F198" i="18"/>
  <c r="N32" i="18"/>
  <c r="O32" i="18"/>
  <c r="P32" i="18"/>
  <c r="Q32" i="18"/>
  <c r="S32" i="18"/>
  <c r="T32" i="18"/>
  <c r="M32" i="18"/>
  <c r="H32" i="18"/>
  <c r="K32" i="18"/>
  <c r="G32" i="18"/>
  <c r="N20" i="18"/>
  <c r="O20" i="18"/>
  <c r="P20" i="18"/>
  <c r="Q20" i="18"/>
  <c r="T20" i="18"/>
  <c r="G20" i="18"/>
  <c r="N14" i="18"/>
  <c r="O14" i="18"/>
  <c r="P14" i="18"/>
  <c r="Q14" i="18"/>
  <c r="R14" i="18"/>
  <c r="T14" i="18"/>
  <c r="K14" i="18"/>
  <c r="H9" i="74"/>
  <c r="O9" i="74" s="1"/>
  <c r="H8" i="73"/>
  <c r="M20" i="18" s="1"/>
  <c r="H7" i="73"/>
  <c r="H14" i="18" s="1"/>
  <c r="G7" i="73"/>
  <c r="G14" i="18" s="1"/>
  <c r="O15" i="99"/>
  <c r="T195" i="18"/>
  <c r="Q195" i="18"/>
  <c r="P195" i="18"/>
  <c r="O195" i="18"/>
  <c r="N195" i="18"/>
  <c r="T156" i="18"/>
  <c r="Q156" i="18"/>
  <c r="P156" i="18"/>
  <c r="O156" i="18"/>
  <c r="N156" i="18"/>
  <c r="T130" i="18"/>
  <c r="Q130" i="18"/>
  <c r="P130" i="18"/>
  <c r="O130" i="18"/>
  <c r="N130" i="18"/>
  <c r="T109" i="18"/>
  <c r="Q109" i="18"/>
  <c r="P109" i="18"/>
  <c r="O109" i="18"/>
  <c r="N109" i="18"/>
  <c r="H195" i="18"/>
  <c r="H156" i="18"/>
  <c r="H130" i="18"/>
  <c r="H109" i="18"/>
  <c r="G24" i="18"/>
  <c r="G195" i="18"/>
  <c r="G156" i="18"/>
  <c r="G130" i="18"/>
  <c r="G109" i="18"/>
  <c r="N198" i="18"/>
  <c r="O198" i="18"/>
  <c r="P198" i="18"/>
  <c r="Q198" i="18"/>
  <c r="T198" i="18"/>
  <c r="G198" i="18"/>
  <c r="H198" i="18"/>
  <c r="B198" i="18"/>
  <c r="N197" i="18"/>
  <c r="O197" i="18"/>
  <c r="P197" i="18"/>
  <c r="Q197" i="18"/>
  <c r="T197" i="18"/>
  <c r="G197" i="18"/>
  <c r="H197" i="18"/>
  <c r="B197" i="18"/>
  <c r="N196" i="18"/>
  <c r="O196" i="18"/>
  <c r="P196" i="18"/>
  <c r="Q196" i="18"/>
  <c r="T196" i="18"/>
  <c r="G196" i="18"/>
  <c r="H196" i="18"/>
  <c r="B196" i="18"/>
  <c r="T13" i="92"/>
  <c r="U13" i="92"/>
  <c r="S99" i="18" s="1"/>
  <c r="T14" i="92"/>
  <c r="U14" i="92"/>
  <c r="I10" i="94"/>
  <c r="J10" i="94"/>
  <c r="K10" i="94"/>
  <c r="L10" i="94"/>
  <c r="U10" i="94"/>
  <c r="T10" i="94"/>
  <c r="O10" i="94"/>
  <c r="N47" i="18"/>
  <c r="O47" i="18"/>
  <c r="P47" i="18"/>
  <c r="Q47" i="18"/>
  <c r="T10" i="83"/>
  <c r="R47" i="18" s="1"/>
  <c r="U10" i="83"/>
  <c r="S47" i="18" s="1"/>
  <c r="T11" i="83"/>
  <c r="U11" i="83"/>
  <c r="Q2" i="83"/>
  <c r="G202" i="18"/>
  <c r="G203" i="18"/>
  <c r="Q40" i="28"/>
  <c r="T44" i="104"/>
  <c r="M40" i="28" s="1"/>
  <c r="S44" i="104"/>
  <c r="L40" i="28" s="1"/>
  <c r="R44" i="104"/>
  <c r="K40" i="28" s="1"/>
  <c r="Q44" i="104"/>
  <c r="J40" i="28" s="1"/>
  <c r="H46" i="104"/>
  <c r="I42" i="104"/>
  <c r="G42" i="104" s="1"/>
  <c r="S44" i="103"/>
  <c r="M39" i="28" s="1"/>
  <c r="R44" i="103"/>
  <c r="L39" i="28" s="1"/>
  <c r="Q44" i="103"/>
  <c r="K39" i="28" s="1"/>
  <c r="P44" i="103"/>
  <c r="J39" i="28" s="1"/>
  <c r="S44" i="102"/>
  <c r="M38" i="28" s="1"/>
  <c r="R44" i="102"/>
  <c r="L38" i="28" s="1"/>
  <c r="Q44" i="102"/>
  <c r="K38" i="28" s="1"/>
  <c r="P44" i="102"/>
  <c r="J38" i="28" s="1"/>
  <c r="S44" i="101"/>
  <c r="M37" i="28" s="1"/>
  <c r="R44" i="101"/>
  <c r="L37" i="28" s="1"/>
  <c r="Q44" i="101"/>
  <c r="K37" i="28" s="1"/>
  <c r="P44" i="101"/>
  <c r="J37" i="28" s="1"/>
  <c r="S44" i="100"/>
  <c r="M36" i="28" s="1"/>
  <c r="R44" i="100"/>
  <c r="L36" i="28" s="1"/>
  <c r="Q44" i="100"/>
  <c r="K36" i="28" s="1"/>
  <c r="P44" i="100"/>
  <c r="J36" i="28" s="1"/>
  <c r="S44" i="99"/>
  <c r="M35" i="28" s="1"/>
  <c r="R44" i="99"/>
  <c r="L35" i="28" s="1"/>
  <c r="Q44" i="99"/>
  <c r="K35" i="28" s="1"/>
  <c r="P44" i="99"/>
  <c r="J35" i="28" s="1"/>
  <c r="S44" i="98"/>
  <c r="M34" i="28" s="1"/>
  <c r="R44" i="98"/>
  <c r="L34" i="28" s="1"/>
  <c r="Q44" i="98"/>
  <c r="K34" i="28" s="1"/>
  <c r="P44" i="98"/>
  <c r="J34" i="28" s="1"/>
  <c r="S44" i="97"/>
  <c r="M33" i="28" s="1"/>
  <c r="R44" i="97"/>
  <c r="L33" i="28" s="1"/>
  <c r="Q44" i="97"/>
  <c r="K33" i="28" s="1"/>
  <c r="P44" i="97"/>
  <c r="J33" i="28" s="1"/>
  <c r="S44" i="96"/>
  <c r="M32" i="28" s="1"/>
  <c r="R44" i="96"/>
  <c r="L32" i="28" s="1"/>
  <c r="Q44" i="96"/>
  <c r="K32" i="28" s="1"/>
  <c r="P44" i="96"/>
  <c r="J32" i="28" s="1"/>
  <c r="S44" i="95"/>
  <c r="M31" i="28" s="1"/>
  <c r="R44" i="95"/>
  <c r="L31" i="28" s="1"/>
  <c r="Q44" i="95"/>
  <c r="K31" i="28" s="1"/>
  <c r="P44" i="95"/>
  <c r="J31" i="28" s="1"/>
  <c r="S44" i="92"/>
  <c r="R44" i="92"/>
  <c r="Q44" i="92"/>
  <c r="P44" i="92"/>
  <c r="S44" i="91"/>
  <c r="M29" i="28" s="1"/>
  <c r="R44" i="91"/>
  <c r="L29" i="28" s="1"/>
  <c r="Q44" i="91"/>
  <c r="K29" i="28" s="1"/>
  <c r="P44" i="91"/>
  <c r="J29" i="28" s="1"/>
  <c r="S44" i="56"/>
  <c r="M28" i="28" s="1"/>
  <c r="R44" i="56"/>
  <c r="L28" i="28" s="1"/>
  <c r="Q44" i="56"/>
  <c r="P44" i="56"/>
  <c r="S44" i="90"/>
  <c r="R44" i="90"/>
  <c r="Q44" i="90"/>
  <c r="P44" i="90"/>
  <c r="S44" i="89"/>
  <c r="M26" i="28" s="1"/>
  <c r="R44" i="89"/>
  <c r="L26" i="28" s="1"/>
  <c r="Q44" i="89"/>
  <c r="K26" i="28" s="1"/>
  <c r="P44" i="89"/>
  <c r="J26" i="28" s="1"/>
  <c r="S44" i="88"/>
  <c r="M25" i="28" s="1"/>
  <c r="R44" i="88"/>
  <c r="L25" i="28" s="1"/>
  <c r="Q44" i="88"/>
  <c r="K25" i="28" s="1"/>
  <c r="P44" i="88"/>
  <c r="J25" i="28" s="1"/>
  <c r="S44" i="52"/>
  <c r="M23" i="28" s="1"/>
  <c r="R44" i="52"/>
  <c r="L23" i="28" s="1"/>
  <c r="Q44" i="52"/>
  <c r="K23" i="28" s="1"/>
  <c r="P44" i="52"/>
  <c r="J23" i="28" s="1"/>
  <c r="S44" i="93"/>
  <c r="M22" i="28" s="1"/>
  <c r="R44" i="93"/>
  <c r="L22" i="28" s="1"/>
  <c r="Q44" i="93"/>
  <c r="K22" i="28" s="1"/>
  <c r="P44" i="93"/>
  <c r="J22" i="28" s="1"/>
  <c r="S44" i="50"/>
  <c r="M21" i="28" s="1"/>
  <c r="R44" i="50"/>
  <c r="L21" i="28" s="1"/>
  <c r="Q44" i="50"/>
  <c r="K21" i="28" s="1"/>
  <c r="P44" i="50"/>
  <c r="J21" i="28" s="1"/>
  <c r="S44" i="87"/>
  <c r="M24" i="28" s="1"/>
  <c r="R44" i="87"/>
  <c r="L24" i="28" s="1"/>
  <c r="Q44" i="87"/>
  <c r="K24" i="28" s="1"/>
  <c r="P44" i="87"/>
  <c r="J24" i="28" s="1"/>
  <c r="S44" i="86"/>
  <c r="M19" i="28" s="1"/>
  <c r="R44" i="86"/>
  <c r="Q44" i="86"/>
  <c r="P44" i="86"/>
  <c r="S44" i="85"/>
  <c r="M20" i="28" s="1"/>
  <c r="R44" i="85"/>
  <c r="L20" i="28" s="1"/>
  <c r="Q44" i="85"/>
  <c r="K20" i="28" s="1"/>
  <c r="P44" i="85"/>
  <c r="J20" i="28" s="1"/>
  <c r="S44" i="84"/>
  <c r="M18" i="28" s="1"/>
  <c r="R44" i="84"/>
  <c r="L18" i="28" s="1"/>
  <c r="Q44" i="84"/>
  <c r="K18" i="28" s="1"/>
  <c r="P44" i="84"/>
  <c r="J18" i="28" s="1"/>
  <c r="S44" i="83"/>
  <c r="R44" i="83"/>
  <c r="Q44" i="83"/>
  <c r="P44" i="83"/>
  <c r="S44" i="82"/>
  <c r="M16" i="28" s="1"/>
  <c r="R44" i="82"/>
  <c r="L16" i="28" s="1"/>
  <c r="Q44" i="82"/>
  <c r="K16" i="28" s="1"/>
  <c r="P44" i="82"/>
  <c r="J16" i="28" s="1"/>
  <c r="S44" i="81"/>
  <c r="M15" i="28" s="1"/>
  <c r="R44" i="81"/>
  <c r="L15" i="28" s="1"/>
  <c r="Q44" i="81"/>
  <c r="K15" i="28" s="1"/>
  <c r="P44" i="81"/>
  <c r="J15" i="28" s="1"/>
  <c r="S44" i="80"/>
  <c r="M14" i="28" s="1"/>
  <c r="R44" i="80"/>
  <c r="L14" i="28" s="1"/>
  <c r="Q44" i="80"/>
  <c r="K14" i="28" s="1"/>
  <c r="P44" i="80"/>
  <c r="J14" i="28" s="1"/>
  <c r="S44" i="79"/>
  <c r="M13" i="28" s="1"/>
  <c r="R44" i="79"/>
  <c r="L13" i="28" s="1"/>
  <c r="Q44" i="79"/>
  <c r="K13" i="28" s="1"/>
  <c r="P44" i="79"/>
  <c r="J13" i="28" s="1"/>
  <c r="S44" i="78"/>
  <c r="R44" i="78"/>
  <c r="Q44" i="78"/>
  <c r="P44" i="78"/>
  <c r="S41" i="76"/>
  <c r="M10" i="28" s="1"/>
  <c r="R41" i="76"/>
  <c r="L10" i="28" s="1"/>
  <c r="Q41" i="76"/>
  <c r="K10" i="28" s="1"/>
  <c r="P41" i="76"/>
  <c r="J10" i="28" s="1"/>
  <c r="S44" i="74"/>
  <c r="R44" i="74"/>
  <c r="Q44" i="74"/>
  <c r="P44" i="74"/>
  <c r="S44" i="73"/>
  <c r="R44" i="73"/>
  <c r="Q44" i="73"/>
  <c r="P44" i="73"/>
  <c r="P44" i="94"/>
  <c r="Q44" i="94"/>
  <c r="R44" i="94"/>
  <c r="S44" i="94"/>
  <c r="O7" i="74"/>
  <c r="M17" i="18" s="1"/>
  <c r="O8" i="74"/>
  <c r="M24" i="18" s="1"/>
  <c r="O10" i="74"/>
  <c r="M109" i="18" s="1"/>
  <c r="O11" i="74"/>
  <c r="M130" i="18" s="1"/>
  <c r="O12" i="74"/>
  <c r="M156" i="18" s="1"/>
  <c r="O13" i="74"/>
  <c r="M195" i="18" s="1"/>
  <c r="O14" i="74"/>
  <c r="O15" i="74"/>
  <c r="O16" i="74"/>
  <c r="O17" i="74"/>
  <c r="O18" i="74"/>
  <c r="O19" i="74"/>
  <c r="O20" i="74"/>
  <c r="O21" i="74"/>
  <c r="O22" i="74"/>
  <c r="O23" i="74"/>
  <c r="O24" i="74"/>
  <c r="O25" i="74"/>
  <c r="O26" i="74"/>
  <c r="O27" i="74"/>
  <c r="O28" i="74"/>
  <c r="O29" i="74"/>
  <c r="O30" i="74"/>
  <c r="O31" i="74"/>
  <c r="O32" i="74"/>
  <c r="O33" i="74"/>
  <c r="O34" i="74"/>
  <c r="O35" i="74"/>
  <c r="O36" i="74"/>
  <c r="O37" i="74"/>
  <c r="O39" i="74"/>
  <c r="O40" i="74"/>
  <c r="U7" i="94"/>
  <c r="Z7" i="94" s="1"/>
  <c r="P40" i="104"/>
  <c r="P39" i="104"/>
  <c r="P38" i="104"/>
  <c r="P37" i="104"/>
  <c r="P36" i="104"/>
  <c r="P35" i="104"/>
  <c r="P34" i="104"/>
  <c r="P33" i="104"/>
  <c r="P32" i="104"/>
  <c r="P31" i="104"/>
  <c r="P30" i="104"/>
  <c r="P29" i="104"/>
  <c r="P28" i="104"/>
  <c r="P27" i="104"/>
  <c r="P26" i="104"/>
  <c r="P25" i="104"/>
  <c r="P24" i="104"/>
  <c r="P23" i="104"/>
  <c r="P22" i="104"/>
  <c r="P21" i="104"/>
  <c r="P20" i="104"/>
  <c r="P19" i="104"/>
  <c r="P18" i="104"/>
  <c r="P17" i="104"/>
  <c r="P16" i="104"/>
  <c r="P15" i="104"/>
  <c r="P14" i="104"/>
  <c r="P13" i="104"/>
  <c r="P12" i="104"/>
  <c r="P11" i="104"/>
  <c r="P10" i="104"/>
  <c r="P9" i="104"/>
  <c r="M122" i="18" s="1"/>
  <c r="P8" i="104"/>
  <c r="M65" i="18" s="1"/>
  <c r="P7" i="104"/>
  <c r="M60" i="18" s="1"/>
  <c r="O40" i="103"/>
  <c r="O39" i="103"/>
  <c r="O38" i="103"/>
  <c r="O37" i="103"/>
  <c r="O36" i="103"/>
  <c r="O35" i="103"/>
  <c r="O34" i="103"/>
  <c r="O33" i="103"/>
  <c r="O32" i="103"/>
  <c r="O31" i="103"/>
  <c r="O30" i="103"/>
  <c r="O29" i="103"/>
  <c r="O28" i="103"/>
  <c r="O27" i="103"/>
  <c r="O26" i="103"/>
  <c r="O25" i="103"/>
  <c r="O24" i="103"/>
  <c r="O23" i="103"/>
  <c r="O22" i="103"/>
  <c r="O21" i="103"/>
  <c r="O20" i="103"/>
  <c r="O19" i="103"/>
  <c r="O18" i="103"/>
  <c r="O17" i="103"/>
  <c r="O16" i="103"/>
  <c r="O15" i="103"/>
  <c r="O14" i="103"/>
  <c r="O13" i="103"/>
  <c r="O12" i="103"/>
  <c r="O11" i="103"/>
  <c r="O10" i="103"/>
  <c r="O9" i="103"/>
  <c r="O8" i="103"/>
  <c r="O7" i="103"/>
  <c r="O40" i="102"/>
  <c r="O39" i="102"/>
  <c r="O38" i="102"/>
  <c r="O37" i="102"/>
  <c r="O36" i="102"/>
  <c r="O35" i="102"/>
  <c r="O34" i="102"/>
  <c r="O33" i="102"/>
  <c r="O32" i="102"/>
  <c r="O31" i="102"/>
  <c r="O30" i="102"/>
  <c r="O29" i="102"/>
  <c r="O28" i="102"/>
  <c r="O27" i="102"/>
  <c r="O26" i="102"/>
  <c r="O25" i="102"/>
  <c r="O24" i="102"/>
  <c r="O23" i="102"/>
  <c r="O22" i="102"/>
  <c r="O21" i="102"/>
  <c r="O20" i="102"/>
  <c r="O19" i="102"/>
  <c r="O18" i="102"/>
  <c r="O17" i="102"/>
  <c r="O16" i="102"/>
  <c r="O15" i="102"/>
  <c r="O14" i="102"/>
  <c r="O13" i="102"/>
  <c r="O12" i="102"/>
  <c r="O11" i="102"/>
  <c r="O10" i="102"/>
  <c r="O9" i="102"/>
  <c r="O8" i="102"/>
  <c r="O7" i="102"/>
  <c r="O40" i="101"/>
  <c r="O39" i="101"/>
  <c r="O38" i="101"/>
  <c r="O37" i="101"/>
  <c r="O36" i="101"/>
  <c r="O35" i="101"/>
  <c r="O34" i="101"/>
  <c r="O33" i="101"/>
  <c r="O32" i="101"/>
  <c r="O31" i="101"/>
  <c r="O30" i="101"/>
  <c r="O29" i="101"/>
  <c r="O28" i="101"/>
  <c r="O27" i="101"/>
  <c r="O26" i="101"/>
  <c r="O25" i="101"/>
  <c r="O24" i="101"/>
  <c r="O23" i="101"/>
  <c r="O22" i="101"/>
  <c r="O21" i="101"/>
  <c r="O20" i="101"/>
  <c r="O19" i="101"/>
  <c r="O18" i="101"/>
  <c r="O17" i="101"/>
  <c r="O16" i="101"/>
  <c r="O15" i="101"/>
  <c r="O14" i="101"/>
  <c r="O13" i="101"/>
  <c r="O12" i="101"/>
  <c r="O11" i="101"/>
  <c r="O10" i="101"/>
  <c r="O9" i="101"/>
  <c r="O8" i="101"/>
  <c r="O7" i="101"/>
  <c r="O40" i="100"/>
  <c r="O39" i="100"/>
  <c r="O38" i="100"/>
  <c r="O37" i="100"/>
  <c r="O36" i="100"/>
  <c r="O35" i="100"/>
  <c r="O34" i="100"/>
  <c r="O33" i="100"/>
  <c r="O32" i="100"/>
  <c r="O31" i="100"/>
  <c r="O30" i="100"/>
  <c r="O29" i="100"/>
  <c r="O28" i="100"/>
  <c r="O27" i="100"/>
  <c r="O26" i="100"/>
  <c r="O25" i="100"/>
  <c r="O24" i="100"/>
  <c r="O23" i="100"/>
  <c r="O22" i="100"/>
  <c r="O21" i="100"/>
  <c r="O20" i="100"/>
  <c r="O19" i="100"/>
  <c r="O18" i="100"/>
  <c r="O17" i="100"/>
  <c r="O16" i="100"/>
  <c r="O15" i="100"/>
  <c r="O14" i="100"/>
  <c r="O13" i="100"/>
  <c r="O12" i="100"/>
  <c r="O11" i="100"/>
  <c r="O10" i="100"/>
  <c r="O9" i="100"/>
  <c r="O8" i="100"/>
  <c r="O7" i="100"/>
  <c r="O40" i="99"/>
  <c r="O39" i="99"/>
  <c r="O38" i="99"/>
  <c r="O37" i="99"/>
  <c r="O36" i="99"/>
  <c r="O35" i="99"/>
  <c r="O34" i="99"/>
  <c r="O33" i="99"/>
  <c r="O32" i="99"/>
  <c r="O31" i="99"/>
  <c r="M197" i="18" s="1"/>
  <c r="O30" i="99"/>
  <c r="M192" i="18" s="1"/>
  <c r="O29" i="99"/>
  <c r="M190" i="18" s="1"/>
  <c r="O28" i="99"/>
  <c r="M189" i="18" s="1"/>
  <c r="O27" i="99"/>
  <c r="M175" i="18" s="1"/>
  <c r="O26" i="99"/>
  <c r="M172" i="18" s="1"/>
  <c r="O25" i="99"/>
  <c r="M159" i="18" s="1"/>
  <c r="O24" i="99"/>
  <c r="M121" i="18" s="1"/>
  <c r="O23" i="99"/>
  <c r="M120" i="18" s="1"/>
  <c r="O22" i="99"/>
  <c r="M119" i="18" s="1"/>
  <c r="O21" i="99"/>
  <c r="M118" i="18" s="1"/>
  <c r="O20" i="99"/>
  <c r="M117" i="18" s="1"/>
  <c r="O19" i="99"/>
  <c r="M116" i="18" s="1"/>
  <c r="O18" i="99"/>
  <c r="M115" i="18" s="1"/>
  <c r="O17" i="99"/>
  <c r="M106" i="18" s="1"/>
  <c r="O16" i="99"/>
  <c r="M104" i="18" s="1"/>
  <c r="M103" i="18"/>
  <c r="O14" i="99"/>
  <c r="M94" i="18" s="1"/>
  <c r="O13" i="99"/>
  <c r="M90" i="18" s="1"/>
  <c r="O12" i="99"/>
  <c r="M89" i="18" s="1"/>
  <c r="O11" i="99"/>
  <c r="M88" i="18" s="1"/>
  <c r="O10" i="99"/>
  <c r="M46" i="18" s="1"/>
  <c r="O9" i="99"/>
  <c r="M41" i="18" s="1"/>
  <c r="O8" i="99"/>
  <c r="M30" i="18" s="1"/>
  <c r="O7" i="99"/>
  <c r="M29" i="18" s="1"/>
  <c r="O40" i="98"/>
  <c r="O39" i="98"/>
  <c r="O38" i="98"/>
  <c r="O37" i="98"/>
  <c r="O36" i="98"/>
  <c r="O35" i="98"/>
  <c r="O34" i="98"/>
  <c r="O33" i="98"/>
  <c r="O32" i="98"/>
  <c r="O31" i="98"/>
  <c r="O30" i="98"/>
  <c r="O29" i="98"/>
  <c r="O28" i="98"/>
  <c r="O27" i="98"/>
  <c r="O26" i="98"/>
  <c r="O25" i="98"/>
  <c r="O24" i="98"/>
  <c r="O23" i="98"/>
  <c r="O22" i="98"/>
  <c r="O21" i="98"/>
  <c r="O20" i="98"/>
  <c r="O19" i="98"/>
  <c r="O18" i="98"/>
  <c r="O17" i="98"/>
  <c r="O16" i="98"/>
  <c r="O15" i="98"/>
  <c r="O14" i="98"/>
  <c r="O13" i="98"/>
  <c r="O12" i="98"/>
  <c r="O11" i="98"/>
  <c r="O10" i="98"/>
  <c r="O9" i="98"/>
  <c r="O8" i="98"/>
  <c r="O7" i="98"/>
  <c r="O40" i="97"/>
  <c r="O39" i="97"/>
  <c r="O38" i="97"/>
  <c r="O37" i="97"/>
  <c r="O36" i="97"/>
  <c r="O35" i="97"/>
  <c r="O34" i="97"/>
  <c r="O33" i="97"/>
  <c r="O32" i="97"/>
  <c r="O31" i="97"/>
  <c r="O30" i="97"/>
  <c r="O29" i="97"/>
  <c r="O28" i="97"/>
  <c r="O27" i="97"/>
  <c r="O26" i="97"/>
  <c r="O25" i="97"/>
  <c r="O24" i="97"/>
  <c r="O23" i="97"/>
  <c r="O22" i="97"/>
  <c r="O21" i="97"/>
  <c r="O20" i="97"/>
  <c r="O19" i="97"/>
  <c r="O18" i="97"/>
  <c r="O17" i="97"/>
  <c r="O16" i="97"/>
  <c r="O15" i="97"/>
  <c r="O14" i="97"/>
  <c r="O13" i="97"/>
  <c r="O12" i="97"/>
  <c r="O11" i="97"/>
  <c r="O10" i="97"/>
  <c r="O9" i="97"/>
  <c r="O8" i="97"/>
  <c r="O7" i="97"/>
  <c r="O40" i="96"/>
  <c r="O39" i="96"/>
  <c r="O38" i="96"/>
  <c r="O37" i="96"/>
  <c r="O36" i="96"/>
  <c r="O35" i="96"/>
  <c r="O34" i="96"/>
  <c r="O33" i="96"/>
  <c r="O32" i="96"/>
  <c r="O31" i="96"/>
  <c r="O30" i="96"/>
  <c r="O29" i="96"/>
  <c r="O28" i="96"/>
  <c r="O27" i="96"/>
  <c r="O26" i="96"/>
  <c r="O25" i="96"/>
  <c r="O24" i="96"/>
  <c r="O23" i="96"/>
  <c r="O22" i="96"/>
  <c r="O21" i="96"/>
  <c r="O20" i="96"/>
  <c r="O19" i="96"/>
  <c r="O18" i="96"/>
  <c r="O17" i="96"/>
  <c r="O16" i="96"/>
  <c r="O15" i="96"/>
  <c r="O14" i="96"/>
  <c r="O13" i="96"/>
  <c r="O12" i="96"/>
  <c r="O11" i="96"/>
  <c r="O10" i="96"/>
  <c r="O9" i="96"/>
  <c r="O8" i="96"/>
  <c r="O7" i="96"/>
  <c r="M174" i="18" s="1"/>
  <c r="O40" i="95"/>
  <c r="O39" i="95"/>
  <c r="O38" i="95"/>
  <c r="O37" i="95"/>
  <c r="O36" i="95"/>
  <c r="O35" i="95"/>
  <c r="O34" i="95"/>
  <c r="O33" i="95"/>
  <c r="O32" i="95"/>
  <c r="O31" i="95"/>
  <c r="O30" i="95"/>
  <c r="O29" i="95"/>
  <c r="O28" i="95"/>
  <c r="O27" i="95"/>
  <c r="O26" i="95"/>
  <c r="O25" i="95"/>
  <c r="O24" i="95"/>
  <c r="O23" i="95"/>
  <c r="O22" i="95"/>
  <c r="O21" i="95"/>
  <c r="O20" i="95"/>
  <c r="O19" i="95"/>
  <c r="O18" i="95"/>
  <c r="O17" i="95"/>
  <c r="O16" i="95"/>
  <c r="O15" i="95"/>
  <c r="O14" i="95"/>
  <c r="O13" i="95"/>
  <c r="O12" i="95"/>
  <c r="O11" i="95"/>
  <c r="O10" i="95"/>
  <c r="O9" i="95"/>
  <c r="O8" i="95"/>
  <c r="O7" i="95"/>
  <c r="O40" i="92"/>
  <c r="O39" i="92"/>
  <c r="O38" i="92"/>
  <c r="O37" i="92"/>
  <c r="O36" i="92"/>
  <c r="O35" i="92"/>
  <c r="O34" i="92"/>
  <c r="O33" i="92"/>
  <c r="O32" i="92"/>
  <c r="O31" i="92"/>
  <c r="O30" i="92"/>
  <c r="O29" i="92"/>
  <c r="O28" i="92"/>
  <c r="O27" i="92"/>
  <c r="O26" i="92"/>
  <c r="O25" i="92"/>
  <c r="O24" i="92"/>
  <c r="M173" i="18" s="1"/>
  <c r="O23" i="92"/>
  <c r="O22" i="92"/>
  <c r="O21" i="92"/>
  <c r="M147" i="18" s="1"/>
  <c r="O20" i="92"/>
  <c r="M146" i="18" s="1"/>
  <c r="O19" i="92"/>
  <c r="O18" i="92"/>
  <c r="M144" i="18" s="1"/>
  <c r="O17" i="92"/>
  <c r="M139" i="18" s="1"/>
  <c r="O16" i="92"/>
  <c r="M138" i="18" s="1"/>
  <c r="O15" i="92"/>
  <c r="M101" i="18" s="1"/>
  <c r="O14" i="92"/>
  <c r="M100" i="18" s="1"/>
  <c r="O13" i="92"/>
  <c r="M99" i="18" s="1"/>
  <c r="O12" i="92"/>
  <c r="O11" i="92"/>
  <c r="M55" i="18" s="1"/>
  <c r="O10" i="92"/>
  <c r="M48" i="18" s="1"/>
  <c r="O9" i="92"/>
  <c r="M44" i="18" s="1"/>
  <c r="O8" i="92"/>
  <c r="M43" i="18" s="1"/>
  <c r="O7" i="92"/>
  <c r="O40" i="91"/>
  <c r="O39" i="91"/>
  <c r="O38" i="91"/>
  <c r="O37" i="91"/>
  <c r="O36" i="91"/>
  <c r="O35" i="91"/>
  <c r="O34" i="91"/>
  <c r="O33" i="91"/>
  <c r="O32" i="91"/>
  <c r="O31" i="91"/>
  <c r="O30" i="91"/>
  <c r="O29" i="91"/>
  <c r="O28" i="91"/>
  <c r="O27" i="91"/>
  <c r="O26" i="91"/>
  <c r="O25" i="91"/>
  <c r="O24" i="91"/>
  <c r="O23" i="91"/>
  <c r="O22" i="91"/>
  <c r="O21" i="91"/>
  <c r="O20" i="91"/>
  <c r="O19" i="91"/>
  <c r="O18" i="91"/>
  <c r="O17" i="91"/>
  <c r="O16" i="91"/>
  <c r="O15" i="91"/>
  <c r="O14" i="91"/>
  <c r="O13" i="91"/>
  <c r="O12" i="91"/>
  <c r="O11" i="91"/>
  <c r="O10" i="91"/>
  <c r="O9" i="91"/>
  <c r="O8" i="91"/>
  <c r="O7" i="91"/>
  <c r="O40" i="56"/>
  <c r="O39" i="56"/>
  <c r="O38" i="56"/>
  <c r="O37" i="56"/>
  <c r="O36" i="56"/>
  <c r="O35" i="56"/>
  <c r="O34" i="56"/>
  <c r="O33" i="56"/>
  <c r="O32" i="56"/>
  <c r="O31" i="56"/>
  <c r="O30" i="56"/>
  <c r="O29" i="56"/>
  <c r="O28" i="56"/>
  <c r="O27" i="56"/>
  <c r="O26" i="56"/>
  <c r="O25" i="56"/>
  <c r="O24" i="56"/>
  <c r="O23" i="56"/>
  <c r="O22" i="56"/>
  <c r="O21" i="56"/>
  <c r="O20" i="56"/>
  <c r="O19" i="56"/>
  <c r="O18" i="56"/>
  <c r="O17" i="56"/>
  <c r="O16" i="56"/>
  <c r="O15" i="56"/>
  <c r="O14" i="56"/>
  <c r="O13" i="56"/>
  <c r="O12" i="56"/>
  <c r="O11" i="56"/>
  <c r="O10" i="56"/>
  <c r="O9" i="56"/>
  <c r="M45" i="18" s="1"/>
  <c r="O8" i="56"/>
  <c r="M35" i="18" s="1"/>
  <c r="O7" i="56"/>
  <c r="M26" i="18" s="1"/>
  <c r="O40" i="90"/>
  <c r="O39" i="90"/>
  <c r="O38" i="90"/>
  <c r="O37" i="90"/>
  <c r="O36" i="90"/>
  <c r="O35" i="90"/>
  <c r="O34" i="90"/>
  <c r="O33" i="90"/>
  <c r="O32" i="90"/>
  <c r="O31" i="90"/>
  <c r="O30" i="90"/>
  <c r="O29" i="90"/>
  <c r="O28" i="90"/>
  <c r="O27" i="90"/>
  <c r="O26" i="90"/>
  <c r="O25" i="90"/>
  <c r="O24" i="90"/>
  <c r="O23" i="90"/>
  <c r="O22" i="90"/>
  <c r="O21" i="90"/>
  <c r="O20" i="90"/>
  <c r="O19" i="90"/>
  <c r="O18" i="90"/>
  <c r="O17" i="90"/>
  <c r="O16" i="90"/>
  <c r="O15" i="90"/>
  <c r="O14" i="90"/>
  <c r="O13" i="90"/>
  <c r="O12" i="90"/>
  <c r="O11" i="90"/>
  <c r="O10" i="90"/>
  <c r="M170" i="18" s="1"/>
  <c r="O9" i="90"/>
  <c r="M52" i="18" s="1"/>
  <c r="O8" i="90"/>
  <c r="M13" i="18" s="1"/>
  <c r="O7" i="90"/>
  <c r="M8" i="18" s="1"/>
  <c r="O40" i="89"/>
  <c r="O39" i="89"/>
  <c r="O38" i="89"/>
  <c r="O37" i="89"/>
  <c r="O36" i="89"/>
  <c r="O35" i="89"/>
  <c r="O34" i="89"/>
  <c r="O33" i="89"/>
  <c r="O32" i="89"/>
  <c r="O31" i="89"/>
  <c r="O30" i="89"/>
  <c r="O29" i="89"/>
  <c r="O28" i="89"/>
  <c r="O27" i="89"/>
  <c r="O26" i="89"/>
  <c r="O25" i="89"/>
  <c r="O24" i="89"/>
  <c r="O23" i="89"/>
  <c r="O22" i="89"/>
  <c r="O21" i="89"/>
  <c r="O20" i="89"/>
  <c r="O19" i="89"/>
  <c r="O18" i="89"/>
  <c r="O17" i="89"/>
  <c r="O16" i="89"/>
  <c r="O15" i="89"/>
  <c r="O14" i="89"/>
  <c r="O13" i="89"/>
  <c r="O12" i="89"/>
  <c r="O11" i="89"/>
  <c r="O10" i="89"/>
  <c r="O9" i="89"/>
  <c r="O8" i="89"/>
  <c r="O7" i="89"/>
  <c r="O40" i="88"/>
  <c r="O39" i="88"/>
  <c r="O38" i="88"/>
  <c r="O37" i="88"/>
  <c r="O36" i="88"/>
  <c r="O35" i="88"/>
  <c r="O34" i="88"/>
  <c r="O33" i="88"/>
  <c r="O32" i="88"/>
  <c r="O31" i="88"/>
  <c r="O30" i="88"/>
  <c r="O29" i="88"/>
  <c r="O28" i="88"/>
  <c r="O27" i="88"/>
  <c r="O26" i="88"/>
  <c r="O25" i="88"/>
  <c r="O24" i="88"/>
  <c r="O23" i="88"/>
  <c r="O22" i="88"/>
  <c r="O21" i="88"/>
  <c r="O20" i="88"/>
  <c r="O19" i="88"/>
  <c r="O18" i="88"/>
  <c r="O17" i="88"/>
  <c r="O16" i="88"/>
  <c r="O15" i="88"/>
  <c r="O14" i="88"/>
  <c r="O13" i="88"/>
  <c r="O12" i="88"/>
  <c r="O11" i="88"/>
  <c r="M196" i="18" s="1"/>
  <c r="O10" i="88"/>
  <c r="M165" i="18" s="1"/>
  <c r="O9" i="88"/>
  <c r="M134" i="18" s="1"/>
  <c r="O8" i="88"/>
  <c r="M105" i="18" s="1"/>
  <c r="O7" i="88"/>
  <c r="M9" i="18" s="1"/>
  <c r="O40" i="52"/>
  <c r="O39" i="52"/>
  <c r="O38" i="52"/>
  <c r="O37" i="52"/>
  <c r="O36" i="52"/>
  <c r="O35" i="52"/>
  <c r="O34" i="52"/>
  <c r="O33" i="52"/>
  <c r="O32" i="52"/>
  <c r="O31" i="52"/>
  <c r="O30" i="52"/>
  <c r="O29" i="52"/>
  <c r="O28" i="52"/>
  <c r="O27" i="52"/>
  <c r="O26" i="52"/>
  <c r="O25" i="52"/>
  <c r="O24" i="52"/>
  <c r="O23" i="52"/>
  <c r="O22" i="52"/>
  <c r="O21" i="52"/>
  <c r="O20" i="52"/>
  <c r="O19" i="52"/>
  <c r="O18" i="52"/>
  <c r="O17" i="52"/>
  <c r="O16" i="52"/>
  <c r="O15" i="52"/>
  <c r="O14" i="52"/>
  <c r="O13" i="52"/>
  <c r="O12" i="52"/>
  <c r="O11" i="52"/>
  <c r="O10" i="52"/>
  <c r="O9" i="52"/>
  <c r="O8" i="52"/>
  <c r="O7" i="52"/>
  <c r="O40" i="93"/>
  <c r="O39" i="93"/>
  <c r="O38" i="93"/>
  <c r="O37" i="93"/>
  <c r="O36" i="93"/>
  <c r="O35" i="93"/>
  <c r="O34" i="93"/>
  <c r="O33" i="93"/>
  <c r="O32" i="93"/>
  <c r="O31" i="93"/>
  <c r="O30" i="93"/>
  <c r="O29" i="93"/>
  <c r="O28" i="93"/>
  <c r="O27" i="93"/>
  <c r="O26" i="93"/>
  <c r="O25" i="93"/>
  <c r="O24" i="93"/>
  <c r="O23" i="93"/>
  <c r="O22" i="93"/>
  <c r="O21" i="93"/>
  <c r="O20" i="93"/>
  <c r="O19" i="93"/>
  <c r="O18" i="93"/>
  <c r="O17" i="93"/>
  <c r="O16" i="93"/>
  <c r="O15" i="93"/>
  <c r="O14" i="93"/>
  <c r="O13" i="93"/>
  <c r="O12" i="93"/>
  <c r="O11" i="93"/>
  <c r="O10" i="93"/>
  <c r="O9" i="93"/>
  <c r="O8" i="93"/>
  <c r="O7" i="93"/>
  <c r="O40" i="50"/>
  <c r="O39" i="50"/>
  <c r="O38" i="50"/>
  <c r="O37" i="50"/>
  <c r="O36" i="50"/>
  <c r="O35" i="50"/>
  <c r="O34" i="50"/>
  <c r="O33" i="50"/>
  <c r="O32" i="50"/>
  <c r="O31" i="50"/>
  <c r="O30" i="50"/>
  <c r="O29" i="50"/>
  <c r="O28" i="50"/>
  <c r="O27" i="50"/>
  <c r="O26" i="50"/>
  <c r="O25" i="50"/>
  <c r="O24" i="50"/>
  <c r="O23" i="50"/>
  <c r="O22" i="50"/>
  <c r="O21" i="50"/>
  <c r="O20" i="50"/>
  <c r="O19" i="50"/>
  <c r="O18" i="50"/>
  <c r="O17" i="50"/>
  <c r="O16" i="50"/>
  <c r="O15" i="50"/>
  <c r="O14" i="50"/>
  <c r="O13" i="50"/>
  <c r="O12" i="50"/>
  <c r="O11" i="50"/>
  <c r="O10" i="50"/>
  <c r="O9" i="50"/>
  <c r="O8" i="50"/>
  <c r="O7" i="50"/>
  <c r="O40" i="87"/>
  <c r="O39" i="87"/>
  <c r="O38" i="87"/>
  <c r="O37" i="87"/>
  <c r="O36" i="87"/>
  <c r="O35" i="87"/>
  <c r="O34" i="87"/>
  <c r="O33" i="87"/>
  <c r="O32" i="87"/>
  <c r="O31" i="87"/>
  <c r="O30" i="87"/>
  <c r="O29" i="87"/>
  <c r="O28" i="87"/>
  <c r="O27" i="87"/>
  <c r="O26" i="87"/>
  <c r="O25" i="87"/>
  <c r="O24" i="87"/>
  <c r="O23" i="87"/>
  <c r="O22" i="87"/>
  <c r="O21" i="87"/>
  <c r="O20" i="87"/>
  <c r="O19" i="87"/>
  <c r="O18" i="87"/>
  <c r="O17" i="87"/>
  <c r="O16" i="87"/>
  <c r="O15" i="87"/>
  <c r="O14" i="87"/>
  <c r="O13" i="87"/>
  <c r="O12" i="87"/>
  <c r="O11" i="87"/>
  <c r="O10" i="87"/>
  <c r="O9" i="87"/>
  <c r="O8" i="87"/>
  <c r="O7" i="87"/>
  <c r="O40" i="86"/>
  <c r="O39" i="86"/>
  <c r="O38" i="86"/>
  <c r="O37" i="86"/>
  <c r="O36" i="86"/>
  <c r="O35" i="86"/>
  <c r="O34" i="86"/>
  <c r="O33" i="86"/>
  <c r="O32" i="86"/>
  <c r="O31" i="86"/>
  <c r="O30" i="86"/>
  <c r="O29" i="86"/>
  <c r="O28" i="86"/>
  <c r="O27" i="86"/>
  <c r="O26" i="86"/>
  <c r="O25" i="86"/>
  <c r="O24" i="86"/>
  <c r="O23" i="86"/>
  <c r="O22" i="86"/>
  <c r="O21" i="86"/>
  <c r="O20" i="86"/>
  <c r="O19" i="86"/>
  <c r="O18" i="86"/>
  <c r="O17" i="86"/>
  <c r="O16" i="86"/>
  <c r="O15" i="86"/>
  <c r="O14" i="86"/>
  <c r="O13" i="86"/>
  <c r="O12" i="86"/>
  <c r="O11" i="86"/>
  <c r="M179" i="18" s="1"/>
  <c r="O10" i="86"/>
  <c r="M114" i="18" s="1"/>
  <c r="O9" i="86"/>
  <c r="M53" i="18" s="1"/>
  <c r="O8" i="86"/>
  <c r="M31" i="18" s="1"/>
  <c r="O7" i="86"/>
  <c r="O40" i="85"/>
  <c r="O39" i="85"/>
  <c r="O38" i="85"/>
  <c r="O37" i="85"/>
  <c r="O36" i="85"/>
  <c r="O35" i="85"/>
  <c r="O34" i="85"/>
  <c r="O33" i="85"/>
  <c r="O32" i="85"/>
  <c r="O31" i="85"/>
  <c r="O30" i="85"/>
  <c r="O29" i="85"/>
  <c r="O28" i="85"/>
  <c r="O27" i="85"/>
  <c r="O26" i="85"/>
  <c r="O25" i="85"/>
  <c r="O24" i="85"/>
  <c r="O23" i="85"/>
  <c r="O22" i="85"/>
  <c r="O21" i="85"/>
  <c r="O20" i="85"/>
  <c r="O19" i="85"/>
  <c r="O18" i="85"/>
  <c r="O17" i="85"/>
  <c r="O16" i="85"/>
  <c r="O15" i="85"/>
  <c r="O14" i="85"/>
  <c r="O13" i="85"/>
  <c r="O12" i="85"/>
  <c r="O11" i="85"/>
  <c r="O10" i="85"/>
  <c r="O9" i="85"/>
  <c r="O8" i="85"/>
  <c r="O7" i="85"/>
  <c r="O40" i="84"/>
  <c r="O39" i="84"/>
  <c r="O38" i="84"/>
  <c r="O37" i="84"/>
  <c r="O36" i="84"/>
  <c r="O35" i="84"/>
  <c r="O34" i="84"/>
  <c r="O33" i="84"/>
  <c r="O32" i="84"/>
  <c r="O31" i="84"/>
  <c r="O30" i="84"/>
  <c r="O29" i="84"/>
  <c r="O28" i="84"/>
  <c r="O27" i="84"/>
  <c r="O26" i="84"/>
  <c r="O25" i="84"/>
  <c r="O24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O11" i="84"/>
  <c r="O10" i="84"/>
  <c r="O9" i="84"/>
  <c r="O8" i="84"/>
  <c r="O7" i="84"/>
  <c r="O40" i="83"/>
  <c r="O39" i="83"/>
  <c r="O38" i="83"/>
  <c r="O37" i="83"/>
  <c r="O36" i="83"/>
  <c r="O35" i="83"/>
  <c r="O34" i="83"/>
  <c r="O33" i="83"/>
  <c r="O32" i="83"/>
  <c r="O31" i="83"/>
  <c r="O30" i="83"/>
  <c r="O29" i="83"/>
  <c r="O28" i="83"/>
  <c r="O27" i="83"/>
  <c r="O26" i="83"/>
  <c r="O25" i="83"/>
  <c r="O24" i="83"/>
  <c r="O23" i="83"/>
  <c r="O22" i="83"/>
  <c r="O21" i="83"/>
  <c r="O20" i="83"/>
  <c r="O19" i="83"/>
  <c r="O18" i="83"/>
  <c r="O17" i="83"/>
  <c r="O16" i="83"/>
  <c r="O15" i="83"/>
  <c r="M136" i="18" s="1"/>
  <c r="O14" i="83"/>
  <c r="M96" i="18" s="1"/>
  <c r="O13" i="83"/>
  <c r="M93" i="18" s="1"/>
  <c r="O12" i="83"/>
  <c r="M77" i="18" s="1"/>
  <c r="O11" i="83"/>
  <c r="M49" i="18" s="1"/>
  <c r="O10" i="83"/>
  <c r="O9" i="83"/>
  <c r="M38" i="18" s="1"/>
  <c r="O8" i="83"/>
  <c r="O7" i="83"/>
  <c r="M10" i="18" s="1"/>
  <c r="O40" i="82"/>
  <c r="O39" i="82"/>
  <c r="O38" i="82"/>
  <c r="O37" i="82"/>
  <c r="O36" i="82"/>
  <c r="O35" i="82"/>
  <c r="O34" i="82"/>
  <c r="O33" i="82"/>
  <c r="O32" i="82"/>
  <c r="O31" i="82"/>
  <c r="O30" i="82"/>
  <c r="O29" i="82"/>
  <c r="O28" i="82"/>
  <c r="O27" i="82"/>
  <c r="O26" i="82"/>
  <c r="O25" i="82"/>
  <c r="O24" i="82"/>
  <c r="O23" i="82"/>
  <c r="M183" i="18" s="1"/>
  <c r="O22" i="82"/>
  <c r="M182" i="18" s="1"/>
  <c r="O21" i="82"/>
  <c r="M181" i="18" s="1"/>
  <c r="O20" i="82"/>
  <c r="M178" i="18" s="1"/>
  <c r="O19" i="82"/>
  <c r="M177" i="18" s="1"/>
  <c r="O18" i="82"/>
  <c r="M169" i="18" s="1"/>
  <c r="O17" i="82"/>
  <c r="M163" i="18" s="1"/>
  <c r="O16" i="82"/>
  <c r="M133" i="18" s="1"/>
  <c r="O15" i="82"/>
  <c r="M85" i="18" s="1"/>
  <c r="O14" i="82"/>
  <c r="M63" i="18" s="1"/>
  <c r="O13" i="82"/>
  <c r="O12" i="82"/>
  <c r="O11" i="82"/>
  <c r="O10" i="82"/>
  <c r="O9" i="82"/>
  <c r="O8" i="82"/>
  <c r="O7" i="82"/>
  <c r="O40" i="81"/>
  <c r="O39" i="81"/>
  <c r="O38" i="81"/>
  <c r="O37" i="81"/>
  <c r="O36" i="81"/>
  <c r="O35" i="81"/>
  <c r="O34" i="81"/>
  <c r="O33" i="81"/>
  <c r="O32" i="81"/>
  <c r="O31" i="81"/>
  <c r="O30" i="81"/>
  <c r="O29" i="81"/>
  <c r="O28" i="81"/>
  <c r="O27" i="81"/>
  <c r="O26" i="81"/>
  <c r="O25" i="81"/>
  <c r="O24" i="81"/>
  <c r="O23" i="81"/>
  <c r="O22" i="81"/>
  <c r="O21" i="81"/>
  <c r="O20" i="81"/>
  <c r="O19" i="81"/>
  <c r="O18" i="81"/>
  <c r="O17" i="81"/>
  <c r="O16" i="81"/>
  <c r="O15" i="81"/>
  <c r="O14" i="81"/>
  <c r="O13" i="81"/>
  <c r="O12" i="81"/>
  <c r="O11" i="81"/>
  <c r="O10" i="81"/>
  <c r="O9" i="81"/>
  <c r="O8" i="81"/>
  <c r="O7" i="81"/>
  <c r="O40" i="80"/>
  <c r="O39" i="80"/>
  <c r="O38" i="80"/>
  <c r="O37" i="80"/>
  <c r="O36" i="80"/>
  <c r="O35" i="80"/>
  <c r="O34" i="80"/>
  <c r="O33" i="80"/>
  <c r="O32" i="80"/>
  <c r="O31" i="80"/>
  <c r="O30" i="80"/>
  <c r="O29" i="80"/>
  <c r="O28" i="80"/>
  <c r="O27" i="80"/>
  <c r="O26" i="80"/>
  <c r="O25" i="80"/>
  <c r="O24" i="80"/>
  <c r="O23" i="80"/>
  <c r="O22" i="80"/>
  <c r="O21" i="80"/>
  <c r="O20" i="80"/>
  <c r="O19" i="80"/>
  <c r="O18" i="80"/>
  <c r="O17" i="80"/>
  <c r="O16" i="80"/>
  <c r="O15" i="80"/>
  <c r="O14" i="80"/>
  <c r="O13" i="80"/>
  <c r="O12" i="80"/>
  <c r="O11" i="80"/>
  <c r="M157" i="18" s="1"/>
  <c r="O10" i="80"/>
  <c r="M62" i="18" s="1"/>
  <c r="O9" i="80"/>
  <c r="M27" i="18" s="1"/>
  <c r="O8" i="80"/>
  <c r="M12" i="18" s="1"/>
  <c r="O7" i="80"/>
  <c r="M11" i="18" s="1"/>
  <c r="O40" i="79"/>
  <c r="O39" i="79"/>
  <c r="O38" i="79"/>
  <c r="O37" i="79"/>
  <c r="O36" i="79"/>
  <c r="O35" i="79"/>
  <c r="O34" i="79"/>
  <c r="O33" i="79"/>
  <c r="O32" i="79"/>
  <c r="O31" i="79"/>
  <c r="O30" i="79"/>
  <c r="O29" i="79"/>
  <c r="O28" i="79"/>
  <c r="O27" i="79"/>
  <c r="O26" i="79"/>
  <c r="O25" i="79"/>
  <c r="O24" i="79"/>
  <c r="O23" i="79"/>
  <c r="O22" i="79"/>
  <c r="O21" i="79"/>
  <c r="O20" i="79"/>
  <c r="O19" i="79"/>
  <c r="O18" i="79"/>
  <c r="O17" i="79"/>
  <c r="O16" i="79"/>
  <c r="O15" i="79"/>
  <c r="O14" i="79"/>
  <c r="O13" i="79"/>
  <c r="O12" i="79"/>
  <c r="O11" i="79"/>
  <c r="O10" i="79"/>
  <c r="O9" i="79"/>
  <c r="O8" i="79"/>
  <c r="O7" i="79"/>
  <c r="O40" i="78"/>
  <c r="O39" i="78"/>
  <c r="O38" i="78"/>
  <c r="O37" i="78"/>
  <c r="O36" i="78"/>
  <c r="O35" i="78"/>
  <c r="O34" i="78"/>
  <c r="O33" i="78"/>
  <c r="O32" i="78"/>
  <c r="O31" i="78"/>
  <c r="O30" i="78"/>
  <c r="O29" i="78"/>
  <c r="O28" i="78"/>
  <c r="O27" i="78"/>
  <c r="O26" i="78"/>
  <c r="O25" i="78"/>
  <c r="O24" i="78"/>
  <c r="O23" i="78"/>
  <c r="M198" i="18" s="1"/>
  <c r="O22" i="78"/>
  <c r="M193" i="18" s="1"/>
  <c r="O21" i="78"/>
  <c r="M187" i="18" s="1"/>
  <c r="O20" i="78"/>
  <c r="M186" i="18" s="1"/>
  <c r="O19" i="78"/>
  <c r="M167" i="18" s="1"/>
  <c r="O18" i="78"/>
  <c r="M137" i="18" s="1"/>
  <c r="O17" i="78"/>
  <c r="M80" i="18" s="1"/>
  <c r="O16" i="78"/>
  <c r="M79" i="18" s="1"/>
  <c r="O15" i="78"/>
  <c r="M78" i="18" s="1"/>
  <c r="O14" i="78"/>
  <c r="M76" i="18" s="1"/>
  <c r="O13" i="78"/>
  <c r="M75" i="18" s="1"/>
  <c r="O12" i="78"/>
  <c r="M74" i="18" s="1"/>
  <c r="O11" i="78"/>
  <c r="M73" i="18" s="1"/>
  <c r="O10" i="78"/>
  <c r="M72" i="18" s="1"/>
  <c r="O9" i="78"/>
  <c r="M71" i="18" s="1"/>
  <c r="O8" i="78"/>
  <c r="M70" i="18" s="1"/>
  <c r="O7" i="78"/>
  <c r="M23" i="18" s="1"/>
  <c r="O37" i="76"/>
  <c r="O36" i="76"/>
  <c r="O35" i="76"/>
  <c r="O34" i="76"/>
  <c r="O33" i="76"/>
  <c r="O32" i="76"/>
  <c r="O31" i="76"/>
  <c r="O30" i="76"/>
  <c r="O29" i="76"/>
  <c r="O28" i="76"/>
  <c r="O27" i="76"/>
  <c r="O26" i="76"/>
  <c r="O25" i="76"/>
  <c r="O24" i="76"/>
  <c r="O23" i="76"/>
  <c r="O22" i="76"/>
  <c r="O21" i="76"/>
  <c r="O20" i="76"/>
  <c r="O19" i="76"/>
  <c r="O18" i="76"/>
  <c r="O17" i="76"/>
  <c r="O16" i="76"/>
  <c r="M150" i="18" s="1"/>
  <c r="O15" i="76"/>
  <c r="O14" i="76"/>
  <c r="M113" i="18" s="1"/>
  <c r="O13" i="76"/>
  <c r="M112" i="18" s="1"/>
  <c r="O12" i="76"/>
  <c r="M111" i="18" s="1"/>
  <c r="O11" i="76"/>
  <c r="M92" i="18" s="1"/>
  <c r="O10" i="76"/>
  <c r="M83" i="18" s="1"/>
  <c r="O9" i="76"/>
  <c r="M82" i="18" s="1"/>
  <c r="O8" i="76"/>
  <c r="M81" i="18" s="1"/>
  <c r="O7" i="76"/>
  <c r="M194" i="18"/>
  <c r="M188" i="18"/>
  <c r="M184" i="18"/>
  <c r="M176" i="18"/>
  <c r="M171" i="18"/>
  <c r="M152" i="18"/>
  <c r="M143" i="18"/>
  <c r="M132" i="18"/>
  <c r="M129" i="18"/>
  <c r="M128" i="18"/>
  <c r="M127" i="18"/>
  <c r="M126" i="18"/>
  <c r="M125" i="18"/>
  <c r="M124" i="18"/>
  <c r="M123" i="18"/>
  <c r="M110" i="18"/>
  <c r="M102" i="18"/>
  <c r="M95" i="18"/>
  <c r="M91" i="18"/>
  <c r="M56" i="18"/>
  <c r="M54" i="18"/>
  <c r="M51" i="18"/>
  <c r="M50" i="18"/>
  <c r="M40" i="18"/>
  <c r="M28" i="18"/>
  <c r="M14" i="18"/>
  <c r="O8" i="94"/>
  <c r="M25" i="18" s="1"/>
  <c r="O9" i="94"/>
  <c r="O11" i="94"/>
  <c r="O12" i="94"/>
  <c r="O13" i="94"/>
  <c r="O14" i="94"/>
  <c r="O15" i="94"/>
  <c r="O16" i="94"/>
  <c r="O17" i="94"/>
  <c r="O18" i="94"/>
  <c r="O19" i="94"/>
  <c r="O20" i="94"/>
  <c r="O21" i="94"/>
  <c r="O22" i="94"/>
  <c r="O23" i="94"/>
  <c r="O24" i="94"/>
  <c r="O25" i="94"/>
  <c r="O26" i="94"/>
  <c r="O27" i="94"/>
  <c r="O28" i="94"/>
  <c r="O29" i="94"/>
  <c r="O30" i="94"/>
  <c r="O31" i="94"/>
  <c r="O32" i="94"/>
  <c r="O33" i="94"/>
  <c r="O34" i="94"/>
  <c r="O35" i="94"/>
  <c r="O36" i="94"/>
  <c r="O37" i="94"/>
  <c r="O38" i="94"/>
  <c r="O39" i="94"/>
  <c r="O40" i="94"/>
  <c r="O7" i="94"/>
  <c r="Q166" i="18"/>
  <c r="P166" i="18"/>
  <c r="O166" i="18"/>
  <c r="N166" i="18"/>
  <c r="Q122" i="18"/>
  <c r="P122" i="18"/>
  <c r="O122" i="18"/>
  <c r="N122" i="18"/>
  <c r="Q65" i="18"/>
  <c r="P65" i="18"/>
  <c r="O65" i="18"/>
  <c r="N65" i="18"/>
  <c r="Q60" i="18"/>
  <c r="P60" i="18"/>
  <c r="O60" i="18"/>
  <c r="N60" i="18"/>
  <c r="Q194" i="18"/>
  <c r="P194" i="18"/>
  <c r="O194" i="18"/>
  <c r="N194" i="18"/>
  <c r="Q188" i="18"/>
  <c r="P188" i="18"/>
  <c r="O188" i="18"/>
  <c r="N188" i="18"/>
  <c r="Q184" i="18"/>
  <c r="P184" i="18"/>
  <c r="O184" i="18"/>
  <c r="N184" i="18"/>
  <c r="Q176" i="18"/>
  <c r="P176" i="18"/>
  <c r="O176" i="18"/>
  <c r="N176" i="18"/>
  <c r="Q171" i="18"/>
  <c r="P171" i="18"/>
  <c r="O171" i="18"/>
  <c r="N171" i="18"/>
  <c r="Q152" i="18"/>
  <c r="P152" i="18"/>
  <c r="O152" i="18"/>
  <c r="N152" i="18"/>
  <c r="Q143" i="18"/>
  <c r="P143" i="18"/>
  <c r="O143" i="18"/>
  <c r="N143" i="18"/>
  <c r="Q132" i="18"/>
  <c r="P132" i="18"/>
  <c r="O132" i="18"/>
  <c r="N132" i="18"/>
  <c r="Q129" i="18"/>
  <c r="P129" i="18"/>
  <c r="O129" i="18"/>
  <c r="N129" i="18"/>
  <c r="Q128" i="18"/>
  <c r="P128" i="18"/>
  <c r="O128" i="18"/>
  <c r="N128" i="18"/>
  <c r="Q127" i="18"/>
  <c r="P127" i="18"/>
  <c r="O127" i="18"/>
  <c r="N127" i="18"/>
  <c r="Q126" i="18"/>
  <c r="P126" i="18"/>
  <c r="O126" i="18"/>
  <c r="N126" i="18"/>
  <c r="Q125" i="18"/>
  <c r="P125" i="18"/>
  <c r="O125" i="18"/>
  <c r="N125" i="18"/>
  <c r="Q124" i="18"/>
  <c r="P124" i="18"/>
  <c r="O124" i="18"/>
  <c r="N124" i="18"/>
  <c r="Q123" i="18"/>
  <c r="P123" i="18"/>
  <c r="O123" i="18"/>
  <c r="N123" i="18"/>
  <c r="Q110" i="18"/>
  <c r="P110" i="18"/>
  <c r="O110" i="18"/>
  <c r="N110" i="18"/>
  <c r="Q102" i="18"/>
  <c r="P102" i="18"/>
  <c r="O102" i="18"/>
  <c r="N102" i="18"/>
  <c r="Q95" i="18"/>
  <c r="P95" i="18"/>
  <c r="O95" i="18"/>
  <c r="N95" i="18"/>
  <c r="Q91" i="18"/>
  <c r="P91" i="18"/>
  <c r="O91" i="18"/>
  <c r="N91" i="18"/>
  <c r="Q56" i="18"/>
  <c r="P56" i="18"/>
  <c r="O56" i="18"/>
  <c r="N56" i="18"/>
  <c r="Q54" i="18"/>
  <c r="P54" i="18"/>
  <c r="O54" i="18"/>
  <c r="N54" i="18"/>
  <c r="Q51" i="18"/>
  <c r="P51" i="18"/>
  <c r="O51" i="18"/>
  <c r="N51" i="18"/>
  <c r="Q50" i="18"/>
  <c r="P50" i="18"/>
  <c r="O50" i="18"/>
  <c r="N50" i="18"/>
  <c r="Q40" i="18"/>
  <c r="P40" i="18"/>
  <c r="O40" i="18"/>
  <c r="N40" i="18"/>
  <c r="Q28" i="18"/>
  <c r="P28" i="18"/>
  <c r="O28" i="18"/>
  <c r="N28" i="18"/>
  <c r="T7" i="83"/>
  <c r="T23" i="73"/>
  <c r="U23" i="73"/>
  <c r="S127" i="18" s="1"/>
  <c r="T7" i="99"/>
  <c r="Q173" i="18"/>
  <c r="P173" i="18"/>
  <c r="O173" i="18"/>
  <c r="N173" i="18"/>
  <c r="Q149" i="18"/>
  <c r="P149" i="18"/>
  <c r="O149" i="18"/>
  <c r="N149" i="18"/>
  <c r="Q148" i="18"/>
  <c r="P148" i="18"/>
  <c r="O148" i="18"/>
  <c r="N148" i="18"/>
  <c r="Q147" i="18"/>
  <c r="P147" i="18"/>
  <c r="O147" i="18"/>
  <c r="N147" i="18"/>
  <c r="Q146" i="18"/>
  <c r="P146" i="18"/>
  <c r="O146" i="18"/>
  <c r="N146" i="18"/>
  <c r="Q145" i="18"/>
  <c r="P145" i="18"/>
  <c r="O145" i="18"/>
  <c r="N145" i="18"/>
  <c r="Q144" i="18"/>
  <c r="P144" i="18"/>
  <c r="O144" i="18"/>
  <c r="N144" i="18"/>
  <c r="Q139" i="18"/>
  <c r="P139" i="18"/>
  <c r="O139" i="18"/>
  <c r="N139" i="18"/>
  <c r="Q138" i="18"/>
  <c r="P138" i="18"/>
  <c r="O138" i="18"/>
  <c r="N138" i="18"/>
  <c r="Q101" i="18"/>
  <c r="P101" i="18"/>
  <c r="O101" i="18"/>
  <c r="N101" i="18"/>
  <c r="Q100" i="18"/>
  <c r="P100" i="18"/>
  <c r="O100" i="18"/>
  <c r="N100" i="18"/>
  <c r="Q99" i="18"/>
  <c r="P99" i="18"/>
  <c r="O99" i="18"/>
  <c r="N99" i="18"/>
  <c r="Q64" i="18"/>
  <c r="P64" i="18"/>
  <c r="O64" i="18"/>
  <c r="N64" i="18"/>
  <c r="Q55" i="18"/>
  <c r="P55" i="18"/>
  <c r="O55" i="18"/>
  <c r="N55" i="18"/>
  <c r="Q48" i="18"/>
  <c r="P48" i="18"/>
  <c r="O48" i="18"/>
  <c r="N48" i="18"/>
  <c r="Q44" i="18"/>
  <c r="P44" i="18"/>
  <c r="O44" i="18"/>
  <c r="N44" i="18"/>
  <c r="Q43" i="18"/>
  <c r="P43" i="18"/>
  <c r="O43" i="18"/>
  <c r="N43" i="18"/>
  <c r="Q42" i="18"/>
  <c r="P42" i="18"/>
  <c r="O42" i="18"/>
  <c r="N42" i="18"/>
  <c r="H173" i="18"/>
  <c r="H149" i="18"/>
  <c r="H148" i="18"/>
  <c r="H147" i="18"/>
  <c r="H146" i="18"/>
  <c r="H145" i="18"/>
  <c r="H144" i="18"/>
  <c r="H139" i="18"/>
  <c r="H138" i="18"/>
  <c r="H101" i="18"/>
  <c r="H100" i="18"/>
  <c r="H99" i="18"/>
  <c r="H64" i="18"/>
  <c r="H55" i="18"/>
  <c r="H48" i="18"/>
  <c r="H44" i="18"/>
  <c r="H43" i="18"/>
  <c r="H42" i="18"/>
  <c r="G173" i="18"/>
  <c r="G149" i="18"/>
  <c r="G148" i="18"/>
  <c r="G147" i="18"/>
  <c r="G146" i="18"/>
  <c r="G145" i="18"/>
  <c r="G144" i="18"/>
  <c r="G139" i="18"/>
  <c r="G138" i="18"/>
  <c r="G101" i="18"/>
  <c r="G100" i="18"/>
  <c r="G99" i="18"/>
  <c r="G64" i="18"/>
  <c r="G55" i="18"/>
  <c r="G48" i="18"/>
  <c r="G44" i="18"/>
  <c r="G43" i="18"/>
  <c r="G42" i="18"/>
  <c r="Q162" i="18"/>
  <c r="P162" i="18"/>
  <c r="O162" i="18"/>
  <c r="N162" i="18"/>
  <c r="Q151" i="18"/>
  <c r="P151" i="18"/>
  <c r="O151" i="18"/>
  <c r="N151" i="18"/>
  <c r="Q98" i="18"/>
  <c r="P98" i="18"/>
  <c r="O98" i="18"/>
  <c r="N98" i="18"/>
  <c r="Q87" i="18"/>
  <c r="P87" i="18"/>
  <c r="O87" i="18"/>
  <c r="N87" i="18"/>
  <c r="Q86" i="18"/>
  <c r="P86" i="18"/>
  <c r="O86" i="18"/>
  <c r="N86" i="18"/>
  <c r="Q84" i="18"/>
  <c r="P84" i="18"/>
  <c r="O84" i="18"/>
  <c r="N84" i="18"/>
  <c r="H162" i="18"/>
  <c r="H151" i="18"/>
  <c r="H98" i="18"/>
  <c r="H87" i="18"/>
  <c r="H86" i="18"/>
  <c r="H84" i="18"/>
  <c r="G162" i="18"/>
  <c r="G151" i="18"/>
  <c r="G98" i="18"/>
  <c r="G87" i="18"/>
  <c r="G86" i="18"/>
  <c r="G84" i="18"/>
  <c r="N174" i="18"/>
  <c r="O174" i="18"/>
  <c r="P174" i="18"/>
  <c r="Q174" i="18"/>
  <c r="H174" i="18"/>
  <c r="G174" i="18"/>
  <c r="Q45" i="18"/>
  <c r="P45" i="18"/>
  <c r="O45" i="18"/>
  <c r="N45" i="18"/>
  <c r="Q35" i="18"/>
  <c r="P35" i="18"/>
  <c r="O35" i="18"/>
  <c r="N35" i="18"/>
  <c r="Q26" i="18"/>
  <c r="P26" i="18"/>
  <c r="O26" i="18"/>
  <c r="N26" i="18"/>
  <c r="H45" i="18"/>
  <c r="H35" i="18"/>
  <c r="H26" i="18"/>
  <c r="G45" i="18"/>
  <c r="G35" i="18"/>
  <c r="G26" i="18"/>
  <c r="Q170" i="18"/>
  <c r="P170" i="18"/>
  <c r="O170" i="18"/>
  <c r="N170" i="18"/>
  <c r="Q52" i="18"/>
  <c r="P52" i="18"/>
  <c r="O52" i="18"/>
  <c r="N52" i="18"/>
  <c r="Q13" i="18"/>
  <c r="P13" i="18"/>
  <c r="O13" i="18"/>
  <c r="N13" i="18"/>
  <c r="Q8" i="18"/>
  <c r="P8" i="18"/>
  <c r="O8" i="18"/>
  <c r="N8" i="18"/>
  <c r="H170" i="18"/>
  <c r="H52" i="18"/>
  <c r="H13" i="18"/>
  <c r="H8" i="18"/>
  <c r="G170" i="18"/>
  <c r="G52" i="18"/>
  <c r="G13" i="18"/>
  <c r="G8" i="18"/>
  <c r="Q165" i="18"/>
  <c r="P165" i="18"/>
  <c r="O165" i="18"/>
  <c r="N165" i="18"/>
  <c r="Q134" i="18"/>
  <c r="P134" i="18"/>
  <c r="O134" i="18"/>
  <c r="N134" i="18"/>
  <c r="Q105" i="18"/>
  <c r="P105" i="18"/>
  <c r="O105" i="18"/>
  <c r="N105" i="18"/>
  <c r="Q9" i="18"/>
  <c r="P9" i="18"/>
  <c r="O9" i="18"/>
  <c r="N9" i="18"/>
  <c r="H165" i="18"/>
  <c r="H134" i="18"/>
  <c r="H105" i="18"/>
  <c r="H9" i="18"/>
  <c r="G165" i="18"/>
  <c r="G134" i="18"/>
  <c r="G105" i="18"/>
  <c r="G9" i="18"/>
  <c r="H166" i="18"/>
  <c r="G166" i="18"/>
  <c r="H122" i="18"/>
  <c r="H65" i="18"/>
  <c r="H60" i="18"/>
  <c r="G122" i="18"/>
  <c r="G65" i="18"/>
  <c r="G60" i="18"/>
  <c r="Q192" i="18"/>
  <c r="P192" i="18"/>
  <c r="O192" i="18"/>
  <c r="N192" i="18"/>
  <c r="Q190" i="18"/>
  <c r="P190" i="18"/>
  <c r="O190" i="18"/>
  <c r="N190" i="18"/>
  <c r="Q189" i="18"/>
  <c r="P189" i="18"/>
  <c r="O189" i="18"/>
  <c r="N189" i="18"/>
  <c r="Q175" i="18"/>
  <c r="P175" i="18"/>
  <c r="O175" i="18"/>
  <c r="N175" i="18"/>
  <c r="Q172" i="18"/>
  <c r="P172" i="18"/>
  <c r="O172" i="18"/>
  <c r="N172" i="18"/>
  <c r="Q159" i="18"/>
  <c r="P159" i="18"/>
  <c r="O159" i="18"/>
  <c r="N159" i="18"/>
  <c r="Q121" i="18"/>
  <c r="P121" i="18"/>
  <c r="O121" i="18"/>
  <c r="N121" i="18"/>
  <c r="Q120" i="18"/>
  <c r="P120" i="18"/>
  <c r="O120" i="18"/>
  <c r="N120" i="18"/>
  <c r="Q119" i="18"/>
  <c r="P119" i="18"/>
  <c r="O119" i="18"/>
  <c r="N119" i="18"/>
  <c r="Q118" i="18"/>
  <c r="P118" i="18"/>
  <c r="O118" i="18"/>
  <c r="N118" i="18"/>
  <c r="Q117" i="18"/>
  <c r="P117" i="18"/>
  <c r="O117" i="18"/>
  <c r="N117" i="18"/>
  <c r="Q116" i="18"/>
  <c r="P116" i="18"/>
  <c r="O116" i="18"/>
  <c r="N116" i="18"/>
  <c r="Q115" i="18"/>
  <c r="P115" i="18"/>
  <c r="O115" i="18"/>
  <c r="N115" i="18"/>
  <c r="Q106" i="18"/>
  <c r="P106" i="18"/>
  <c r="O106" i="18"/>
  <c r="N106" i="18"/>
  <c r="Q104" i="18"/>
  <c r="P104" i="18"/>
  <c r="O104" i="18"/>
  <c r="N104" i="18"/>
  <c r="Q103" i="18"/>
  <c r="P103" i="18"/>
  <c r="O103" i="18"/>
  <c r="N103" i="18"/>
  <c r="Q94" i="18"/>
  <c r="P94" i="18"/>
  <c r="O94" i="18"/>
  <c r="N94" i="18"/>
  <c r="Q90" i="18"/>
  <c r="P90" i="18"/>
  <c r="O90" i="18"/>
  <c r="N90" i="18"/>
  <c r="Q89" i="18"/>
  <c r="P89" i="18"/>
  <c r="O89" i="18"/>
  <c r="N89" i="18"/>
  <c r="Q88" i="18"/>
  <c r="P88" i="18"/>
  <c r="O88" i="18"/>
  <c r="N88" i="18"/>
  <c r="Q46" i="18"/>
  <c r="P46" i="18"/>
  <c r="O46" i="18"/>
  <c r="N46" i="18"/>
  <c r="Q41" i="18"/>
  <c r="P41" i="18"/>
  <c r="O41" i="18"/>
  <c r="N41" i="18"/>
  <c r="Q30" i="18"/>
  <c r="P30" i="18"/>
  <c r="O30" i="18"/>
  <c r="N30" i="18"/>
  <c r="Q29" i="18"/>
  <c r="P29" i="18"/>
  <c r="O29" i="18"/>
  <c r="N29" i="18"/>
  <c r="H192" i="18"/>
  <c r="H190" i="18"/>
  <c r="H189" i="18"/>
  <c r="H175" i="18"/>
  <c r="H172" i="18"/>
  <c r="H159" i="18"/>
  <c r="H121" i="18"/>
  <c r="H120" i="18"/>
  <c r="H119" i="18"/>
  <c r="H118" i="18"/>
  <c r="H117" i="18"/>
  <c r="H116" i="18"/>
  <c r="H115" i="18"/>
  <c r="H106" i="18"/>
  <c r="H104" i="18"/>
  <c r="H103" i="18"/>
  <c r="H94" i="18"/>
  <c r="H90" i="18"/>
  <c r="H89" i="18"/>
  <c r="H88" i="18"/>
  <c r="H46" i="18"/>
  <c r="H41" i="18"/>
  <c r="H30" i="18"/>
  <c r="H29" i="18"/>
  <c r="G192" i="18"/>
  <c r="G190" i="18"/>
  <c r="G189" i="18"/>
  <c r="G175" i="18"/>
  <c r="G172" i="18"/>
  <c r="G159" i="18"/>
  <c r="G121" i="18"/>
  <c r="G120" i="18"/>
  <c r="G119" i="18"/>
  <c r="G118" i="18"/>
  <c r="G117" i="18"/>
  <c r="G116" i="18"/>
  <c r="G115" i="18"/>
  <c r="G106" i="18"/>
  <c r="G104" i="18"/>
  <c r="G103" i="18"/>
  <c r="G94" i="18"/>
  <c r="G90" i="18"/>
  <c r="G89" i="18"/>
  <c r="G88" i="18"/>
  <c r="G46" i="18"/>
  <c r="G41" i="18"/>
  <c r="G30" i="18"/>
  <c r="G29" i="18"/>
  <c r="Q153" i="18"/>
  <c r="P153" i="18"/>
  <c r="O153" i="18"/>
  <c r="N153" i="18"/>
  <c r="Q136" i="18"/>
  <c r="P136" i="18"/>
  <c r="O136" i="18"/>
  <c r="N136" i="18"/>
  <c r="Q96" i="18"/>
  <c r="P96" i="18"/>
  <c r="O96" i="18"/>
  <c r="N96" i="18"/>
  <c r="Q93" i="18"/>
  <c r="P93" i="18"/>
  <c r="O93" i="18"/>
  <c r="N93" i="18"/>
  <c r="Q77" i="18"/>
  <c r="P77" i="18"/>
  <c r="O77" i="18"/>
  <c r="N77" i="18"/>
  <c r="Q49" i="18"/>
  <c r="P49" i="18"/>
  <c r="O49" i="18"/>
  <c r="N49" i="18"/>
  <c r="Q38" i="18"/>
  <c r="P38" i="18"/>
  <c r="O38" i="18"/>
  <c r="N38" i="18"/>
  <c r="Q33" i="18"/>
  <c r="P33" i="18"/>
  <c r="O33" i="18"/>
  <c r="N33" i="18"/>
  <c r="Q10" i="18"/>
  <c r="P10" i="18"/>
  <c r="O10" i="18"/>
  <c r="N10" i="18"/>
  <c r="H153" i="18"/>
  <c r="H136" i="18"/>
  <c r="H96" i="18"/>
  <c r="H93" i="18"/>
  <c r="H77" i="18"/>
  <c r="H49" i="18"/>
  <c r="H47" i="18"/>
  <c r="H38" i="18"/>
  <c r="H33" i="18"/>
  <c r="H10" i="18"/>
  <c r="G153" i="18"/>
  <c r="G136" i="18"/>
  <c r="G96" i="18"/>
  <c r="G93" i="18"/>
  <c r="G77" i="18"/>
  <c r="G49" i="18"/>
  <c r="G47" i="18"/>
  <c r="G38" i="18"/>
  <c r="G33" i="18"/>
  <c r="G10" i="18"/>
  <c r="Q191" i="18"/>
  <c r="P191" i="18"/>
  <c r="O191" i="18"/>
  <c r="N191" i="18"/>
  <c r="Q180" i="18"/>
  <c r="P180" i="18"/>
  <c r="O180" i="18"/>
  <c r="N180" i="18"/>
  <c r="Q164" i="18"/>
  <c r="P164" i="18"/>
  <c r="O164" i="18"/>
  <c r="N164" i="18"/>
  <c r="Q161" i="18"/>
  <c r="P161" i="18"/>
  <c r="O161" i="18"/>
  <c r="N161" i="18"/>
  <c r="Q158" i="18"/>
  <c r="P158" i="18"/>
  <c r="O158" i="18"/>
  <c r="N158" i="18"/>
  <c r="Q155" i="18"/>
  <c r="P155" i="18"/>
  <c r="O155" i="18"/>
  <c r="N155" i="18"/>
  <c r="Q154" i="18"/>
  <c r="P154" i="18"/>
  <c r="O154" i="18"/>
  <c r="N154" i="18"/>
  <c r="Q142" i="18"/>
  <c r="P142" i="18"/>
  <c r="O142" i="18"/>
  <c r="N142" i="18"/>
  <c r="Q141" i="18"/>
  <c r="P141" i="18"/>
  <c r="O141" i="18"/>
  <c r="N141" i="18"/>
  <c r="Q140" i="18"/>
  <c r="P140" i="18"/>
  <c r="O140" i="18"/>
  <c r="N140" i="18"/>
  <c r="Q135" i="18"/>
  <c r="P135" i="18"/>
  <c r="O135" i="18"/>
  <c r="N135" i="18"/>
  <c r="Q108" i="18"/>
  <c r="P108" i="18"/>
  <c r="O108" i="18"/>
  <c r="N108" i="18"/>
  <c r="Q107" i="18"/>
  <c r="P107" i="18"/>
  <c r="O107" i="18"/>
  <c r="N107" i="18"/>
  <c r="Q69" i="18"/>
  <c r="P69" i="18"/>
  <c r="O69" i="18"/>
  <c r="N69" i="18"/>
  <c r="Q68" i="18"/>
  <c r="P68" i="18"/>
  <c r="O68" i="18"/>
  <c r="N68" i="18"/>
  <c r="Q67" i="18"/>
  <c r="P67" i="18"/>
  <c r="O67" i="18"/>
  <c r="N67" i="18"/>
  <c r="Q66" i="18"/>
  <c r="P66" i="18"/>
  <c r="O66" i="18"/>
  <c r="N66" i="18"/>
  <c r="Q59" i="18"/>
  <c r="P59" i="18"/>
  <c r="O59" i="18"/>
  <c r="N59" i="18"/>
  <c r="H191" i="18"/>
  <c r="H180" i="18"/>
  <c r="H164" i="18"/>
  <c r="H161" i="18"/>
  <c r="H158" i="18"/>
  <c r="H155" i="18"/>
  <c r="H154" i="18"/>
  <c r="H142" i="18"/>
  <c r="H141" i="18"/>
  <c r="H140" i="18"/>
  <c r="H135" i="18"/>
  <c r="H108" i="18"/>
  <c r="H107" i="18"/>
  <c r="H69" i="18"/>
  <c r="H68" i="18"/>
  <c r="H67" i="18"/>
  <c r="H66" i="18"/>
  <c r="H59" i="18"/>
  <c r="G191" i="18"/>
  <c r="G180" i="18"/>
  <c r="G164" i="18"/>
  <c r="G161" i="18"/>
  <c r="G158" i="18"/>
  <c r="G155" i="18"/>
  <c r="G154" i="18"/>
  <c r="G142" i="18"/>
  <c r="G141" i="18"/>
  <c r="G140" i="18"/>
  <c r="G135" i="18"/>
  <c r="G108" i="18"/>
  <c r="G107" i="18"/>
  <c r="G69" i="18"/>
  <c r="G68" i="18"/>
  <c r="G67" i="18"/>
  <c r="G66" i="18"/>
  <c r="G59" i="18"/>
  <c r="Q24" i="18"/>
  <c r="P24" i="18"/>
  <c r="O24" i="18"/>
  <c r="N24" i="18"/>
  <c r="Q17" i="18"/>
  <c r="P17" i="18"/>
  <c r="O17" i="18"/>
  <c r="N17" i="18"/>
  <c r="H24" i="18"/>
  <c r="H17" i="18"/>
  <c r="G17" i="18"/>
  <c r="Q157" i="18"/>
  <c r="P157" i="18"/>
  <c r="O157" i="18"/>
  <c r="N157" i="18"/>
  <c r="Q62" i="18"/>
  <c r="P62" i="18"/>
  <c r="O62" i="18"/>
  <c r="N62" i="18"/>
  <c r="Q27" i="18"/>
  <c r="P27" i="18"/>
  <c r="O27" i="18"/>
  <c r="N27" i="18"/>
  <c r="Q12" i="18"/>
  <c r="P12" i="18"/>
  <c r="O12" i="18"/>
  <c r="N12" i="18"/>
  <c r="Q11" i="18"/>
  <c r="P11" i="18"/>
  <c r="O11" i="18"/>
  <c r="N11" i="18"/>
  <c r="H157" i="18"/>
  <c r="H62" i="18"/>
  <c r="H27" i="18"/>
  <c r="H12" i="18"/>
  <c r="H11" i="18"/>
  <c r="G157" i="18"/>
  <c r="G62" i="18"/>
  <c r="G27" i="18"/>
  <c r="G12" i="18"/>
  <c r="G11" i="18"/>
  <c r="Q183" i="18"/>
  <c r="P183" i="18"/>
  <c r="O183" i="18"/>
  <c r="N183" i="18"/>
  <c r="Q182" i="18"/>
  <c r="P182" i="18"/>
  <c r="O182" i="18"/>
  <c r="N182" i="18"/>
  <c r="Q181" i="18"/>
  <c r="P181" i="18"/>
  <c r="O181" i="18"/>
  <c r="N181" i="18"/>
  <c r="Q178" i="18"/>
  <c r="P178" i="18"/>
  <c r="O178" i="18"/>
  <c r="N178" i="18"/>
  <c r="Q177" i="18"/>
  <c r="P177" i="18"/>
  <c r="O177" i="18"/>
  <c r="N177" i="18"/>
  <c r="Q169" i="18"/>
  <c r="P169" i="18"/>
  <c r="O169" i="18"/>
  <c r="N169" i="18"/>
  <c r="Q163" i="18"/>
  <c r="P163" i="18"/>
  <c r="O163" i="18"/>
  <c r="N163" i="18"/>
  <c r="Q133" i="18"/>
  <c r="P133" i="18"/>
  <c r="O133" i="18"/>
  <c r="N133" i="18"/>
  <c r="Q85" i="18"/>
  <c r="P85" i="18"/>
  <c r="O85" i="18"/>
  <c r="N85" i="18"/>
  <c r="Q63" i="18"/>
  <c r="P63" i="18"/>
  <c r="O63" i="18"/>
  <c r="N63" i="18"/>
  <c r="Q58" i="18"/>
  <c r="P58" i="18"/>
  <c r="O58" i="18"/>
  <c r="N58" i="18"/>
  <c r="Q57" i="18"/>
  <c r="P57" i="18"/>
  <c r="O57" i="18"/>
  <c r="N57" i="18"/>
  <c r="Q39" i="18"/>
  <c r="P39" i="18"/>
  <c r="O39" i="18"/>
  <c r="N39" i="18"/>
  <c r="Q37" i="18"/>
  <c r="P37" i="18"/>
  <c r="O37" i="18"/>
  <c r="N37" i="18"/>
  <c r="Q36" i="18"/>
  <c r="P36" i="18"/>
  <c r="O36" i="18"/>
  <c r="N36" i="18"/>
  <c r="Q18" i="18"/>
  <c r="P18" i="18"/>
  <c r="O18" i="18"/>
  <c r="N18" i="18"/>
  <c r="Q15" i="18"/>
  <c r="P15" i="18"/>
  <c r="O15" i="18"/>
  <c r="N15" i="18"/>
  <c r="H183" i="18"/>
  <c r="H182" i="18"/>
  <c r="H181" i="18"/>
  <c r="H178" i="18"/>
  <c r="H177" i="18"/>
  <c r="H169" i="18"/>
  <c r="H163" i="18"/>
  <c r="H133" i="18"/>
  <c r="H85" i="18"/>
  <c r="H63" i="18"/>
  <c r="H58" i="18"/>
  <c r="H57" i="18"/>
  <c r="H39" i="18"/>
  <c r="H37" i="18"/>
  <c r="H36" i="18"/>
  <c r="H18" i="18"/>
  <c r="H15" i="18"/>
  <c r="G183" i="18"/>
  <c r="G182" i="18"/>
  <c r="G181" i="18"/>
  <c r="G178" i="18"/>
  <c r="G177" i="18"/>
  <c r="G169" i="18"/>
  <c r="G163" i="18"/>
  <c r="G133" i="18"/>
  <c r="G85" i="18"/>
  <c r="G63" i="18"/>
  <c r="G58" i="18"/>
  <c r="G57" i="18"/>
  <c r="G39" i="18"/>
  <c r="G37" i="18"/>
  <c r="G36" i="18"/>
  <c r="G18" i="18"/>
  <c r="G15" i="18"/>
  <c r="N193" i="18"/>
  <c r="O193" i="18"/>
  <c r="P193" i="18"/>
  <c r="Q193" i="18"/>
  <c r="H193" i="18"/>
  <c r="G193" i="18"/>
  <c r="U70" i="18"/>
  <c r="U23" i="18"/>
  <c r="Q187" i="18"/>
  <c r="P187" i="18"/>
  <c r="O187" i="18"/>
  <c r="N187" i="18"/>
  <c r="Q186" i="18"/>
  <c r="P186" i="18"/>
  <c r="O186" i="18"/>
  <c r="N186" i="18"/>
  <c r="Q167" i="18"/>
  <c r="P167" i="18"/>
  <c r="O167" i="18"/>
  <c r="N167" i="18"/>
  <c r="Q137" i="18"/>
  <c r="P137" i="18"/>
  <c r="O137" i="18"/>
  <c r="N137" i="18"/>
  <c r="Q80" i="18"/>
  <c r="P80" i="18"/>
  <c r="O80" i="18"/>
  <c r="N80" i="18"/>
  <c r="Q79" i="18"/>
  <c r="P79" i="18"/>
  <c r="O79" i="18"/>
  <c r="N79" i="18"/>
  <c r="Q78" i="18"/>
  <c r="P78" i="18"/>
  <c r="O78" i="18"/>
  <c r="N78" i="18"/>
  <c r="Q76" i="18"/>
  <c r="P76" i="18"/>
  <c r="O76" i="18"/>
  <c r="N76" i="18"/>
  <c r="Q75" i="18"/>
  <c r="P75" i="18"/>
  <c r="O75" i="18"/>
  <c r="N75" i="18"/>
  <c r="Q74" i="18"/>
  <c r="P74" i="18"/>
  <c r="O74" i="18"/>
  <c r="N74" i="18"/>
  <c r="Q73" i="18"/>
  <c r="P73" i="18"/>
  <c r="O73" i="18"/>
  <c r="N73" i="18"/>
  <c r="Q72" i="18"/>
  <c r="P72" i="18"/>
  <c r="O72" i="18"/>
  <c r="N72" i="18"/>
  <c r="Q71" i="18"/>
  <c r="P71" i="18"/>
  <c r="O71" i="18"/>
  <c r="N71" i="18"/>
  <c r="Q70" i="18"/>
  <c r="P70" i="18"/>
  <c r="O70" i="18"/>
  <c r="N70" i="18"/>
  <c r="Q23" i="18"/>
  <c r="P23" i="18"/>
  <c r="O23" i="18"/>
  <c r="N23" i="18"/>
  <c r="H187" i="18"/>
  <c r="H186" i="18"/>
  <c r="H167" i="18"/>
  <c r="H137" i="18"/>
  <c r="H80" i="18"/>
  <c r="H79" i="18"/>
  <c r="H78" i="18"/>
  <c r="H76" i="18"/>
  <c r="H75" i="18"/>
  <c r="H74" i="18"/>
  <c r="H73" i="18"/>
  <c r="H72" i="18"/>
  <c r="H71" i="18"/>
  <c r="H70" i="18"/>
  <c r="H23" i="18"/>
  <c r="G187" i="18"/>
  <c r="G186" i="18"/>
  <c r="G167" i="18"/>
  <c r="G137" i="18"/>
  <c r="G80" i="18"/>
  <c r="G79" i="18"/>
  <c r="G78" i="18"/>
  <c r="G76" i="18"/>
  <c r="G75" i="18"/>
  <c r="G74" i="18"/>
  <c r="G73" i="18"/>
  <c r="G72" i="18"/>
  <c r="G71" i="18"/>
  <c r="G70" i="18"/>
  <c r="G23" i="18"/>
  <c r="Q179" i="18"/>
  <c r="P179" i="18"/>
  <c r="O179" i="18"/>
  <c r="N179" i="18"/>
  <c r="Q114" i="18"/>
  <c r="P114" i="18"/>
  <c r="O114" i="18"/>
  <c r="N114" i="18"/>
  <c r="Q53" i="18"/>
  <c r="P53" i="18"/>
  <c r="O53" i="18"/>
  <c r="N53" i="18"/>
  <c r="Q31" i="18"/>
  <c r="P31" i="18"/>
  <c r="O31" i="18"/>
  <c r="N31" i="18"/>
  <c r="Q19" i="18"/>
  <c r="P19" i="18"/>
  <c r="O19" i="18"/>
  <c r="N19" i="18"/>
  <c r="H179" i="18"/>
  <c r="H114" i="18"/>
  <c r="H53" i="18"/>
  <c r="H31" i="18"/>
  <c r="H19" i="18"/>
  <c r="G179" i="18"/>
  <c r="G114" i="18"/>
  <c r="G53" i="18"/>
  <c r="G31" i="18"/>
  <c r="G19" i="18"/>
  <c r="Q61" i="18"/>
  <c r="P61" i="18"/>
  <c r="O61" i="18"/>
  <c r="N61" i="18"/>
  <c r="Q34" i="18"/>
  <c r="P34" i="18"/>
  <c r="O34" i="18"/>
  <c r="N34" i="18"/>
  <c r="Q22" i="18"/>
  <c r="P22" i="18"/>
  <c r="O22" i="18"/>
  <c r="N22" i="18"/>
  <c r="H61" i="18"/>
  <c r="H34" i="18"/>
  <c r="H22" i="18"/>
  <c r="G61" i="18"/>
  <c r="G34" i="18"/>
  <c r="G22" i="18"/>
  <c r="U97" i="18"/>
  <c r="U25" i="18"/>
  <c r="U21" i="18"/>
  <c r="Q97" i="18"/>
  <c r="P97" i="18"/>
  <c r="O97" i="18"/>
  <c r="N97" i="18"/>
  <c r="Q25" i="18"/>
  <c r="P25" i="18"/>
  <c r="O25" i="18"/>
  <c r="N25" i="18"/>
  <c r="Q21" i="18"/>
  <c r="P21" i="18"/>
  <c r="O21" i="18"/>
  <c r="N21" i="18"/>
  <c r="H97" i="18"/>
  <c r="H25" i="18"/>
  <c r="H21" i="18"/>
  <c r="G97" i="18"/>
  <c r="G25" i="18"/>
  <c r="G21" i="18"/>
  <c r="H194" i="18"/>
  <c r="H188" i="18"/>
  <c r="H184" i="18"/>
  <c r="H176" i="18"/>
  <c r="H171" i="18"/>
  <c r="H152" i="18"/>
  <c r="H143" i="18"/>
  <c r="H132" i="18"/>
  <c r="H129" i="18"/>
  <c r="H128" i="18"/>
  <c r="H127" i="18"/>
  <c r="H126" i="18"/>
  <c r="H125" i="18"/>
  <c r="G188" i="18"/>
  <c r="H51" i="18"/>
  <c r="G51" i="18"/>
  <c r="H56" i="18"/>
  <c r="G56" i="18"/>
  <c r="H54" i="18"/>
  <c r="G54" i="18"/>
  <c r="H50" i="18"/>
  <c r="G50" i="18"/>
  <c r="H40" i="18"/>
  <c r="G40" i="18"/>
  <c r="H28" i="18"/>
  <c r="G28" i="18"/>
  <c r="N185" i="18"/>
  <c r="O185" i="18"/>
  <c r="P185" i="18"/>
  <c r="Q185" i="18"/>
  <c r="H185" i="18"/>
  <c r="G185" i="18"/>
  <c r="N168" i="18"/>
  <c r="O168" i="18"/>
  <c r="P168" i="18"/>
  <c r="Q168" i="18"/>
  <c r="H168" i="18"/>
  <c r="G168" i="18"/>
  <c r="N150" i="18"/>
  <c r="O150" i="18"/>
  <c r="P150" i="18"/>
  <c r="Q150" i="18"/>
  <c r="H150" i="18"/>
  <c r="G150" i="18"/>
  <c r="N131" i="18"/>
  <c r="O131" i="18"/>
  <c r="P131" i="18"/>
  <c r="Q131" i="18"/>
  <c r="H131" i="18"/>
  <c r="G131" i="18"/>
  <c r="N113" i="18"/>
  <c r="O113" i="18"/>
  <c r="P113" i="18"/>
  <c r="Q113" i="18"/>
  <c r="H113" i="18"/>
  <c r="G113" i="18"/>
  <c r="G112" i="18"/>
  <c r="H112" i="18"/>
  <c r="N112" i="18"/>
  <c r="O112" i="18"/>
  <c r="P112" i="18"/>
  <c r="Q112" i="18"/>
  <c r="N111" i="18"/>
  <c r="O111" i="18"/>
  <c r="P111" i="18"/>
  <c r="Q111" i="18"/>
  <c r="H111" i="18"/>
  <c r="G111" i="18"/>
  <c r="N92" i="18"/>
  <c r="O92" i="18"/>
  <c r="P92" i="18"/>
  <c r="Q92" i="18"/>
  <c r="H92" i="18"/>
  <c r="G92" i="18"/>
  <c r="N83" i="18"/>
  <c r="O83" i="18"/>
  <c r="P83" i="18"/>
  <c r="Q83" i="18"/>
  <c r="H83" i="18"/>
  <c r="G83" i="18"/>
  <c r="N82" i="18"/>
  <c r="O82" i="18"/>
  <c r="P82" i="18"/>
  <c r="Q82" i="18"/>
  <c r="H82" i="18"/>
  <c r="G82" i="18"/>
  <c r="N81" i="18"/>
  <c r="O81" i="18"/>
  <c r="P81" i="18"/>
  <c r="Q81" i="18"/>
  <c r="H81" i="18"/>
  <c r="G81" i="18"/>
  <c r="O160" i="18"/>
  <c r="P160" i="18"/>
  <c r="Q160" i="18"/>
  <c r="N160" i="18"/>
  <c r="H160" i="18"/>
  <c r="G160" i="18"/>
  <c r="C4" i="104"/>
  <c r="C3" i="104"/>
  <c r="J7" i="104"/>
  <c r="I60" i="18" s="1"/>
  <c r="J8" i="104"/>
  <c r="I65" i="18" s="1"/>
  <c r="J9" i="104"/>
  <c r="I122" i="18" s="1"/>
  <c r="J10" i="104"/>
  <c r="I166" i="18" s="1"/>
  <c r="V40" i="104"/>
  <c r="U40" i="104"/>
  <c r="M40" i="104"/>
  <c r="L40" i="104"/>
  <c r="K40" i="104"/>
  <c r="J40" i="104"/>
  <c r="V39" i="104"/>
  <c r="U39" i="104"/>
  <c r="M39" i="104"/>
  <c r="L39" i="104"/>
  <c r="K39" i="104"/>
  <c r="J39" i="104"/>
  <c r="V38" i="104"/>
  <c r="U38" i="104"/>
  <c r="M38" i="104"/>
  <c r="L38" i="104"/>
  <c r="K38" i="104"/>
  <c r="J38" i="104"/>
  <c r="V37" i="104"/>
  <c r="U37" i="104"/>
  <c r="M37" i="104"/>
  <c r="L37" i="104"/>
  <c r="K37" i="104"/>
  <c r="J37" i="104"/>
  <c r="V36" i="104"/>
  <c r="U36" i="104"/>
  <c r="M36" i="104"/>
  <c r="L36" i="104"/>
  <c r="K36" i="104"/>
  <c r="J36" i="104"/>
  <c r="V35" i="104"/>
  <c r="U35" i="104"/>
  <c r="M35" i="104"/>
  <c r="L35" i="104"/>
  <c r="K35" i="104"/>
  <c r="J35" i="104"/>
  <c r="V34" i="104"/>
  <c r="U34" i="104"/>
  <c r="M34" i="104"/>
  <c r="L34" i="104"/>
  <c r="K34" i="104"/>
  <c r="J34" i="104"/>
  <c r="V33" i="104"/>
  <c r="U33" i="104"/>
  <c r="M33" i="104"/>
  <c r="L33" i="104"/>
  <c r="K33" i="104"/>
  <c r="J33" i="104"/>
  <c r="V32" i="104"/>
  <c r="U32" i="104"/>
  <c r="M32" i="104"/>
  <c r="L32" i="104"/>
  <c r="K32" i="104"/>
  <c r="J32" i="104"/>
  <c r="V31" i="104"/>
  <c r="U31" i="104"/>
  <c r="M31" i="104"/>
  <c r="L31" i="104"/>
  <c r="K31" i="104"/>
  <c r="J31" i="104"/>
  <c r="V30" i="104"/>
  <c r="U30" i="104"/>
  <c r="M30" i="104"/>
  <c r="L30" i="104"/>
  <c r="K30" i="104"/>
  <c r="J30" i="104"/>
  <c r="V29" i="104"/>
  <c r="U29" i="104"/>
  <c r="M29" i="104"/>
  <c r="L29" i="104"/>
  <c r="K29" i="104"/>
  <c r="J29" i="104"/>
  <c r="V28" i="104"/>
  <c r="U28" i="104"/>
  <c r="M28" i="104"/>
  <c r="L28" i="104"/>
  <c r="K28" i="104"/>
  <c r="J28" i="104"/>
  <c r="V27" i="104"/>
  <c r="U27" i="104"/>
  <c r="M27" i="104"/>
  <c r="L27" i="104"/>
  <c r="K27" i="104"/>
  <c r="J27" i="104"/>
  <c r="V26" i="104"/>
  <c r="U26" i="104"/>
  <c r="M26" i="104"/>
  <c r="L26" i="104"/>
  <c r="K26" i="104"/>
  <c r="J26" i="104"/>
  <c r="V25" i="104"/>
  <c r="U25" i="104"/>
  <c r="M25" i="104"/>
  <c r="L25" i="104"/>
  <c r="K25" i="104"/>
  <c r="J25" i="104"/>
  <c r="V24" i="104"/>
  <c r="U24" i="104"/>
  <c r="M24" i="104"/>
  <c r="L24" i="104"/>
  <c r="K24" i="104"/>
  <c r="J24" i="104"/>
  <c r="V23" i="104"/>
  <c r="U23" i="104"/>
  <c r="M23" i="104"/>
  <c r="L23" i="104"/>
  <c r="K23" i="104"/>
  <c r="J23" i="104"/>
  <c r="V22" i="104"/>
  <c r="U22" i="104"/>
  <c r="M22" i="104"/>
  <c r="L22" i="104"/>
  <c r="K22" i="104"/>
  <c r="J22" i="104"/>
  <c r="V21" i="104"/>
  <c r="U21" i="104"/>
  <c r="M21" i="104"/>
  <c r="L21" i="104"/>
  <c r="K21" i="104"/>
  <c r="J21" i="104"/>
  <c r="V20" i="104"/>
  <c r="U20" i="104"/>
  <c r="M20" i="104"/>
  <c r="L20" i="104"/>
  <c r="K20" i="104"/>
  <c r="J20" i="104"/>
  <c r="V19" i="104"/>
  <c r="U19" i="104"/>
  <c r="M19" i="104"/>
  <c r="L19" i="104"/>
  <c r="K19" i="104"/>
  <c r="J19" i="104"/>
  <c r="V18" i="104"/>
  <c r="U18" i="104"/>
  <c r="M18" i="104"/>
  <c r="L18" i="104"/>
  <c r="K18" i="104"/>
  <c r="J18" i="104"/>
  <c r="V17" i="104"/>
  <c r="U17" i="104"/>
  <c r="M17" i="104"/>
  <c r="L17" i="104"/>
  <c r="K17" i="104"/>
  <c r="J17" i="104"/>
  <c r="V16" i="104"/>
  <c r="U16" i="104"/>
  <c r="M16" i="104"/>
  <c r="L16" i="104"/>
  <c r="K16" i="104"/>
  <c r="J16" i="104"/>
  <c r="V15" i="104"/>
  <c r="U15" i="104"/>
  <c r="M15" i="104"/>
  <c r="L15" i="104"/>
  <c r="K15" i="104"/>
  <c r="J15" i="104"/>
  <c r="V14" i="104"/>
  <c r="U14" i="104"/>
  <c r="M14" i="104"/>
  <c r="L14" i="104"/>
  <c r="K14" i="104"/>
  <c r="J14" i="104"/>
  <c r="V13" i="104"/>
  <c r="U13" i="104"/>
  <c r="M13" i="104"/>
  <c r="L13" i="104"/>
  <c r="K13" i="104"/>
  <c r="J13" i="104"/>
  <c r="V12" i="104"/>
  <c r="U12" i="104"/>
  <c r="M12" i="104"/>
  <c r="L12" i="104"/>
  <c r="K12" i="104"/>
  <c r="J12" i="104"/>
  <c r="V11" i="104"/>
  <c r="U11" i="104"/>
  <c r="M11" i="104"/>
  <c r="L11" i="104"/>
  <c r="K11" i="104"/>
  <c r="J11" i="104"/>
  <c r="V10" i="104"/>
  <c r="S166" i="18" s="1"/>
  <c r="U10" i="104"/>
  <c r="M10" i="104"/>
  <c r="L166" i="18" s="1"/>
  <c r="L10" i="104"/>
  <c r="K166" i="18" s="1"/>
  <c r="K10" i="104"/>
  <c r="V9" i="104"/>
  <c r="S122" i="18" s="1"/>
  <c r="U9" i="104"/>
  <c r="M9" i="104"/>
  <c r="L122" i="18" s="1"/>
  <c r="L9" i="104"/>
  <c r="K122" i="18" s="1"/>
  <c r="K9" i="104"/>
  <c r="J122" i="18" s="1"/>
  <c r="V8" i="104"/>
  <c r="S65" i="18" s="1"/>
  <c r="U8" i="104"/>
  <c r="R65" i="18" s="1"/>
  <c r="M8" i="104"/>
  <c r="L65" i="18" s="1"/>
  <c r="L8" i="104"/>
  <c r="K65" i="18" s="1"/>
  <c r="K8" i="104"/>
  <c r="V7" i="104"/>
  <c r="S60" i="18" s="1"/>
  <c r="U7" i="104"/>
  <c r="R60" i="18" s="1"/>
  <c r="M7" i="104"/>
  <c r="L60" i="18" s="1"/>
  <c r="L7" i="104"/>
  <c r="K60" i="18" s="1"/>
  <c r="K7" i="104"/>
  <c r="U40" i="103"/>
  <c r="T40" i="103"/>
  <c r="L40" i="103"/>
  <c r="K40" i="103"/>
  <c r="J40" i="103"/>
  <c r="I40" i="103"/>
  <c r="U39" i="103"/>
  <c r="T39" i="103"/>
  <c r="L39" i="103"/>
  <c r="K39" i="103"/>
  <c r="J39" i="103"/>
  <c r="I39" i="103"/>
  <c r="U38" i="103"/>
  <c r="T38" i="103"/>
  <c r="L38" i="103"/>
  <c r="K38" i="103"/>
  <c r="J38" i="103"/>
  <c r="I38" i="103"/>
  <c r="U37" i="103"/>
  <c r="T37" i="103"/>
  <c r="L37" i="103"/>
  <c r="K37" i="103"/>
  <c r="J37" i="103"/>
  <c r="I37" i="103"/>
  <c r="U36" i="103"/>
  <c r="T36" i="103"/>
  <c r="L36" i="103"/>
  <c r="K36" i="103"/>
  <c r="J36" i="103"/>
  <c r="I36" i="103"/>
  <c r="U35" i="103"/>
  <c r="T35" i="103"/>
  <c r="L35" i="103"/>
  <c r="K35" i="103"/>
  <c r="J35" i="103"/>
  <c r="I35" i="103"/>
  <c r="U34" i="103"/>
  <c r="T34" i="103"/>
  <c r="L34" i="103"/>
  <c r="K34" i="103"/>
  <c r="J34" i="103"/>
  <c r="I34" i="103"/>
  <c r="U33" i="103"/>
  <c r="T33" i="103"/>
  <c r="L33" i="103"/>
  <c r="K33" i="103"/>
  <c r="J33" i="103"/>
  <c r="I33" i="103"/>
  <c r="U32" i="103"/>
  <c r="T32" i="103"/>
  <c r="L32" i="103"/>
  <c r="K32" i="103"/>
  <c r="J32" i="103"/>
  <c r="I32" i="103"/>
  <c r="U31" i="103"/>
  <c r="T31" i="103"/>
  <c r="L31" i="103"/>
  <c r="K31" i="103"/>
  <c r="J31" i="103"/>
  <c r="I31" i="103"/>
  <c r="U30" i="103"/>
  <c r="T30" i="103"/>
  <c r="L30" i="103"/>
  <c r="K30" i="103"/>
  <c r="J30" i="103"/>
  <c r="I30" i="103"/>
  <c r="U29" i="103"/>
  <c r="T29" i="103"/>
  <c r="L29" i="103"/>
  <c r="K29" i="103"/>
  <c r="J29" i="103"/>
  <c r="I29" i="103"/>
  <c r="U28" i="103"/>
  <c r="T28" i="103"/>
  <c r="L28" i="103"/>
  <c r="K28" i="103"/>
  <c r="J28" i="103"/>
  <c r="I28" i="103"/>
  <c r="U27" i="103"/>
  <c r="T27" i="103"/>
  <c r="L27" i="103"/>
  <c r="K27" i="103"/>
  <c r="J27" i="103"/>
  <c r="I27" i="103"/>
  <c r="U26" i="103"/>
  <c r="T26" i="103"/>
  <c r="L26" i="103"/>
  <c r="K26" i="103"/>
  <c r="J26" i="103"/>
  <c r="I26" i="103"/>
  <c r="U25" i="103"/>
  <c r="T25" i="103"/>
  <c r="L25" i="103"/>
  <c r="K25" i="103"/>
  <c r="J25" i="103"/>
  <c r="I25" i="103"/>
  <c r="U24" i="103"/>
  <c r="T24" i="103"/>
  <c r="L24" i="103"/>
  <c r="K24" i="103"/>
  <c r="J24" i="103"/>
  <c r="I24" i="103"/>
  <c r="U23" i="103"/>
  <c r="T23" i="103"/>
  <c r="L23" i="103"/>
  <c r="K23" i="103"/>
  <c r="J23" i="103"/>
  <c r="I23" i="103"/>
  <c r="U22" i="103"/>
  <c r="T22" i="103"/>
  <c r="L22" i="103"/>
  <c r="K22" i="103"/>
  <c r="J22" i="103"/>
  <c r="I22" i="103"/>
  <c r="U21" i="103"/>
  <c r="T21" i="103"/>
  <c r="L21" i="103"/>
  <c r="K21" i="103"/>
  <c r="J21" i="103"/>
  <c r="I21" i="103"/>
  <c r="U20" i="103"/>
  <c r="T20" i="103"/>
  <c r="L20" i="103"/>
  <c r="K20" i="103"/>
  <c r="J20" i="103"/>
  <c r="I20" i="103"/>
  <c r="U19" i="103"/>
  <c r="T19" i="103"/>
  <c r="L19" i="103"/>
  <c r="K19" i="103"/>
  <c r="J19" i="103"/>
  <c r="I19" i="103"/>
  <c r="U18" i="103"/>
  <c r="T18" i="103"/>
  <c r="L18" i="103"/>
  <c r="K18" i="103"/>
  <c r="J18" i="103"/>
  <c r="I18" i="103"/>
  <c r="U17" i="103"/>
  <c r="T17" i="103"/>
  <c r="L17" i="103"/>
  <c r="K17" i="103"/>
  <c r="J17" i="103"/>
  <c r="I17" i="103"/>
  <c r="U16" i="103"/>
  <c r="T16" i="103"/>
  <c r="L16" i="103"/>
  <c r="K16" i="103"/>
  <c r="J16" i="103"/>
  <c r="I16" i="103"/>
  <c r="U15" i="103"/>
  <c r="T15" i="103"/>
  <c r="L15" i="103"/>
  <c r="K15" i="103"/>
  <c r="J15" i="103"/>
  <c r="I15" i="103"/>
  <c r="U14" i="103"/>
  <c r="T14" i="103"/>
  <c r="L14" i="103"/>
  <c r="K14" i="103"/>
  <c r="J14" i="103"/>
  <c r="I14" i="103"/>
  <c r="U13" i="103"/>
  <c r="T13" i="103"/>
  <c r="L13" i="103"/>
  <c r="K13" i="103"/>
  <c r="J13" i="103"/>
  <c r="I13" i="103"/>
  <c r="U12" i="103"/>
  <c r="T12" i="103"/>
  <c r="L12" i="103"/>
  <c r="K12" i="103"/>
  <c r="J12" i="103"/>
  <c r="I12" i="103"/>
  <c r="U11" i="103"/>
  <c r="T11" i="103"/>
  <c r="L11" i="103"/>
  <c r="K11" i="103"/>
  <c r="J11" i="103"/>
  <c r="I11" i="103"/>
  <c r="U10" i="103"/>
  <c r="T10" i="103"/>
  <c r="L10" i="103"/>
  <c r="K10" i="103"/>
  <c r="J10" i="103"/>
  <c r="I10" i="103"/>
  <c r="U9" i="103"/>
  <c r="T9" i="103"/>
  <c r="L9" i="103"/>
  <c r="K9" i="103"/>
  <c r="J9" i="103"/>
  <c r="I9" i="103"/>
  <c r="U8" i="103"/>
  <c r="T8" i="103"/>
  <c r="L8" i="103"/>
  <c r="K8" i="103"/>
  <c r="J8" i="103"/>
  <c r="I8" i="103"/>
  <c r="U7" i="103"/>
  <c r="T7" i="103"/>
  <c r="L7" i="103"/>
  <c r="K7" i="103"/>
  <c r="J7" i="103"/>
  <c r="I7" i="103"/>
  <c r="C4" i="103"/>
  <c r="C3" i="103"/>
  <c r="U40" i="102"/>
  <c r="T40" i="102"/>
  <c r="L40" i="102"/>
  <c r="K40" i="102"/>
  <c r="J40" i="102"/>
  <c r="I40" i="102"/>
  <c r="U39" i="102"/>
  <c r="T39" i="102"/>
  <c r="L39" i="102"/>
  <c r="K39" i="102"/>
  <c r="J39" i="102"/>
  <c r="I39" i="102"/>
  <c r="U38" i="102"/>
  <c r="T38" i="102"/>
  <c r="L38" i="102"/>
  <c r="K38" i="102"/>
  <c r="J38" i="102"/>
  <c r="I38" i="102"/>
  <c r="U37" i="102"/>
  <c r="T37" i="102"/>
  <c r="L37" i="102"/>
  <c r="K37" i="102"/>
  <c r="J37" i="102"/>
  <c r="I37" i="102"/>
  <c r="U36" i="102"/>
  <c r="T36" i="102"/>
  <c r="L36" i="102"/>
  <c r="K36" i="102"/>
  <c r="J36" i="102"/>
  <c r="I36" i="102"/>
  <c r="U35" i="102"/>
  <c r="T35" i="102"/>
  <c r="L35" i="102"/>
  <c r="K35" i="102"/>
  <c r="J35" i="102"/>
  <c r="I35" i="102"/>
  <c r="U34" i="102"/>
  <c r="T34" i="102"/>
  <c r="L34" i="102"/>
  <c r="K34" i="102"/>
  <c r="J34" i="102"/>
  <c r="I34" i="102"/>
  <c r="U33" i="102"/>
  <c r="T33" i="102"/>
  <c r="L33" i="102"/>
  <c r="K33" i="102"/>
  <c r="J33" i="102"/>
  <c r="I33" i="102"/>
  <c r="U32" i="102"/>
  <c r="T32" i="102"/>
  <c r="L32" i="102"/>
  <c r="K32" i="102"/>
  <c r="J32" i="102"/>
  <c r="I32" i="102"/>
  <c r="U31" i="102"/>
  <c r="T31" i="102"/>
  <c r="L31" i="102"/>
  <c r="K31" i="102"/>
  <c r="J31" i="102"/>
  <c r="I31" i="102"/>
  <c r="U30" i="102"/>
  <c r="T30" i="102"/>
  <c r="L30" i="102"/>
  <c r="K30" i="102"/>
  <c r="J30" i="102"/>
  <c r="I30" i="102"/>
  <c r="U29" i="102"/>
  <c r="T29" i="102"/>
  <c r="L29" i="102"/>
  <c r="K29" i="102"/>
  <c r="J29" i="102"/>
  <c r="I29" i="102"/>
  <c r="U28" i="102"/>
  <c r="T28" i="102"/>
  <c r="L28" i="102"/>
  <c r="K28" i="102"/>
  <c r="J28" i="102"/>
  <c r="I28" i="102"/>
  <c r="U27" i="102"/>
  <c r="T27" i="102"/>
  <c r="L27" i="102"/>
  <c r="K27" i="102"/>
  <c r="J27" i="102"/>
  <c r="I27" i="102"/>
  <c r="U26" i="102"/>
  <c r="T26" i="102"/>
  <c r="L26" i="102"/>
  <c r="K26" i="102"/>
  <c r="J26" i="102"/>
  <c r="I26" i="102"/>
  <c r="U25" i="102"/>
  <c r="T25" i="102"/>
  <c r="L25" i="102"/>
  <c r="K25" i="102"/>
  <c r="J25" i="102"/>
  <c r="I25" i="102"/>
  <c r="U24" i="102"/>
  <c r="T24" i="102"/>
  <c r="L24" i="102"/>
  <c r="K24" i="102"/>
  <c r="J24" i="102"/>
  <c r="I24" i="102"/>
  <c r="U23" i="102"/>
  <c r="T23" i="102"/>
  <c r="L23" i="102"/>
  <c r="K23" i="102"/>
  <c r="J23" i="102"/>
  <c r="I23" i="102"/>
  <c r="U22" i="102"/>
  <c r="T22" i="102"/>
  <c r="L22" i="102"/>
  <c r="K22" i="102"/>
  <c r="J22" i="102"/>
  <c r="I22" i="102"/>
  <c r="U21" i="102"/>
  <c r="T21" i="102"/>
  <c r="L21" i="102"/>
  <c r="K21" i="102"/>
  <c r="J21" i="102"/>
  <c r="I21" i="102"/>
  <c r="U20" i="102"/>
  <c r="T20" i="102"/>
  <c r="L20" i="102"/>
  <c r="K20" i="102"/>
  <c r="J20" i="102"/>
  <c r="I20" i="102"/>
  <c r="U19" i="102"/>
  <c r="T19" i="102"/>
  <c r="L19" i="102"/>
  <c r="K19" i="102"/>
  <c r="J19" i="102"/>
  <c r="I19" i="102"/>
  <c r="U18" i="102"/>
  <c r="T18" i="102"/>
  <c r="L18" i="102"/>
  <c r="K18" i="102"/>
  <c r="J18" i="102"/>
  <c r="I18" i="102"/>
  <c r="U17" i="102"/>
  <c r="T17" i="102"/>
  <c r="L17" i="102"/>
  <c r="K17" i="102"/>
  <c r="J17" i="102"/>
  <c r="I17" i="102"/>
  <c r="U16" i="102"/>
  <c r="T16" i="102"/>
  <c r="L16" i="102"/>
  <c r="K16" i="102"/>
  <c r="J16" i="102"/>
  <c r="I16" i="102"/>
  <c r="U15" i="102"/>
  <c r="T15" i="102"/>
  <c r="L15" i="102"/>
  <c r="K15" i="102"/>
  <c r="J15" i="102"/>
  <c r="I15" i="102"/>
  <c r="U14" i="102"/>
  <c r="T14" i="102"/>
  <c r="L14" i="102"/>
  <c r="K14" i="102"/>
  <c r="J14" i="102"/>
  <c r="I14" i="102"/>
  <c r="U13" i="102"/>
  <c r="T13" i="102"/>
  <c r="L13" i="102"/>
  <c r="K13" i="102"/>
  <c r="J13" i="102"/>
  <c r="I13" i="102"/>
  <c r="U12" i="102"/>
  <c r="T12" i="102"/>
  <c r="L12" i="102"/>
  <c r="K12" i="102"/>
  <c r="J12" i="102"/>
  <c r="I12" i="102"/>
  <c r="U11" i="102"/>
  <c r="T11" i="102"/>
  <c r="L11" i="102"/>
  <c r="K11" i="102"/>
  <c r="J11" i="102"/>
  <c r="I11" i="102"/>
  <c r="U10" i="102"/>
  <c r="T10" i="102"/>
  <c r="L10" i="102"/>
  <c r="K10" i="102"/>
  <c r="J10" i="102"/>
  <c r="I10" i="102"/>
  <c r="U9" i="102"/>
  <c r="T9" i="102"/>
  <c r="L9" i="102"/>
  <c r="K9" i="102"/>
  <c r="J9" i="102"/>
  <c r="I9" i="102"/>
  <c r="U8" i="102"/>
  <c r="T8" i="102"/>
  <c r="L8" i="102"/>
  <c r="K8" i="102"/>
  <c r="J8" i="102"/>
  <c r="I8" i="102"/>
  <c r="U7" i="102"/>
  <c r="T7" i="102"/>
  <c r="L7" i="102"/>
  <c r="K7" i="102"/>
  <c r="J7" i="102"/>
  <c r="I7" i="102"/>
  <c r="C4" i="102"/>
  <c r="C3" i="102"/>
  <c r="U40" i="101"/>
  <c r="T40" i="101"/>
  <c r="L40" i="101"/>
  <c r="K40" i="101"/>
  <c r="J40" i="101"/>
  <c r="I40" i="101"/>
  <c r="U39" i="101"/>
  <c r="T39" i="101"/>
  <c r="L39" i="101"/>
  <c r="K39" i="101"/>
  <c r="J39" i="101"/>
  <c r="I39" i="101"/>
  <c r="U38" i="101"/>
  <c r="T38" i="101"/>
  <c r="L38" i="101"/>
  <c r="K38" i="101"/>
  <c r="J38" i="101"/>
  <c r="I38" i="101"/>
  <c r="U37" i="101"/>
  <c r="T37" i="101"/>
  <c r="L37" i="101"/>
  <c r="K37" i="101"/>
  <c r="J37" i="101"/>
  <c r="I37" i="101"/>
  <c r="U36" i="101"/>
  <c r="T36" i="101"/>
  <c r="L36" i="101"/>
  <c r="K36" i="101"/>
  <c r="J36" i="101"/>
  <c r="I36" i="101"/>
  <c r="U35" i="101"/>
  <c r="T35" i="101"/>
  <c r="L35" i="101"/>
  <c r="K35" i="101"/>
  <c r="J35" i="101"/>
  <c r="I35" i="101"/>
  <c r="U34" i="101"/>
  <c r="T34" i="101"/>
  <c r="L34" i="101"/>
  <c r="K34" i="101"/>
  <c r="J34" i="101"/>
  <c r="I34" i="101"/>
  <c r="U33" i="101"/>
  <c r="T33" i="101"/>
  <c r="L33" i="101"/>
  <c r="K33" i="101"/>
  <c r="J33" i="101"/>
  <c r="I33" i="101"/>
  <c r="U32" i="101"/>
  <c r="T32" i="101"/>
  <c r="L32" i="101"/>
  <c r="K32" i="101"/>
  <c r="J32" i="101"/>
  <c r="I32" i="101"/>
  <c r="U31" i="101"/>
  <c r="T31" i="101"/>
  <c r="L31" i="101"/>
  <c r="K31" i="101"/>
  <c r="J31" i="101"/>
  <c r="I31" i="101"/>
  <c r="U30" i="101"/>
  <c r="T30" i="101"/>
  <c r="L30" i="101"/>
  <c r="K30" i="101"/>
  <c r="J30" i="101"/>
  <c r="I30" i="101"/>
  <c r="U29" i="101"/>
  <c r="T29" i="101"/>
  <c r="L29" i="101"/>
  <c r="K29" i="101"/>
  <c r="J29" i="101"/>
  <c r="I29" i="101"/>
  <c r="U28" i="101"/>
  <c r="T28" i="101"/>
  <c r="L28" i="101"/>
  <c r="K28" i="101"/>
  <c r="J28" i="101"/>
  <c r="I28" i="101"/>
  <c r="U27" i="101"/>
  <c r="T27" i="101"/>
  <c r="L27" i="101"/>
  <c r="K27" i="101"/>
  <c r="J27" i="101"/>
  <c r="I27" i="101"/>
  <c r="U26" i="101"/>
  <c r="T26" i="101"/>
  <c r="L26" i="101"/>
  <c r="K26" i="101"/>
  <c r="J26" i="101"/>
  <c r="I26" i="101"/>
  <c r="U25" i="101"/>
  <c r="T25" i="101"/>
  <c r="L25" i="101"/>
  <c r="K25" i="101"/>
  <c r="J25" i="101"/>
  <c r="I25" i="101"/>
  <c r="U24" i="101"/>
  <c r="T24" i="101"/>
  <c r="L24" i="101"/>
  <c r="K24" i="101"/>
  <c r="J24" i="101"/>
  <c r="I24" i="101"/>
  <c r="U23" i="101"/>
  <c r="T23" i="101"/>
  <c r="L23" i="101"/>
  <c r="K23" i="101"/>
  <c r="J23" i="101"/>
  <c r="I23" i="101"/>
  <c r="U22" i="101"/>
  <c r="T22" i="101"/>
  <c r="L22" i="101"/>
  <c r="K22" i="101"/>
  <c r="J22" i="101"/>
  <c r="I22" i="101"/>
  <c r="U21" i="101"/>
  <c r="T21" i="101"/>
  <c r="L21" i="101"/>
  <c r="K21" i="101"/>
  <c r="J21" i="101"/>
  <c r="I21" i="101"/>
  <c r="U20" i="101"/>
  <c r="T20" i="101"/>
  <c r="L20" i="101"/>
  <c r="K20" i="101"/>
  <c r="J20" i="101"/>
  <c r="I20" i="101"/>
  <c r="U19" i="101"/>
  <c r="T19" i="101"/>
  <c r="L19" i="101"/>
  <c r="K19" i="101"/>
  <c r="J19" i="101"/>
  <c r="I19" i="101"/>
  <c r="U18" i="101"/>
  <c r="T18" i="101"/>
  <c r="L18" i="101"/>
  <c r="K18" i="101"/>
  <c r="J18" i="101"/>
  <c r="I18" i="101"/>
  <c r="U17" i="101"/>
  <c r="T17" i="101"/>
  <c r="L17" i="101"/>
  <c r="K17" i="101"/>
  <c r="J17" i="101"/>
  <c r="I17" i="101"/>
  <c r="U16" i="101"/>
  <c r="T16" i="101"/>
  <c r="L16" i="101"/>
  <c r="K16" i="101"/>
  <c r="J16" i="101"/>
  <c r="I16" i="101"/>
  <c r="U15" i="101"/>
  <c r="T15" i="101"/>
  <c r="L15" i="101"/>
  <c r="K15" i="101"/>
  <c r="J15" i="101"/>
  <c r="I15" i="101"/>
  <c r="U14" i="101"/>
  <c r="T14" i="101"/>
  <c r="L14" i="101"/>
  <c r="K14" i="101"/>
  <c r="J14" i="101"/>
  <c r="I14" i="101"/>
  <c r="U13" i="101"/>
  <c r="T13" i="101"/>
  <c r="L13" i="101"/>
  <c r="K13" i="101"/>
  <c r="J13" i="101"/>
  <c r="I13" i="101"/>
  <c r="U12" i="101"/>
  <c r="T12" i="101"/>
  <c r="L12" i="101"/>
  <c r="K12" i="101"/>
  <c r="J12" i="101"/>
  <c r="I12" i="101"/>
  <c r="U11" i="101"/>
  <c r="T11" i="101"/>
  <c r="L11" i="101"/>
  <c r="K11" i="101"/>
  <c r="J11" i="101"/>
  <c r="I11" i="101"/>
  <c r="U10" i="101"/>
  <c r="T10" i="101"/>
  <c r="L10" i="101"/>
  <c r="K10" i="101"/>
  <c r="J10" i="101"/>
  <c r="I10" i="101"/>
  <c r="U9" i="101"/>
  <c r="T9" i="101"/>
  <c r="L9" i="101"/>
  <c r="K9" i="101"/>
  <c r="J9" i="101"/>
  <c r="I9" i="101"/>
  <c r="U8" i="101"/>
  <c r="T8" i="101"/>
  <c r="L8" i="101"/>
  <c r="K8" i="101"/>
  <c r="J8" i="101"/>
  <c r="I8" i="101"/>
  <c r="U7" i="101"/>
  <c r="T7" i="101"/>
  <c r="L7" i="101"/>
  <c r="K7" i="101"/>
  <c r="J7" i="101"/>
  <c r="I7" i="101"/>
  <c r="C4" i="101"/>
  <c r="C3" i="101"/>
  <c r="U40" i="100"/>
  <c r="T40" i="100"/>
  <c r="L40" i="100"/>
  <c r="K40" i="100"/>
  <c r="J40" i="100"/>
  <c r="I40" i="100"/>
  <c r="U39" i="100"/>
  <c r="T39" i="100"/>
  <c r="L39" i="100"/>
  <c r="K39" i="100"/>
  <c r="J39" i="100"/>
  <c r="I39" i="100"/>
  <c r="U38" i="100"/>
  <c r="T38" i="100"/>
  <c r="L38" i="100"/>
  <c r="K38" i="100"/>
  <c r="J38" i="100"/>
  <c r="I38" i="100"/>
  <c r="U37" i="100"/>
  <c r="T37" i="100"/>
  <c r="L37" i="100"/>
  <c r="K37" i="100"/>
  <c r="J37" i="100"/>
  <c r="I37" i="100"/>
  <c r="U36" i="100"/>
  <c r="T36" i="100"/>
  <c r="L36" i="100"/>
  <c r="K36" i="100"/>
  <c r="J36" i="100"/>
  <c r="I36" i="100"/>
  <c r="U35" i="100"/>
  <c r="T35" i="100"/>
  <c r="L35" i="100"/>
  <c r="K35" i="100"/>
  <c r="J35" i="100"/>
  <c r="I35" i="100"/>
  <c r="U34" i="100"/>
  <c r="T34" i="100"/>
  <c r="L34" i="100"/>
  <c r="K34" i="100"/>
  <c r="J34" i="100"/>
  <c r="I34" i="100"/>
  <c r="U33" i="100"/>
  <c r="T33" i="100"/>
  <c r="L33" i="100"/>
  <c r="K33" i="100"/>
  <c r="J33" i="100"/>
  <c r="I33" i="100"/>
  <c r="U32" i="100"/>
  <c r="T32" i="100"/>
  <c r="L32" i="100"/>
  <c r="K32" i="100"/>
  <c r="J32" i="100"/>
  <c r="I32" i="100"/>
  <c r="U31" i="100"/>
  <c r="T31" i="100"/>
  <c r="L31" i="100"/>
  <c r="K31" i="100"/>
  <c r="J31" i="100"/>
  <c r="I31" i="100"/>
  <c r="U30" i="100"/>
  <c r="T30" i="100"/>
  <c r="L30" i="100"/>
  <c r="K30" i="100"/>
  <c r="J30" i="100"/>
  <c r="I30" i="100"/>
  <c r="U29" i="100"/>
  <c r="T29" i="100"/>
  <c r="L29" i="100"/>
  <c r="K29" i="100"/>
  <c r="J29" i="100"/>
  <c r="I29" i="100"/>
  <c r="U28" i="100"/>
  <c r="T28" i="100"/>
  <c r="L28" i="100"/>
  <c r="K28" i="100"/>
  <c r="J28" i="100"/>
  <c r="I28" i="100"/>
  <c r="U27" i="100"/>
  <c r="T27" i="100"/>
  <c r="L27" i="100"/>
  <c r="K27" i="100"/>
  <c r="J27" i="100"/>
  <c r="I27" i="100"/>
  <c r="U26" i="100"/>
  <c r="T26" i="100"/>
  <c r="L26" i="100"/>
  <c r="K26" i="100"/>
  <c r="J26" i="100"/>
  <c r="I26" i="100"/>
  <c r="U25" i="100"/>
  <c r="T25" i="100"/>
  <c r="L25" i="100"/>
  <c r="K25" i="100"/>
  <c r="J25" i="100"/>
  <c r="I25" i="100"/>
  <c r="U24" i="100"/>
  <c r="T24" i="100"/>
  <c r="L24" i="100"/>
  <c r="K24" i="100"/>
  <c r="J24" i="100"/>
  <c r="I24" i="100"/>
  <c r="U23" i="100"/>
  <c r="T23" i="100"/>
  <c r="L23" i="100"/>
  <c r="K23" i="100"/>
  <c r="J23" i="100"/>
  <c r="I23" i="100"/>
  <c r="U22" i="100"/>
  <c r="T22" i="100"/>
  <c r="L22" i="100"/>
  <c r="K22" i="100"/>
  <c r="J22" i="100"/>
  <c r="I22" i="100"/>
  <c r="U21" i="100"/>
  <c r="T21" i="100"/>
  <c r="L21" i="100"/>
  <c r="K21" i="100"/>
  <c r="J21" i="100"/>
  <c r="I21" i="100"/>
  <c r="U20" i="100"/>
  <c r="T20" i="100"/>
  <c r="L20" i="100"/>
  <c r="K20" i="100"/>
  <c r="J20" i="100"/>
  <c r="I20" i="100"/>
  <c r="U19" i="100"/>
  <c r="T19" i="100"/>
  <c r="L19" i="100"/>
  <c r="K19" i="100"/>
  <c r="J19" i="100"/>
  <c r="I19" i="100"/>
  <c r="U18" i="100"/>
  <c r="T18" i="100"/>
  <c r="L18" i="100"/>
  <c r="K18" i="100"/>
  <c r="J18" i="100"/>
  <c r="I18" i="100"/>
  <c r="U17" i="100"/>
  <c r="T17" i="100"/>
  <c r="L17" i="100"/>
  <c r="K17" i="100"/>
  <c r="J17" i="100"/>
  <c r="I17" i="100"/>
  <c r="U16" i="100"/>
  <c r="T16" i="100"/>
  <c r="L16" i="100"/>
  <c r="K16" i="100"/>
  <c r="J16" i="100"/>
  <c r="I16" i="100"/>
  <c r="U15" i="100"/>
  <c r="T15" i="100"/>
  <c r="L15" i="100"/>
  <c r="K15" i="100"/>
  <c r="J15" i="100"/>
  <c r="I15" i="100"/>
  <c r="U14" i="100"/>
  <c r="T14" i="100"/>
  <c r="L14" i="100"/>
  <c r="K14" i="100"/>
  <c r="J14" i="100"/>
  <c r="I14" i="100"/>
  <c r="U13" i="100"/>
  <c r="T13" i="100"/>
  <c r="L13" i="100"/>
  <c r="K13" i="100"/>
  <c r="J13" i="100"/>
  <c r="I13" i="100"/>
  <c r="U12" i="100"/>
  <c r="T12" i="100"/>
  <c r="L12" i="100"/>
  <c r="K12" i="100"/>
  <c r="J12" i="100"/>
  <c r="I12" i="100"/>
  <c r="U11" i="100"/>
  <c r="T11" i="100"/>
  <c r="L11" i="100"/>
  <c r="K11" i="100"/>
  <c r="J11" i="100"/>
  <c r="I11" i="100"/>
  <c r="U10" i="100"/>
  <c r="T10" i="100"/>
  <c r="L10" i="100"/>
  <c r="K10" i="100"/>
  <c r="J10" i="100"/>
  <c r="I10" i="100"/>
  <c r="U9" i="100"/>
  <c r="T9" i="100"/>
  <c r="L9" i="100"/>
  <c r="K9" i="100"/>
  <c r="J9" i="100"/>
  <c r="I9" i="100"/>
  <c r="U8" i="100"/>
  <c r="T8" i="100"/>
  <c r="L8" i="100"/>
  <c r="K8" i="100"/>
  <c r="J8" i="100"/>
  <c r="I8" i="100"/>
  <c r="U7" i="100"/>
  <c r="T7" i="100"/>
  <c r="L7" i="100"/>
  <c r="K7" i="100"/>
  <c r="J7" i="100"/>
  <c r="I7" i="100"/>
  <c r="C4" i="100"/>
  <c r="C3" i="100"/>
  <c r="U40" i="99"/>
  <c r="T40" i="99"/>
  <c r="L40" i="99"/>
  <c r="K40" i="99"/>
  <c r="J40" i="99"/>
  <c r="I40" i="99"/>
  <c r="U39" i="99"/>
  <c r="T39" i="99"/>
  <c r="L39" i="99"/>
  <c r="K39" i="99"/>
  <c r="J39" i="99"/>
  <c r="I39" i="99"/>
  <c r="U38" i="99"/>
  <c r="T38" i="99"/>
  <c r="L38" i="99"/>
  <c r="K38" i="99"/>
  <c r="J38" i="99"/>
  <c r="I38" i="99"/>
  <c r="U37" i="99"/>
  <c r="T37" i="99"/>
  <c r="L37" i="99"/>
  <c r="K37" i="99"/>
  <c r="J37" i="99"/>
  <c r="I37" i="99"/>
  <c r="U36" i="99"/>
  <c r="T36" i="99"/>
  <c r="L36" i="99"/>
  <c r="K36" i="99"/>
  <c r="J36" i="99"/>
  <c r="I36" i="99"/>
  <c r="U35" i="99"/>
  <c r="T35" i="99"/>
  <c r="L35" i="99"/>
  <c r="K35" i="99"/>
  <c r="J35" i="99"/>
  <c r="I35" i="99"/>
  <c r="U34" i="99"/>
  <c r="T34" i="99"/>
  <c r="L34" i="99"/>
  <c r="K34" i="99"/>
  <c r="J34" i="99"/>
  <c r="I34" i="99"/>
  <c r="U33" i="99"/>
  <c r="T33" i="99"/>
  <c r="L33" i="99"/>
  <c r="K33" i="99"/>
  <c r="J33" i="99"/>
  <c r="I33" i="99"/>
  <c r="U32" i="99"/>
  <c r="T32" i="99"/>
  <c r="L32" i="99"/>
  <c r="K32" i="99"/>
  <c r="J32" i="99"/>
  <c r="I32" i="99"/>
  <c r="U31" i="99"/>
  <c r="S197" i="18" s="1"/>
  <c r="T31" i="99"/>
  <c r="R197" i="18" s="1"/>
  <c r="L31" i="99"/>
  <c r="L197" i="18" s="1"/>
  <c r="K31" i="99"/>
  <c r="K197" i="18" s="1"/>
  <c r="J31" i="99"/>
  <c r="J197" i="18" s="1"/>
  <c r="I31" i="99"/>
  <c r="I197" i="18" s="1"/>
  <c r="U30" i="99"/>
  <c r="S192" i="18" s="1"/>
  <c r="T30" i="99"/>
  <c r="L30" i="99"/>
  <c r="L192" i="18" s="1"/>
  <c r="K30" i="99"/>
  <c r="K192" i="18" s="1"/>
  <c r="J30" i="99"/>
  <c r="I30" i="99"/>
  <c r="U29" i="99"/>
  <c r="S190" i="18" s="1"/>
  <c r="T29" i="99"/>
  <c r="L29" i="99"/>
  <c r="L190" i="18" s="1"/>
  <c r="K29" i="99"/>
  <c r="K190" i="18" s="1"/>
  <c r="J29" i="99"/>
  <c r="J190" i="18" s="1"/>
  <c r="I29" i="99"/>
  <c r="I190" i="18" s="1"/>
  <c r="U28" i="99"/>
  <c r="S189" i="18" s="1"/>
  <c r="T28" i="99"/>
  <c r="L28" i="99"/>
  <c r="L189" i="18" s="1"/>
  <c r="K28" i="99"/>
  <c r="K189" i="18" s="1"/>
  <c r="J28" i="99"/>
  <c r="I28" i="99"/>
  <c r="U27" i="99"/>
  <c r="S175" i="18" s="1"/>
  <c r="T27" i="99"/>
  <c r="L27" i="99"/>
  <c r="L175" i="18" s="1"/>
  <c r="K27" i="99"/>
  <c r="K175" i="18" s="1"/>
  <c r="J27" i="99"/>
  <c r="I27" i="99"/>
  <c r="U26" i="99"/>
  <c r="S172" i="18" s="1"/>
  <c r="T26" i="99"/>
  <c r="L26" i="99"/>
  <c r="L172" i="18" s="1"/>
  <c r="K26" i="99"/>
  <c r="K172" i="18" s="1"/>
  <c r="J26" i="99"/>
  <c r="I26" i="99"/>
  <c r="U25" i="99"/>
  <c r="S159" i="18" s="1"/>
  <c r="T25" i="99"/>
  <c r="L25" i="99"/>
  <c r="L159" i="18" s="1"/>
  <c r="K25" i="99"/>
  <c r="K159" i="18" s="1"/>
  <c r="J25" i="99"/>
  <c r="J159" i="18" s="1"/>
  <c r="I25" i="99"/>
  <c r="I159" i="18" s="1"/>
  <c r="U24" i="99"/>
  <c r="S121" i="18" s="1"/>
  <c r="T24" i="99"/>
  <c r="L24" i="99"/>
  <c r="L121" i="18" s="1"/>
  <c r="K24" i="99"/>
  <c r="K121" i="18" s="1"/>
  <c r="J24" i="99"/>
  <c r="I24" i="99"/>
  <c r="U23" i="99"/>
  <c r="S120" i="18" s="1"/>
  <c r="T23" i="99"/>
  <c r="L23" i="99"/>
  <c r="L120" i="18" s="1"/>
  <c r="K23" i="99"/>
  <c r="K120" i="18" s="1"/>
  <c r="J23" i="99"/>
  <c r="I23" i="99"/>
  <c r="U22" i="99"/>
  <c r="S119" i="18" s="1"/>
  <c r="T22" i="99"/>
  <c r="L22" i="99"/>
  <c r="L119" i="18" s="1"/>
  <c r="K22" i="99"/>
  <c r="K119" i="18" s="1"/>
  <c r="J22" i="99"/>
  <c r="I22" i="99"/>
  <c r="U21" i="99"/>
  <c r="S118" i="18" s="1"/>
  <c r="T21" i="99"/>
  <c r="L21" i="99"/>
  <c r="L118" i="18" s="1"/>
  <c r="K21" i="99"/>
  <c r="K118" i="18" s="1"/>
  <c r="J21" i="99"/>
  <c r="J118" i="18" s="1"/>
  <c r="I21" i="99"/>
  <c r="I118" i="18" s="1"/>
  <c r="U20" i="99"/>
  <c r="S117" i="18" s="1"/>
  <c r="T20" i="99"/>
  <c r="L20" i="99"/>
  <c r="L117" i="18" s="1"/>
  <c r="K20" i="99"/>
  <c r="K117" i="18" s="1"/>
  <c r="J20" i="99"/>
  <c r="I20" i="99"/>
  <c r="U19" i="99"/>
  <c r="S116" i="18" s="1"/>
  <c r="T19" i="99"/>
  <c r="L19" i="99"/>
  <c r="L116" i="18" s="1"/>
  <c r="K19" i="99"/>
  <c r="K116" i="18" s="1"/>
  <c r="J19" i="99"/>
  <c r="I19" i="99"/>
  <c r="U18" i="99"/>
  <c r="S115" i="18" s="1"/>
  <c r="T18" i="99"/>
  <c r="L18" i="99"/>
  <c r="L115" i="18" s="1"/>
  <c r="K18" i="99"/>
  <c r="K115" i="18" s="1"/>
  <c r="J18" i="99"/>
  <c r="I18" i="99"/>
  <c r="U17" i="99"/>
  <c r="S106" i="18" s="1"/>
  <c r="T17" i="99"/>
  <c r="L17" i="99"/>
  <c r="L106" i="18" s="1"/>
  <c r="K17" i="99"/>
  <c r="K106" i="18" s="1"/>
  <c r="J17" i="99"/>
  <c r="J106" i="18" s="1"/>
  <c r="I17" i="99"/>
  <c r="I106" i="18" s="1"/>
  <c r="U16" i="99"/>
  <c r="S104" i="18" s="1"/>
  <c r="T16" i="99"/>
  <c r="L16" i="99"/>
  <c r="L104" i="18" s="1"/>
  <c r="K16" i="99"/>
  <c r="K104" i="18" s="1"/>
  <c r="J16" i="99"/>
  <c r="I16" i="99"/>
  <c r="U15" i="99"/>
  <c r="S103" i="18" s="1"/>
  <c r="T15" i="99"/>
  <c r="L15" i="99"/>
  <c r="L103" i="18" s="1"/>
  <c r="K15" i="99"/>
  <c r="K103" i="18" s="1"/>
  <c r="J15" i="99"/>
  <c r="I15" i="99"/>
  <c r="U14" i="99"/>
  <c r="S94" i="18" s="1"/>
  <c r="T14" i="99"/>
  <c r="L14" i="99"/>
  <c r="L94" i="18" s="1"/>
  <c r="K14" i="99"/>
  <c r="K94" i="18" s="1"/>
  <c r="J14" i="99"/>
  <c r="I14" i="99"/>
  <c r="U13" i="99"/>
  <c r="S90" i="18" s="1"/>
  <c r="T13" i="99"/>
  <c r="L13" i="99"/>
  <c r="L90" i="18" s="1"/>
  <c r="K13" i="99"/>
  <c r="K90" i="18" s="1"/>
  <c r="J13" i="99"/>
  <c r="J90" i="18" s="1"/>
  <c r="I13" i="99"/>
  <c r="I90" i="18" s="1"/>
  <c r="U12" i="99"/>
  <c r="S89" i="18" s="1"/>
  <c r="T12" i="99"/>
  <c r="L12" i="99"/>
  <c r="L89" i="18" s="1"/>
  <c r="K12" i="99"/>
  <c r="K89" i="18" s="1"/>
  <c r="J12" i="99"/>
  <c r="I12" i="99"/>
  <c r="U11" i="99"/>
  <c r="S88" i="18" s="1"/>
  <c r="T11" i="99"/>
  <c r="L11" i="99"/>
  <c r="L88" i="18" s="1"/>
  <c r="K11" i="99"/>
  <c r="K88" i="18" s="1"/>
  <c r="J11" i="99"/>
  <c r="I11" i="99"/>
  <c r="U10" i="99"/>
  <c r="S46" i="18" s="1"/>
  <c r="T10" i="99"/>
  <c r="L10" i="99"/>
  <c r="L46" i="18" s="1"/>
  <c r="K10" i="99"/>
  <c r="K46" i="18" s="1"/>
  <c r="J10" i="99"/>
  <c r="J46" i="18" s="1"/>
  <c r="I10" i="99"/>
  <c r="U9" i="99"/>
  <c r="S41" i="18" s="1"/>
  <c r="T9" i="99"/>
  <c r="L9" i="99"/>
  <c r="L41" i="18" s="1"/>
  <c r="K9" i="99"/>
  <c r="K41" i="18" s="1"/>
  <c r="J9" i="99"/>
  <c r="J41" i="18" s="1"/>
  <c r="I9" i="99"/>
  <c r="I41" i="18" s="1"/>
  <c r="U8" i="99"/>
  <c r="S30" i="18" s="1"/>
  <c r="T8" i="99"/>
  <c r="L8" i="99"/>
  <c r="L30" i="18" s="1"/>
  <c r="K8" i="99"/>
  <c r="K30" i="18" s="1"/>
  <c r="J8" i="99"/>
  <c r="I8" i="99"/>
  <c r="U7" i="99"/>
  <c r="L7" i="99"/>
  <c r="K7" i="99"/>
  <c r="J7" i="99"/>
  <c r="I7" i="99"/>
  <c r="C4" i="99"/>
  <c r="C3" i="99"/>
  <c r="G34" i="28"/>
  <c r="F34" i="28"/>
  <c r="U40" i="98"/>
  <c r="T40" i="98"/>
  <c r="L40" i="98"/>
  <c r="K40" i="98"/>
  <c r="J40" i="98"/>
  <c r="I40" i="98"/>
  <c r="U39" i="98"/>
  <c r="T39" i="98"/>
  <c r="L39" i="98"/>
  <c r="K39" i="98"/>
  <c r="J39" i="98"/>
  <c r="I39" i="98"/>
  <c r="U38" i="98"/>
  <c r="T38" i="98"/>
  <c r="L38" i="98"/>
  <c r="K38" i="98"/>
  <c r="J38" i="98"/>
  <c r="I38" i="98"/>
  <c r="U37" i="98"/>
  <c r="T37" i="98"/>
  <c r="L37" i="98"/>
  <c r="K37" i="98"/>
  <c r="J37" i="98"/>
  <c r="I37" i="98"/>
  <c r="U36" i="98"/>
  <c r="T36" i="98"/>
  <c r="L36" i="98"/>
  <c r="K36" i="98"/>
  <c r="J36" i="98"/>
  <c r="I36" i="98"/>
  <c r="U35" i="98"/>
  <c r="T35" i="98"/>
  <c r="L35" i="98"/>
  <c r="K35" i="98"/>
  <c r="J35" i="98"/>
  <c r="I35" i="98"/>
  <c r="U34" i="98"/>
  <c r="T34" i="98"/>
  <c r="L34" i="98"/>
  <c r="K34" i="98"/>
  <c r="J34" i="98"/>
  <c r="I34" i="98"/>
  <c r="U33" i="98"/>
  <c r="T33" i="98"/>
  <c r="L33" i="98"/>
  <c r="K33" i="98"/>
  <c r="J33" i="98"/>
  <c r="I33" i="98"/>
  <c r="U32" i="98"/>
  <c r="T32" i="98"/>
  <c r="L32" i="98"/>
  <c r="K32" i="98"/>
  <c r="J32" i="98"/>
  <c r="I32" i="98"/>
  <c r="U31" i="98"/>
  <c r="T31" i="98"/>
  <c r="L31" i="98"/>
  <c r="K31" i="98"/>
  <c r="J31" i="98"/>
  <c r="I31" i="98"/>
  <c r="U30" i="98"/>
  <c r="T30" i="98"/>
  <c r="L30" i="98"/>
  <c r="K30" i="98"/>
  <c r="J30" i="98"/>
  <c r="I30" i="98"/>
  <c r="U29" i="98"/>
  <c r="T29" i="98"/>
  <c r="L29" i="98"/>
  <c r="K29" i="98"/>
  <c r="J29" i="98"/>
  <c r="I29" i="98"/>
  <c r="U28" i="98"/>
  <c r="T28" i="98"/>
  <c r="L28" i="98"/>
  <c r="K28" i="98"/>
  <c r="J28" i="98"/>
  <c r="I28" i="98"/>
  <c r="U27" i="98"/>
  <c r="T27" i="98"/>
  <c r="L27" i="98"/>
  <c r="K27" i="98"/>
  <c r="J27" i="98"/>
  <c r="I27" i="98"/>
  <c r="U26" i="98"/>
  <c r="T26" i="98"/>
  <c r="L26" i="98"/>
  <c r="K26" i="98"/>
  <c r="J26" i="98"/>
  <c r="I26" i="98"/>
  <c r="U25" i="98"/>
  <c r="T25" i="98"/>
  <c r="L25" i="98"/>
  <c r="K25" i="98"/>
  <c r="J25" i="98"/>
  <c r="I25" i="98"/>
  <c r="U24" i="98"/>
  <c r="T24" i="98"/>
  <c r="L24" i="98"/>
  <c r="K24" i="98"/>
  <c r="J24" i="98"/>
  <c r="I24" i="98"/>
  <c r="U23" i="98"/>
  <c r="T23" i="98"/>
  <c r="L23" i="98"/>
  <c r="K23" i="98"/>
  <c r="J23" i="98"/>
  <c r="I23" i="98"/>
  <c r="U22" i="98"/>
  <c r="T22" i="98"/>
  <c r="L22" i="98"/>
  <c r="K22" i="98"/>
  <c r="J22" i="98"/>
  <c r="I22" i="98"/>
  <c r="U21" i="98"/>
  <c r="T21" i="98"/>
  <c r="L21" i="98"/>
  <c r="K21" i="98"/>
  <c r="J21" i="98"/>
  <c r="I21" i="98"/>
  <c r="U20" i="98"/>
  <c r="T20" i="98"/>
  <c r="L20" i="98"/>
  <c r="K20" i="98"/>
  <c r="J20" i="98"/>
  <c r="I20" i="98"/>
  <c r="U19" i="98"/>
  <c r="T19" i="98"/>
  <c r="L19" i="98"/>
  <c r="K19" i="98"/>
  <c r="J19" i="98"/>
  <c r="I19" i="98"/>
  <c r="U18" i="98"/>
  <c r="T18" i="98"/>
  <c r="L18" i="98"/>
  <c r="K18" i="98"/>
  <c r="J18" i="98"/>
  <c r="I18" i="98"/>
  <c r="U17" i="98"/>
  <c r="T17" i="98"/>
  <c r="L17" i="98"/>
  <c r="K17" i="98"/>
  <c r="J17" i="98"/>
  <c r="I17" i="98"/>
  <c r="U16" i="98"/>
  <c r="T16" i="98"/>
  <c r="L16" i="98"/>
  <c r="K16" i="98"/>
  <c r="J16" i="98"/>
  <c r="I16" i="98"/>
  <c r="U15" i="98"/>
  <c r="T15" i="98"/>
  <c r="L15" i="98"/>
  <c r="K15" i="98"/>
  <c r="J15" i="98"/>
  <c r="I15" i="98"/>
  <c r="U14" i="98"/>
  <c r="T14" i="98"/>
  <c r="L14" i="98"/>
  <c r="K14" i="98"/>
  <c r="J14" i="98"/>
  <c r="I14" i="98"/>
  <c r="U13" i="98"/>
  <c r="T13" i="98"/>
  <c r="L13" i="98"/>
  <c r="K13" i="98"/>
  <c r="J13" i="98"/>
  <c r="I13" i="98"/>
  <c r="U12" i="98"/>
  <c r="T12" i="98"/>
  <c r="L12" i="98"/>
  <c r="K12" i="98"/>
  <c r="J12" i="98"/>
  <c r="I12" i="98"/>
  <c r="U11" i="98"/>
  <c r="T11" i="98"/>
  <c r="L11" i="98"/>
  <c r="K11" i="98"/>
  <c r="J11" i="98"/>
  <c r="I11" i="98"/>
  <c r="U10" i="98"/>
  <c r="T10" i="98"/>
  <c r="L10" i="98"/>
  <c r="K10" i="98"/>
  <c r="J10" i="98"/>
  <c r="I10" i="98"/>
  <c r="U9" i="98"/>
  <c r="T9" i="98"/>
  <c r="L9" i="98"/>
  <c r="K9" i="98"/>
  <c r="J9" i="98"/>
  <c r="I9" i="98"/>
  <c r="U8" i="98"/>
  <c r="T8" i="98"/>
  <c r="L8" i="98"/>
  <c r="K8" i="98"/>
  <c r="J8" i="98"/>
  <c r="I8" i="98"/>
  <c r="U7" i="98"/>
  <c r="T7" i="98"/>
  <c r="L7" i="98"/>
  <c r="K7" i="98"/>
  <c r="J7" i="98"/>
  <c r="I7" i="98"/>
  <c r="C4" i="98"/>
  <c r="C3" i="98"/>
  <c r="U40" i="97"/>
  <c r="T40" i="97"/>
  <c r="L40" i="97"/>
  <c r="K40" i="97"/>
  <c r="J40" i="97"/>
  <c r="I40" i="97"/>
  <c r="U39" i="97"/>
  <c r="T39" i="97"/>
  <c r="L39" i="97"/>
  <c r="K39" i="97"/>
  <c r="J39" i="97"/>
  <c r="I39" i="97"/>
  <c r="U38" i="97"/>
  <c r="T38" i="97"/>
  <c r="L38" i="97"/>
  <c r="K38" i="97"/>
  <c r="J38" i="97"/>
  <c r="I38" i="97"/>
  <c r="U37" i="97"/>
  <c r="T37" i="97"/>
  <c r="L37" i="97"/>
  <c r="K37" i="97"/>
  <c r="J37" i="97"/>
  <c r="I37" i="97"/>
  <c r="U36" i="97"/>
  <c r="T36" i="97"/>
  <c r="L36" i="97"/>
  <c r="K36" i="97"/>
  <c r="J36" i="97"/>
  <c r="I36" i="97"/>
  <c r="U35" i="97"/>
  <c r="T35" i="97"/>
  <c r="L35" i="97"/>
  <c r="K35" i="97"/>
  <c r="J35" i="97"/>
  <c r="I35" i="97"/>
  <c r="U34" i="97"/>
  <c r="T34" i="97"/>
  <c r="L34" i="97"/>
  <c r="K34" i="97"/>
  <c r="J34" i="97"/>
  <c r="I34" i="97"/>
  <c r="U33" i="97"/>
  <c r="T33" i="97"/>
  <c r="L33" i="97"/>
  <c r="K33" i="97"/>
  <c r="J33" i="97"/>
  <c r="I33" i="97"/>
  <c r="U32" i="97"/>
  <c r="T32" i="97"/>
  <c r="L32" i="97"/>
  <c r="K32" i="97"/>
  <c r="J32" i="97"/>
  <c r="I32" i="97"/>
  <c r="U31" i="97"/>
  <c r="T31" i="97"/>
  <c r="L31" i="97"/>
  <c r="K31" i="97"/>
  <c r="J31" i="97"/>
  <c r="I31" i="97"/>
  <c r="U30" i="97"/>
  <c r="T30" i="97"/>
  <c r="L30" i="97"/>
  <c r="K30" i="97"/>
  <c r="J30" i="97"/>
  <c r="I30" i="97"/>
  <c r="U29" i="97"/>
  <c r="T29" i="97"/>
  <c r="L29" i="97"/>
  <c r="K29" i="97"/>
  <c r="J29" i="97"/>
  <c r="I29" i="97"/>
  <c r="U28" i="97"/>
  <c r="T28" i="97"/>
  <c r="L28" i="97"/>
  <c r="K28" i="97"/>
  <c r="J28" i="97"/>
  <c r="I28" i="97"/>
  <c r="U27" i="97"/>
  <c r="T27" i="97"/>
  <c r="L27" i="97"/>
  <c r="K27" i="97"/>
  <c r="J27" i="97"/>
  <c r="I27" i="97"/>
  <c r="U26" i="97"/>
  <c r="T26" i="97"/>
  <c r="L26" i="97"/>
  <c r="K26" i="97"/>
  <c r="J26" i="97"/>
  <c r="I26" i="97"/>
  <c r="U25" i="97"/>
  <c r="T25" i="97"/>
  <c r="L25" i="97"/>
  <c r="K25" i="97"/>
  <c r="J25" i="97"/>
  <c r="I25" i="97"/>
  <c r="U24" i="97"/>
  <c r="T24" i="97"/>
  <c r="L24" i="97"/>
  <c r="K24" i="97"/>
  <c r="J24" i="97"/>
  <c r="I24" i="97"/>
  <c r="U23" i="97"/>
  <c r="T23" i="97"/>
  <c r="L23" i="97"/>
  <c r="K23" i="97"/>
  <c r="J23" i="97"/>
  <c r="I23" i="97"/>
  <c r="U22" i="97"/>
  <c r="T22" i="97"/>
  <c r="L22" i="97"/>
  <c r="K22" i="97"/>
  <c r="J22" i="97"/>
  <c r="I22" i="97"/>
  <c r="U21" i="97"/>
  <c r="T21" i="97"/>
  <c r="L21" i="97"/>
  <c r="K21" i="97"/>
  <c r="J21" i="97"/>
  <c r="I21" i="97"/>
  <c r="U20" i="97"/>
  <c r="T20" i="97"/>
  <c r="L20" i="97"/>
  <c r="K20" i="97"/>
  <c r="J20" i="97"/>
  <c r="I20" i="97"/>
  <c r="U19" i="97"/>
  <c r="T19" i="97"/>
  <c r="L19" i="97"/>
  <c r="K19" i="97"/>
  <c r="J19" i="97"/>
  <c r="I19" i="97"/>
  <c r="U18" i="97"/>
  <c r="T18" i="97"/>
  <c r="L18" i="97"/>
  <c r="K18" i="97"/>
  <c r="J18" i="97"/>
  <c r="I18" i="97"/>
  <c r="U17" i="97"/>
  <c r="T17" i="97"/>
  <c r="L17" i="97"/>
  <c r="K17" i="97"/>
  <c r="J17" i="97"/>
  <c r="I17" i="97"/>
  <c r="U16" i="97"/>
  <c r="T16" i="97"/>
  <c r="L16" i="97"/>
  <c r="K16" i="97"/>
  <c r="J16" i="97"/>
  <c r="I16" i="97"/>
  <c r="U15" i="97"/>
  <c r="T15" i="97"/>
  <c r="L15" i="97"/>
  <c r="K15" i="97"/>
  <c r="J15" i="97"/>
  <c r="I15" i="97"/>
  <c r="U14" i="97"/>
  <c r="T14" i="97"/>
  <c r="L14" i="97"/>
  <c r="K14" i="97"/>
  <c r="J14" i="97"/>
  <c r="I14" i="97"/>
  <c r="U13" i="97"/>
  <c r="T13" i="97"/>
  <c r="L13" i="97"/>
  <c r="K13" i="97"/>
  <c r="J13" i="97"/>
  <c r="I13" i="97"/>
  <c r="U12" i="97"/>
  <c r="T12" i="97"/>
  <c r="L12" i="97"/>
  <c r="K12" i="97"/>
  <c r="J12" i="97"/>
  <c r="I12" i="97"/>
  <c r="U11" i="97"/>
  <c r="T11" i="97"/>
  <c r="L11" i="97"/>
  <c r="K11" i="97"/>
  <c r="J11" i="97"/>
  <c r="I11" i="97"/>
  <c r="U10" i="97"/>
  <c r="T10" i="97"/>
  <c r="L10" i="97"/>
  <c r="K10" i="97"/>
  <c r="J10" i="97"/>
  <c r="I10" i="97"/>
  <c r="U9" i="97"/>
  <c r="T9" i="97"/>
  <c r="L9" i="97"/>
  <c r="K9" i="97"/>
  <c r="J9" i="97"/>
  <c r="I9" i="97"/>
  <c r="U8" i="97"/>
  <c r="T8" i="97"/>
  <c r="L8" i="97"/>
  <c r="K8" i="97"/>
  <c r="J8" i="97"/>
  <c r="I8" i="97"/>
  <c r="U7" i="97"/>
  <c r="T7" i="97"/>
  <c r="L7" i="97"/>
  <c r="K7" i="97"/>
  <c r="J7" i="97"/>
  <c r="I7" i="97"/>
  <c r="C4" i="97"/>
  <c r="C3" i="97"/>
  <c r="U40" i="96"/>
  <c r="T40" i="96"/>
  <c r="L40" i="96"/>
  <c r="K40" i="96"/>
  <c r="J40" i="96"/>
  <c r="I40" i="96"/>
  <c r="U39" i="96"/>
  <c r="T39" i="96"/>
  <c r="L39" i="96"/>
  <c r="K39" i="96"/>
  <c r="J39" i="96"/>
  <c r="I39" i="96"/>
  <c r="U38" i="96"/>
  <c r="T38" i="96"/>
  <c r="L38" i="96"/>
  <c r="K38" i="96"/>
  <c r="J38" i="96"/>
  <c r="I38" i="96"/>
  <c r="U37" i="96"/>
  <c r="T37" i="96"/>
  <c r="L37" i="96"/>
  <c r="K37" i="96"/>
  <c r="J37" i="96"/>
  <c r="I37" i="96"/>
  <c r="U36" i="96"/>
  <c r="T36" i="96"/>
  <c r="L36" i="96"/>
  <c r="K36" i="96"/>
  <c r="J36" i="96"/>
  <c r="I36" i="96"/>
  <c r="U35" i="96"/>
  <c r="T35" i="96"/>
  <c r="L35" i="96"/>
  <c r="K35" i="96"/>
  <c r="J35" i="96"/>
  <c r="I35" i="96"/>
  <c r="U34" i="96"/>
  <c r="T34" i="96"/>
  <c r="L34" i="96"/>
  <c r="K34" i="96"/>
  <c r="J34" i="96"/>
  <c r="I34" i="96"/>
  <c r="U33" i="96"/>
  <c r="T33" i="96"/>
  <c r="L33" i="96"/>
  <c r="K33" i="96"/>
  <c r="J33" i="96"/>
  <c r="I33" i="96"/>
  <c r="U32" i="96"/>
  <c r="T32" i="96"/>
  <c r="L32" i="96"/>
  <c r="K32" i="96"/>
  <c r="J32" i="96"/>
  <c r="I32" i="96"/>
  <c r="U31" i="96"/>
  <c r="T31" i="96"/>
  <c r="L31" i="96"/>
  <c r="K31" i="96"/>
  <c r="J31" i="96"/>
  <c r="I31" i="96"/>
  <c r="U30" i="96"/>
  <c r="T30" i="96"/>
  <c r="L30" i="96"/>
  <c r="K30" i="96"/>
  <c r="J30" i="96"/>
  <c r="I30" i="96"/>
  <c r="U29" i="96"/>
  <c r="T29" i="96"/>
  <c r="L29" i="96"/>
  <c r="K29" i="96"/>
  <c r="J29" i="96"/>
  <c r="I29" i="96"/>
  <c r="U28" i="96"/>
  <c r="T28" i="96"/>
  <c r="L28" i="96"/>
  <c r="K28" i="96"/>
  <c r="J28" i="96"/>
  <c r="I28" i="96"/>
  <c r="U27" i="96"/>
  <c r="T27" i="96"/>
  <c r="L27" i="96"/>
  <c r="K27" i="96"/>
  <c r="J27" i="96"/>
  <c r="I27" i="96"/>
  <c r="U26" i="96"/>
  <c r="T26" i="96"/>
  <c r="L26" i="96"/>
  <c r="K26" i="96"/>
  <c r="J26" i="96"/>
  <c r="I26" i="96"/>
  <c r="U25" i="96"/>
  <c r="T25" i="96"/>
  <c r="L25" i="96"/>
  <c r="K25" i="96"/>
  <c r="J25" i="96"/>
  <c r="I25" i="96"/>
  <c r="U24" i="96"/>
  <c r="T24" i="96"/>
  <c r="L24" i="96"/>
  <c r="K24" i="96"/>
  <c r="J24" i="96"/>
  <c r="I24" i="96"/>
  <c r="U23" i="96"/>
  <c r="T23" i="96"/>
  <c r="L23" i="96"/>
  <c r="K23" i="96"/>
  <c r="J23" i="96"/>
  <c r="I23" i="96"/>
  <c r="U22" i="96"/>
  <c r="T22" i="96"/>
  <c r="L22" i="96"/>
  <c r="K22" i="96"/>
  <c r="J22" i="96"/>
  <c r="I22" i="96"/>
  <c r="U21" i="96"/>
  <c r="T21" i="96"/>
  <c r="L21" i="96"/>
  <c r="K21" i="96"/>
  <c r="J21" i="96"/>
  <c r="I21" i="96"/>
  <c r="U20" i="96"/>
  <c r="T20" i="96"/>
  <c r="L20" i="96"/>
  <c r="K20" i="96"/>
  <c r="J20" i="96"/>
  <c r="I20" i="96"/>
  <c r="U19" i="96"/>
  <c r="T19" i="96"/>
  <c r="L19" i="96"/>
  <c r="K19" i="96"/>
  <c r="J19" i="96"/>
  <c r="I19" i="96"/>
  <c r="U18" i="96"/>
  <c r="T18" i="96"/>
  <c r="L18" i="96"/>
  <c r="K18" i="96"/>
  <c r="J18" i="96"/>
  <c r="I18" i="96"/>
  <c r="U17" i="96"/>
  <c r="T17" i="96"/>
  <c r="L17" i="96"/>
  <c r="K17" i="96"/>
  <c r="J17" i="96"/>
  <c r="I17" i="96"/>
  <c r="U16" i="96"/>
  <c r="T16" i="96"/>
  <c r="L16" i="96"/>
  <c r="K16" i="96"/>
  <c r="J16" i="96"/>
  <c r="I16" i="96"/>
  <c r="U15" i="96"/>
  <c r="T15" i="96"/>
  <c r="L15" i="96"/>
  <c r="K15" i="96"/>
  <c r="J15" i="96"/>
  <c r="I15" i="96"/>
  <c r="U14" i="96"/>
  <c r="T14" i="96"/>
  <c r="L14" i="96"/>
  <c r="K14" i="96"/>
  <c r="J14" i="96"/>
  <c r="I14" i="96"/>
  <c r="U13" i="96"/>
  <c r="T13" i="96"/>
  <c r="L13" i="96"/>
  <c r="K13" i="96"/>
  <c r="J13" i="96"/>
  <c r="I13" i="96"/>
  <c r="U12" i="96"/>
  <c r="T12" i="96"/>
  <c r="L12" i="96"/>
  <c r="K12" i="96"/>
  <c r="J12" i="96"/>
  <c r="I12" i="96"/>
  <c r="U11" i="96"/>
  <c r="T11" i="96"/>
  <c r="L11" i="96"/>
  <c r="K11" i="96"/>
  <c r="J11" i="96"/>
  <c r="I11" i="96"/>
  <c r="U10" i="96"/>
  <c r="T10" i="96"/>
  <c r="L10" i="96"/>
  <c r="K10" i="96"/>
  <c r="J10" i="96"/>
  <c r="I10" i="96"/>
  <c r="U9" i="96"/>
  <c r="T9" i="96"/>
  <c r="L9" i="96"/>
  <c r="K9" i="96"/>
  <c r="J9" i="96"/>
  <c r="I9" i="96"/>
  <c r="U8" i="96"/>
  <c r="T8" i="96"/>
  <c r="L8" i="96"/>
  <c r="K8" i="96"/>
  <c r="J8" i="96"/>
  <c r="I8" i="96"/>
  <c r="U7" i="96"/>
  <c r="T7" i="96"/>
  <c r="L7" i="96"/>
  <c r="K7" i="96"/>
  <c r="J7" i="96"/>
  <c r="I7" i="96"/>
  <c r="C4" i="96"/>
  <c r="C3" i="96"/>
  <c r="U39" i="73"/>
  <c r="T39" i="73"/>
  <c r="L39" i="73"/>
  <c r="K39" i="73"/>
  <c r="J39" i="73"/>
  <c r="I39" i="73"/>
  <c r="U40" i="95"/>
  <c r="T40" i="95"/>
  <c r="L40" i="95"/>
  <c r="K40" i="95"/>
  <c r="J40" i="95"/>
  <c r="I40" i="95"/>
  <c r="U39" i="95"/>
  <c r="T39" i="95"/>
  <c r="L39" i="95"/>
  <c r="K39" i="95"/>
  <c r="J39" i="95"/>
  <c r="I39" i="95"/>
  <c r="U38" i="95"/>
  <c r="T38" i="95"/>
  <c r="L38" i="95"/>
  <c r="K38" i="95"/>
  <c r="J38" i="95"/>
  <c r="I38" i="95"/>
  <c r="U37" i="95"/>
  <c r="T37" i="95"/>
  <c r="L37" i="95"/>
  <c r="K37" i="95"/>
  <c r="J37" i="95"/>
  <c r="I37" i="95"/>
  <c r="U36" i="95"/>
  <c r="T36" i="95"/>
  <c r="L36" i="95"/>
  <c r="K36" i="95"/>
  <c r="J36" i="95"/>
  <c r="I36" i="95"/>
  <c r="U35" i="95"/>
  <c r="T35" i="95"/>
  <c r="L35" i="95"/>
  <c r="K35" i="95"/>
  <c r="J35" i="95"/>
  <c r="I35" i="95"/>
  <c r="U34" i="95"/>
  <c r="T34" i="95"/>
  <c r="L34" i="95"/>
  <c r="K34" i="95"/>
  <c r="J34" i="95"/>
  <c r="I34" i="95"/>
  <c r="U33" i="95"/>
  <c r="T33" i="95"/>
  <c r="L33" i="95"/>
  <c r="K33" i="95"/>
  <c r="J33" i="95"/>
  <c r="I33" i="95"/>
  <c r="U32" i="95"/>
  <c r="T32" i="95"/>
  <c r="L32" i="95"/>
  <c r="K32" i="95"/>
  <c r="J32" i="95"/>
  <c r="I32" i="95"/>
  <c r="U31" i="95"/>
  <c r="T31" i="95"/>
  <c r="L31" i="95"/>
  <c r="K31" i="95"/>
  <c r="J31" i="95"/>
  <c r="I31" i="95"/>
  <c r="U30" i="95"/>
  <c r="T30" i="95"/>
  <c r="L30" i="95"/>
  <c r="K30" i="95"/>
  <c r="J30" i="95"/>
  <c r="I30" i="95"/>
  <c r="U29" i="95"/>
  <c r="T29" i="95"/>
  <c r="L29" i="95"/>
  <c r="K29" i="95"/>
  <c r="J29" i="95"/>
  <c r="I29" i="95"/>
  <c r="U28" i="95"/>
  <c r="T28" i="95"/>
  <c r="L28" i="95"/>
  <c r="K28" i="95"/>
  <c r="J28" i="95"/>
  <c r="I28" i="95"/>
  <c r="U27" i="95"/>
  <c r="T27" i="95"/>
  <c r="L27" i="95"/>
  <c r="K27" i="95"/>
  <c r="J27" i="95"/>
  <c r="I27" i="95"/>
  <c r="U26" i="95"/>
  <c r="T26" i="95"/>
  <c r="L26" i="95"/>
  <c r="K26" i="95"/>
  <c r="J26" i="95"/>
  <c r="I26" i="95"/>
  <c r="U25" i="95"/>
  <c r="T25" i="95"/>
  <c r="L25" i="95"/>
  <c r="K25" i="95"/>
  <c r="J25" i="95"/>
  <c r="I25" i="95"/>
  <c r="U24" i="95"/>
  <c r="T24" i="95"/>
  <c r="L24" i="95"/>
  <c r="K24" i="95"/>
  <c r="J24" i="95"/>
  <c r="I24" i="95"/>
  <c r="U23" i="95"/>
  <c r="T23" i="95"/>
  <c r="L23" i="95"/>
  <c r="K23" i="95"/>
  <c r="J23" i="95"/>
  <c r="I23" i="95"/>
  <c r="U22" i="95"/>
  <c r="T22" i="95"/>
  <c r="L22" i="95"/>
  <c r="K22" i="95"/>
  <c r="J22" i="95"/>
  <c r="I22" i="95"/>
  <c r="U21" i="95"/>
  <c r="T21" i="95"/>
  <c r="L21" i="95"/>
  <c r="K21" i="95"/>
  <c r="J21" i="95"/>
  <c r="I21" i="95"/>
  <c r="U20" i="95"/>
  <c r="T20" i="95"/>
  <c r="L20" i="95"/>
  <c r="K20" i="95"/>
  <c r="J20" i="95"/>
  <c r="I20" i="95"/>
  <c r="U19" i="95"/>
  <c r="T19" i="95"/>
  <c r="L19" i="95"/>
  <c r="K19" i="95"/>
  <c r="J19" i="95"/>
  <c r="I19" i="95"/>
  <c r="U18" i="95"/>
  <c r="T18" i="95"/>
  <c r="L18" i="95"/>
  <c r="K18" i="95"/>
  <c r="J18" i="95"/>
  <c r="I18" i="95"/>
  <c r="U17" i="95"/>
  <c r="T17" i="95"/>
  <c r="L17" i="95"/>
  <c r="K17" i="95"/>
  <c r="J17" i="95"/>
  <c r="I17" i="95"/>
  <c r="U16" i="95"/>
  <c r="T16" i="95"/>
  <c r="L16" i="95"/>
  <c r="K16" i="95"/>
  <c r="J16" i="95"/>
  <c r="I16" i="95"/>
  <c r="U15" i="95"/>
  <c r="T15" i="95"/>
  <c r="L15" i="95"/>
  <c r="K15" i="95"/>
  <c r="J15" i="95"/>
  <c r="I15" i="95"/>
  <c r="U14" i="95"/>
  <c r="T14" i="95"/>
  <c r="L14" i="95"/>
  <c r="K14" i="95"/>
  <c r="J14" i="95"/>
  <c r="I14" i="95"/>
  <c r="U13" i="95"/>
  <c r="T13" i="95"/>
  <c r="L13" i="95"/>
  <c r="K13" i="95"/>
  <c r="J13" i="95"/>
  <c r="I13" i="95"/>
  <c r="U12" i="95"/>
  <c r="T12" i="95"/>
  <c r="L12" i="95"/>
  <c r="K12" i="95"/>
  <c r="J12" i="95"/>
  <c r="I12" i="95"/>
  <c r="U11" i="95"/>
  <c r="T11" i="95"/>
  <c r="L11" i="95"/>
  <c r="K11" i="95"/>
  <c r="J11" i="95"/>
  <c r="I11" i="95"/>
  <c r="U10" i="95"/>
  <c r="T10" i="95"/>
  <c r="L10" i="95"/>
  <c r="K10" i="95"/>
  <c r="J10" i="95"/>
  <c r="I10" i="95"/>
  <c r="U9" i="95"/>
  <c r="T9" i="95"/>
  <c r="L9" i="95"/>
  <c r="K9" i="95"/>
  <c r="J9" i="95"/>
  <c r="I9" i="95"/>
  <c r="U8" i="95"/>
  <c r="T8" i="95"/>
  <c r="L8" i="95"/>
  <c r="K8" i="95"/>
  <c r="J8" i="95"/>
  <c r="I8" i="95"/>
  <c r="U7" i="95"/>
  <c r="T7" i="95"/>
  <c r="L7" i="95"/>
  <c r="K7" i="95"/>
  <c r="J7" i="95"/>
  <c r="I7" i="95"/>
  <c r="C4" i="95"/>
  <c r="C3" i="95"/>
  <c r="T7" i="93"/>
  <c r="I8" i="94"/>
  <c r="I25" i="18" s="1"/>
  <c r="J8" i="94"/>
  <c r="J25" i="18" s="1"/>
  <c r="K8" i="94"/>
  <c r="L8" i="94"/>
  <c r="L25" i="18" s="1"/>
  <c r="I9" i="94"/>
  <c r="I97" i="18" s="1"/>
  <c r="J9" i="94"/>
  <c r="J97" i="18" s="1"/>
  <c r="K9" i="94"/>
  <c r="K97" i="18" s="1"/>
  <c r="L9" i="94"/>
  <c r="L97" i="18" s="1"/>
  <c r="I11" i="94"/>
  <c r="J11" i="94"/>
  <c r="K11" i="94"/>
  <c r="L11" i="94"/>
  <c r="I12" i="94"/>
  <c r="J12" i="94"/>
  <c r="K12" i="94"/>
  <c r="L12" i="94"/>
  <c r="I13" i="94"/>
  <c r="J13" i="94"/>
  <c r="K13" i="94"/>
  <c r="L13" i="94"/>
  <c r="I14" i="94"/>
  <c r="J14" i="94"/>
  <c r="K14" i="94"/>
  <c r="L14" i="94"/>
  <c r="I15" i="94"/>
  <c r="J15" i="94"/>
  <c r="K15" i="94"/>
  <c r="L15" i="94"/>
  <c r="I16" i="94"/>
  <c r="J16" i="94"/>
  <c r="K16" i="94"/>
  <c r="L16" i="94"/>
  <c r="I17" i="94"/>
  <c r="J17" i="94"/>
  <c r="K17" i="94"/>
  <c r="L17" i="94"/>
  <c r="I18" i="94"/>
  <c r="J18" i="94"/>
  <c r="K18" i="94"/>
  <c r="L18" i="94"/>
  <c r="I19" i="94"/>
  <c r="J19" i="94"/>
  <c r="K19" i="94"/>
  <c r="L19" i="94"/>
  <c r="I20" i="94"/>
  <c r="J20" i="94"/>
  <c r="K20" i="94"/>
  <c r="L20" i="94"/>
  <c r="I21" i="94"/>
  <c r="J21" i="94"/>
  <c r="K21" i="94"/>
  <c r="L21" i="94"/>
  <c r="I22" i="94"/>
  <c r="J22" i="94"/>
  <c r="K22" i="94"/>
  <c r="L22" i="94"/>
  <c r="I23" i="94"/>
  <c r="J23" i="94"/>
  <c r="K23" i="94"/>
  <c r="L23" i="94"/>
  <c r="I24" i="94"/>
  <c r="J24" i="94"/>
  <c r="K24" i="94"/>
  <c r="L24" i="94"/>
  <c r="I25" i="94"/>
  <c r="J25" i="94"/>
  <c r="K25" i="94"/>
  <c r="L25" i="94"/>
  <c r="I26" i="94"/>
  <c r="J26" i="94"/>
  <c r="K26" i="94"/>
  <c r="L26" i="94"/>
  <c r="I27" i="94"/>
  <c r="J27" i="94"/>
  <c r="K27" i="94"/>
  <c r="L27" i="94"/>
  <c r="I28" i="94"/>
  <c r="J28" i="94"/>
  <c r="K28" i="94"/>
  <c r="L28" i="94"/>
  <c r="I29" i="94"/>
  <c r="J29" i="94"/>
  <c r="K29" i="94"/>
  <c r="L29" i="94"/>
  <c r="I30" i="94"/>
  <c r="J30" i="94"/>
  <c r="K30" i="94"/>
  <c r="L30" i="94"/>
  <c r="I31" i="94"/>
  <c r="J31" i="94"/>
  <c r="K31" i="94"/>
  <c r="L31" i="94"/>
  <c r="I32" i="94"/>
  <c r="J32" i="94"/>
  <c r="K32" i="94"/>
  <c r="L32" i="94"/>
  <c r="I33" i="94"/>
  <c r="J33" i="94"/>
  <c r="K33" i="94"/>
  <c r="L33" i="94"/>
  <c r="I34" i="94"/>
  <c r="J34" i="94"/>
  <c r="K34" i="94"/>
  <c r="L34" i="94"/>
  <c r="I35" i="94"/>
  <c r="J35" i="94"/>
  <c r="K35" i="94"/>
  <c r="L35" i="94"/>
  <c r="I36" i="94"/>
  <c r="J36" i="94"/>
  <c r="K36" i="94"/>
  <c r="L36" i="94"/>
  <c r="I37" i="94"/>
  <c r="J37" i="94"/>
  <c r="K37" i="94"/>
  <c r="L37" i="94"/>
  <c r="I38" i="94"/>
  <c r="J38" i="94"/>
  <c r="K38" i="94"/>
  <c r="L38" i="94"/>
  <c r="I39" i="94"/>
  <c r="J39" i="94"/>
  <c r="K39" i="94"/>
  <c r="L39" i="94"/>
  <c r="I40" i="94"/>
  <c r="J40" i="94"/>
  <c r="K40" i="94"/>
  <c r="L40" i="94"/>
  <c r="L7" i="94"/>
  <c r="L21" i="18" s="1"/>
  <c r="K7" i="94"/>
  <c r="K21" i="18" s="1"/>
  <c r="J7" i="94"/>
  <c r="J21" i="18" s="1"/>
  <c r="I7" i="94"/>
  <c r="I21" i="18" s="1"/>
  <c r="U40" i="94"/>
  <c r="T40" i="94"/>
  <c r="U39" i="94"/>
  <c r="T39" i="94"/>
  <c r="U38" i="94"/>
  <c r="T38" i="94"/>
  <c r="U37" i="94"/>
  <c r="T37" i="94"/>
  <c r="U36" i="94"/>
  <c r="T36" i="94"/>
  <c r="U35" i="94"/>
  <c r="T35" i="94"/>
  <c r="U34" i="94"/>
  <c r="T34" i="94"/>
  <c r="U33" i="94"/>
  <c r="T33" i="94"/>
  <c r="U32" i="94"/>
  <c r="T32" i="94"/>
  <c r="U31" i="94"/>
  <c r="T31" i="94"/>
  <c r="U30" i="94"/>
  <c r="T30" i="94"/>
  <c r="U29" i="94"/>
  <c r="T29" i="94"/>
  <c r="U28" i="94"/>
  <c r="T28" i="94"/>
  <c r="U27" i="94"/>
  <c r="T27" i="94"/>
  <c r="U26" i="94"/>
  <c r="T26" i="94"/>
  <c r="U25" i="94"/>
  <c r="T25" i="94"/>
  <c r="U24" i="94"/>
  <c r="T24" i="94"/>
  <c r="U23" i="94"/>
  <c r="T23" i="94"/>
  <c r="U22" i="94"/>
  <c r="T22" i="94"/>
  <c r="U21" i="94"/>
  <c r="T21" i="94"/>
  <c r="U20" i="94"/>
  <c r="T20" i="94"/>
  <c r="U19" i="94"/>
  <c r="T19" i="94"/>
  <c r="U18" i="94"/>
  <c r="T18" i="94"/>
  <c r="U17" i="94"/>
  <c r="T17" i="94"/>
  <c r="U16" i="94"/>
  <c r="T16" i="94"/>
  <c r="U15" i="94"/>
  <c r="T15" i="94"/>
  <c r="U14" i="94"/>
  <c r="T14" i="94"/>
  <c r="U13" i="94"/>
  <c r="T13" i="94"/>
  <c r="U12" i="94"/>
  <c r="T12" i="94"/>
  <c r="U11" i="94"/>
  <c r="T11" i="94"/>
  <c r="U9" i="94"/>
  <c r="S97" i="18" s="1"/>
  <c r="T9" i="94"/>
  <c r="U8" i="94"/>
  <c r="S25" i="18" s="1"/>
  <c r="T8" i="94"/>
  <c r="T7" i="94"/>
  <c r="C4" i="94"/>
  <c r="C3" i="94"/>
  <c r="C4" i="73"/>
  <c r="U40" i="93"/>
  <c r="T40" i="93"/>
  <c r="L40" i="93"/>
  <c r="K40" i="93"/>
  <c r="J40" i="93"/>
  <c r="I40" i="93"/>
  <c r="U39" i="93"/>
  <c r="T39" i="93"/>
  <c r="L39" i="93"/>
  <c r="K39" i="93"/>
  <c r="J39" i="93"/>
  <c r="I39" i="93"/>
  <c r="U38" i="93"/>
  <c r="T38" i="93"/>
  <c r="L38" i="93"/>
  <c r="K38" i="93"/>
  <c r="J38" i="93"/>
  <c r="I38" i="93"/>
  <c r="U37" i="93"/>
  <c r="T37" i="93"/>
  <c r="L37" i="93"/>
  <c r="K37" i="93"/>
  <c r="J37" i="93"/>
  <c r="I37" i="93"/>
  <c r="U36" i="93"/>
  <c r="T36" i="93"/>
  <c r="L36" i="93"/>
  <c r="K36" i="93"/>
  <c r="J36" i="93"/>
  <c r="I36" i="93"/>
  <c r="U35" i="93"/>
  <c r="T35" i="93"/>
  <c r="L35" i="93"/>
  <c r="K35" i="93"/>
  <c r="J35" i="93"/>
  <c r="I35" i="93"/>
  <c r="U34" i="93"/>
  <c r="T34" i="93"/>
  <c r="L34" i="93"/>
  <c r="K34" i="93"/>
  <c r="J34" i="93"/>
  <c r="I34" i="93"/>
  <c r="U33" i="93"/>
  <c r="T33" i="93"/>
  <c r="L33" i="93"/>
  <c r="K33" i="93"/>
  <c r="J33" i="93"/>
  <c r="I33" i="93"/>
  <c r="U32" i="93"/>
  <c r="T32" i="93"/>
  <c r="L32" i="93"/>
  <c r="K32" i="93"/>
  <c r="J32" i="93"/>
  <c r="I32" i="93"/>
  <c r="U31" i="93"/>
  <c r="T31" i="93"/>
  <c r="L31" i="93"/>
  <c r="K31" i="93"/>
  <c r="J31" i="93"/>
  <c r="I31" i="93"/>
  <c r="U30" i="93"/>
  <c r="T30" i="93"/>
  <c r="L30" i="93"/>
  <c r="K30" i="93"/>
  <c r="J30" i="93"/>
  <c r="I30" i="93"/>
  <c r="U29" i="93"/>
  <c r="T29" i="93"/>
  <c r="L29" i="93"/>
  <c r="K29" i="93"/>
  <c r="J29" i="93"/>
  <c r="I29" i="93"/>
  <c r="U28" i="93"/>
  <c r="T28" i="93"/>
  <c r="L28" i="93"/>
  <c r="K28" i="93"/>
  <c r="J28" i="93"/>
  <c r="I28" i="93"/>
  <c r="U27" i="93"/>
  <c r="T27" i="93"/>
  <c r="L27" i="93"/>
  <c r="K27" i="93"/>
  <c r="J27" i="93"/>
  <c r="I27" i="93"/>
  <c r="U26" i="93"/>
  <c r="T26" i="93"/>
  <c r="L26" i="93"/>
  <c r="K26" i="93"/>
  <c r="J26" i="93"/>
  <c r="I26" i="93"/>
  <c r="U25" i="93"/>
  <c r="T25" i="93"/>
  <c r="L25" i="93"/>
  <c r="K25" i="93"/>
  <c r="J25" i="93"/>
  <c r="I25" i="93"/>
  <c r="U24" i="93"/>
  <c r="T24" i="93"/>
  <c r="L24" i="93"/>
  <c r="K24" i="93"/>
  <c r="J24" i="93"/>
  <c r="I24" i="93"/>
  <c r="U23" i="93"/>
  <c r="T23" i="93"/>
  <c r="L23" i="93"/>
  <c r="K23" i="93"/>
  <c r="J23" i="93"/>
  <c r="I23" i="93"/>
  <c r="U22" i="93"/>
  <c r="T22" i="93"/>
  <c r="L22" i="93"/>
  <c r="K22" i="93"/>
  <c r="J22" i="93"/>
  <c r="I22" i="93"/>
  <c r="U21" i="93"/>
  <c r="T21" i="93"/>
  <c r="L21" i="93"/>
  <c r="K21" i="93"/>
  <c r="J21" i="93"/>
  <c r="I21" i="93"/>
  <c r="U20" i="93"/>
  <c r="T20" i="93"/>
  <c r="L20" i="93"/>
  <c r="K20" i="93"/>
  <c r="J20" i="93"/>
  <c r="I20" i="93"/>
  <c r="U19" i="93"/>
  <c r="T19" i="93"/>
  <c r="L19" i="93"/>
  <c r="K19" i="93"/>
  <c r="J19" i="93"/>
  <c r="I19" i="93"/>
  <c r="U18" i="93"/>
  <c r="T18" i="93"/>
  <c r="L18" i="93"/>
  <c r="K18" i="93"/>
  <c r="J18" i="93"/>
  <c r="I18" i="93"/>
  <c r="U17" i="93"/>
  <c r="T17" i="93"/>
  <c r="L17" i="93"/>
  <c r="K17" i="93"/>
  <c r="J17" i="93"/>
  <c r="I17" i="93"/>
  <c r="U16" i="93"/>
  <c r="T16" i="93"/>
  <c r="L16" i="93"/>
  <c r="K16" i="93"/>
  <c r="J16" i="93"/>
  <c r="I16" i="93"/>
  <c r="U15" i="93"/>
  <c r="T15" i="93"/>
  <c r="L15" i="93"/>
  <c r="K15" i="93"/>
  <c r="J15" i="93"/>
  <c r="I15" i="93"/>
  <c r="U14" i="93"/>
  <c r="T14" i="93"/>
  <c r="L14" i="93"/>
  <c r="K14" i="93"/>
  <c r="J14" i="93"/>
  <c r="I14" i="93"/>
  <c r="U13" i="93"/>
  <c r="T13" i="93"/>
  <c r="L13" i="93"/>
  <c r="K13" i="93"/>
  <c r="J13" i="93"/>
  <c r="I13" i="93"/>
  <c r="U12" i="93"/>
  <c r="T12" i="93"/>
  <c r="L12" i="93"/>
  <c r="K12" i="93"/>
  <c r="J12" i="93"/>
  <c r="I12" i="93"/>
  <c r="U11" i="93"/>
  <c r="T11" i="93"/>
  <c r="L11" i="93"/>
  <c r="K11" i="93"/>
  <c r="J11" i="93"/>
  <c r="I11" i="93"/>
  <c r="U10" i="93"/>
  <c r="T10" i="93"/>
  <c r="L10" i="93"/>
  <c r="K10" i="93"/>
  <c r="J10" i="93"/>
  <c r="I10" i="93"/>
  <c r="U9" i="93"/>
  <c r="T9" i="93"/>
  <c r="L9" i="93"/>
  <c r="K9" i="93"/>
  <c r="J9" i="93"/>
  <c r="I9" i="93"/>
  <c r="U8" i="93"/>
  <c r="T8" i="93"/>
  <c r="L8" i="93"/>
  <c r="K8" i="93"/>
  <c r="J8" i="93"/>
  <c r="I8" i="93"/>
  <c r="U7" i="93"/>
  <c r="L7" i="93"/>
  <c r="K7" i="93"/>
  <c r="J7" i="93"/>
  <c r="I7" i="93"/>
  <c r="C4" i="93"/>
  <c r="C3" i="93"/>
  <c r="U40" i="92"/>
  <c r="T40" i="92"/>
  <c r="L40" i="92"/>
  <c r="K40" i="92"/>
  <c r="J40" i="92"/>
  <c r="I40" i="92"/>
  <c r="U39" i="92"/>
  <c r="T39" i="92"/>
  <c r="L39" i="92"/>
  <c r="K39" i="92"/>
  <c r="J39" i="92"/>
  <c r="I39" i="92"/>
  <c r="U38" i="92"/>
  <c r="T38" i="92"/>
  <c r="L38" i="92"/>
  <c r="K38" i="92"/>
  <c r="J38" i="92"/>
  <c r="I38" i="92"/>
  <c r="U37" i="92"/>
  <c r="T37" i="92"/>
  <c r="L37" i="92"/>
  <c r="K37" i="92"/>
  <c r="J37" i="92"/>
  <c r="I37" i="92"/>
  <c r="U36" i="92"/>
  <c r="T36" i="92"/>
  <c r="L36" i="92"/>
  <c r="K36" i="92"/>
  <c r="J36" i="92"/>
  <c r="I36" i="92"/>
  <c r="U35" i="92"/>
  <c r="T35" i="92"/>
  <c r="L35" i="92"/>
  <c r="K35" i="92"/>
  <c r="J35" i="92"/>
  <c r="I35" i="92"/>
  <c r="U34" i="92"/>
  <c r="T34" i="92"/>
  <c r="L34" i="92"/>
  <c r="K34" i="92"/>
  <c r="J34" i="92"/>
  <c r="I34" i="92"/>
  <c r="U33" i="92"/>
  <c r="T33" i="92"/>
  <c r="L33" i="92"/>
  <c r="K33" i="92"/>
  <c r="J33" i="92"/>
  <c r="I33" i="92"/>
  <c r="U32" i="92"/>
  <c r="T32" i="92"/>
  <c r="L32" i="92"/>
  <c r="K32" i="92"/>
  <c r="J32" i="92"/>
  <c r="I32" i="92"/>
  <c r="U31" i="92"/>
  <c r="T31" i="92"/>
  <c r="L31" i="92"/>
  <c r="K31" i="92"/>
  <c r="J31" i="92"/>
  <c r="I31" i="92"/>
  <c r="U30" i="92"/>
  <c r="T30" i="92"/>
  <c r="L30" i="92"/>
  <c r="K30" i="92"/>
  <c r="J30" i="92"/>
  <c r="I30" i="92"/>
  <c r="U29" i="92"/>
  <c r="T29" i="92"/>
  <c r="L29" i="92"/>
  <c r="K29" i="92"/>
  <c r="J29" i="92"/>
  <c r="I29" i="92"/>
  <c r="U28" i="92"/>
  <c r="T28" i="92"/>
  <c r="L28" i="92"/>
  <c r="K28" i="92"/>
  <c r="J28" i="92"/>
  <c r="I28" i="92"/>
  <c r="U27" i="92"/>
  <c r="T27" i="92"/>
  <c r="L27" i="92"/>
  <c r="K27" i="92"/>
  <c r="J27" i="92"/>
  <c r="I27" i="92"/>
  <c r="U26" i="92"/>
  <c r="T26" i="92"/>
  <c r="L26" i="92"/>
  <c r="K26" i="92"/>
  <c r="J26" i="92"/>
  <c r="I26" i="92"/>
  <c r="U25" i="92"/>
  <c r="T25" i="92"/>
  <c r="L25" i="92"/>
  <c r="K25" i="92"/>
  <c r="J25" i="92"/>
  <c r="I25" i="92"/>
  <c r="U24" i="92"/>
  <c r="S173" i="18" s="1"/>
  <c r="T24" i="92"/>
  <c r="L24" i="92"/>
  <c r="L173" i="18" s="1"/>
  <c r="K24" i="92"/>
  <c r="K173" i="18" s="1"/>
  <c r="J24" i="92"/>
  <c r="J173" i="18" s="1"/>
  <c r="I24" i="92"/>
  <c r="U23" i="92"/>
  <c r="S149" i="18" s="1"/>
  <c r="T23" i="92"/>
  <c r="L23" i="92"/>
  <c r="L149" i="18" s="1"/>
  <c r="K23" i="92"/>
  <c r="K149" i="18" s="1"/>
  <c r="J23" i="92"/>
  <c r="I23" i="92"/>
  <c r="U22" i="92"/>
  <c r="S148" i="18" s="1"/>
  <c r="T22" i="92"/>
  <c r="L22" i="92"/>
  <c r="L148" i="18" s="1"/>
  <c r="K22" i="92"/>
  <c r="K148" i="18" s="1"/>
  <c r="J22" i="92"/>
  <c r="I22" i="92"/>
  <c r="U21" i="92"/>
  <c r="S147" i="18" s="1"/>
  <c r="T21" i="92"/>
  <c r="L21" i="92"/>
  <c r="L147" i="18" s="1"/>
  <c r="K21" i="92"/>
  <c r="K147" i="18" s="1"/>
  <c r="J21" i="92"/>
  <c r="I21" i="92"/>
  <c r="U20" i="92"/>
  <c r="S146" i="18" s="1"/>
  <c r="T20" i="92"/>
  <c r="L20" i="92"/>
  <c r="L146" i="18" s="1"/>
  <c r="K20" i="92"/>
  <c r="K146" i="18" s="1"/>
  <c r="J20" i="92"/>
  <c r="I20" i="92"/>
  <c r="U19" i="92"/>
  <c r="S145" i="18" s="1"/>
  <c r="T19" i="92"/>
  <c r="L19" i="92"/>
  <c r="L145" i="18" s="1"/>
  <c r="K19" i="92"/>
  <c r="K145" i="18" s="1"/>
  <c r="J19" i="92"/>
  <c r="I19" i="92"/>
  <c r="U18" i="92"/>
  <c r="S144" i="18" s="1"/>
  <c r="T18" i="92"/>
  <c r="L18" i="92"/>
  <c r="L144" i="18" s="1"/>
  <c r="K18" i="92"/>
  <c r="K144" i="18" s="1"/>
  <c r="J18" i="92"/>
  <c r="I18" i="92"/>
  <c r="U17" i="92"/>
  <c r="S139" i="18" s="1"/>
  <c r="T17" i="92"/>
  <c r="L17" i="92"/>
  <c r="L139" i="18" s="1"/>
  <c r="K17" i="92"/>
  <c r="K139" i="18" s="1"/>
  <c r="J17" i="92"/>
  <c r="I17" i="92"/>
  <c r="U16" i="92"/>
  <c r="S138" i="18" s="1"/>
  <c r="T16" i="92"/>
  <c r="L16" i="92"/>
  <c r="L138" i="18" s="1"/>
  <c r="K16" i="92"/>
  <c r="K138" i="18" s="1"/>
  <c r="J16" i="92"/>
  <c r="I16" i="92"/>
  <c r="U15" i="92"/>
  <c r="S101" i="18" s="1"/>
  <c r="T15" i="92"/>
  <c r="L15" i="92"/>
  <c r="L101" i="18" s="1"/>
  <c r="K15" i="92"/>
  <c r="K101" i="18" s="1"/>
  <c r="J15" i="92"/>
  <c r="I15" i="92"/>
  <c r="L14" i="92"/>
  <c r="L100" i="18" s="1"/>
  <c r="K14" i="92"/>
  <c r="K100" i="18" s="1"/>
  <c r="J14" i="92"/>
  <c r="I14" i="92"/>
  <c r="L13" i="92"/>
  <c r="L99" i="18" s="1"/>
  <c r="K13" i="92"/>
  <c r="K99" i="18" s="1"/>
  <c r="J13" i="92"/>
  <c r="I13" i="92"/>
  <c r="U12" i="92"/>
  <c r="S64" i="18" s="1"/>
  <c r="T12" i="92"/>
  <c r="L12" i="92"/>
  <c r="L64" i="18" s="1"/>
  <c r="K12" i="92"/>
  <c r="K64" i="18" s="1"/>
  <c r="J12" i="92"/>
  <c r="I12" i="92"/>
  <c r="U11" i="92"/>
  <c r="S55" i="18" s="1"/>
  <c r="T11" i="92"/>
  <c r="L11" i="92"/>
  <c r="L55" i="18" s="1"/>
  <c r="K11" i="92"/>
  <c r="K55" i="18" s="1"/>
  <c r="J11" i="92"/>
  <c r="I11" i="92"/>
  <c r="U10" i="92"/>
  <c r="S48" i="18" s="1"/>
  <c r="T10" i="92"/>
  <c r="L10" i="92"/>
  <c r="L48" i="18" s="1"/>
  <c r="K10" i="92"/>
  <c r="K48" i="18" s="1"/>
  <c r="J10" i="92"/>
  <c r="I10" i="92"/>
  <c r="U9" i="92"/>
  <c r="S44" i="18" s="1"/>
  <c r="T9" i="92"/>
  <c r="L9" i="92"/>
  <c r="L44" i="18" s="1"/>
  <c r="K9" i="92"/>
  <c r="K44" i="18" s="1"/>
  <c r="J9" i="92"/>
  <c r="I9" i="92"/>
  <c r="U8" i="92"/>
  <c r="S43" i="18" s="1"/>
  <c r="T8" i="92"/>
  <c r="L8" i="92"/>
  <c r="L43" i="18" s="1"/>
  <c r="K8" i="92"/>
  <c r="K43" i="18" s="1"/>
  <c r="J8" i="92"/>
  <c r="I8" i="92"/>
  <c r="U7" i="92"/>
  <c r="T7" i="92"/>
  <c r="L7" i="92"/>
  <c r="K7" i="92"/>
  <c r="J7" i="92"/>
  <c r="I7" i="92"/>
  <c r="C4" i="92"/>
  <c r="C3" i="92"/>
  <c r="U40" i="91"/>
  <c r="T40" i="91"/>
  <c r="L40" i="91"/>
  <c r="K40" i="91"/>
  <c r="J40" i="91"/>
  <c r="I40" i="91"/>
  <c r="U39" i="91"/>
  <c r="T39" i="91"/>
  <c r="L39" i="91"/>
  <c r="K39" i="91"/>
  <c r="J39" i="91"/>
  <c r="I39" i="91"/>
  <c r="U38" i="91"/>
  <c r="T38" i="91"/>
  <c r="L38" i="91"/>
  <c r="K38" i="91"/>
  <c r="J38" i="91"/>
  <c r="I38" i="91"/>
  <c r="U37" i="91"/>
  <c r="T37" i="91"/>
  <c r="L37" i="91"/>
  <c r="K37" i="91"/>
  <c r="J37" i="91"/>
  <c r="I37" i="91"/>
  <c r="U36" i="91"/>
  <c r="T36" i="91"/>
  <c r="L36" i="91"/>
  <c r="K36" i="91"/>
  <c r="J36" i="91"/>
  <c r="I36" i="91"/>
  <c r="U35" i="91"/>
  <c r="T35" i="91"/>
  <c r="L35" i="91"/>
  <c r="K35" i="91"/>
  <c r="J35" i="91"/>
  <c r="I35" i="91"/>
  <c r="U34" i="91"/>
  <c r="T34" i="91"/>
  <c r="L34" i="91"/>
  <c r="K34" i="91"/>
  <c r="J34" i="91"/>
  <c r="I34" i="91"/>
  <c r="U33" i="91"/>
  <c r="T33" i="91"/>
  <c r="L33" i="91"/>
  <c r="K33" i="91"/>
  <c r="J33" i="91"/>
  <c r="I33" i="91"/>
  <c r="U32" i="91"/>
  <c r="T32" i="91"/>
  <c r="L32" i="91"/>
  <c r="K32" i="91"/>
  <c r="J32" i="91"/>
  <c r="I32" i="91"/>
  <c r="U31" i="91"/>
  <c r="T31" i="91"/>
  <c r="L31" i="91"/>
  <c r="K31" i="91"/>
  <c r="J31" i="91"/>
  <c r="I31" i="91"/>
  <c r="U30" i="91"/>
  <c r="T30" i="91"/>
  <c r="L30" i="91"/>
  <c r="K30" i="91"/>
  <c r="J30" i="91"/>
  <c r="I30" i="91"/>
  <c r="U29" i="91"/>
  <c r="T29" i="91"/>
  <c r="L29" i="91"/>
  <c r="K29" i="91"/>
  <c r="J29" i="91"/>
  <c r="I29" i="91"/>
  <c r="U28" i="91"/>
  <c r="T28" i="91"/>
  <c r="L28" i="91"/>
  <c r="K28" i="91"/>
  <c r="J28" i="91"/>
  <c r="I28" i="91"/>
  <c r="U27" i="91"/>
  <c r="T27" i="91"/>
  <c r="L27" i="91"/>
  <c r="K27" i="91"/>
  <c r="J27" i="91"/>
  <c r="I27" i="91"/>
  <c r="U26" i="91"/>
  <c r="T26" i="91"/>
  <c r="L26" i="91"/>
  <c r="K26" i="91"/>
  <c r="J26" i="91"/>
  <c r="I26" i="91"/>
  <c r="U25" i="91"/>
  <c r="T25" i="91"/>
  <c r="L25" i="91"/>
  <c r="K25" i="91"/>
  <c r="J25" i="91"/>
  <c r="I25" i="91"/>
  <c r="U24" i="91"/>
  <c r="T24" i="91"/>
  <c r="L24" i="91"/>
  <c r="K24" i="91"/>
  <c r="J24" i="91"/>
  <c r="I24" i="91"/>
  <c r="U23" i="91"/>
  <c r="T23" i="91"/>
  <c r="L23" i="91"/>
  <c r="K23" i="91"/>
  <c r="J23" i="91"/>
  <c r="I23" i="91"/>
  <c r="U22" i="91"/>
  <c r="T22" i="91"/>
  <c r="L22" i="91"/>
  <c r="K22" i="91"/>
  <c r="J22" i="91"/>
  <c r="I22" i="91"/>
  <c r="U21" i="91"/>
  <c r="T21" i="91"/>
  <c r="L21" i="91"/>
  <c r="K21" i="91"/>
  <c r="J21" i="91"/>
  <c r="I21" i="91"/>
  <c r="U20" i="91"/>
  <c r="T20" i="91"/>
  <c r="L20" i="91"/>
  <c r="K20" i="91"/>
  <c r="J20" i="91"/>
  <c r="I20" i="91"/>
  <c r="U19" i="91"/>
  <c r="T19" i="91"/>
  <c r="L19" i="91"/>
  <c r="K19" i="91"/>
  <c r="J19" i="91"/>
  <c r="I19" i="91"/>
  <c r="U18" i="91"/>
  <c r="T18" i="91"/>
  <c r="L18" i="91"/>
  <c r="K18" i="91"/>
  <c r="J18" i="91"/>
  <c r="I18" i="91"/>
  <c r="U17" i="91"/>
  <c r="T17" i="91"/>
  <c r="L17" i="91"/>
  <c r="K17" i="91"/>
  <c r="J17" i="91"/>
  <c r="I17" i="91"/>
  <c r="U16" i="91"/>
  <c r="T16" i="91"/>
  <c r="L16" i="91"/>
  <c r="K16" i="91"/>
  <c r="J16" i="91"/>
  <c r="I16" i="91"/>
  <c r="U15" i="91"/>
  <c r="T15" i="91"/>
  <c r="L15" i="91"/>
  <c r="K15" i="91"/>
  <c r="J15" i="91"/>
  <c r="I15" i="91"/>
  <c r="U14" i="91"/>
  <c r="T14" i="91"/>
  <c r="L14" i="91"/>
  <c r="K14" i="91"/>
  <c r="J14" i="91"/>
  <c r="I14" i="91"/>
  <c r="U13" i="91"/>
  <c r="T13" i="91"/>
  <c r="L13" i="91"/>
  <c r="K13" i="91"/>
  <c r="J13" i="91"/>
  <c r="I13" i="91"/>
  <c r="U12" i="91"/>
  <c r="S162" i="18" s="1"/>
  <c r="T12" i="91"/>
  <c r="L12" i="91"/>
  <c r="L162" i="18" s="1"/>
  <c r="K12" i="91"/>
  <c r="K162" i="18" s="1"/>
  <c r="J12" i="91"/>
  <c r="I12" i="91"/>
  <c r="U11" i="91"/>
  <c r="S151" i="18" s="1"/>
  <c r="T11" i="91"/>
  <c r="L11" i="91"/>
  <c r="L151" i="18" s="1"/>
  <c r="K11" i="91"/>
  <c r="J11" i="91"/>
  <c r="I11" i="91"/>
  <c r="U10" i="91"/>
  <c r="S98" i="18" s="1"/>
  <c r="T10" i="91"/>
  <c r="L10" i="91"/>
  <c r="L98" i="18" s="1"/>
  <c r="K10" i="91"/>
  <c r="K98" i="18" s="1"/>
  <c r="J10" i="91"/>
  <c r="I10" i="91"/>
  <c r="I98" i="18" s="1"/>
  <c r="U9" i="91"/>
  <c r="S87" i="18" s="1"/>
  <c r="T9" i="91"/>
  <c r="L9" i="91"/>
  <c r="L87" i="18" s="1"/>
  <c r="K9" i="91"/>
  <c r="K87" i="18" s="1"/>
  <c r="J9" i="91"/>
  <c r="I9" i="91"/>
  <c r="U8" i="91"/>
  <c r="S86" i="18" s="1"/>
  <c r="T8" i="91"/>
  <c r="L8" i="91"/>
  <c r="L86" i="18" s="1"/>
  <c r="K8" i="91"/>
  <c r="K86" i="18" s="1"/>
  <c r="J8" i="91"/>
  <c r="I8" i="91"/>
  <c r="U7" i="91"/>
  <c r="T7" i="91"/>
  <c r="L7" i="91"/>
  <c r="K7" i="91"/>
  <c r="J7" i="91"/>
  <c r="I7" i="91"/>
  <c r="C4" i="91"/>
  <c r="C3" i="91"/>
  <c r="I7" i="56"/>
  <c r="J7" i="56"/>
  <c r="K7" i="56"/>
  <c r="L7" i="56"/>
  <c r="T7" i="56"/>
  <c r="U7" i="56"/>
  <c r="I8" i="56"/>
  <c r="J8" i="56"/>
  <c r="K8" i="56"/>
  <c r="K35" i="18" s="1"/>
  <c r="L8" i="56"/>
  <c r="L35" i="18" s="1"/>
  <c r="T8" i="56"/>
  <c r="U8" i="56"/>
  <c r="S35" i="18" s="1"/>
  <c r="I9" i="56"/>
  <c r="I45" i="18" s="1"/>
  <c r="J9" i="56"/>
  <c r="J45" i="18" s="1"/>
  <c r="K9" i="56"/>
  <c r="K45" i="18" s="1"/>
  <c r="L9" i="56"/>
  <c r="L45" i="18" s="1"/>
  <c r="T9" i="56"/>
  <c r="U9" i="56"/>
  <c r="S45" i="18" s="1"/>
  <c r="U40" i="56"/>
  <c r="T40" i="56"/>
  <c r="L40" i="56"/>
  <c r="K40" i="56"/>
  <c r="J40" i="56"/>
  <c r="I40" i="56"/>
  <c r="U39" i="56"/>
  <c r="T39" i="56"/>
  <c r="L39" i="56"/>
  <c r="K39" i="56"/>
  <c r="J39" i="56"/>
  <c r="I39" i="56"/>
  <c r="U38" i="56"/>
  <c r="T38" i="56"/>
  <c r="L38" i="56"/>
  <c r="K38" i="56"/>
  <c r="J38" i="56"/>
  <c r="I38" i="56"/>
  <c r="U37" i="56"/>
  <c r="T37" i="56"/>
  <c r="L37" i="56"/>
  <c r="K37" i="56"/>
  <c r="J37" i="56"/>
  <c r="I37" i="56"/>
  <c r="U36" i="56"/>
  <c r="T36" i="56"/>
  <c r="L36" i="56"/>
  <c r="K36" i="56"/>
  <c r="J36" i="56"/>
  <c r="I36" i="56"/>
  <c r="U35" i="56"/>
  <c r="T35" i="56"/>
  <c r="L35" i="56"/>
  <c r="K35" i="56"/>
  <c r="J35" i="56"/>
  <c r="I35" i="56"/>
  <c r="U34" i="56"/>
  <c r="T34" i="56"/>
  <c r="L34" i="56"/>
  <c r="K34" i="56"/>
  <c r="J34" i="56"/>
  <c r="I34" i="56"/>
  <c r="U33" i="56"/>
  <c r="T33" i="56"/>
  <c r="L33" i="56"/>
  <c r="K33" i="56"/>
  <c r="J33" i="56"/>
  <c r="I33" i="56"/>
  <c r="U32" i="56"/>
  <c r="T32" i="56"/>
  <c r="L32" i="56"/>
  <c r="K32" i="56"/>
  <c r="J32" i="56"/>
  <c r="I32" i="56"/>
  <c r="U31" i="56"/>
  <c r="T31" i="56"/>
  <c r="L31" i="56"/>
  <c r="K31" i="56"/>
  <c r="J31" i="56"/>
  <c r="I31" i="56"/>
  <c r="U30" i="56"/>
  <c r="T30" i="56"/>
  <c r="L30" i="56"/>
  <c r="K30" i="56"/>
  <c r="J30" i="56"/>
  <c r="I30" i="56"/>
  <c r="U29" i="56"/>
  <c r="T29" i="56"/>
  <c r="L29" i="56"/>
  <c r="K29" i="56"/>
  <c r="J29" i="56"/>
  <c r="I29" i="56"/>
  <c r="U28" i="56"/>
  <c r="T28" i="56"/>
  <c r="L28" i="56"/>
  <c r="K28" i="56"/>
  <c r="J28" i="56"/>
  <c r="I28" i="56"/>
  <c r="U27" i="56"/>
  <c r="T27" i="56"/>
  <c r="L27" i="56"/>
  <c r="K27" i="56"/>
  <c r="J27" i="56"/>
  <c r="I27" i="56"/>
  <c r="U26" i="56"/>
  <c r="T26" i="56"/>
  <c r="L26" i="56"/>
  <c r="K26" i="56"/>
  <c r="J26" i="56"/>
  <c r="I26" i="56"/>
  <c r="U25" i="56"/>
  <c r="T25" i="56"/>
  <c r="L25" i="56"/>
  <c r="K25" i="56"/>
  <c r="J25" i="56"/>
  <c r="I25" i="56"/>
  <c r="U24" i="56"/>
  <c r="T24" i="56"/>
  <c r="L24" i="56"/>
  <c r="K24" i="56"/>
  <c r="J24" i="56"/>
  <c r="I24" i="56"/>
  <c r="U23" i="56"/>
  <c r="T23" i="56"/>
  <c r="L23" i="56"/>
  <c r="K23" i="56"/>
  <c r="J23" i="56"/>
  <c r="I23" i="56"/>
  <c r="U22" i="56"/>
  <c r="T22" i="56"/>
  <c r="L22" i="56"/>
  <c r="K22" i="56"/>
  <c r="J22" i="56"/>
  <c r="I22" i="56"/>
  <c r="U21" i="56"/>
  <c r="T21" i="56"/>
  <c r="L21" i="56"/>
  <c r="K21" i="56"/>
  <c r="J21" i="56"/>
  <c r="I21" i="56"/>
  <c r="U20" i="56"/>
  <c r="T20" i="56"/>
  <c r="L20" i="56"/>
  <c r="K20" i="56"/>
  <c r="J20" i="56"/>
  <c r="I20" i="56"/>
  <c r="U19" i="56"/>
  <c r="T19" i="56"/>
  <c r="L19" i="56"/>
  <c r="K19" i="56"/>
  <c r="J19" i="56"/>
  <c r="I19" i="56"/>
  <c r="U18" i="56"/>
  <c r="T18" i="56"/>
  <c r="L18" i="56"/>
  <c r="K18" i="56"/>
  <c r="J18" i="56"/>
  <c r="I18" i="56"/>
  <c r="U17" i="56"/>
  <c r="T17" i="56"/>
  <c r="L17" i="56"/>
  <c r="K17" i="56"/>
  <c r="J17" i="56"/>
  <c r="I17" i="56"/>
  <c r="U16" i="56"/>
  <c r="T16" i="56"/>
  <c r="L16" i="56"/>
  <c r="K16" i="56"/>
  <c r="J16" i="56"/>
  <c r="I16" i="56"/>
  <c r="U15" i="56"/>
  <c r="T15" i="56"/>
  <c r="L15" i="56"/>
  <c r="K15" i="56"/>
  <c r="J15" i="56"/>
  <c r="I15" i="56"/>
  <c r="U14" i="56"/>
  <c r="T14" i="56"/>
  <c r="L14" i="56"/>
  <c r="K14" i="56"/>
  <c r="J14" i="56"/>
  <c r="I14" i="56"/>
  <c r="U13" i="56"/>
  <c r="T13" i="56"/>
  <c r="L13" i="56"/>
  <c r="K13" i="56"/>
  <c r="J13" i="56"/>
  <c r="I13" i="56"/>
  <c r="U12" i="56"/>
  <c r="T12" i="56"/>
  <c r="L12" i="56"/>
  <c r="K12" i="56"/>
  <c r="J12" i="56"/>
  <c r="I12" i="56"/>
  <c r="U11" i="56"/>
  <c r="T11" i="56"/>
  <c r="L11" i="56"/>
  <c r="K11" i="56"/>
  <c r="J11" i="56"/>
  <c r="I11" i="56"/>
  <c r="U10" i="56"/>
  <c r="T10" i="56"/>
  <c r="L10" i="56"/>
  <c r="K10" i="56"/>
  <c r="J10" i="56"/>
  <c r="I10" i="56"/>
  <c r="C4" i="56"/>
  <c r="C3" i="56"/>
  <c r="U40" i="90"/>
  <c r="T40" i="90"/>
  <c r="L40" i="90"/>
  <c r="K40" i="90"/>
  <c r="J40" i="90"/>
  <c r="I40" i="90"/>
  <c r="U39" i="90"/>
  <c r="T39" i="90"/>
  <c r="L39" i="90"/>
  <c r="K39" i="90"/>
  <c r="J39" i="90"/>
  <c r="I39" i="90"/>
  <c r="U38" i="90"/>
  <c r="T38" i="90"/>
  <c r="L38" i="90"/>
  <c r="K38" i="90"/>
  <c r="J38" i="90"/>
  <c r="I38" i="90"/>
  <c r="U37" i="90"/>
  <c r="T37" i="90"/>
  <c r="L37" i="90"/>
  <c r="K37" i="90"/>
  <c r="J37" i="90"/>
  <c r="I37" i="90"/>
  <c r="U36" i="90"/>
  <c r="T36" i="90"/>
  <c r="L36" i="90"/>
  <c r="K36" i="90"/>
  <c r="J36" i="90"/>
  <c r="I36" i="90"/>
  <c r="U35" i="90"/>
  <c r="T35" i="90"/>
  <c r="L35" i="90"/>
  <c r="K35" i="90"/>
  <c r="J35" i="90"/>
  <c r="I35" i="90"/>
  <c r="U34" i="90"/>
  <c r="T34" i="90"/>
  <c r="L34" i="90"/>
  <c r="K34" i="90"/>
  <c r="J34" i="90"/>
  <c r="I34" i="90"/>
  <c r="U33" i="90"/>
  <c r="T33" i="90"/>
  <c r="L33" i="90"/>
  <c r="K33" i="90"/>
  <c r="J33" i="90"/>
  <c r="I33" i="90"/>
  <c r="U32" i="90"/>
  <c r="T32" i="90"/>
  <c r="L32" i="90"/>
  <c r="K32" i="90"/>
  <c r="J32" i="90"/>
  <c r="I32" i="90"/>
  <c r="U31" i="90"/>
  <c r="T31" i="90"/>
  <c r="L31" i="90"/>
  <c r="K31" i="90"/>
  <c r="J31" i="90"/>
  <c r="I31" i="90"/>
  <c r="U30" i="90"/>
  <c r="T30" i="90"/>
  <c r="L30" i="90"/>
  <c r="K30" i="90"/>
  <c r="J30" i="90"/>
  <c r="I30" i="90"/>
  <c r="U29" i="90"/>
  <c r="T29" i="90"/>
  <c r="L29" i="90"/>
  <c r="K29" i="90"/>
  <c r="J29" i="90"/>
  <c r="I29" i="90"/>
  <c r="U28" i="90"/>
  <c r="T28" i="90"/>
  <c r="L28" i="90"/>
  <c r="K28" i="90"/>
  <c r="J28" i="90"/>
  <c r="I28" i="90"/>
  <c r="U27" i="90"/>
  <c r="T27" i="90"/>
  <c r="L27" i="90"/>
  <c r="K27" i="90"/>
  <c r="J27" i="90"/>
  <c r="I27" i="90"/>
  <c r="U26" i="90"/>
  <c r="T26" i="90"/>
  <c r="L26" i="90"/>
  <c r="K26" i="90"/>
  <c r="J26" i="90"/>
  <c r="I26" i="90"/>
  <c r="U25" i="90"/>
  <c r="T25" i="90"/>
  <c r="L25" i="90"/>
  <c r="K25" i="90"/>
  <c r="J25" i="90"/>
  <c r="I25" i="90"/>
  <c r="U24" i="90"/>
  <c r="T24" i="90"/>
  <c r="L24" i="90"/>
  <c r="K24" i="90"/>
  <c r="J24" i="90"/>
  <c r="I24" i="90"/>
  <c r="U23" i="90"/>
  <c r="T23" i="90"/>
  <c r="L23" i="90"/>
  <c r="K23" i="90"/>
  <c r="J23" i="90"/>
  <c r="I23" i="90"/>
  <c r="U22" i="90"/>
  <c r="T22" i="90"/>
  <c r="L22" i="90"/>
  <c r="K22" i="90"/>
  <c r="J22" i="90"/>
  <c r="I22" i="90"/>
  <c r="U21" i="90"/>
  <c r="T21" i="90"/>
  <c r="L21" i="90"/>
  <c r="K21" i="90"/>
  <c r="J21" i="90"/>
  <c r="I21" i="90"/>
  <c r="U20" i="90"/>
  <c r="T20" i="90"/>
  <c r="L20" i="90"/>
  <c r="K20" i="90"/>
  <c r="J20" i="90"/>
  <c r="I20" i="90"/>
  <c r="U19" i="90"/>
  <c r="T19" i="90"/>
  <c r="L19" i="90"/>
  <c r="K19" i="90"/>
  <c r="J19" i="90"/>
  <c r="I19" i="90"/>
  <c r="U18" i="90"/>
  <c r="T18" i="90"/>
  <c r="L18" i="90"/>
  <c r="K18" i="90"/>
  <c r="J18" i="90"/>
  <c r="I18" i="90"/>
  <c r="U17" i="90"/>
  <c r="T17" i="90"/>
  <c r="L17" i="90"/>
  <c r="K17" i="90"/>
  <c r="J17" i="90"/>
  <c r="I17" i="90"/>
  <c r="U16" i="90"/>
  <c r="T16" i="90"/>
  <c r="L16" i="90"/>
  <c r="K16" i="90"/>
  <c r="J16" i="90"/>
  <c r="I16" i="90"/>
  <c r="U15" i="90"/>
  <c r="T15" i="90"/>
  <c r="L15" i="90"/>
  <c r="K15" i="90"/>
  <c r="J15" i="90"/>
  <c r="I15" i="90"/>
  <c r="U14" i="90"/>
  <c r="T14" i="90"/>
  <c r="L14" i="90"/>
  <c r="K14" i="90"/>
  <c r="J14" i="90"/>
  <c r="I14" i="90"/>
  <c r="U13" i="90"/>
  <c r="T13" i="90"/>
  <c r="L13" i="90"/>
  <c r="K13" i="90"/>
  <c r="J13" i="90"/>
  <c r="I13" i="90"/>
  <c r="U12" i="90"/>
  <c r="T12" i="90"/>
  <c r="L12" i="90"/>
  <c r="K12" i="90"/>
  <c r="J12" i="90"/>
  <c r="I12" i="90"/>
  <c r="U11" i="90"/>
  <c r="T11" i="90"/>
  <c r="L11" i="90"/>
  <c r="K11" i="90"/>
  <c r="J11" i="90"/>
  <c r="I11" i="90"/>
  <c r="U10" i="90"/>
  <c r="S170" i="18" s="1"/>
  <c r="T10" i="90"/>
  <c r="L10" i="90"/>
  <c r="L170" i="18" s="1"/>
  <c r="K10" i="90"/>
  <c r="K170" i="18" s="1"/>
  <c r="J10" i="90"/>
  <c r="J170" i="18" s="1"/>
  <c r="I10" i="90"/>
  <c r="S52" i="18"/>
  <c r="L9" i="90"/>
  <c r="L52" i="18" s="1"/>
  <c r="K9" i="90"/>
  <c r="K52" i="18" s="1"/>
  <c r="J9" i="90"/>
  <c r="I9" i="90"/>
  <c r="S13" i="18"/>
  <c r="L8" i="90"/>
  <c r="L13" i="18" s="1"/>
  <c r="K8" i="90"/>
  <c r="K13" i="18" s="1"/>
  <c r="J8" i="90"/>
  <c r="I8" i="90"/>
  <c r="L7" i="90"/>
  <c r="K7" i="90"/>
  <c r="J7" i="90"/>
  <c r="I7" i="90"/>
  <c r="C4" i="90"/>
  <c r="C3" i="90"/>
  <c r="U40" i="89"/>
  <c r="T40" i="89"/>
  <c r="L40" i="89"/>
  <c r="K40" i="89"/>
  <c r="J40" i="89"/>
  <c r="I40" i="89"/>
  <c r="U39" i="89"/>
  <c r="T39" i="89"/>
  <c r="L39" i="89"/>
  <c r="K39" i="89"/>
  <c r="J39" i="89"/>
  <c r="I39" i="89"/>
  <c r="U38" i="89"/>
  <c r="T38" i="89"/>
  <c r="L38" i="89"/>
  <c r="K38" i="89"/>
  <c r="J38" i="89"/>
  <c r="I38" i="89"/>
  <c r="U37" i="89"/>
  <c r="T37" i="89"/>
  <c r="L37" i="89"/>
  <c r="K37" i="89"/>
  <c r="J37" i="89"/>
  <c r="I37" i="89"/>
  <c r="U36" i="89"/>
  <c r="T36" i="89"/>
  <c r="L36" i="89"/>
  <c r="K36" i="89"/>
  <c r="J36" i="89"/>
  <c r="I36" i="89"/>
  <c r="U35" i="89"/>
  <c r="T35" i="89"/>
  <c r="L35" i="89"/>
  <c r="K35" i="89"/>
  <c r="J35" i="89"/>
  <c r="I35" i="89"/>
  <c r="U34" i="89"/>
  <c r="T34" i="89"/>
  <c r="L34" i="89"/>
  <c r="K34" i="89"/>
  <c r="J34" i="89"/>
  <c r="I34" i="89"/>
  <c r="U33" i="89"/>
  <c r="T33" i="89"/>
  <c r="L33" i="89"/>
  <c r="K33" i="89"/>
  <c r="J33" i="89"/>
  <c r="I33" i="89"/>
  <c r="U32" i="89"/>
  <c r="T32" i="89"/>
  <c r="L32" i="89"/>
  <c r="K32" i="89"/>
  <c r="J32" i="89"/>
  <c r="I32" i="89"/>
  <c r="U31" i="89"/>
  <c r="T31" i="89"/>
  <c r="L31" i="89"/>
  <c r="K31" i="89"/>
  <c r="J31" i="89"/>
  <c r="I31" i="89"/>
  <c r="U30" i="89"/>
  <c r="T30" i="89"/>
  <c r="L30" i="89"/>
  <c r="K30" i="89"/>
  <c r="J30" i="89"/>
  <c r="I30" i="89"/>
  <c r="U29" i="89"/>
  <c r="T29" i="89"/>
  <c r="L29" i="89"/>
  <c r="K29" i="89"/>
  <c r="J29" i="89"/>
  <c r="I29" i="89"/>
  <c r="U28" i="89"/>
  <c r="T28" i="89"/>
  <c r="L28" i="89"/>
  <c r="K28" i="89"/>
  <c r="J28" i="89"/>
  <c r="I28" i="89"/>
  <c r="U27" i="89"/>
  <c r="T27" i="89"/>
  <c r="L27" i="89"/>
  <c r="K27" i="89"/>
  <c r="J27" i="89"/>
  <c r="I27" i="89"/>
  <c r="U26" i="89"/>
  <c r="T26" i="89"/>
  <c r="L26" i="89"/>
  <c r="K26" i="89"/>
  <c r="J26" i="89"/>
  <c r="I26" i="89"/>
  <c r="U25" i="89"/>
  <c r="T25" i="89"/>
  <c r="L25" i="89"/>
  <c r="K25" i="89"/>
  <c r="J25" i="89"/>
  <c r="I25" i="89"/>
  <c r="U24" i="89"/>
  <c r="T24" i="89"/>
  <c r="L24" i="89"/>
  <c r="K24" i="89"/>
  <c r="J24" i="89"/>
  <c r="I24" i="89"/>
  <c r="U23" i="89"/>
  <c r="T23" i="89"/>
  <c r="L23" i="89"/>
  <c r="K23" i="89"/>
  <c r="J23" i="89"/>
  <c r="I23" i="89"/>
  <c r="U22" i="89"/>
  <c r="T22" i="89"/>
  <c r="L22" i="89"/>
  <c r="K22" i="89"/>
  <c r="J22" i="89"/>
  <c r="I22" i="89"/>
  <c r="U21" i="89"/>
  <c r="T21" i="89"/>
  <c r="L21" i="89"/>
  <c r="K21" i="89"/>
  <c r="J21" i="89"/>
  <c r="I21" i="89"/>
  <c r="U20" i="89"/>
  <c r="T20" i="89"/>
  <c r="L20" i="89"/>
  <c r="K20" i="89"/>
  <c r="J20" i="89"/>
  <c r="I20" i="89"/>
  <c r="U19" i="89"/>
  <c r="T19" i="89"/>
  <c r="L19" i="89"/>
  <c r="K19" i="89"/>
  <c r="J19" i="89"/>
  <c r="I19" i="89"/>
  <c r="U18" i="89"/>
  <c r="T18" i="89"/>
  <c r="L18" i="89"/>
  <c r="K18" i="89"/>
  <c r="J18" i="89"/>
  <c r="I18" i="89"/>
  <c r="U17" i="89"/>
  <c r="T17" i="89"/>
  <c r="L17" i="89"/>
  <c r="K17" i="89"/>
  <c r="J17" i="89"/>
  <c r="I17" i="89"/>
  <c r="U16" i="89"/>
  <c r="T16" i="89"/>
  <c r="L16" i="89"/>
  <c r="K16" i="89"/>
  <c r="J16" i="89"/>
  <c r="I16" i="89"/>
  <c r="U15" i="89"/>
  <c r="T15" i="89"/>
  <c r="L15" i="89"/>
  <c r="K15" i="89"/>
  <c r="J15" i="89"/>
  <c r="I15" i="89"/>
  <c r="U14" i="89"/>
  <c r="T14" i="89"/>
  <c r="L14" i="89"/>
  <c r="K14" i="89"/>
  <c r="J14" i="89"/>
  <c r="I14" i="89"/>
  <c r="U13" i="89"/>
  <c r="T13" i="89"/>
  <c r="L13" i="89"/>
  <c r="K13" i="89"/>
  <c r="J13" i="89"/>
  <c r="I13" i="89"/>
  <c r="U12" i="89"/>
  <c r="T12" i="89"/>
  <c r="L12" i="89"/>
  <c r="K12" i="89"/>
  <c r="J12" i="89"/>
  <c r="I12" i="89"/>
  <c r="U11" i="89"/>
  <c r="T11" i="89"/>
  <c r="L11" i="89"/>
  <c r="K11" i="89"/>
  <c r="J11" i="89"/>
  <c r="I11" i="89"/>
  <c r="U10" i="89"/>
  <c r="T10" i="89"/>
  <c r="L10" i="89"/>
  <c r="K10" i="89"/>
  <c r="J10" i="89"/>
  <c r="I10" i="89"/>
  <c r="U9" i="89"/>
  <c r="T9" i="89"/>
  <c r="L9" i="89"/>
  <c r="K9" i="89"/>
  <c r="J9" i="89"/>
  <c r="I9" i="89"/>
  <c r="U8" i="89"/>
  <c r="T8" i="89"/>
  <c r="L8" i="89"/>
  <c r="K8" i="89"/>
  <c r="J8" i="89"/>
  <c r="I8" i="89"/>
  <c r="U7" i="89"/>
  <c r="T7" i="89"/>
  <c r="L7" i="89"/>
  <c r="K7" i="89"/>
  <c r="J7" i="89"/>
  <c r="I7" i="89"/>
  <c r="C4" i="89"/>
  <c r="C3" i="89"/>
  <c r="U7" i="80"/>
  <c r="T7" i="80"/>
  <c r="U40" i="88"/>
  <c r="T40" i="88"/>
  <c r="L40" i="88"/>
  <c r="K40" i="88"/>
  <c r="J40" i="88"/>
  <c r="I40" i="88"/>
  <c r="U39" i="88"/>
  <c r="T39" i="88"/>
  <c r="L39" i="88"/>
  <c r="K39" i="88"/>
  <c r="J39" i="88"/>
  <c r="I39" i="88"/>
  <c r="U38" i="88"/>
  <c r="T38" i="88"/>
  <c r="L38" i="88"/>
  <c r="K38" i="88"/>
  <c r="J38" i="88"/>
  <c r="I38" i="88"/>
  <c r="U37" i="88"/>
  <c r="T37" i="88"/>
  <c r="L37" i="88"/>
  <c r="K37" i="88"/>
  <c r="J37" i="88"/>
  <c r="I37" i="88"/>
  <c r="U36" i="88"/>
  <c r="T36" i="88"/>
  <c r="L36" i="88"/>
  <c r="K36" i="88"/>
  <c r="J36" i="88"/>
  <c r="I36" i="88"/>
  <c r="U35" i="88"/>
  <c r="T35" i="88"/>
  <c r="L35" i="88"/>
  <c r="K35" i="88"/>
  <c r="J35" i="88"/>
  <c r="I35" i="88"/>
  <c r="U34" i="88"/>
  <c r="T34" i="88"/>
  <c r="L34" i="88"/>
  <c r="K34" i="88"/>
  <c r="J34" i="88"/>
  <c r="I34" i="88"/>
  <c r="U33" i="88"/>
  <c r="T33" i="88"/>
  <c r="L33" i="88"/>
  <c r="K33" i="88"/>
  <c r="J33" i="88"/>
  <c r="I33" i="88"/>
  <c r="U32" i="88"/>
  <c r="T32" i="88"/>
  <c r="L32" i="88"/>
  <c r="K32" i="88"/>
  <c r="J32" i="88"/>
  <c r="I32" i="88"/>
  <c r="U31" i="88"/>
  <c r="T31" i="88"/>
  <c r="L31" i="88"/>
  <c r="K31" i="88"/>
  <c r="J31" i="88"/>
  <c r="I31" i="88"/>
  <c r="U30" i="88"/>
  <c r="T30" i="88"/>
  <c r="L30" i="88"/>
  <c r="K30" i="88"/>
  <c r="J30" i="88"/>
  <c r="I30" i="88"/>
  <c r="U29" i="88"/>
  <c r="T29" i="88"/>
  <c r="L29" i="88"/>
  <c r="K29" i="88"/>
  <c r="J29" i="88"/>
  <c r="I29" i="88"/>
  <c r="U28" i="88"/>
  <c r="T28" i="88"/>
  <c r="L28" i="88"/>
  <c r="K28" i="88"/>
  <c r="J28" i="88"/>
  <c r="I28" i="88"/>
  <c r="U27" i="88"/>
  <c r="T27" i="88"/>
  <c r="L27" i="88"/>
  <c r="K27" i="88"/>
  <c r="J27" i="88"/>
  <c r="I27" i="88"/>
  <c r="U26" i="88"/>
  <c r="T26" i="88"/>
  <c r="L26" i="88"/>
  <c r="K26" i="88"/>
  <c r="J26" i="88"/>
  <c r="I26" i="88"/>
  <c r="U25" i="88"/>
  <c r="T25" i="88"/>
  <c r="L25" i="88"/>
  <c r="K25" i="88"/>
  <c r="J25" i="88"/>
  <c r="I25" i="88"/>
  <c r="U24" i="88"/>
  <c r="T24" i="88"/>
  <c r="L24" i="88"/>
  <c r="K24" i="88"/>
  <c r="J24" i="88"/>
  <c r="I24" i="88"/>
  <c r="U23" i="88"/>
  <c r="T23" i="88"/>
  <c r="L23" i="88"/>
  <c r="K23" i="88"/>
  <c r="J23" i="88"/>
  <c r="I23" i="88"/>
  <c r="U22" i="88"/>
  <c r="T22" i="88"/>
  <c r="L22" i="88"/>
  <c r="K22" i="88"/>
  <c r="J22" i="88"/>
  <c r="I22" i="88"/>
  <c r="U21" i="88"/>
  <c r="T21" i="88"/>
  <c r="L21" i="88"/>
  <c r="K21" i="88"/>
  <c r="J21" i="88"/>
  <c r="I21" i="88"/>
  <c r="U20" i="88"/>
  <c r="T20" i="88"/>
  <c r="L20" i="88"/>
  <c r="K20" i="88"/>
  <c r="J20" i="88"/>
  <c r="I20" i="88"/>
  <c r="U19" i="88"/>
  <c r="T19" i="88"/>
  <c r="L19" i="88"/>
  <c r="K19" i="88"/>
  <c r="J19" i="88"/>
  <c r="I19" i="88"/>
  <c r="U18" i="88"/>
  <c r="T18" i="88"/>
  <c r="L18" i="88"/>
  <c r="K18" i="88"/>
  <c r="J18" i="88"/>
  <c r="I18" i="88"/>
  <c r="U17" i="88"/>
  <c r="T17" i="88"/>
  <c r="L17" i="88"/>
  <c r="K17" i="88"/>
  <c r="J17" i="88"/>
  <c r="I17" i="88"/>
  <c r="U16" i="88"/>
  <c r="T16" i="88"/>
  <c r="L16" i="88"/>
  <c r="K16" i="88"/>
  <c r="J16" i="88"/>
  <c r="I16" i="88"/>
  <c r="U15" i="88"/>
  <c r="T15" i="88"/>
  <c r="L15" i="88"/>
  <c r="K15" i="88"/>
  <c r="J15" i="88"/>
  <c r="I15" i="88"/>
  <c r="U14" i="88"/>
  <c r="T14" i="88"/>
  <c r="L14" i="88"/>
  <c r="K14" i="88"/>
  <c r="J14" i="88"/>
  <c r="I14" i="88"/>
  <c r="U13" i="88"/>
  <c r="T13" i="88"/>
  <c r="L13" i="88"/>
  <c r="K13" i="88"/>
  <c r="J13" i="88"/>
  <c r="I13" i="88"/>
  <c r="U12" i="88"/>
  <c r="T12" i="88"/>
  <c r="L12" i="88"/>
  <c r="K12" i="88"/>
  <c r="J12" i="88"/>
  <c r="I12" i="88"/>
  <c r="U11" i="88"/>
  <c r="S196" i="18" s="1"/>
  <c r="T11" i="88"/>
  <c r="R196" i="18" s="1"/>
  <c r="L11" i="88"/>
  <c r="L196" i="18" s="1"/>
  <c r="K11" i="88"/>
  <c r="K196" i="18" s="1"/>
  <c r="J11" i="88"/>
  <c r="J196" i="18" s="1"/>
  <c r="I11" i="88"/>
  <c r="I196" i="18" s="1"/>
  <c r="U10" i="88"/>
  <c r="S165" i="18" s="1"/>
  <c r="T10" i="88"/>
  <c r="L10" i="88"/>
  <c r="L165" i="18" s="1"/>
  <c r="K10" i="88"/>
  <c r="K165" i="18" s="1"/>
  <c r="J10" i="88"/>
  <c r="I10" i="88"/>
  <c r="U9" i="88"/>
  <c r="S134" i="18" s="1"/>
  <c r="T9" i="88"/>
  <c r="L9" i="88"/>
  <c r="L134" i="18" s="1"/>
  <c r="K9" i="88"/>
  <c r="K134" i="18" s="1"/>
  <c r="J9" i="88"/>
  <c r="I9" i="88"/>
  <c r="U8" i="88"/>
  <c r="S105" i="18" s="1"/>
  <c r="T8" i="88"/>
  <c r="L8" i="88"/>
  <c r="L105" i="18" s="1"/>
  <c r="K8" i="88"/>
  <c r="K105" i="18" s="1"/>
  <c r="J8" i="88"/>
  <c r="I8" i="88"/>
  <c r="U7" i="88"/>
  <c r="T7" i="88"/>
  <c r="L7" i="88"/>
  <c r="K7" i="88"/>
  <c r="J7" i="88"/>
  <c r="I7" i="88"/>
  <c r="C4" i="88"/>
  <c r="C3" i="88"/>
  <c r="F24" i="28"/>
  <c r="E24" i="28"/>
  <c r="U40" i="87"/>
  <c r="T40" i="87"/>
  <c r="L40" i="87"/>
  <c r="K40" i="87"/>
  <c r="J40" i="87"/>
  <c r="I40" i="87"/>
  <c r="U39" i="87"/>
  <c r="T39" i="87"/>
  <c r="L39" i="87"/>
  <c r="K39" i="87"/>
  <c r="J39" i="87"/>
  <c r="I39" i="87"/>
  <c r="U38" i="87"/>
  <c r="T38" i="87"/>
  <c r="L38" i="87"/>
  <c r="K38" i="87"/>
  <c r="J38" i="87"/>
  <c r="I38" i="87"/>
  <c r="U37" i="87"/>
  <c r="T37" i="87"/>
  <c r="L37" i="87"/>
  <c r="K37" i="87"/>
  <c r="J37" i="87"/>
  <c r="I37" i="87"/>
  <c r="U36" i="87"/>
  <c r="T36" i="87"/>
  <c r="L36" i="87"/>
  <c r="K36" i="87"/>
  <c r="J36" i="87"/>
  <c r="I36" i="87"/>
  <c r="U35" i="87"/>
  <c r="T35" i="87"/>
  <c r="L35" i="87"/>
  <c r="K35" i="87"/>
  <c r="J35" i="87"/>
  <c r="I35" i="87"/>
  <c r="U34" i="87"/>
  <c r="T34" i="87"/>
  <c r="L34" i="87"/>
  <c r="K34" i="87"/>
  <c r="J34" i="87"/>
  <c r="I34" i="87"/>
  <c r="U33" i="87"/>
  <c r="T33" i="87"/>
  <c r="L33" i="87"/>
  <c r="K33" i="87"/>
  <c r="J33" i="87"/>
  <c r="I33" i="87"/>
  <c r="U32" i="87"/>
  <c r="T32" i="87"/>
  <c r="L32" i="87"/>
  <c r="K32" i="87"/>
  <c r="J32" i="87"/>
  <c r="I32" i="87"/>
  <c r="U31" i="87"/>
  <c r="T31" i="87"/>
  <c r="L31" i="87"/>
  <c r="K31" i="87"/>
  <c r="J31" i="87"/>
  <c r="I31" i="87"/>
  <c r="U30" i="87"/>
  <c r="T30" i="87"/>
  <c r="L30" i="87"/>
  <c r="K30" i="87"/>
  <c r="J30" i="87"/>
  <c r="I30" i="87"/>
  <c r="U29" i="87"/>
  <c r="T29" i="87"/>
  <c r="L29" i="87"/>
  <c r="K29" i="87"/>
  <c r="J29" i="87"/>
  <c r="I29" i="87"/>
  <c r="U28" i="87"/>
  <c r="T28" i="87"/>
  <c r="L28" i="87"/>
  <c r="K28" i="87"/>
  <c r="J28" i="87"/>
  <c r="I28" i="87"/>
  <c r="U27" i="87"/>
  <c r="T27" i="87"/>
  <c r="L27" i="87"/>
  <c r="K27" i="87"/>
  <c r="J27" i="87"/>
  <c r="I27" i="87"/>
  <c r="U26" i="87"/>
  <c r="T26" i="87"/>
  <c r="L26" i="87"/>
  <c r="K26" i="87"/>
  <c r="J26" i="87"/>
  <c r="I26" i="87"/>
  <c r="U25" i="87"/>
  <c r="T25" i="87"/>
  <c r="L25" i="87"/>
  <c r="K25" i="87"/>
  <c r="J25" i="87"/>
  <c r="I25" i="87"/>
  <c r="U24" i="87"/>
  <c r="T24" i="87"/>
  <c r="L24" i="87"/>
  <c r="K24" i="87"/>
  <c r="J24" i="87"/>
  <c r="I24" i="87"/>
  <c r="U23" i="87"/>
  <c r="T23" i="87"/>
  <c r="L23" i="87"/>
  <c r="K23" i="87"/>
  <c r="J23" i="87"/>
  <c r="I23" i="87"/>
  <c r="U22" i="87"/>
  <c r="T22" i="87"/>
  <c r="L22" i="87"/>
  <c r="K22" i="87"/>
  <c r="J22" i="87"/>
  <c r="I22" i="87"/>
  <c r="U21" i="87"/>
  <c r="T21" i="87"/>
  <c r="L21" i="87"/>
  <c r="K21" i="87"/>
  <c r="J21" i="87"/>
  <c r="I21" i="87"/>
  <c r="U20" i="87"/>
  <c r="T20" i="87"/>
  <c r="L20" i="87"/>
  <c r="K20" i="87"/>
  <c r="J20" i="87"/>
  <c r="I20" i="87"/>
  <c r="U19" i="87"/>
  <c r="T19" i="87"/>
  <c r="L19" i="87"/>
  <c r="K19" i="87"/>
  <c r="J19" i="87"/>
  <c r="I19" i="87"/>
  <c r="U18" i="87"/>
  <c r="T18" i="87"/>
  <c r="L18" i="87"/>
  <c r="K18" i="87"/>
  <c r="J18" i="87"/>
  <c r="I18" i="87"/>
  <c r="U17" i="87"/>
  <c r="T17" i="87"/>
  <c r="L17" i="87"/>
  <c r="K17" i="87"/>
  <c r="J17" i="87"/>
  <c r="I17" i="87"/>
  <c r="U16" i="87"/>
  <c r="T16" i="87"/>
  <c r="L16" i="87"/>
  <c r="K16" i="87"/>
  <c r="J16" i="87"/>
  <c r="I16" i="87"/>
  <c r="U15" i="87"/>
  <c r="T15" i="87"/>
  <c r="L15" i="87"/>
  <c r="K15" i="87"/>
  <c r="J15" i="87"/>
  <c r="I15" i="87"/>
  <c r="U14" i="87"/>
  <c r="T14" i="87"/>
  <c r="L14" i="87"/>
  <c r="K14" i="87"/>
  <c r="J14" i="87"/>
  <c r="I14" i="87"/>
  <c r="U13" i="87"/>
  <c r="T13" i="87"/>
  <c r="L13" i="87"/>
  <c r="K13" i="87"/>
  <c r="J13" i="87"/>
  <c r="I13" i="87"/>
  <c r="U12" i="87"/>
  <c r="T12" i="87"/>
  <c r="L12" i="87"/>
  <c r="K12" i="87"/>
  <c r="J12" i="87"/>
  <c r="I12" i="87"/>
  <c r="U11" i="87"/>
  <c r="T11" i="87"/>
  <c r="L11" i="87"/>
  <c r="K11" i="87"/>
  <c r="J11" i="87"/>
  <c r="I11" i="87"/>
  <c r="U10" i="87"/>
  <c r="T10" i="87"/>
  <c r="L10" i="87"/>
  <c r="K10" i="87"/>
  <c r="J10" i="87"/>
  <c r="I10" i="87"/>
  <c r="U9" i="87"/>
  <c r="S61" i="18" s="1"/>
  <c r="T9" i="87"/>
  <c r="L9" i="87"/>
  <c r="L61" i="18" s="1"/>
  <c r="K9" i="87"/>
  <c r="K61" i="18" s="1"/>
  <c r="J9" i="87"/>
  <c r="I9" i="87"/>
  <c r="U8" i="87"/>
  <c r="S34" i="18" s="1"/>
  <c r="T8" i="87"/>
  <c r="L8" i="87"/>
  <c r="L34" i="18" s="1"/>
  <c r="K8" i="87"/>
  <c r="K34" i="18" s="1"/>
  <c r="J8" i="87"/>
  <c r="I8" i="87"/>
  <c r="U7" i="87"/>
  <c r="T7" i="87"/>
  <c r="L7" i="87"/>
  <c r="K7" i="87"/>
  <c r="J7" i="87"/>
  <c r="I7" i="87"/>
  <c r="C4" i="87"/>
  <c r="C3" i="87"/>
  <c r="U40" i="52"/>
  <c r="T40" i="52"/>
  <c r="L40" i="52"/>
  <c r="K40" i="52"/>
  <c r="J40" i="52"/>
  <c r="I40" i="52"/>
  <c r="U39" i="52"/>
  <c r="T39" i="52"/>
  <c r="L39" i="52"/>
  <c r="K39" i="52"/>
  <c r="J39" i="52"/>
  <c r="I39" i="52"/>
  <c r="U38" i="52"/>
  <c r="T38" i="52"/>
  <c r="L38" i="52"/>
  <c r="K38" i="52"/>
  <c r="J38" i="52"/>
  <c r="I38" i="52"/>
  <c r="U37" i="52"/>
  <c r="T37" i="52"/>
  <c r="L37" i="52"/>
  <c r="K37" i="52"/>
  <c r="J37" i="52"/>
  <c r="I37" i="52"/>
  <c r="U36" i="52"/>
  <c r="T36" i="52"/>
  <c r="L36" i="52"/>
  <c r="K36" i="52"/>
  <c r="J36" i="52"/>
  <c r="I36" i="52"/>
  <c r="U35" i="52"/>
  <c r="T35" i="52"/>
  <c r="L35" i="52"/>
  <c r="K35" i="52"/>
  <c r="J35" i="52"/>
  <c r="I35" i="52"/>
  <c r="U34" i="52"/>
  <c r="T34" i="52"/>
  <c r="L34" i="52"/>
  <c r="K34" i="52"/>
  <c r="J34" i="52"/>
  <c r="I34" i="52"/>
  <c r="U33" i="52"/>
  <c r="T33" i="52"/>
  <c r="L33" i="52"/>
  <c r="K33" i="52"/>
  <c r="J33" i="52"/>
  <c r="I33" i="52"/>
  <c r="U32" i="52"/>
  <c r="T32" i="52"/>
  <c r="L32" i="52"/>
  <c r="K32" i="52"/>
  <c r="J32" i="52"/>
  <c r="I32" i="52"/>
  <c r="U31" i="52"/>
  <c r="T31" i="52"/>
  <c r="L31" i="52"/>
  <c r="K31" i="52"/>
  <c r="J31" i="52"/>
  <c r="I31" i="52"/>
  <c r="U30" i="52"/>
  <c r="T30" i="52"/>
  <c r="L30" i="52"/>
  <c r="K30" i="52"/>
  <c r="J30" i="52"/>
  <c r="I30" i="52"/>
  <c r="U29" i="52"/>
  <c r="T29" i="52"/>
  <c r="L29" i="52"/>
  <c r="K29" i="52"/>
  <c r="J29" i="52"/>
  <c r="I29" i="52"/>
  <c r="U28" i="52"/>
  <c r="T28" i="52"/>
  <c r="L28" i="52"/>
  <c r="K28" i="52"/>
  <c r="J28" i="52"/>
  <c r="I28" i="52"/>
  <c r="U27" i="52"/>
  <c r="T27" i="52"/>
  <c r="L27" i="52"/>
  <c r="K27" i="52"/>
  <c r="J27" i="52"/>
  <c r="I27" i="52"/>
  <c r="U26" i="52"/>
  <c r="T26" i="52"/>
  <c r="L26" i="52"/>
  <c r="K26" i="52"/>
  <c r="J26" i="52"/>
  <c r="I26" i="52"/>
  <c r="U25" i="52"/>
  <c r="T25" i="52"/>
  <c r="L25" i="52"/>
  <c r="K25" i="52"/>
  <c r="J25" i="52"/>
  <c r="I25" i="52"/>
  <c r="U24" i="52"/>
  <c r="T24" i="52"/>
  <c r="L24" i="52"/>
  <c r="K24" i="52"/>
  <c r="J24" i="52"/>
  <c r="I24" i="52"/>
  <c r="U23" i="52"/>
  <c r="T23" i="52"/>
  <c r="L23" i="52"/>
  <c r="K23" i="52"/>
  <c r="J23" i="52"/>
  <c r="I23" i="52"/>
  <c r="U22" i="52"/>
  <c r="T22" i="52"/>
  <c r="L22" i="52"/>
  <c r="K22" i="52"/>
  <c r="J22" i="52"/>
  <c r="I22" i="52"/>
  <c r="U21" i="52"/>
  <c r="T21" i="52"/>
  <c r="L21" i="52"/>
  <c r="K21" i="52"/>
  <c r="J21" i="52"/>
  <c r="I21" i="52"/>
  <c r="U20" i="52"/>
  <c r="T20" i="52"/>
  <c r="L20" i="52"/>
  <c r="K20" i="52"/>
  <c r="J20" i="52"/>
  <c r="I20" i="52"/>
  <c r="U19" i="52"/>
  <c r="T19" i="52"/>
  <c r="L19" i="52"/>
  <c r="K19" i="52"/>
  <c r="J19" i="52"/>
  <c r="I19" i="52"/>
  <c r="U18" i="52"/>
  <c r="T18" i="52"/>
  <c r="L18" i="52"/>
  <c r="K18" i="52"/>
  <c r="J18" i="52"/>
  <c r="I18" i="52"/>
  <c r="U17" i="52"/>
  <c r="T17" i="52"/>
  <c r="L17" i="52"/>
  <c r="K17" i="52"/>
  <c r="J17" i="52"/>
  <c r="I17" i="52"/>
  <c r="U16" i="52"/>
  <c r="T16" i="52"/>
  <c r="L16" i="52"/>
  <c r="K16" i="52"/>
  <c r="J16" i="52"/>
  <c r="I16" i="52"/>
  <c r="U15" i="52"/>
  <c r="T15" i="52"/>
  <c r="L15" i="52"/>
  <c r="K15" i="52"/>
  <c r="J15" i="52"/>
  <c r="I15" i="52"/>
  <c r="U14" i="52"/>
  <c r="T14" i="52"/>
  <c r="L14" i="52"/>
  <c r="K14" i="52"/>
  <c r="J14" i="52"/>
  <c r="I14" i="52"/>
  <c r="U13" i="52"/>
  <c r="T13" i="52"/>
  <c r="L13" i="52"/>
  <c r="K13" i="52"/>
  <c r="J13" i="52"/>
  <c r="I13" i="52"/>
  <c r="U12" i="52"/>
  <c r="T12" i="52"/>
  <c r="L12" i="52"/>
  <c r="K12" i="52"/>
  <c r="J12" i="52"/>
  <c r="I12" i="52"/>
  <c r="U11" i="52"/>
  <c r="T11" i="52"/>
  <c r="L11" i="52"/>
  <c r="K11" i="52"/>
  <c r="J11" i="52"/>
  <c r="I11" i="52"/>
  <c r="U10" i="52"/>
  <c r="T10" i="52"/>
  <c r="L10" i="52"/>
  <c r="K10" i="52"/>
  <c r="J10" i="52"/>
  <c r="I10" i="52"/>
  <c r="U9" i="52"/>
  <c r="T9" i="52"/>
  <c r="L9" i="52"/>
  <c r="K9" i="52"/>
  <c r="J9" i="52"/>
  <c r="I9" i="52"/>
  <c r="U8" i="52"/>
  <c r="T8" i="52"/>
  <c r="L8" i="52"/>
  <c r="K8" i="52"/>
  <c r="J8" i="52"/>
  <c r="I8" i="52"/>
  <c r="U7" i="52"/>
  <c r="T7" i="52"/>
  <c r="L7" i="52"/>
  <c r="K7" i="52"/>
  <c r="J7" i="52"/>
  <c r="I7" i="52"/>
  <c r="C4" i="52"/>
  <c r="C3" i="52"/>
  <c r="U40" i="50"/>
  <c r="T40" i="50"/>
  <c r="L40" i="50"/>
  <c r="K40" i="50"/>
  <c r="J40" i="50"/>
  <c r="I40" i="50"/>
  <c r="U39" i="50"/>
  <c r="T39" i="50"/>
  <c r="L39" i="50"/>
  <c r="K39" i="50"/>
  <c r="J39" i="50"/>
  <c r="I39" i="50"/>
  <c r="U38" i="50"/>
  <c r="T38" i="50"/>
  <c r="L38" i="50"/>
  <c r="K38" i="50"/>
  <c r="J38" i="50"/>
  <c r="I38" i="50"/>
  <c r="U37" i="50"/>
  <c r="T37" i="50"/>
  <c r="L37" i="50"/>
  <c r="K37" i="50"/>
  <c r="J37" i="50"/>
  <c r="I37" i="50"/>
  <c r="U36" i="50"/>
  <c r="T36" i="50"/>
  <c r="L36" i="50"/>
  <c r="K36" i="50"/>
  <c r="J36" i="50"/>
  <c r="I36" i="50"/>
  <c r="U35" i="50"/>
  <c r="T35" i="50"/>
  <c r="L35" i="50"/>
  <c r="K35" i="50"/>
  <c r="J35" i="50"/>
  <c r="I35" i="50"/>
  <c r="U34" i="50"/>
  <c r="T34" i="50"/>
  <c r="L34" i="50"/>
  <c r="K34" i="50"/>
  <c r="J34" i="50"/>
  <c r="I34" i="50"/>
  <c r="U33" i="50"/>
  <c r="T33" i="50"/>
  <c r="L33" i="50"/>
  <c r="K33" i="50"/>
  <c r="J33" i="50"/>
  <c r="I33" i="50"/>
  <c r="U32" i="50"/>
  <c r="T32" i="50"/>
  <c r="L32" i="50"/>
  <c r="K32" i="50"/>
  <c r="J32" i="50"/>
  <c r="I32" i="50"/>
  <c r="U31" i="50"/>
  <c r="T31" i="50"/>
  <c r="L31" i="50"/>
  <c r="K31" i="50"/>
  <c r="J31" i="50"/>
  <c r="I31" i="50"/>
  <c r="U30" i="50"/>
  <c r="T30" i="50"/>
  <c r="L30" i="50"/>
  <c r="K30" i="50"/>
  <c r="J30" i="50"/>
  <c r="I30" i="50"/>
  <c r="U29" i="50"/>
  <c r="T29" i="50"/>
  <c r="L29" i="50"/>
  <c r="K29" i="50"/>
  <c r="J29" i="50"/>
  <c r="I29" i="50"/>
  <c r="U28" i="50"/>
  <c r="T28" i="50"/>
  <c r="L28" i="50"/>
  <c r="K28" i="50"/>
  <c r="J28" i="50"/>
  <c r="I28" i="50"/>
  <c r="U27" i="50"/>
  <c r="T27" i="50"/>
  <c r="L27" i="50"/>
  <c r="K27" i="50"/>
  <c r="J27" i="50"/>
  <c r="I27" i="50"/>
  <c r="U26" i="50"/>
  <c r="T26" i="50"/>
  <c r="L26" i="50"/>
  <c r="K26" i="50"/>
  <c r="J26" i="50"/>
  <c r="I26" i="50"/>
  <c r="U25" i="50"/>
  <c r="T25" i="50"/>
  <c r="L25" i="50"/>
  <c r="K25" i="50"/>
  <c r="J25" i="50"/>
  <c r="I25" i="50"/>
  <c r="U24" i="50"/>
  <c r="T24" i="50"/>
  <c r="L24" i="50"/>
  <c r="K24" i="50"/>
  <c r="J24" i="50"/>
  <c r="I24" i="50"/>
  <c r="U23" i="50"/>
  <c r="T23" i="50"/>
  <c r="L23" i="50"/>
  <c r="K23" i="50"/>
  <c r="J23" i="50"/>
  <c r="I23" i="50"/>
  <c r="U22" i="50"/>
  <c r="T22" i="50"/>
  <c r="L22" i="50"/>
  <c r="K22" i="50"/>
  <c r="J22" i="50"/>
  <c r="I22" i="50"/>
  <c r="U21" i="50"/>
  <c r="T21" i="50"/>
  <c r="L21" i="50"/>
  <c r="K21" i="50"/>
  <c r="J21" i="50"/>
  <c r="I21" i="50"/>
  <c r="U20" i="50"/>
  <c r="T20" i="50"/>
  <c r="L20" i="50"/>
  <c r="K20" i="50"/>
  <c r="J20" i="50"/>
  <c r="I20" i="50"/>
  <c r="U19" i="50"/>
  <c r="T19" i="50"/>
  <c r="L19" i="50"/>
  <c r="K19" i="50"/>
  <c r="J19" i="50"/>
  <c r="I19" i="50"/>
  <c r="U18" i="50"/>
  <c r="T18" i="50"/>
  <c r="L18" i="50"/>
  <c r="K18" i="50"/>
  <c r="J18" i="50"/>
  <c r="I18" i="50"/>
  <c r="U17" i="50"/>
  <c r="T17" i="50"/>
  <c r="L17" i="50"/>
  <c r="K17" i="50"/>
  <c r="J17" i="50"/>
  <c r="I17" i="50"/>
  <c r="U16" i="50"/>
  <c r="T16" i="50"/>
  <c r="L16" i="50"/>
  <c r="K16" i="50"/>
  <c r="J16" i="50"/>
  <c r="I16" i="50"/>
  <c r="U15" i="50"/>
  <c r="T15" i="50"/>
  <c r="L15" i="50"/>
  <c r="K15" i="50"/>
  <c r="J15" i="50"/>
  <c r="I15" i="50"/>
  <c r="U14" i="50"/>
  <c r="T14" i="50"/>
  <c r="L14" i="50"/>
  <c r="K14" i="50"/>
  <c r="J14" i="50"/>
  <c r="I14" i="50"/>
  <c r="U13" i="50"/>
  <c r="T13" i="50"/>
  <c r="L13" i="50"/>
  <c r="K13" i="50"/>
  <c r="J13" i="50"/>
  <c r="I13" i="50"/>
  <c r="U12" i="50"/>
  <c r="T12" i="50"/>
  <c r="L12" i="50"/>
  <c r="K12" i="50"/>
  <c r="J12" i="50"/>
  <c r="I12" i="50"/>
  <c r="U11" i="50"/>
  <c r="T11" i="50"/>
  <c r="L11" i="50"/>
  <c r="K11" i="50"/>
  <c r="J11" i="50"/>
  <c r="I11" i="50"/>
  <c r="U10" i="50"/>
  <c r="T10" i="50"/>
  <c r="L10" i="50"/>
  <c r="K10" i="50"/>
  <c r="J10" i="50"/>
  <c r="I10" i="50"/>
  <c r="U9" i="50"/>
  <c r="T9" i="50"/>
  <c r="L9" i="50"/>
  <c r="K9" i="50"/>
  <c r="J9" i="50"/>
  <c r="I9" i="50"/>
  <c r="U8" i="50"/>
  <c r="T8" i="50"/>
  <c r="L8" i="50"/>
  <c r="K8" i="50"/>
  <c r="J8" i="50"/>
  <c r="I8" i="50"/>
  <c r="U7" i="50"/>
  <c r="T7" i="50"/>
  <c r="L7" i="50"/>
  <c r="K7" i="50"/>
  <c r="J7" i="50"/>
  <c r="I7" i="50"/>
  <c r="C4" i="50"/>
  <c r="C3" i="50"/>
  <c r="T8" i="86"/>
  <c r="T9" i="86"/>
  <c r="U8" i="86"/>
  <c r="S31" i="18" s="1"/>
  <c r="U40" i="86"/>
  <c r="T40" i="86"/>
  <c r="L40" i="86"/>
  <c r="K40" i="86"/>
  <c r="J40" i="86"/>
  <c r="I40" i="86"/>
  <c r="U39" i="86"/>
  <c r="T39" i="86"/>
  <c r="L39" i="86"/>
  <c r="K39" i="86"/>
  <c r="J39" i="86"/>
  <c r="I39" i="86"/>
  <c r="U38" i="86"/>
  <c r="T38" i="86"/>
  <c r="L38" i="86"/>
  <c r="K38" i="86"/>
  <c r="J38" i="86"/>
  <c r="I38" i="86"/>
  <c r="U37" i="86"/>
  <c r="T37" i="86"/>
  <c r="L37" i="86"/>
  <c r="K37" i="86"/>
  <c r="J37" i="86"/>
  <c r="I37" i="86"/>
  <c r="U36" i="86"/>
  <c r="T36" i="86"/>
  <c r="L36" i="86"/>
  <c r="K36" i="86"/>
  <c r="J36" i="86"/>
  <c r="I36" i="86"/>
  <c r="U35" i="86"/>
  <c r="T35" i="86"/>
  <c r="L35" i="86"/>
  <c r="K35" i="86"/>
  <c r="J35" i="86"/>
  <c r="I35" i="86"/>
  <c r="U34" i="86"/>
  <c r="T34" i="86"/>
  <c r="L34" i="86"/>
  <c r="K34" i="86"/>
  <c r="J34" i="86"/>
  <c r="I34" i="86"/>
  <c r="U33" i="86"/>
  <c r="T33" i="86"/>
  <c r="L33" i="86"/>
  <c r="K33" i="86"/>
  <c r="J33" i="86"/>
  <c r="I33" i="86"/>
  <c r="U32" i="86"/>
  <c r="T32" i="86"/>
  <c r="L32" i="86"/>
  <c r="K32" i="86"/>
  <c r="J32" i="86"/>
  <c r="I32" i="86"/>
  <c r="U31" i="86"/>
  <c r="T31" i="86"/>
  <c r="L31" i="86"/>
  <c r="K31" i="86"/>
  <c r="J31" i="86"/>
  <c r="I31" i="86"/>
  <c r="U30" i="86"/>
  <c r="T30" i="86"/>
  <c r="L30" i="86"/>
  <c r="K30" i="86"/>
  <c r="J30" i="86"/>
  <c r="I30" i="86"/>
  <c r="U29" i="86"/>
  <c r="T29" i="86"/>
  <c r="L29" i="86"/>
  <c r="K29" i="86"/>
  <c r="J29" i="86"/>
  <c r="I29" i="86"/>
  <c r="U28" i="86"/>
  <c r="T28" i="86"/>
  <c r="L28" i="86"/>
  <c r="K28" i="86"/>
  <c r="J28" i="86"/>
  <c r="I28" i="86"/>
  <c r="U27" i="86"/>
  <c r="T27" i="86"/>
  <c r="L27" i="86"/>
  <c r="K27" i="86"/>
  <c r="J27" i="86"/>
  <c r="I27" i="86"/>
  <c r="U26" i="86"/>
  <c r="T26" i="86"/>
  <c r="L26" i="86"/>
  <c r="K26" i="86"/>
  <c r="J26" i="86"/>
  <c r="I26" i="86"/>
  <c r="U25" i="86"/>
  <c r="T25" i="86"/>
  <c r="L25" i="86"/>
  <c r="K25" i="86"/>
  <c r="J25" i="86"/>
  <c r="I25" i="86"/>
  <c r="U24" i="86"/>
  <c r="T24" i="86"/>
  <c r="L24" i="86"/>
  <c r="K24" i="86"/>
  <c r="J24" i="86"/>
  <c r="I24" i="86"/>
  <c r="U23" i="86"/>
  <c r="T23" i="86"/>
  <c r="L23" i="86"/>
  <c r="K23" i="86"/>
  <c r="J23" i="86"/>
  <c r="I23" i="86"/>
  <c r="U22" i="86"/>
  <c r="T22" i="86"/>
  <c r="L22" i="86"/>
  <c r="K22" i="86"/>
  <c r="J22" i="86"/>
  <c r="I22" i="86"/>
  <c r="U21" i="86"/>
  <c r="T21" i="86"/>
  <c r="L21" i="86"/>
  <c r="K21" i="86"/>
  <c r="J21" i="86"/>
  <c r="I21" i="86"/>
  <c r="U20" i="86"/>
  <c r="T20" i="86"/>
  <c r="L20" i="86"/>
  <c r="K20" i="86"/>
  <c r="J20" i="86"/>
  <c r="I20" i="86"/>
  <c r="U19" i="86"/>
  <c r="T19" i="86"/>
  <c r="L19" i="86"/>
  <c r="K19" i="86"/>
  <c r="J19" i="86"/>
  <c r="I19" i="86"/>
  <c r="U18" i="86"/>
  <c r="T18" i="86"/>
  <c r="L18" i="86"/>
  <c r="K18" i="86"/>
  <c r="J18" i="86"/>
  <c r="I18" i="86"/>
  <c r="U17" i="86"/>
  <c r="T17" i="86"/>
  <c r="L17" i="86"/>
  <c r="K17" i="86"/>
  <c r="J17" i="86"/>
  <c r="I17" i="86"/>
  <c r="U16" i="86"/>
  <c r="T16" i="86"/>
  <c r="L16" i="86"/>
  <c r="K16" i="86"/>
  <c r="J16" i="86"/>
  <c r="I16" i="86"/>
  <c r="U15" i="86"/>
  <c r="T15" i="86"/>
  <c r="L15" i="86"/>
  <c r="K15" i="86"/>
  <c r="J15" i="86"/>
  <c r="I15" i="86"/>
  <c r="U14" i="86"/>
  <c r="T14" i="86"/>
  <c r="L14" i="86"/>
  <c r="K14" i="86"/>
  <c r="J14" i="86"/>
  <c r="I14" i="86"/>
  <c r="U13" i="86"/>
  <c r="T13" i="86"/>
  <c r="L13" i="86"/>
  <c r="K13" i="86"/>
  <c r="J13" i="86"/>
  <c r="I13" i="86"/>
  <c r="U12" i="86"/>
  <c r="T12" i="86"/>
  <c r="L12" i="86"/>
  <c r="K12" i="86"/>
  <c r="J12" i="86"/>
  <c r="I12" i="86"/>
  <c r="U11" i="86"/>
  <c r="S179" i="18" s="1"/>
  <c r="T11" i="86"/>
  <c r="L11" i="86"/>
  <c r="L179" i="18" s="1"/>
  <c r="K11" i="86"/>
  <c r="K179" i="18" s="1"/>
  <c r="J11" i="86"/>
  <c r="I11" i="86"/>
  <c r="U10" i="86"/>
  <c r="S114" i="18" s="1"/>
  <c r="T10" i="86"/>
  <c r="L10" i="86"/>
  <c r="L114" i="18" s="1"/>
  <c r="K10" i="86"/>
  <c r="K114" i="18" s="1"/>
  <c r="J10" i="86"/>
  <c r="I10" i="86"/>
  <c r="U9" i="86"/>
  <c r="L9" i="86"/>
  <c r="L53" i="18" s="1"/>
  <c r="K9" i="86"/>
  <c r="K53" i="18" s="1"/>
  <c r="J9" i="86"/>
  <c r="J53" i="18" s="1"/>
  <c r="I9" i="86"/>
  <c r="L8" i="86"/>
  <c r="L31" i="18" s="1"/>
  <c r="K8" i="86"/>
  <c r="K31" i="18" s="1"/>
  <c r="J8" i="86"/>
  <c r="I8" i="86"/>
  <c r="U7" i="86"/>
  <c r="T7" i="86"/>
  <c r="L7" i="86"/>
  <c r="K7" i="86"/>
  <c r="J7" i="86"/>
  <c r="I7" i="86"/>
  <c r="C4" i="86"/>
  <c r="C3" i="86"/>
  <c r="U40" i="85"/>
  <c r="T40" i="85"/>
  <c r="L40" i="85"/>
  <c r="K40" i="85"/>
  <c r="J40" i="85"/>
  <c r="I40" i="85"/>
  <c r="U39" i="85"/>
  <c r="T39" i="85"/>
  <c r="L39" i="85"/>
  <c r="K39" i="85"/>
  <c r="J39" i="85"/>
  <c r="I39" i="85"/>
  <c r="U38" i="85"/>
  <c r="T38" i="85"/>
  <c r="L38" i="85"/>
  <c r="K38" i="85"/>
  <c r="J38" i="85"/>
  <c r="I38" i="85"/>
  <c r="U37" i="85"/>
  <c r="T37" i="85"/>
  <c r="L37" i="85"/>
  <c r="K37" i="85"/>
  <c r="J37" i="85"/>
  <c r="I37" i="85"/>
  <c r="U36" i="85"/>
  <c r="T36" i="85"/>
  <c r="L36" i="85"/>
  <c r="K36" i="85"/>
  <c r="J36" i="85"/>
  <c r="I36" i="85"/>
  <c r="U35" i="85"/>
  <c r="T35" i="85"/>
  <c r="L35" i="85"/>
  <c r="K35" i="85"/>
  <c r="J35" i="85"/>
  <c r="I35" i="85"/>
  <c r="U34" i="85"/>
  <c r="T34" i="85"/>
  <c r="L34" i="85"/>
  <c r="K34" i="85"/>
  <c r="J34" i="85"/>
  <c r="I34" i="85"/>
  <c r="U33" i="85"/>
  <c r="T33" i="85"/>
  <c r="L33" i="85"/>
  <c r="K33" i="85"/>
  <c r="J33" i="85"/>
  <c r="I33" i="85"/>
  <c r="U32" i="85"/>
  <c r="T32" i="85"/>
  <c r="L32" i="85"/>
  <c r="K32" i="85"/>
  <c r="J32" i="85"/>
  <c r="I32" i="85"/>
  <c r="U31" i="85"/>
  <c r="T31" i="85"/>
  <c r="L31" i="85"/>
  <c r="K31" i="85"/>
  <c r="J31" i="85"/>
  <c r="I31" i="85"/>
  <c r="U30" i="85"/>
  <c r="T30" i="85"/>
  <c r="L30" i="85"/>
  <c r="K30" i="85"/>
  <c r="J30" i="85"/>
  <c r="I30" i="85"/>
  <c r="U29" i="85"/>
  <c r="T29" i="85"/>
  <c r="L29" i="85"/>
  <c r="K29" i="85"/>
  <c r="J29" i="85"/>
  <c r="I29" i="85"/>
  <c r="U28" i="85"/>
  <c r="T28" i="85"/>
  <c r="L28" i="85"/>
  <c r="K28" i="85"/>
  <c r="J28" i="85"/>
  <c r="I28" i="85"/>
  <c r="U27" i="85"/>
  <c r="T27" i="85"/>
  <c r="L27" i="85"/>
  <c r="K27" i="85"/>
  <c r="J27" i="85"/>
  <c r="I27" i="85"/>
  <c r="U26" i="85"/>
  <c r="T26" i="85"/>
  <c r="L26" i="85"/>
  <c r="K26" i="85"/>
  <c r="J26" i="85"/>
  <c r="I26" i="85"/>
  <c r="U25" i="85"/>
  <c r="T25" i="85"/>
  <c r="L25" i="85"/>
  <c r="K25" i="85"/>
  <c r="J25" i="85"/>
  <c r="I25" i="85"/>
  <c r="U24" i="85"/>
  <c r="S191" i="18" s="1"/>
  <c r="T24" i="85"/>
  <c r="L24" i="85"/>
  <c r="L191" i="18" s="1"/>
  <c r="K24" i="85"/>
  <c r="K191" i="18" s="1"/>
  <c r="J24" i="85"/>
  <c r="I24" i="85"/>
  <c r="U23" i="85"/>
  <c r="S180" i="18" s="1"/>
  <c r="T23" i="85"/>
  <c r="L23" i="85"/>
  <c r="L180" i="18" s="1"/>
  <c r="K23" i="85"/>
  <c r="K180" i="18" s="1"/>
  <c r="J23" i="85"/>
  <c r="J180" i="18" s="1"/>
  <c r="I23" i="85"/>
  <c r="I180" i="18" s="1"/>
  <c r="U22" i="85"/>
  <c r="S164" i="18" s="1"/>
  <c r="T22" i="85"/>
  <c r="L22" i="85"/>
  <c r="L164" i="18" s="1"/>
  <c r="K22" i="85"/>
  <c r="K164" i="18" s="1"/>
  <c r="J22" i="85"/>
  <c r="J164" i="18" s="1"/>
  <c r="I22" i="85"/>
  <c r="I164" i="18" s="1"/>
  <c r="U21" i="85"/>
  <c r="S161" i="18" s="1"/>
  <c r="T21" i="85"/>
  <c r="L21" i="85"/>
  <c r="L161" i="18" s="1"/>
  <c r="K21" i="85"/>
  <c r="K161" i="18" s="1"/>
  <c r="J21" i="85"/>
  <c r="J161" i="18" s="1"/>
  <c r="I21" i="85"/>
  <c r="I161" i="18" s="1"/>
  <c r="U20" i="85"/>
  <c r="S158" i="18" s="1"/>
  <c r="T20" i="85"/>
  <c r="L20" i="85"/>
  <c r="L158" i="18" s="1"/>
  <c r="K20" i="85"/>
  <c r="K158" i="18" s="1"/>
  <c r="J20" i="85"/>
  <c r="J158" i="18" s="1"/>
  <c r="I20" i="85"/>
  <c r="I158" i="18" s="1"/>
  <c r="U19" i="85"/>
  <c r="S155" i="18" s="1"/>
  <c r="T19" i="85"/>
  <c r="L19" i="85"/>
  <c r="L155" i="18" s="1"/>
  <c r="K19" i="85"/>
  <c r="K155" i="18" s="1"/>
  <c r="J19" i="85"/>
  <c r="J155" i="18" s="1"/>
  <c r="I19" i="85"/>
  <c r="I155" i="18" s="1"/>
  <c r="U18" i="85"/>
  <c r="S154" i="18" s="1"/>
  <c r="T18" i="85"/>
  <c r="L18" i="85"/>
  <c r="L154" i="18" s="1"/>
  <c r="K18" i="85"/>
  <c r="K154" i="18" s="1"/>
  <c r="J18" i="85"/>
  <c r="J154" i="18" s="1"/>
  <c r="I18" i="85"/>
  <c r="I154" i="18" s="1"/>
  <c r="U17" i="85"/>
  <c r="S142" i="18" s="1"/>
  <c r="T17" i="85"/>
  <c r="L17" i="85"/>
  <c r="L142" i="18" s="1"/>
  <c r="K17" i="85"/>
  <c r="K142" i="18" s="1"/>
  <c r="J17" i="85"/>
  <c r="J142" i="18" s="1"/>
  <c r="I17" i="85"/>
  <c r="I142" i="18" s="1"/>
  <c r="U16" i="85"/>
  <c r="S141" i="18" s="1"/>
  <c r="T16" i="85"/>
  <c r="L16" i="85"/>
  <c r="L141" i="18" s="1"/>
  <c r="K16" i="85"/>
  <c r="K141" i="18" s="1"/>
  <c r="J16" i="85"/>
  <c r="J141" i="18" s="1"/>
  <c r="I16" i="85"/>
  <c r="I141" i="18" s="1"/>
  <c r="U15" i="85"/>
  <c r="S140" i="18" s="1"/>
  <c r="T15" i="85"/>
  <c r="L15" i="85"/>
  <c r="L140" i="18" s="1"/>
  <c r="K15" i="85"/>
  <c r="K140" i="18" s="1"/>
  <c r="J15" i="85"/>
  <c r="J140" i="18" s="1"/>
  <c r="I15" i="85"/>
  <c r="I140" i="18" s="1"/>
  <c r="U14" i="85"/>
  <c r="S135" i="18" s="1"/>
  <c r="T14" i="85"/>
  <c r="L14" i="85"/>
  <c r="L135" i="18" s="1"/>
  <c r="K14" i="85"/>
  <c r="K135" i="18" s="1"/>
  <c r="J14" i="85"/>
  <c r="J135" i="18" s="1"/>
  <c r="I14" i="85"/>
  <c r="I135" i="18" s="1"/>
  <c r="U13" i="85"/>
  <c r="S108" i="18" s="1"/>
  <c r="T13" i="85"/>
  <c r="L13" i="85"/>
  <c r="L108" i="18" s="1"/>
  <c r="K13" i="85"/>
  <c r="K108" i="18" s="1"/>
  <c r="J13" i="85"/>
  <c r="J108" i="18" s="1"/>
  <c r="I13" i="85"/>
  <c r="I108" i="18" s="1"/>
  <c r="U12" i="85"/>
  <c r="T12" i="85"/>
  <c r="L12" i="85"/>
  <c r="L107" i="18" s="1"/>
  <c r="K12" i="85"/>
  <c r="K107" i="18" s="1"/>
  <c r="J12" i="85"/>
  <c r="J107" i="18" s="1"/>
  <c r="I12" i="85"/>
  <c r="I107" i="18" s="1"/>
  <c r="U11" i="85"/>
  <c r="S69" i="18" s="1"/>
  <c r="T11" i="85"/>
  <c r="L11" i="85"/>
  <c r="L69" i="18" s="1"/>
  <c r="K11" i="85"/>
  <c r="K69" i="18" s="1"/>
  <c r="J11" i="85"/>
  <c r="J69" i="18" s="1"/>
  <c r="I11" i="85"/>
  <c r="I69" i="18" s="1"/>
  <c r="U10" i="85"/>
  <c r="S68" i="18" s="1"/>
  <c r="T10" i="85"/>
  <c r="L10" i="85"/>
  <c r="L68" i="18" s="1"/>
  <c r="K10" i="85"/>
  <c r="K68" i="18" s="1"/>
  <c r="J10" i="85"/>
  <c r="J68" i="18" s="1"/>
  <c r="I10" i="85"/>
  <c r="I68" i="18" s="1"/>
  <c r="U9" i="85"/>
  <c r="S67" i="18" s="1"/>
  <c r="T9" i="85"/>
  <c r="L9" i="85"/>
  <c r="L67" i="18" s="1"/>
  <c r="K9" i="85"/>
  <c r="K67" i="18" s="1"/>
  <c r="J9" i="85"/>
  <c r="J67" i="18" s="1"/>
  <c r="I9" i="85"/>
  <c r="I67" i="18" s="1"/>
  <c r="U8" i="85"/>
  <c r="S66" i="18" s="1"/>
  <c r="T8" i="85"/>
  <c r="L8" i="85"/>
  <c r="L66" i="18" s="1"/>
  <c r="K8" i="85"/>
  <c r="K66" i="18" s="1"/>
  <c r="J8" i="85"/>
  <c r="J66" i="18" s="1"/>
  <c r="I8" i="85"/>
  <c r="I66" i="18" s="1"/>
  <c r="U7" i="85"/>
  <c r="T7" i="85"/>
  <c r="L7" i="85"/>
  <c r="K7" i="85"/>
  <c r="J7" i="85"/>
  <c r="I7" i="85"/>
  <c r="C4" i="85"/>
  <c r="C3" i="85"/>
  <c r="I8" i="84"/>
  <c r="J8" i="84"/>
  <c r="I9" i="84"/>
  <c r="J9" i="84"/>
  <c r="I10" i="84"/>
  <c r="J10" i="84"/>
  <c r="I11" i="84"/>
  <c r="J11" i="84"/>
  <c r="I12" i="84"/>
  <c r="J12" i="84"/>
  <c r="I13" i="84"/>
  <c r="J13" i="84"/>
  <c r="I14" i="84"/>
  <c r="J14" i="84"/>
  <c r="I15" i="84"/>
  <c r="J15" i="84"/>
  <c r="I16" i="84"/>
  <c r="J16" i="84"/>
  <c r="I17" i="84"/>
  <c r="J17" i="84"/>
  <c r="I18" i="84"/>
  <c r="J18" i="84"/>
  <c r="I19" i="84"/>
  <c r="J19" i="84"/>
  <c r="I20" i="84"/>
  <c r="J20" i="84"/>
  <c r="I21" i="84"/>
  <c r="J21" i="84"/>
  <c r="I22" i="84"/>
  <c r="J22" i="84"/>
  <c r="I23" i="84"/>
  <c r="J23" i="84"/>
  <c r="I24" i="84"/>
  <c r="J24" i="84"/>
  <c r="I25" i="84"/>
  <c r="J25" i="84"/>
  <c r="I26" i="84"/>
  <c r="J26" i="84"/>
  <c r="I27" i="84"/>
  <c r="J27" i="84"/>
  <c r="I28" i="84"/>
  <c r="J28" i="84"/>
  <c r="I29" i="84"/>
  <c r="J29" i="84"/>
  <c r="I30" i="84"/>
  <c r="J30" i="84"/>
  <c r="I31" i="84"/>
  <c r="J31" i="84"/>
  <c r="I32" i="84"/>
  <c r="J32" i="84"/>
  <c r="I33" i="84"/>
  <c r="J33" i="84"/>
  <c r="I34" i="84"/>
  <c r="J34" i="84"/>
  <c r="I35" i="84"/>
  <c r="J35" i="84"/>
  <c r="I36" i="84"/>
  <c r="J36" i="84"/>
  <c r="I37" i="84"/>
  <c r="J37" i="84"/>
  <c r="I38" i="84"/>
  <c r="J38" i="84"/>
  <c r="I39" i="84"/>
  <c r="J39" i="84"/>
  <c r="I40" i="84"/>
  <c r="J40" i="84"/>
  <c r="J7" i="84"/>
  <c r="I7" i="84"/>
  <c r="I8" i="83"/>
  <c r="I33" i="18" s="1"/>
  <c r="J8" i="83"/>
  <c r="J33" i="18" s="1"/>
  <c r="I9" i="83"/>
  <c r="I38" i="18" s="1"/>
  <c r="J9" i="83"/>
  <c r="I10" i="83"/>
  <c r="J10" i="83"/>
  <c r="I11" i="83"/>
  <c r="I49" i="18" s="1"/>
  <c r="J11" i="83"/>
  <c r="I12" i="83"/>
  <c r="J12" i="83"/>
  <c r="I13" i="83"/>
  <c r="J13" i="83"/>
  <c r="I14" i="83"/>
  <c r="J14" i="83"/>
  <c r="I15" i="83"/>
  <c r="J15" i="83"/>
  <c r="I16" i="83"/>
  <c r="J16" i="83"/>
  <c r="I17" i="83"/>
  <c r="J17" i="83"/>
  <c r="I18" i="83"/>
  <c r="J18" i="83"/>
  <c r="I19" i="83"/>
  <c r="J19" i="83"/>
  <c r="I20" i="83"/>
  <c r="J20" i="83"/>
  <c r="I21" i="83"/>
  <c r="J21" i="83"/>
  <c r="I22" i="83"/>
  <c r="J22" i="83"/>
  <c r="I23" i="83"/>
  <c r="J23" i="83"/>
  <c r="I24" i="83"/>
  <c r="J24" i="83"/>
  <c r="I25" i="83"/>
  <c r="J25" i="83"/>
  <c r="I26" i="83"/>
  <c r="J26" i="83"/>
  <c r="I27" i="83"/>
  <c r="J27" i="83"/>
  <c r="I28" i="83"/>
  <c r="J28" i="83"/>
  <c r="I29" i="83"/>
  <c r="J29" i="83"/>
  <c r="I30" i="83"/>
  <c r="J30" i="83"/>
  <c r="I31" i="83"/>
  <c r="J31" i="83"/>
  <c r="I32" i="83"/>
  <c r="J32" i="83"/>
  <c r="I33" i="83"/>
  <c r="J33" i="83"/>
  <c r="I34" i="83"/>
  <c r="J34" i="83"/>
  <c r="I35" i="83"/>
  <c r="J35" i="83"/>
  <c r="I36" i="83"/>
  <c r="J36" i="83"/>
  <c r="I37" i="83"/>
  <c r="J37" i="83"/>
  <c r="I38" i="83"/>
  <c r="J38" i="83"/>
  <c r="I39" i="83"/>
  <c r="J39" i="83"/>
  <c r="I40" i="83"/>
  <c r="J40" i="83"/>
  <c r="J7" i="83"/>
  <c r="J10" i="18" s="1"/>
  <c r="I7" i="83"/>
  <c r="I8" i="82"/>
  <c r="I18" i="18" s="1"/>
  <c r="J8" i="82"/>
  <c r="J18" i="18" s="1"/>
  <c r="I9" i="82"/>
  <c r="I36" i="18" s="1"/>
  <c r="J9" i="82"/>
  <c r="J36" i="18" s="1"/>
  <c r="I10" i="82"/>
  <c r="I37" i="18" s="1"/>
  <c r="J10" i="82"/>
  <c r="J37" i="18" s="1"/>
  <c r="I11" i="82"/>
  <c r="I39" i="18" s="1"/>
  <c r="J11" i="82"/>
  <c r="J39" i="18" s="1"/>
  <c r="I12" i="82"/>
  <c r="I57" i="18" s="1"/>
  <c r="J12" i="82"/>
  <c r="J57" i="18" s="1"/>
  <c r="I13" i="82"/>
  <c r="I58" i="18" s="1"/>
  <c r="J13" i="82"/>
  <c r="J58" i="18" s="1"/>
  <c r="I14" i="82"/>
  <c r="I63" i="18" s="1"/>
  <c r="J14" i="82"/>
  <c r="J63" i="18" s="1"/>
  <c r="I15" i="82"/>
  <c r="I85" i="18" s="1"/>
  <c r="J15" i="82"/>
  <c r="J85" i="18" s="1"/>
  <c r="I16" i="82"/>
  <c r="I133" i="18" s="1"/>
  <c r="J16" i="82"/>
  <c r="J133" i="18" s="1"/>
  <c r="I17" i="82"/>
  <c r="I163" i="18" s="1"/>
  <c r="J17" i="82"/>
  <c r="J163" i="18" s="1"/>
  <c r="I18" i="82"/>
  <c r="I169" i="18" s="1"/>
  <c r="J18" i="82"/>
  <c r="J169" i="18" s="1"/>
  <c r="I19" i="82"/>
  <c r="I177" i="18" s="1"/>
  <c r="J19" i="82"/>
  <c r="J177" i="18" s="1"/>
  <c r="I20" i="82"/>
  <c r="I178" i="18" s="1"/>
  <c r="J20" i="82"/>
  <c r="J178" i="18" s="1"/>
  <c r="I21" i="82"/>
  <c r="I181" i="18" s="1"/>
  <c r="J21" i="82"/>
  <c r="J181" i="18" s="1"/>
  <c r="I22" i="82"/>
  <c r="I182" i="18" s="1"/>
  <c r="J22" i="82"/>
  <c r="J182" i="18" s="1"/>
  <c r="I23" i="82"/>
  <c r="I183" i="18" s="1"/>
  <c r="J23" i="82"/>
  <c r="J183" i="18" s="1"/>
  <c r="I24" i="82"/>
  <c r="J24" i="82"/>
  <c r="I25" i="82"/>
  <c r="J25" i="82"/>
  <c r="I26" i="82"/>
  <c r="J26" i="82"/>
  <c r="I27" i="82"/>
  <c r="J27" i="82"/>
  <c r="I28" i="82"/>
  <c r="J28" i="82"/>
  <c r="I29" i="82"/>
  <c r="J29" i="82"/>
  <c r="I30" i="82"/>
  <c r="J30" i="82"/>
  <c r="I31" i="82"/>
  <c r="J31" i="82"/>
  <c r="I32" i="82"/>
  <c r="J32" i="82"/>
  <c r="I33" i="82"/>
  <c r="J33" i="82"/>
  <c r="I34" i="82"/>
  <c r="J34" i="82"/>
  <c r="I35" i="82"/>
  <c r="J35" i="82"/>
  <c r="I36" i="82"/>
  <c r="J36" i="82"/>
  <c r="I37" i="82"/>
  <c r="J37" i="82"/>
  <c r="I38" i="82"/>
  <c r="J38" i="82"/>
  <c r="I39" i="82"/>
  <c r="J39" i="82"/>
  <c r="I40" i="82"/>
  <c r="J40" i="82"/>
  <c r="J7" i="82"/>
  <c r="J15" i="18" s="1"/>
  <c r="I7" i="82"/>
  <c r="I8" i="81"/>
  <c r="J8" i="81"/>
  <c r="I9" i="81"/>
  <c r="J9" i="81"/>
  <c r="I10" i="81"/>
  <c r="J10" i="81"/>
  <c r="I11" i="81"/>
  <c r="J11" i="81"/>
  <c r="I12" i="81"/>
  <c r="J12" i="81"/>
  <c r="I13" i="81"/>
  <c r="J13" i="81"/>
  <c r="I14" i="81"/>
  <c r="J14" i="81"/>
  <c r="I15" i="81"/>
  <c r="J15" i="81"/>
  <c r="I16" i="81"/>
  <c r="J16" i="81"/>
  <c r="I17" i="81"/>
  <c r="J17" i="81"/>
  <c r="I18" i="81"/>
  <c r="J18" i="81"/>
  <c r="I19" i="81"/>
  <c r="J19" i="81"/>
  <c r="I20" i="81"/>
  <c r="J20" i="81"/>
  <c r="I21" i="81"/>
  <c r="J21" i="81"/>
  <c r="I22" i="81"/>
  <c r="J22" i="81"/>
  <c r="I23" i="81"/>
  <c r="J23" i="81"/>
  <c r="I24" i="81"/>
  <c r="J24" i="81"/>
  <c r="I25" i="81"/>
  <c r="J25" i="81"/>
  <c r="I26" i="81"/>
  <c r="J26" i="81"/>
  <c r="I27" i="81"/>
  <c r="J27" i="81"/>
  <c r="I28" i="81"/>
  <c r="J28" i="81"/>
  <c r="I29" i="81"/>
  <c r="J29" i="81"/>
  <c r="I30" i="81"/>
  <c r="J30" i="81"/>
  <c r="I31" i="81"/>
  <c r="J31" i="81"/>
  <c r="I32" i="81"/>
  <c r="J32" i="81"/>
  <c r="I33" i="81"/>
  <c r="J33" i="81"/>
  <c r="I34" i="81"/>
  <c r="J34" i="81"/>
  <c r="I35" i="81"/>
  <c r="J35" i="81"/>
  <c r="I36" i="81"/>
  <c r="J36" i="81"/>
  <c r="I37" i="81"/>
  <c r="J37" i="81"/>
  <c r="I38" i="81"/>
  <c r="J38" i="81"/>
  <c r="I39" i="81"/>
  <c r="J39" i="81"/>
  <c r="I40" i="81"/>
  <c r="J40" i="81"/>
  <c r="J7" i="81"/>
  <c r="I7" i="81"/>
  <c r="I8" i="80"/>
  <c r="I12" i="18" s="1"/>
  <c r="J8" i="80"/>
  <c r="I9" i="80"/>
  <c r="J9" i="80"/>
  <c r="I10" i="80"/>
  <c r="J10" i="80"/>
  <c r="I11" i="80"/>
  <c r="I157" i="18" s="1"/>
  <c r="J11" i="80"/>
  <c r="J157" i="18" s="1"/>
  <c r="I12" i="80"/>
  <c r="J12" i="80"/>
  <c r="I13" i="80"/>
  <c r="J13" i="80"/>
  <c r="I14" i="80"/>
  <c r="J14" i="80"/>
  <c r="I15" i="80"/>
  <c r="J15" i="80"/>
  <c r="I16" i="80"/>
  <c r="J16" i="80"/>
  <c r="I17" i="80"/>
  <c r="J17" i="80"/>
  <c r="I18" i="80"/>
  <c r="J18" i="80"/>
  <c r="I19" i="80"/>
  <c r="J19" i="80"/>
  <c r="I20" i="80"/>
  <c r="J20" i="80"/>
  <c r="I21" i="80"/>
  <c r="J21" i="80"/>
  <c r="I22" i="80"/>
  <c r="J22" i="80"/>
  <c r="I23" i="80"/>
  <c r="J23" i="80"/>
  <c r="I24" i="80"/>
  <c r="J24" i="80"/>
  <c r="I25" i="80"/>
  <c r="J25" i="80"/>
  <c r="I26" i="80"/>
  <c r="J26" i="80"/>
  <c r="I27" i="80"/>
  <c r="J27" i="80"/>
  <c r="I28" i="80"/>
  <c r="J28" i="80"/>
  <c r="I29" i="80"/>
  <c r="J29" i="80"/>
  <c r="I30" i="80"/>
  <c r="J30" i="80"/>
  <c r="I31" i="80"/>
  <c r="J31" i="80"/>
  <c r="I32" i="80"/>
  <c r="J32" i="80"/>
  <c r="I33" i="80"/>
  <c r="J33" i="80"/>
  <c r="I34" i="80"/>
  <c r="J34" i="80"/>
  <c r="I35" i="80"/>
  <c r="J35" i="80"/>
  <c r="I36" i="80"/>
  <c r="J36" i="80"/>
  <c r="I37" i="80"/>
  <c r="J37" i="80"/>
  <c r="I38" i="80"/>
  <c r="J38" i="80"/>
  <c r="I39" i="80"/>
  <c r="J39" i="80"/>
  <c r="I40" i="80"/>
  <c r="J40" i="80"/>
  <c r="J7" i="80"/>
  <c r="I7" i="80"/>
  <c r="I8" i="79"/>
  <c r="J8" i="79"/>
  <c r="I9" i="79"/>
  <c r="J9" i="79"/>
  <c r="I10" i="79"/>
  <c r="J10" i="79"/>
  <c r="I11" i="79"/>
  <c r="J11" i="79"/>
  <c r="I12" i="79"/>
  <c r="J12" i="79"/>
  <c r="I13" i="79"/>
  <c r="J13" i="79"/>
  <c r="I14" i="79"/>
  <c r="J14" i="79"/>
  <c r="I15" i="79"/>
  <c r="J15" i="79"/>
  <c r="I16" i="79"/>
  <c r="J16" i="79"/>
  <c r="I17" i="79"/>
  <c r="J17" i="79"/>
  <c r="I18" i="79"/>
  <c r="J18" i="79"/>
  <c r="I19" i="79"/>
  <c r="J19" i="79"/>
  <c r="I20" i="79"/>
  <c r="J20" i="79"/>
  <c r="I21" i="79"/>
  <c r="J21" i="79"/>
  <c r="I22" i="79"/>
  <c r="J22" i="79"/>
  <c r="I23" i="79"/>
  <c r="J23" i="79"/>
  <c r="I24" i="79"/>
  <c r="J24" i="79"/>
  <c r="I25" i="79"/>
  <c r="J25" i="79"/>
  <c r="I26" i="79"/>
  <c r="J26" i="79"/>
  <c r="I27" i="79"/>
  <c r="J27" i="79"/>
  <c r="I28" i="79"/>
  <c r="J28" i="79"/>
  <c r="I29" i="79"/>
  <c r="J29" i="79"/>
  <c r="I30" i="79"/>
  <c r="J30" i="79"/>
  <c r="I31" i="79"/>
  <c r="J31" i="79"/>
  <c r="I32" i="79"/>
  <c r="J32" i="79"/>
  <c r="I33" i="79"/>
  <c r="J33" i="79"/>
  <c r="I34" i="79"/>
  <c r="J34" i="79"/>
  <c r="I35" i="79"/>
  <c r="J35" i="79"/>
  <c r="I36" i="79"/>
  <c r="J36" i="79"/>
  <c r="I37" i="79"/>
  <c r="J37" i="79"/>
  <c r="I38" i="79"/>
  <c r="J38" i="79"/>
  <c r="I39" i="79"/>
  <c r="J39" i="79"/>
  <c r="I40" i="79"/>
  <c r="J40" i="79"/>
  <c r="I7" i="79"/>
  <c r="J7" i="79"/>
  <c r="I8" i="78"/>
  <c r="I70" i="18" s="1"/>
  <c r="J8" i="78"/>
  <c r="J70" i="18" s="1"/>
  <c r="I9" i="78"/>
  <c r="I71" i="18" s="1"/>
  <c r="J9" i="78"/>
  <c r="J71" i="18" s="1"/>
  <c r="I10" i="78"/>
  <c r="I72" i="18" s="1"/>
  <c r="J10" i="78"/>
  <c r="J72" i="18" s="1"/>
  <c r="I11" i="78"/>
  <c r="I73" i="18" s="1"/>
  <c r="J11" i="78"/>
  <c r="J73" i="18" s="1"/>
  <c r="I12" i="78"/>
  <c r="I74" i="18" s="1"/>
  <c r="J12" i="78"/>
  <c r="J74" i="18" s="1"/>
  <c r="I13" i="78"/>
  <c r="I75" i="18" s="1"/>
  <c r="J13" i="78"/>
  <c r="J75" i="18" s="1"/>
  <c r="I14" i="78"/>
  <c r="I76" i="18" s="1"/>
  <c r="J14" i="78"/>
  <c r="J76" i="18" s="1"/>
  <c r="I15" i="78"/>
  <c r="I78" i="18" s="1"/>
  <c r="J15" i="78"/>
  <c r="J78" i="18" s="1"/>
  <c r="I16" i="78"/>
  <c r="I79" i="18" s="1"/>
  <c r="J16" i="78"/>
  <c r="J79" i="18" s="1"/>
  <c r="I17" i="78"/>
  <c r="I80" i="18" s="1"/>
  <c r="J17" i="78"/>
  <c r="J80" i="18" s="1"/>
  <c r="I18" i="78"/>
  <c r="I137" i="18" s="1"/>
  <c r="J18" i="78"/>
  <c r="J137" i="18" s="1"/>
  <c r="I19" i="78"/>
  <c r="I167" i="18" s="1"/>
  <c r="J19" i="78"/>
  <c r="J167" i="18" s="1"/>
  <c r="I20" i="78"/>
  <c r="I186" i="18" s="1"/>
  <c r="J20" i="78"/>
  <c r="J186" i="18" s="1"/>
  <c r="I21" i="78"/>
  <c r="I187" i="18" s="1"/>
  <c r="J21" i="78"/>
  <c r="J187" i="18" s="1"/>
  <c r="I22" i="78"/>
  <c r="J22" i="78"/>
  <c r="I23" i="78"/>
  <c r="I198" i="18" s="1"/>
  <c r="J23" i="78"/>
  <c r="J198" i="18" s="1"/>
  <c r="I24" i="78"/>
  <c r="J24" i="78"/>
  <c r="I25" i="78"/>
  <c r="J25" i="78"/>
  <c r="I26" i="78"/>
  <c r="J26" i="78"/>
  <c r="I27" i="78"/>
  <c r="J27" i="78"/>
  <c r="I28" i="78"/>
  <c r="J28" i="78"/>
  <c r="I29" i="78"/>
  <c r="J29" i="78"/>
  <c r="I30" i="78"/>
  <c r="J30" i="78"/>
  <c r="I31" i="78"/>
  <c r="J31" i="78"/>
  <c r="I32" i="78"/>
  <c r="J32" i="78"/>
  <c r="I33" i="78"/>
  <c r="J33" i="78"/>
  <c r="I34" i="78"/>
  <c r="J34" i="78"/>
  <c r="I35" i="78"/>
  <c r="J35" i="78"/>
  <c r="I36" i="78"/>
  <c r="J36" i="78"/>
  <c r="I37" i="78"/>
  <c r="J37" i="78"/>
  <c r="I38" i="78"/>
  <c r="J38" i="78"/>
  <c r="I39" i="78"/>
  <c r="J39" i="78"/>
  <c r="I40" i="78"/>
  <c r="J40" i="78"/>
  <c r="J7" i="78"/>
  <c r="I7" i="78"/>
  <c r="I8" i="76"/>
  <c r="I81" i="18" s="1"/>
  <c r="J8" i="76"/>
  <c r="J81" i="18" s="1"/>
  <c r="I9" i="76"/>
  <c r="I82" i="18" s="1"/>
  <c r="J9" i="76"/>
  <c r="J82" i="18" s="1"/>
  <c r="I10" i="76"/>
  <c r="I83" i="18" s="1"/>
  <c r="J10" i="76"/>
  <c r="J83" i="18" s="1"/>
  <c r="I11" i="76"/>
  <c r="I92" i="18" s="1"/>
  <c r="J11" i="76"/>
  <c r="J92" i="18" s="1"/>
  <c r="I12" i="76"/>
  <c r="I111" i="18" s="1"/>
  <c r="J12" i="76"/>
  <c r="J111" i="18" s="1"/>
  <c r="I13" i="76"/>
  <c r="I112" i="18" s="1"/>
  <c r="J13" i="76"/>
  <c r="J112" i="18" s="1"/>
  <c r="I14" i="76"/>
  <c r="I113" i="18" s="1"/>
  <c r="J14" i="76"/>
  <c r="J113" i="18" s="1"/>
  <c r="I15" i="76"/>
  <c r="I131" i="18" s="1"/>
  <c r="J15" i="76"/>
  <c r="J131" i="18" s="1"/>
  <c r="I16" i="76"/>
  <c r="I150" i="18" s="1"/>
  <c r="J16" i="76"/>
  <c r="J150" i="18" s="1"/>
  <c r="I17" i="76"/>
  <c r="I168" i="18" s="1"/>
  <c r="J17" i="76"/>
  <c r="J168" i="18" s="1"/>
  <c r="I18" i="76"/>
  <c r="I185" i="18" s="1"/>
  <c r="J18" i="76"/>
  <c r="J185" i="18" s="1"/>
  <c r="I19" i="76"/>
  <c r="J19" i="76"/>
  <c r="I20" i="76"/>
  <c r="J20" i="76"/>
  <c r="I21" i="76"/>
  <c r="J21" i="76"/>
  <c r="I22" i="76"/>
  <c r="J22" i="76"/>
  <c r="I23" i="76"/>
  <c r="J23" i="76"/>
  <c r="I24" i="76"/>
  <c r="J24" i="76"/>
  <c r="I25" i="76"/>
  <c r="J25" i="76"/>
  <c r="I26" i="76"/>
  <c r="J26" i="76"/>
  <c r="I27" i="76"/>
  <c r="J27" i="76"/>
  <c r="I28" i="76"/>
  <c r="J28" i="76"/>
  <c r="I29" i="76"/>
  <c r="J29" i="76"/>
  <c r="I30" i="76"/>
  <c r="J30" i="76"/>
  <c r="I31" i="76"/>
  <c r="J31" i="76"/>
  <c r="I32" i="76"/>
  <c r="J32" i="76"/>
  <c r="I33" i="76"/>
  <c r="J33" i="76"/>
  <c r="I34" i="76"/>
  <c r="J34" i="76"/>
  <c r="I35" i="76"/>
  <c r="J35" i="76"/>
  <c r="I36" i="76"/>
  <c r="J36" i="76"/>
  <c r="I37" i="76"/>
  <c r="J37" i="76"/>
  <c r="J7" i="76"/>
  <c r="I7" i="76"/>
  <c r="I40" i="74"/>
  <c r="J40" i="74"/>
  <c r="I8" i="74"/>
  <c r="I24" i="18" s="1"/>
  <c r="J8" i="74"/>
  <c r="J24" i="18" s="1"/>
  <c r="I9" i="74"/>
  <c r="I32" i="18" s="1"/>
  <c r="J9" i="74"/>
  <c r="J32" i="18" s="1"/>
  <c r="I10" i="74"/>
  <c r="I109" i="18" s="1"/>
  <c r="J10" i="74"/>
  <c r="J109" i="18" s="1"/>
  <c r="I11" i="74"/>
  <c r="I130" i="18" s="1"/>
  <c r="J11" i="74"/>
  <c r="J130" i="18" s="1"/>
  <c r="I12" i="74"/>
  <c r="I156" i="18" s="1"/>
  <c r="J12" i="74"/>
  <c r="J156" i="18" s="1"/>
  <c r="I13" i="74"/>
  <c r="I195" i="18" s="1"/>
  <c r="J13" i="74"/>
  <c r="J195" i="18" s="1"/>
  <c r="I14" i="74"/>
  <c r="J14" i="74"/>
  <c r="I15" i="74"/>
  <c r="J15" i="74"/>
  <c r="I16" i="74"/>
  <c r="J16" i="74"/>
  <c r="I17" i="74"/>
  <c r="J17" i="74"/>
  <c r="I18" i="74"/>
  <c r="J18" i="74"/>
  <c r="I19" i="74"/>
  <c r="J19" i="74"/>
  <c r="I20" i="74"/>
  <c r="J20" i="74"/>
  <c r="I21" i="74"/>
  <c r="J21" i="74"/>
  <c r="I22" i="74"/>
  <c r="J22" i="74"/>
  <c r="I23" i="74"/>
  <c r="J23" i="74"/>
  <c r="I24" i="74"/>
  <c r="J24" i="74"/>
  <c r="I25" i="74"/>
  <c r="J25" i="74"/>
  <c r="I26" i="74"/>
  <c r="J26" i="74"/>
  <c r="I27" i="74"/>
  <c r="J27" i="74"/>
  <c r="I28" i="74"/>
  <c r="J28" i="74"/>
  <c r="I29" i="74"/>
  <c r="J29" i="74"/>
  <c r="I30" i="74"/>
  <c r="J30" i="74"/>
  <c r="I31" i="74"/>
  <c r="J31" i="74"/>
  <c r="I32" i="74"/>
  <c r="J32" i="74"/>
  <c r="I33" i="74"/>
  <c r="J33" i="74"/>
  <c r="I34" i="74"/>
  <c r="J34" i="74"/>
  <c r="I35" i="74"/>
  <c r="J35" i="74"/>
  <c r="I36" i="74"/>
  <c r="J36" i="74"/>
  <c r="I37" i="74"/>
  <c r="J37" i="74"/>
  <c r="I39" i="74"/>
  <c r="J39" i="74"/>
  <c r="J7" i="74"/>
  <c r="J17" i="18" s="1"/>
  <c r="I7" i="74"/>
  <c r="I17" i="18" s="1"/>
  <c r="T34" i="73"/>
  <c r="U34" i="73"/>
  <c r="T35" i="73"/>
  <c r="U35" i="73"/>
  <c r="I8" i="73"/>
  <c r="I20" i="18" s="1"/>
  <c r="J8" i="73"/>
  <c r="J20" i="18" s="1"/>
  <c r="I9" i="73"/>
  <c r="I28" i="18" s="1"/>
  <c r="J9" i="73"/>
  <c r="J28" i="18" s="1"/>
  <c r="I10" i="73"/>
  <c r="I40" i="18" s="1"/>
  <c r="J10" i="73"/>
  <c r="J40" i="18" s="1"/>
  <c r="I11" i="73"/>
  <c r="I50" i="18" s="1"/>
  <c r="J11" i="73"/>
  <c r="J50" i="18" s="1"/>
  <c r="I12" i="73"/>
  <c r="I51" i="18" s="1"/>
  <c r="J12" i="73"/>
  <c r="J51" i="18" s="1"/>
  <c r="I13" i="73"/>
  <c r="I54" i="18" s="1"/>
  <c r="J13" i="73"/>
  <c r="J54" i="18" s="1"/>
  <c r="I14" i="73"/>
  <c r="I56" i="18" s="1"/>
  <c r="J14" i="73"/>
  <c r="J56" i="18" s="1"/>
  <c r="I15" i="73"/>
  <c r="I91" i="18" s="1"/>
  <c r="J15" i="73"/>
  <c r="J91" i="18" s="1"/>
  <c r="I16" i="73"/>
  <c r="I95" i="18" s="1"/>
  <c r="J16" i="73"/>
  <c r="J95" i="18" s="1"/>
  <c r="I17" i="73"/>
  <c r="I102" i="18" s="1"/>
  <c r="J17" i="73"/>
  <c r="J102" i="18" s="1"/>
  <c r="I18" i="73"/>
  <c r="I110" i="18" s="1"/>
  <c r="J18" i="73"/>
  <c r="J110" i="18" s="1"/>
  <c r="I19" i="73"/>
  <c r="I123" i="18" s="1"/>
  <c r="J19" i="73"/>
  <c r="J123" i="18" s="1"/>
  <c r="I20" i="73"/>
  <c r="I124" i="18" s="1"/>
  <c r="J20" i="73"/>
  <c r="J124" i="18" s="1"/>
  <c r="I21" i="73"/>
  <c r="I125" i="18" s="1"/>
  <c r="J21" i="73"/>
  <c r="J125" i="18" s="1"/>
  <c r="I22" i="73"/>
  <c r="I126" i="18" s="1"/>
  <c r="J22" i="73"/>
  <c r="J126" i="18" s="1"/>
  <c r="I23" i="73"/>
  <c r="I127" i="18" s="1"/>
  <c r="J23" i="73"/>
  <c r="J127" i="18" s="1"/>
  <c r="I24" i="73"/>
  <c r="I128" i="18" s="1"/>
  <c r="J24" i="73"/>
  <c r="J128" i="18" s="1"/>
  <c r="I25" i="73"/>
  <c r="I129" i="18" s="1"/>
  <c r="J25" i="73"/>
  <c r="J129" i="18" s="1"/>
  <c r="I26" i="73"/>
  <c r="I132" i="18" s="1"/>
  <c r="J26" i="73"/>
  <c r="J132" i="18" s="1"/>
  <c r="I27" i="73"/>
  <c r="I143" i="18" s="1"/>
  <c r="J27" i="73"/>
  <c r="J143" i="18" s="1"/>
  <c r="I28" i="73"/>
  <c r="I152" i="18" s="1"/>
  <c r="J28" i="73"/>
  <c r="J152" i="18" s="1"/>
  <c r="I29" i="73"/>
  <c r="I171" i="18" s="1"/>
  <c r="J29" i="73"/>
  <c r="J171" i="18" s="1"/>
  <c r="I30" i="73"/>
  <c r="I176" i="18" s="1"/>
  <c r="J30" i="73"/>
  <c r="J176" i="18" s="1"/>
  <c r="I31" i="73"/>
  <c r="I184" i="18" s="1"/>
  <c r="J31" i="73"/>
  <c r="J184" i="18" s="1"/>
  <c r="I32" i="73"/>
  <c r="I188" i="18" s="1"/>
  <c r="J32" i="73"/>
  <c r="J188" i="18" s="1"/>
  <c r="I33" i="73"/>
  <c r="I194" i="18" s="1"/>
  <c r="J33" i="73"/>
  <c r="J194" i="18" s="1"/>
  <c r="I34" i="73"/>
  <c r="J34" i="73"/>
  <c r="I35" i="73"/>
  <c r="J35" i="73"/>
  <c r="I40" i="73"/>
  <c r="J40" i="73"/>
  <c r="J7" i="73"/>
  <c r="J14" i="18" s="1"/>
  <c r="I7" i="73"/>
  <c r="I14" i="18" s="1"/>
  <c r="U40" i="84"/>
  <c r="T40" i="84"/>
  <c r="L40" i="84"/>
  <c r="K40" i="84"/>
  <c r="U39" i="84"/>
  <c r="T39" i="84"/>
  <c r="L39" i="84"/>
  <c r="K39" i="84"/>
  <c r="U38" i="84"/>
  <c r="T38" i="84"/>
  <c r="L38" i="84"/>
  <c r="K38" i="84"/>
  <c r="U37" i="84"/>
  <c r="T37" i="84"/>
  <c r="L37" i="84"/>
  <c r="K37" i="84"/>
  <c r="U36" i="84"/>
  <c r="T36" i="84"/>
  <c r="L36" i="84"/>
  <c r="K36" i="84"/>
  <c r="U35" i="84"/>
  <c r="T35" i="84"/>
  <c r="L35" i="84"/>
  <c r="K35" i="84"/>
  <c r="U34" i="84"/>
  <c r="T34" i="84"/>
  <c r="L34" i="84"/>
  <c r="K34" i="84"/>
  <c r="U33" i="84"/>
  <c r="T33" i="84"/>
  <c r="L33" i="84"/>
  <c r="K33" i="84"/>
  <c r="U32" i="84"/>
  <c r="T32" i="84"/>
  <c r="L32" i="84"/>
  <c r="K32" i="84"/>
  <c r="U31" i="84"/>
  <c r="T31" i="84"/>
  <c r="L31" i="84"/>
  <c r="K31" i="84"/>
  <c r="U30" i="84"/>
  <c r="T30" i="84"/>
  <c r="L30" i="84"/>
  <c r="K30" i="84"/>
  <c r="U29" i="84"/>
  <c r="T29" i="84"/>
  <c r="L29" i="84"/>
  <c r="K29" i="84"/>
  <c r="U28" i="84"/>
  <c r="T28" i="84"/>
  <c r="L28" i="84"/>
  <c r="K28" i="84"/>
  <c r="U27" i="84"/>
  <c r="T27" i="84"/>
  <c r="L27" i="84"/>
  <c r="K27" i="84"/>
  <c r="U26" i="84"/>
  <c r="T26" i="84"/>
  <c r="L26" i="84"/>
  <c r="K26" i="84"/>
  <c r="U25" i="84"/>
  <c r="T25" i="84"/>
  <c r="L25" i="84"/>
  <c r="K25" i="84"/>
  <c r="U24" i="84"/>
  <c r="T24" i="84"/>
  <c r="L24" i="84"/>
  <c r="K24" i="84"/>
  <c r="U23" i="84"/>
  <c r="T23" i="84"/>
  <c r="L23" i="84"/>
  <c r="K23" i="84"/>
  <c r="U22" i="84"/>
  <c r="T22" i="84"/>
  <c r="L22" i="84"/>
  <c r="K22" i="84"/>
  <c r="U21" i="84"/>
  <c r="T21" i="84"/>
  <c r="L21" i="84"/>
  <c r="K21" i="84"/>
  <c r="U20" i="84"/>
  <c r="T20" i="84"/>
  <c r="L20" i="84"/>
  <c r="K20" i="84"/>
  <c r="U19" i="84"/>
  <c r="T19" i="84"/>
  <c r="L19" i="84"/>
  <c r="K19" i="84"/>
  <c r="U18" i="84"/>
  <c r="T18" i="84"/>
  <c r="L18" i="84"/>
  <c r="K18" i="84"/>
  <c r="U17" i="84"/>
  <c r="T17" i="84"/>
  <c r="L17" i="84"/>
  <c r="K17" i="84"/>
  <c r="U16" i="84"/>
  <c r="T16" i="84"/>
  <c r="L16" i="84"/>
  <c r="K16" i="84"/>
  <c r="U15" i="84"/>
  <c r="T15" i="84"/>
  <c r="L15" i="84"/>
  <c r="K15" i="84"/>
  <c r="U14" i="84"/>
  <c r="T14" i="84"/>
  <c r="L14" i="84"/>
  <c r="K14" i="84"/>
  <c r="U13" i="84"/>
  <c r="T13" i="84"/>
  <c r="L13" i="84"/>
  <c r="K13" i="84"/>
  <c r="U12" i="84"/>
  <c r="T12" i="84"/>
  <c r="L12" i="84"/>
  <c r="K12" i="84"/>
  <c r="U11" i="84"/>
  <c r="T11" i="84"/>
  <c r="L11" i="84"/>
  <c r="K11" i="84"/>
  <c r="U10" i="84"/>
  <c r="T10" i="84"/>
  <c r="L10" i="84"/>
  <c r="K10" i="84"/>
  <c r="U9" i="84"/>
  <c r="T9" i="84"/>
  <c r="L9" i="84"/>
  <c r="K9" i="84"/>
  <c r="U8" i="84"/>
  <c r="T8" i="84"/>
  <c r="L8" i="84"/>
  <c r="K8" i="84"/>
  <c r="U7" i="84"/>
  <c r="T7" i="84"/>
  <c r="L7" i="84"/>
  <c r="K7" i="84"/>
  <c r="C4" i="84"/>
  <c r="C3" i="84"/>
  <c r="U9" i="83"/>
  <c r="S38" i="18" s="1"/>
  <c r="T9" i="83"/>
  <c r="U40" i="83"/>
  <c r="T40" i="83"/>
  <c r="L40" i="83"/>
  <c r="K40" i="83"/>
  <c r="U39" i="83"/>
  <c r="T39" i="83"/>
  <c r="L39" i="83"/>
  <c r="K39" i="83"/>
  <c r="U38" i="83"/>
  <c r="T38" i="83"/>
  <c r="L38" i="83"/>
  <c r="K38" i="83"/>
  <c r="U37" i="83"/>
  <c r="T37" i="83"/>
  <c r="L37" i="83"/>
  <c r="K37" i="83"/>
  <c r="U36" i="83"/>
  <c r="T36" i="83"/>
  <c r="L36" i="83"/>
  <c r="K36" i="83"/>
  <c r="U35" i="83"/>
  <c r="T35" i="83"/>
  <c r="L35" i="83"/>
  <c r="K35" i="83"/>
  <c r="U34" i="83"/>
  <c r="T34" i="83"/>
  <c r="L34" i="83"/>
  <c r="K34" i="83"/>
  <c r="U33" i="83"/>
  <c r="T33" i="83"/>
  <c r="L33" i="83"/>
  <c r="K33" i="83"/>
  <c r="U32" i="83"/>
  <c r="T32" i="83"/>
  <c r="L32" i="83"/>
  <c r="K32" i="83"/>
  <c r="U31" i="83"/>
  <c r="T31" i="83"/>
  <c r="L31" i="83"/>
  <c r="K31" i="83"/>
  <c r="U30" i="83"/>
  <c r="T30" i="83"/>
  <c r="L30" i="83"/>
  <c r="K30" i="83"/>
  <c r="U29" i="83"/>
  <c r="T29" i="83"/>
  <c r="L29" i="83"/>
  <c r="K29" i="83"/>
  <c r="U28" i="83"/>
  <c r="T28" i="83"/>
  <c r="L28" i="83"/>
  <c r="K28" i="83"/>
  <c r="U27" i="83"/>
  <c r="T27" i="83"/>
  <c r="L27" i="83"/>
  <c r="K27" i="83"/>
  <c r="U26" i="83"/>
  <c r="T26" i="83"/>
  <c r="L26" i="83"/>
  <c r="K26" i="83"/>
  <c r="U25" i="83"/>
  <c r="T25" i="83"/>
  <c r="L25" i="83"/>
  <c r="K25" i="83"/>
  <c r="U24" i="83"/>
  <c r="T24" i="83"/>
  <c r="L24" i="83"/>
  <c r="K24" i="83"/>
  <c r="U23" i="83"/>
  <c r="T23" i="83"/>
  <c r="L23" i="83"/>
  <c r="K23" i="83"/>
  <c r="U22" i="83"/>
  <c r="T22" i="83"/>
  <c r="L22" i="83"/>
  <c r="K22" i="83"/>
  <c r="U21" i="83"/>
  <c r="T21" i="83"/>
  <c r="L21" i="83"/>
  <c r="K21" i="83"/>
  <c r="U20" i="83"/>
  <c r="T20" i="83"/>
  <c r="L20" i="83"/>
  <c r="K20" i="83"/>
  <c r="U19" i="83"/>
  <c r="T19" i="83"/>
  <c r="L19" i="83"/>
  <c r="K19" i="83"/>
  <c r="U18" i="83"/>
  <c r="T18" i="83"/>
  <c r="L18" i="83"/>
  <c r="K18" i="83"/>
  <c r="U17" i="83"/>
  <c r="T17" i="83"/>
  <c r="L17" i="83"/>
  <c r="K17" i="83"/>
  <c r="U16" i="83"/>
  <c r="S153" i="18" s="1"/>
  <c r="T16" i="83"/>
  <c r="L16" i="83"/>
  <c r="L153" i="18" s="1"/>
  <c r="K16" i="83"/>
  <c r="U15" i="83"/>
  <c r="S136" i="18" s="1"/>
  <c r="T15" i="83"/>
  <c r="L15" i="83"/>
  <c r="L136" i="18" s="1"/>
  <c r="K15" i="83"/>
  <c r="K136" i="18" s="1"/>
  <c r="U14" i="83"/>
  <c r="S96" i="18" s="1"/>
  <c r="T14" i="83"/>
  <c r="L14" i="83"/>
  <c r="L96" i="18" s="1"/>
  <c r="K14" i="83"/>
  <c r="K96" i="18" s="1"/>
  <c r="U13" i="83"/>
  <c r="S93" i="18" s="1"/>
  <c r="T13" i="83"/>
  <c r="L13" i="83"/>
  <c r="L93" i="18" s="1"/>
  <c r="K13" i="83"/>
  <c r="K93" i="18" s="1"/>
  <c r="U12" i="83"/>
  <c r="S77" i="18" s="1"/>
  <c r="T12" i="83"/>
  <c r="L12" i="83"/>
  <c r="L77" i="18" s="1"/>
  <c r="K12" i="83"/>
  <c r="K77" i="18" s="1"/>
  <c r="L11" i="83"/>
  <c r="L49" i="18" s="1"/>
  <c r="K11" i="83"/>
  <c r="K49" i="18" s="1"/>
  <c r="L10" i="83"/>
  <c r="K10" i="83"/>
  <c r="K47" i="18" s="1"/>
  <c r="L9" i="83"/>
  <c r="L38" i="18" s="1"/>
  <c r="K9" i="83"/>
  <c r="K38" i="18" s="1"/>
  <c r="U8" i="83"/>
  <c r="S33" i="18" s="1"/>
  <c r="T8" i="83"/>
  <c r="L8" i="83"/>
  <c r="L33" i="18" s="1"/>
  <c r="K8" i="83"/>
  <c r="K33" i="18" s="1"/>
  <c r="U7" i="83"/>
  <c r="L7" i="83"/>
  <c r="L10" i="18" s="1"/>
  <c r="K7" i="83"/>
  <c r="C4" i="83"/>
  <c r="C3" i="83"/>
  <c r="U40" i="82"/>
  <c r="T40" i="82"/>
  <c r="L40" i="82"/>
  <c r="K40" i="82"/>
  <c r="U39" i="82"/>
  <c r="T39" i="82"/>
  <c r="L39" i="82"/>
  <c r="K39" i="82"/>
  <c r="U38" i="82"/>
  <c r="T38" i="82"/>
  <c r="L38" i="82"/>
  <c r="K38" i="82"/>
  <c r="U37" i="82"/>
  <c r="T37" i="82"/>
  <c r="L37" i="82"/>
  <c r="K37" i="82"/>
  <c r="U36" i="82"/>
  <c r="T36" i="82"/>
  <c r="L36" i="82"/>
  <c r="K36" i="82"/>
  <c r="U35" i="82"/>
  <c r="T35" i="82"/>
  <c r="L35" i="82"/>
  <c r="K35" i="82"/>
  <c r="U34" i="82"/>
  <c r="T34" i="82"/>
  <c r="L34" i="82"/>
  <c r="K34" i="82"/>
  <c r="U33" i="82"/>
  <c r="T33" i="82"/>
  <c r="L33" i="82"/>
  <c r="K33" i="82"/>
  <c r="U32" i="82"/>
  <c r="T32" i="82"/>
  <c r="L32" i="82"/>
  <c r="K32" i="82"/>
  <c r="U31" i="82"/>
  <c r="T31" i="82"/>
  <c r="L31" i="82"/>
  <c r="K31" i="82"/>
  <c r="U30" i="82"/>
  <c r="T30" i="82"/>
  <c r="L30" i="82"/>
  <c r="K30" i="82"/>
  <c r="U29" i="82"/>
  <c r="T29" i="82"/>
  <c r="L29" i="82"/>
  <c r="K29" i="82"/>
  <c r="U28" i="82"/>
  <c r="T28" i="82"/>
  <c r="L28" i="82"/>
  <c r="K28" i="82"/>
  <c r="U27" i="82"/>
  <c r="T27" i="82"/>
  <c r="L27" i="82"/>
  <c r="K27" i="82"/>
  <c r="U26" i="82"/>
  <c r="T26" i="82"/>
  <c r="L26" i="82"/>
  <c r="K26" i="82"/>
  <c r="U25" i="82"/>
  <c r="T25" i="82"/>
  <c r="L25" i="82"/>
  <c r="K25" i="82"/>
  <c r="U24" i="82"/>
  <c r="T24" i="82"/>
  <c r="L24" i="82"/>
  <c r="K24" i="82"/>
  <c r="U23" i="82"/>
  <c r="S183" i="18" s="1"/>
  <c r="T23" i="82"/>
  <c r="L23" i="82"/>
  <c r="L183" i="18" s="1"/>
  <c r="K23" i="82"/>
  <c r="K183" i="18" s="1"/>
  <c r="U22" i="82"/>
  <c r="S182" i="18" s="1"/>
  <c r="T22" i="82"/>
  <c r="L22" i="82"/>
  <c r="L182" i="18" s="1"/>
  <c r="K22" i="82"/>
  <c r="K182" i="18" s="1"/>
  <c r="U21" i="82"/>
  <c r="S181" i="18" s="1"/>
  <c r="T21" i="82"/>
  <c r="L21" i="82"/>
  <c r="L181" i="18" s="1"/>
  <c r="K21" i="82"/>
  <c r="K181" i="18" s="1"/>
  <c r="U20" i="82"/>
  <c r="S178" i="18" s="1"/>
  <c r="T20" i="82"/>
  <c r="L20" i="82"/>
  <c r="L178" i="18" s="1"/>
  <c r="K20" i="82"/>
  <c r="K178" i="18" s="1"/>
  <c r="U19" i="82"/>
  <c r="S177" i="18" s="1"/>
  <c r="T19" i="82"/>
  <c r="L19" i="82"/>
  <c r="L177" i="18" s="1"/>
  <c r="K19" i="82"/>
  <c r="K177" i="18" s="1"/>
  <c r="U18" i="82"/>
  <c r="S169" i="18" s="1"/>
  <c r="T18" i="82"/>
  <c r="L18" i="82"/>
  <c r="L169" i="18" s="1"/>
  <c r="K18" i="82"/>
  <c r="K169" i="18" s="1"/>
  <c r="U17" i="82"/>
  <c r="S163" i="18" s="1"/>
  <c r="T17" i="82"/>
  <c r="L17" i="82"/>
  <c r="L163" i="18" s="1"/>
  <c r="K17" i="82"/>
  <c r="K163" i="18" s="1"/>
  <c r="U16" i="82"/>
  <c r="S133" i="18" s="1"/>
  <c r="T16" i="82"/>
  <c r="L16" i="82"/>
  <c r="L133" i="18" s="1"/>
  <c r="K16" i="82"/>
  <c r="K133" i="18" s="1"/>
  <c r="U15" i="82"/>
  <c r="S85" i="18" s="1"/>
  <c r="T15" i="82"/>
  <c r="L15" i="82"/>
  <c r="L85" i="18" s="1"/>
  <c r="K15" i="82"/>
  <c r="K85" i="18" s="1"/>
  <c r="U14" i="82"/>
  <c r="S63" i="18" s="1"/>
  <c r="T14" i="82"/>
  <c r="L14" i="82"/>
  <c r="L63" i="18" s="1"/>
  <c r="K14" i="82"/>
  <c r="K63" i="18" s="1"/>
  <c r="U13" i="82"/>
  <c r="S58" i="18" s="1"/>
  <c r="T13" i="82"/>
  <c r="L13" i="82"/>
  <c r="L58" i="18" s="1"/>
  <c r="K13" i="82"/>
  <c r="K58" i="18" s="1"/>
  <c r="U12" i="82"/>
  <c r="S57" i="18" s="1"/>
  <c r="T12" i="82"/>
  <c r="L12" i="82"/>
  <c r="L57" i="18" s="1"/>
  <c r="K12" i="82"/>
  <c r="K57" i="18" s="1"/>
  <c r="U11" i="82"/>
  <c r="S39" i="18" s="1"/>
  <c r="T11" i="82"/>
  <c r="L11" i="82"/>
  <c r="L39" i="18" s="1"/>
  <c r="K11" i="82"/>
  <c r="K39" i="18" s="1"/>
  <c r="U10" i="82"/>
  <c r="S37" i="18" s="1"/>
  <c r="T10" i="82"/>
  <c r="L10" i="82"/>
  <c r="L37" i="18" s="1"/>
  <c r="K10" i="82"/>
  <c r="K37" i="18" s="1"/>
  <c r="U9" i="82"/>
  <c r="S36" i="18" s="1"/>
  <c r="T9" i="82"/>
  <c r="L9" i="82"/>
  <c r="L36" i="18" s="1"/>
  <c r="K9" i="82"/>
  <c r="K36" i="18" s="1"/>
  <c r="U8" i="82"/>
  <c r="S18" i="18" s="1"/>
  <c r="T8" i="82"/>
  <c r="L8" i="82"/>
  <c r="L18" i="18" s="1"/>
  <c r="K8" i="82"/>
  <c r="K18" i="18" s="1"/>
  <c r="U7" i="82"/>
  <c r="T7" i="82"/>
  <c r="L7" i="82"/>
  <c r="K7" i="82"/>
  <c r="C4" i="82"/>
  <c r="C3" i="82"/>
  <c r="U40" i="81"/>
  <c r="T40" i="81"/>
  <c r="L40" i="81"/>
  <c r="K40" i="81"/>
  <c r="U39" i="81"/>
  <c r="T39" i="81"/>
  <c r="L39" i="81"/>
  <c r="K39" i="81"/>
  <c r="U38" i="81"/>
  <c r="T38" i="81"/>
  <c r="L38" i="81"/>
  <c r="K38" i="81"/>
  <c r="U37" i="81"/>
  <c r="T37" i="81"/>
  <c r="L37" i="81"/>
  <c r="K37" i="81"/>
  <c r="U36" i="81"/>
  <c r="T36" i="81"/>
  <c r="L36" i="81"/>
  <c r="K36" i="81"/>
  <c r="U35" i="81"/>
  <c r="T35" i="81"/>
  <c r="L35" i="81"/>
  <c r="K35" i="81"/>
  <c r="U34" i="81"/>
  <c r="T34" i="81"/>
  <c r="L34" i="81"/>
  <c r="K34" i="81"/>
  <c r="U33" i="81"/>
  <c r="T33" i="81"/>
  <c r="L33" i="81"/>
  <c r="K33" i="81"/>
  <c r="U32" i="81"/>
  <c r="T32" i="81"/>
  <c r="L32" i="81"/>
  <c r="K32" i="81"/>
  <c r="U31" i="81"/>
  <c r="T31" i="81"/>
  <c r="L31" i="81"/>
  <c r="K31" i="81"/>
  <c r="U30" i="81"/>
  <c r="T30" i="81"/>
  <c r="L30" i="81"/>
  <c r="K30" i="81"/>
  <c r="U29" i="81"/>
  <c r="T29" i="81"/>
  <c r="L29" i="81"/>
  <c r="K29" i="81"/>
  <c r="U28" i="81"/>
  <c r="T28" i="81"/>
  <c r="L28" i="81"/>
  <c r="K28" i="81"/>
  <c r="U27" i="81"/>
  <c r="T27" i="81"/>
  <c r="L27" i="81"/>
  <c r="K27" i="81"/>
  <c r="U26" i="81"/>
  <c r="T26" i="81"/>
  <c r="L26" i="81"/>
  <c r="K26" i="81"/>
  <c r="U25" i="81"/>
  <c r="T25" i="81"/>
  <c r="L25" i="81"/>
  <c r="K25" i="81"/>
  <c r="U24" i="81"/>
  <c r="T24" i="81"/>
  <c r="L24" i="81"/>
  <c r="K24" i="81"/>
  <c r="U23" i="81"/>
  <c r="T23" i="81"/>
  <c r="L23" i="81"/>
  <c r="K23" i="81"/>
  <c r="U22" i="81"/>
  <c r="T22" i="81"/>
  <c r="L22" i="81"/>
  <c r="K22" i="81"/>
  <c r="U21" i="81"/>
  <c r="T21" i="81"/>
  <c r="L21" i="81"/>
  <c r="K21" i="81"/>
  <c r="U20" i="81"/>
  <c r="T20" i="81"/>
  <c r="L20" i="81"/>
  <c r="K20" i="81"/>
  <c r="U19" i="81"/>
  <c r="T19" i="81"/>
  <c r="L19" i="81"/>
  <c r="K19" i="81"/>
  <c r="U18" i="81"/>
  <c r="T18" i="81"/>
  <c r="L18" i="81"/>
  <c r="K18" i="81"/>
  <c r="U17" i="81"/>
  <c r="T17" i="81"/>
  <c r="L17" i="81"/>
  <c r="K17" i="81"/>
  <c r="U16" i="81"/>
  <c r="T16" i="81"/>
  <c r="L16" i="81"/>
  <c r="K16" i="81"/>
  <c r="U15" i="81"/>
  <c r="T15" i="81"/>
  <c r="L15" i="81"/>
  <c r="K15" i="81"/>
  <c r="U14" i="81"/>
  <c r="T14" i="81"/>
  <c r="L14" i="81"/>
  <c r="K14" i="81"/>
  <c r="U13" i="81"/>
  <c r="T13" i="81"/>
  <c r="L13" i="81"/>
  <c r="K13" i="81"/>
  <c r="U12" i="81"/>
  <c r="T12" i="81"/>
  <c r="L12" i="81"/>
  <c r="K12" i="81"/>
  <c r="U11" i="81"/>
  <c r="T11" i="81"/>
  <c r="L11" i="81"/>
  <c r="K11" i="81"/>
  <c r="U10" i="81"/>
  <c r="T10" i="81"/>
  <c r="L10" i="81"/>
  <c r="K10" i="81"/>
  <c r="U9" i="81"/>
  <c r="T9" i="81"/>
  <c r="L9" i="81"/>
  <c r="K9" i="81"/>
  <c r="U8" i="81"/>
  <c r="T8" i="81"/>
  <c r="L8" i="81"/>
  <c r="K8" i="81"/>
  <c r="U7" i="81"/>
  <c r="T7" i="81"/>
  <c r="L7" i="81"/>
  <c r="K7" i="81"/>
  <c r="C4" i="81"/>
  <c r="C3" i="81"/>
  <c r="U40" i="80"/>
  <c r="T40" i="80"/>
  <c r="L40" i="80"/>
  <c r="K40" i="80"/>
  <c r="U39" i="80"/>
  <c r="T39" i="80"/>
  <c r="L39" i="80"/>
  <c r="K39" i="80"/>
  <c r="U38" i="80"/>
  <c r="T38" i="80"/>
  <c r="L38" i="80"/>
  <c r="K38" i="80"/>
  <c r="U37" i="80"/>
  <c r="T37" i="80"/>
  <c r="L37" i="80"/>
  <c r="K37" i="80"/>
  <c r="U36" i="80"/>
  <c r="T36" i="80"/>
  <c r="L36" i="80"/>
  <c r="K36" i="80"/>
  <c r="U35" i="80"/>
  <c r="T35" i="80"/>
  <c r="L35" i="80"/>
  <c r="K35" i="80"/>
  <c r="U34" i="80"/>
  <c r="T34" i="80"/>
  <c r="L34" i="80"/>
  <c r="K34" i="80"/>
  <c r="U33" i="80"/>
  <c r="T33" i="80"/>
  <c r="L33" i="80"/>
  <c r="K33" i="80"/>
  <c r="U32" i="80"/>
  <c r="T32" i="80"/>
  <c r="L32" i="80"/>
  <c r="K32" i="80"/>
  <c r="U31" i="80"/>
  <c r="T31" i="80"/>
  <c r="L31" i="80"/>
  <c r="K31" i="80"/>
  <c r="U30" i="80"/>
  <c r="T30" i="80"/>
  <c r="L30" i="80"/>
  <c r="K30" i="80"/>
  <c r="U29" i="80"/>
  <c r="T29" i="80"/>
  <c r="L29" i="80"/>
  <c r="K29" i="80"/>
  <c r="U28" i="80"/>
  <c r="T28" i="80"/>
  <c r="L28" i="80"/>
  <c r="K28" i="80"/>
  <c r="U27" i="80"/>
  <c r="T27" i="80"/>
  <c r="L27" i="80"/>
  <c r="K27" i="80"/>
  <c r="U26" i="80"/>
  <c r="T26" i="80"/>
  <c r="L26" i="80"/>
  <c r="K26" i="80"/>
  <c r="U25" i="80"/>
  <c r="T25" i="80"/>
  <c r="L25" i="80"/>
  <c r="K25" i="80"/>
  <c r="U24" i="80"/>
  <c r="T24" i="80"/>
  <c r="L24" i="80"/>
  <c r="K24" i="80"/>
  <c r="U23" i="80"/>
  <c r="T23" i="80"/>
  <c r="L23" i="80"/>
  <c r="K23" i="80"/>
  <c r="U22" i="80"/>
  <c r="T22" i="80"/>
  <c r="L22" i="80"/>
  <c r="K22" i="80"/>
  <c r="U21" i="80"/>
  <c r="T21" i="80"/>
  <c r="L21" i="80"/>
  <c r="K21" i="80"/>
  <c r="U20" i="80"/>
  <c r="T20" i="80"/>
  <c r="L20" i="80"/>
  <c r="K20" i="80"/>
  <c r="U19" i="80"/>
  <c r="T19" i="80"/>
  <c r="L19" i="80"/>
  <c r="K19" i="80"/>
  <c r="U18" i="80"/>
  <c r="T18" i="80"/>
  <c r="L18" i="80"/>
  <c r="K18" i="80"/>
  <c r="U17" i="80"/>
  <c r="T17" i="80"/>
  <c r="L17" i="80"/>
  <c r="K17" i="80"/>
  <c r="U16" i="80"/>
  <c r="T16" i="80"/>
  <c r="L16" i="80"/>
  <c r="K16" i="80"/>
  <c r="U15" i="80"/>
  <c r="T15" i="80"/>
  <c r="L15" i="80"/>
  <c r="K15" i="80"/>
  <c r="U14" i="80"/>
  <c r="T14" i="80"/>
  <c r="L14" i="80"/>
  <c r="K14" i="80"/>
  <c r="U13" i="80"/>
  <c r="T13" i="80"/>
  <c r="L13" i="80"/>
  <c r="K13" i="80"/>
  <c r="U12" i="80"/>
  <c r="T12" i="80"/>
  <c r="L12" i="80"/>
  <c r="K12" i="80"/>
  <c r="U11" i="80"/>
  <c r="S157" i="18" s="1"/>
  <c r="L11" i="80"/>
  <c r="L157" i="18" s="1"/>
  <c r="K11" i="80"/>
  <c r="K157" i="18" s="1"/>
  <c r="U10" i="80"/>
  <c r="S62" i="18" s="1"/>
  <c r="T10" i="80"/>
  <c r="L10" i="80"/>
  <c r="L62" i="18" s="1"/>
  <c r="K10" i="80"/>
  <c r="K62" i="18" s="1"/>
  <c r="U9" i="80"/>
  <c r="S27" i="18" s="1"/>
  <c r="T9" i="80"/>
  <c r="L9" i="80"/>
  <c r="L27" i="18" s="1"/>
  <c r="K9" i="80"/>
  <c r="K27" i="18" s="1"/>
  <c r="U8" i="80"/>
  <c r="S12" i="18" s="1"/>
  <c r="T8" i="80"/>
  <c r="L8" i="80"/>
  <c r="L12" i="18" s="1"/>
  <c r="K8" i="80"/>
  <c r="K12" i="18" s="1"/>
  <c r="L7" i="80"/>
  <c r="K7" i="80"/>
  <c r="C4" i="80"/>
  <c r="C3" i="80"/>
  <c r="K7" i="79"/>
  <c r="L7" i="79"/>
  <c r="K8" i="79"/>
  <c r="L8" i="79"/>
  <c r="K9" i="79"/>
  <c r="L9" i="79"/>
  <c r="K10" i="79"/>
  <c r="L10" i="79"/>
  <c r="K11" i="79"/>
  <c r="L11" i="79"/>
  <c r="K12" i="79"/>
  <c r="L12" i="79"/>
  <c r="K13" i="79"/>
  <c r="L13" i="79"/>
  <c r="K14" i="79"/>
  <c r="L14" i="79"/>
  <c r="K15" i="79"/>
  <c r="L15" i="79"/>
  <c r="K16" i="79"/>
  <c r="L16" i="79"/>
  <c r="K17" i="79"/>
  <c r="L17" i="79"/>
  <c r="K18" i="79"/>
  <c r="L18" i="79"/>
  <c r="K19" i="79"/>
  <c r="L19" i="79"/>
  <c r="K20" i="79"/>
  <c r="L20" i="79"/>
  <c r="K21" i="79"/>
  <c r="L21" i="79"/>
  <c r="K22" i="79"/>
  <c r="L22" i="79"/>
  <c r="U40" i="79"/>
  <c r="T40" i="79"/>
  <c r="L40" i="79"/>
  <c r="K40" i="79"/>
  <c r="U39" i="79"/>
  <c r="T39" i="79"/>
  <c r="L39" i="79"/>
  <c r="K39" i="79"/>
  <c r="U38" i="79"/>
  <c r="T38" i="79"/>
  <c r="L38" i="79"/>
  <c r="K38" i="79"/>
  <c r="U37" i="79"/>
  <c r="T37" i="79"/>
  <c r="L37" i="79"/>
  <c r="K37" i="79"/>
  <c r="U36" i="79"/>
  <c r="T36" i="79"/>
  <c r="L36" i="79"/>
  <c r="K36" i="79"/>
  <c r="U35" i="79"/>
  <c r="T35" i="79"/>
  <c r="L35" i="79"/>
  <c r="K35" i="79"/>
  <c r="U34" i="79"/>
  <c r="T34" i="79"/>
  <c r="L34" i="79"/>
  <c r="K34" i="79"/>
  <c r="U33" i="79"/>
  <c r="T33" i="79"/>
  <c r="L33" i="79"/>
  <c r="K33" i="79"/>
  <c r="U32" i="79"/>
  <c r="T32" i="79"/>
  <c r="L32" i="79"/>
  <c r="K32" i="79"/>
  <c r="U31" i="79"/>
  <c r="T31" i="79"/>
  <c r="L31" i="79"/>
  <c r="K31" i="79"/>
  <c r="U30" i="79"/>
  <c r="T30" i="79"/>
  <c r="L30" i="79"/>
  <c r="K30" i="79"/>
  <c r="U29" i="79"/>
  <c r="T29" i="79"/>
  <c r="L29" i="79"/>
  <c r="K29" i="79"/>
  <c r="U28" i="79"/>
  <c r="T28" i="79"/>
  <c r="L28" i="79"/>
  <c r="K28" i="79"/>
  <c r="U27" i="79"/>
  <c r="T27" i="79"/>
  <c r="L27" i="79"/>
  <c r="K27" i="79"/>
  <c r="U26" i="79"/>
  <c r="T26" i="79"/>
  <c r="L26" i="79"/>
  <c r="K26" i="79"/>
  <c r="U25" i="79"/>
  <c r="T25" i="79"/>
  <c r="L25" i="79"/>
  <c r="K25" i="79"/>
  <c r="U24" i="79"/>
  <c r="T24" i="79"/>
  <c r="L24" i="79"/>
  <c r="K24" i="79"/>
  <c r="U23" i="79"/>
  <c r="T23" i="79"/>
  <c r="L23" i="79"/>
  <c r="K23" i="79"/>
  <c r="U22" i="79"/>
  <c r="T22" i="79"/>
  <c r="U21" i="79"/>
  <c r="T21" i="79"/>
  <c r="U20" i="79"/>
  <c r="T20" i="79"/>
  <c r="U19" i="79"/>
  <c r="T19" i="79"/>
  <c r="U18" i="79"/>
  <c r="T18" i="79"/>
  <c r="U17" i="79"/>
  <c r="T17" i="79"/>
  <c r="U16" i="79"/>
  <c r="T16" i="79"/>
  <c r="U15" i="79"/>
  <c r="T15" i="79"/>
  <c r="U14" i="79"/>
  <c r="T14" i="79"/>
  <c r="U13" i="79"/>
  <c r="T13" i="79"/>
  <c r="U12" i="79"/>
  <c r="T12" i="79"/>
  <c r="U11" i="79"/>
  <c r="T11" i="79"/>
  <c r="U10" i="79"/>
  <c r="T10" i="79"/>
  <c r="U9" i="79"/>
  <c r="T9" i="79"/>
  <c r="U8" i="79"/>
  <c r="T8" i="79"/>
  <c r="U7" i="79"/>
  <c r="T7" i="79"/>
  <c r="C4" i="79"/>
  <c r="C3" i="79"/>
  <c r="U40" i="78"/>
  <c r="T40" i="78"/>
  <c r="L40" i="78"/>
  <c r="K40" i="78"/>
  <c r="U39" i="78"/>
  <c r="T39" i="78"/>
  <c r="L39" i="78"/>
  <c r="K39" i="78"/>
  <c r="U38" i="78"/>
  <c r="T38" i="78"/>
  <c r="L38" i="78"/>
  <c r="K38" i="78"/>
  <c r="U37" i="78"/>
  <c r="T37" i="78"/>
  <c r="L37" i="78"/>
  <c r="K37" i="78"/>
  <c r="U36" i="78"/>
  <c r="T36" i="78"/>
  <c r="L36" i="78"/>
  <c r="K36" i="78"/>
  <c r="U35" i="78"/>
  <c r="T35" i="78"/>
  <c r="L35" i="78"/>
  <c r="K35" i="78"/>
  <c r="U34" i="78"/>
  <c r="T34" i="78"/>
  <c r="L34" i="78"/>
  <c r="K34" i="78"/>
  <c r="U33" i="78"/>
  <c r="T33" i="78"/>
  <c r="L33" i="78"/>
  <c r="K33" i="78"/>
  <c r="U32" i="78"/>
  <c r="T32" i="78"/>
  <c r="L32" i="78"/>
  <c r="K32" i="78"/>
  <c r="U31" i="78"/>
  <c r="T31" i="78"/>
  <c r="L31" i="78"/>
  <c r="K31" i="78"/>
  <c r="U30" i="78"/>
  <c r="T30" i="78"/>
  <c r="L30" i="78"/>
  <c r="K30" i="78"/>
  <c r="U29" i="78"/>
  <c r="T29" i="78"/>
  <c r="L29" i="78"/>
  <c r="K29" i="78"/>
  <c r="U28" i="78"/>
  <c r="T28" i="78"/>
  <c r="L28" i="78"/>
  <c r="K28" i="78"/>
  <c r="U27" i="78"/>
  <c r="T27" i="78"/>
  <c r="L27" i="78"/>
  <c r="K27" i="78"/>
  <c r="U26" i="78"/>
  <c r="T26" i="78"/>
  <c r="L26" i="78"/>
  <c r="K26" i="78"/>
  <c r="U25" i="78"/>
  <c r="T25" i="78"/>
  <c r="L25" i="78"/>
  <c r="K25" i="78"/>
  <c r="U24" i="78"/>
  <c r="T24" i="78"/>
  <c r="L24" i="78"/>
  <c r="K24" i="78"/>
  <c r="U23" i="78"/>
  <c r="S198" i="18" s="1"/>
  <c r="T23" i="78"/>
  <c r="R198" i="18" s="1"/>
  <c r="L23" i="78"/>
  <c r="L198" i="18" s="1"/>
  <c r="K23" i="78"/>
  <c r="K198" i="18" s="1"/>
  <c r="U22" i="78"/>
  <c r="S193" i="18" s="1"/>
  <c r="T22" i="78"/>
  <c r="L22" i="78"/>
  <c r="L193" i="18" s="1"/>
  <c r="K22" i="78"/>
  <c r="K193" i="18" s="1"/>
  <c r="U21" i="78"/>
  <c r="S187" i="18" s="1"/>
  <c r="T21" i="78"/>
  <c r="L21" i="78"/>
  <c r="L187" i="18" s="1"/>
  <c r="K21" i="78"/>
  <c r="K187" i="18" s="1"/>
  <c r="U20" i="78"/>
  <c r="S186" i="18" s="1"/>
  <c r="T20" i="78"/>
  <c r="L20" i="78"/>
  <c r="L186" i="18" s="1"/>
  <c r="K20" i="78"/>
  <c r="K186" i="18" s="1"/>
  <c r="U19" i="78"/>
  <c r="S167" i="18" s="1"/>
  <c r="T19" i="78"/>
  <c r="L19" i="78"/>
  <c r="L167" i="18" s="1"/>
  <c r="K19" i="78"/>
  <c r="K167" i="18" s="1"/>
  <c r="U18" i="78"/>
  <c r="S137" i="18" s="1"/>
  <c r="T18" i="78"/>
  <c r="L18" i="78"/>
  <c r="L137" i="18" s="1"/>
  <c r="K18" i="78"/>
  <c r="K137" i="18" s="1"/>
  <c r="U17" i="78"/>
  <c r="S80" i="18" s="1"/>
  <c r="T17" i="78"/>
  <c r="L17" i="78"/>
  <c r="L80" i="18" s="1"/>
  <c r="K17" i="78"/>
  <c r="K80" i="18" s="1"/>
  <c r="U16" i="78"/>
  <c r="S79" i="18" s="1"/>
  <c r="T16" i="78"/>
  <c r="L16" i="78"/>
  <c r="L79" i="18" s="1"/>
  <c r="K16" i="78"/>
  <c r="K79" i="18" s="1"/>
  <c r="U15" i="78"/>
  <c r="S78" i="18" s="1"/>
  <c r="T15" i="78"/>
  <c r="L15" i="78"/>
  <c r="K15" i="78"/>
  <c r="U14" i="78"/>
  <c r="S76" i="18" s="1"/>
  <c r="T14" i="78"/>
  <c r="L14" i="78"/>
  <c r="K14" i="78"/>
  <c r="K76" i="18" s="1"/>
  <c r="U13" i="78"/>
  <c r="S75" i="18" s="1"/>
  <c r="T13" i="78"/>
  <c r="L13" i="78"/>
  <c r="K13" i="78"/>
  <c r="U12" i="78"/>
  <c r="S74" i="18" s="1"/>
  <c r="T12" i="78"/>
  <c r="L12" i="78"/>
  <c r="K12" i="78"/>
  <c r="U11" i="78"/>
  <c r="S73" i="18" s="1"/>
  <c r="T11" i="78"/>
  <c r="L11" i="78"/>
  <c r="K11" i="78"/>
  <c r="U10" i="78"/>
  <c r="S72" i="18" s="1"/>
  <c r="T10" i="78"/>
  <c r="L10" i="78"/>
  <c r="K10" i="78"/>
  <c r="U9" i="78"/>
  <c r="S71" i="18" s="1"/>
  <c r="T9" i="78"/>
  <c r="L9" i="78"/>
  <c r="K9" i="78"/>
  <c r="U8" i="78"/>
  <c r="S70" i="18" s="1"/>
  <c r="T8" i="78"/>
  <c r="L8" i="78"/>
  <c r="K8" i="78"/>
  <c r="U7" i="78"/>
  <c r="T7" i="78"/>
  <c r="L7" i="78"/>
  <c r="K7" i="78"/>
  <c r="C4" i="78"/>
  <c r="C3" i="78"/>
  <c r="K7" i="76"/>
  <c r="L7" i="76"/>
  <c r="T7" i="76"/>
  <c r="U7" i="76"/>
  <c r="U37" i="76"/>
  <c r="T37" i="76"/>
  <c r="L37" i="76"/>
  <c r="K37" i="76"/>
  <c r="U36" i="76"/>
  <c r="T36" i="76"/>
  <c r="L36" i="76"/>
  <c r="K36" i="76"/>
  <c r="U35" i="76"/>
  <c r="T35" i="76"/>
  <c r="L35" i="76"/>
  <c r="K35" i="76"/>
  <c r="U34" i="76"/>
  <c r="T34" i="76"/>
  <c r="L34" i="76"/>
  <c r="K34" i="76"/>
  <c r="U33" i="76"/>
  <c r="T33" i="76"/>
  <c r="L33" i="76"/>
  <c r="K33" i="76"/>
  <c r="U32" i="76"/>
  <c r="T32" i="76"/>
  <c r="L32" i="76"/>
  <c r="K32" i="76"/>
  <c r="U31" i="76"/>
  <c r="T31" i="76"/>
  <c r="L31" i="76"/>
  <c r="K31" i="76"/>
  <c r="U30" i="76"/>
  <c r="T30" i="76"/>
  <c r="L30" i="76"/>
  <c r="K30" i="76"/>
  <c r="U29" i="76"/>
  <c r="T29" i="76"/>
  <c r="L29" i="76"/>
  <c r="K29" i="76"/>
  <c r="U28" i="76"/>
  <c r="T28" i="76"/>
  <c r="L28" i="76"/>
  <c r="K28" i="76"/>
  <c r="U27" i="76"/>
  <c r="T27" i="76"/>
  <c r="L27" i="76"/>
  <c r="K27" i="76"/>
  <c r="U26" i="76"/>
  <c r="T26" i="76"/>
  <c r="L26" i="76"/>
  <c r="K26" i="76"/>
  <c r="U25" i="76"/>
  <c r="T25" i="76"/>
  <c r="L25" i="76"/>
  <c r="K25" i="76"/>
  <c r="U24" i="76"/>
  <c r="T24" i="76"/>
  <c r="L24" i="76"/>
  <c r="K24" i="76"/>
  <c r="U23" i="76"/>
  <c r="T23" i="76"/>
  <c r="L23" i="76"/>
  <c r="K23" i="76"/>
  <c r="U22" i="76"/>
  <c r="T22" i="76"/>
  <c r="L22" i="76"/>
  <c r="K22" i="76"/>
  <c r="U21" i="76"/>
  <c r="T21" i="76"/>
  <c r="L21" i="76"/>
  <c r="K21" i="76"/>
  <c r="U20" i="76"/>
  <c r="T20" i="76"/>
  <c r="L20" i="76"/>
  <c r="K20" i="76"/>
  <c r="U19" i="76"/>
  <c r="T19" i="76"/>
  <c r="L19" i="76"/>
  <c r="K19" i="76"/>
  <c r="U18" i="76"/>
  <c r="S185" i="18" s="1"/>
  <c r="T18" i="76"/>
  <c r="L18" i="76"/>
  <c r="L185" i="18" s="1"/>
  <c r="K18" i="76"/>
  <c r="K185" i="18" s="1"/>
  <c r="U17" i="76"/>
  <c r="S168" i="18" s="1"/>
  <c r="T17" i="76"/>
  <c r="L17" i="76"/>
  <c r="L168" i="18" s="1"/>
  <c r="K17" i="76"/>
  <c r="K168" i="18" s="1"/>
  <c r="U16" i="76"/>
  <c r="S150" i="18" s="1"/>
  <c r="T16" i="76"/>
  <c r="L16" i="76"/>
  <c r="L150" i="18" s="1"/>
  <c r="K16" i="76"/>
  <c r="K150" i="18" s="1"/>
  <c r="U15" i="76"/>
  <c r="S131" i="18" s="1"/>
  <c r="T15" i="76"/>
  <c r="L15" i="76"/>
  <c r="L131" i="18" s="1"/>
  <c r="K15" i="76"/>
  <c r="K131" i="18" s="1"/>
  <c r="U14" i="76"/>
  <c r="S113" i="18" s="1"/>
  <c r="T14" i="76"/>
  <c r="L14" i="76"/>
  <c r="L113" i="18" s="1"/>
  <c r="K14" i="76"/>
  <c r="K113" i="18" s="1"/>
  <c r="U13" i="76"/>
  <c r="S112" i="18" s="1"/>
  <c r="T13" i="76"/>
  <c r="L13" i="76"/>
  <c r="L112" i="18" s="1"/>
  <c r="K13" i="76"/>
  <c r="K112" i="18" s="1"/>
  <c r="U12" i="76"/>
  <c r="S111" i="18" s="1"/>
  <c r="T12" i="76"/>
  <c r="L12" i="76"/>
  <c r="L111" i="18" s="1"/>
  <c r="K12" i="76"/>
  <c r="K111" i="18" s="1"/>
  <c r="U11" i="76"/>
  <c r="S92" i="18" s="1"/>
  <c r="T11" i="76"/>
  <c r="L11" i="76"/>
  <c r="L92" i="18" s="1"/>
  <c r="K11" i="76"/>
  <c r="K92" i="18" s="1"/>
  <c r="U10" i="76"/>
  <c r="S83" i="18" s="1"/>
  <c r="T10" i="76"/>
  <c r="L10" i="76"/>
  <c r="L83" i="18" s="1"/>
  <c r="K10" i="76"/>
  <c r="K83" i="18" s="1"/>
  <c r="U9" i="76"/>
  <c r="S82" i="18" s="1"/>
  <c r="T9" i="76"/>
  <c r="L9" i="76"/>
  <c r="L82" i="18" s="1"/>
  <c r="K9" i="76"/>
  <c r="K82" i="18" s="1"/>
  <c r="U8" i="76"/>
  <c r="S81" i="18" s="1"/>
  <c r="T8" i="76"/>
  <c r="L8" i="76"/>
  <c r="L81" i="18" s="1"/>
  <c r="K8" i="76"/>
  <c r="K81" i="18" s="1"/>
  <c r="C4" i="76"/>
  <c r="C3" i="76"/>
  <c r="T36" i="74"/>
  <c r="U36" i="74"/>
  <c r="T37" i="74"/>
  <c r="U37" i="74"/>
  <c r="T39" i="74"/>
  <c r="U39" i="74"/>
  <c r="T40" i="74"/>
  <c r="U40" i="74"/>
  <c r="K36" i="74"/>
  <c r="L36" i="74"/>
  <c r="K37" i="74"/>
  <c r="L37" i="74"/>
  <c r="K39" i="74"/>
  <c r="L39" i="74"/>
  <c r="K40" i="74"/>
  <c r="L40" i="74"/>
  <c r="K34" i="73"/>
  <c r="L34" i="73"/>
  <c r="K35" i="73"/>
  <c r="L35" i="73"/>
  <c r="T23" i="74"/>
  <c r="U23" i="74"/>
  <c r="T24" i="74"/>
  <c r="U24" i="74"/>
  <c r="T25" i="74"/>
  <c r="U25" i="74"/>
  <c r="T26" i="74"/>
  <c r="U26" i="74"/>
  <c r="T27" i="74"/>
  <c r="U27" i="74"/>
  <c r="T28" i="74"/>
  <c r="U28" i="74"/>
  <c r="T29" i="74"/>
  <c r="U29" i="74"/>
  <c r="T30" i="74"/>
  <c r="U30" i="74"/>
  <c r="T31" i="74"/>
  <c r="U31" i="74"/>
  <c r="T32" i="74"/>
  <c r="U32" i="74"/>
  <c r="T33" i="74"/>
  <c r="U33" i="74"/>
  <c r="T34" i="74"/>
  <c r="U34" i="74"/>
  <c r="T35" i="74"/>
  <c r="U35" i="74"/>
  <c r="K8" i="74"/>
  <c r="K24" i="18" s="1"/>
  <c r="L8" i="74"/>
  <c r="L24" i="18" s="1"/>
  <c r="K9" i="74"/>
  <c r="L9" i="74"/>
  <c r="L32" i="18" s="1"/>
  <c r="K10" i="74"/>
  <c r="K109" i="18" s="1"/>
  <c r="L10" i="74"/>
  <c r="L109" i="18" s="1"/>
  <c r="K11" i="74"/>
  <c r="K130" i="18" s="1"/>
  <c r="L11" i="74"/>
  <c r="L130" i="18" s="1"/>
  <c r="K12" i="74"/>
  <c r="K156" i="18" s="1"/>
  <c r="L12" i="74"/>
  <c r="L156" i="18" s="1"/>
  <c r="K13" i="74"/>
  <c r="K195" i="18" s="1"/>
  <c r="L13" i="74"/>
  <c r="L195" i="18" s="1"/>
  <c r="K14" i="74"/>
  <c r="L14" i="74"/>
  <c r="K15" i="74"/>
  <c r="L15" i="74"/>
  <c r="K16" i="74"/>
  <c r="L16" i="74"/>
  <c r="K17" i="74"/>
  <c r="L17" i="74"/>
  <c r="K18" i="74"/>
  <c r="L18" i="74"/>
  <c r="K19" i="74"/>
  <c r="L19" i="74"/>
  <c r="K20" i="74"/>
  <c r="L20" i="74"/>
  <c r="K21" i="74"/>
  <c r="L21" i="74"/>
  <c r="K22" i="74"/>
  <c r="L22" i="74"/>
  <c r="K23" i="74"/>
  <c r="L23" i="74"/>
  <c r="K24" i="74"/>
  <c r="L24" i="74"/>
  <c r="K25" i="74"/>
  <c r="L25" i="74"/>
  <c r="K26" i="74"/>
  <c r="L26" i="74"/>
  <c r="K27" i="74"/>
  <c r="L27" i="74"/>
  <c r="K28" i="74"/>
  <c r="L28" i="74"/>
  <c r="K29" i="74"/>
  <c r="L29" i="74"/>
  <c r="K30" i="74"/>
  <c r="L30" i="74"/>
  <c r="K31" i="74"/>
  <c r="L31" i="74"/>
  <c r="K32" i="74"/>
  <c r="L32" i="74"/>
  <c r="K33" i="74"/>
  <c r="L33" i="74"/>
  <c r="K34" i="74"/>
  <c r="L34" i="74"/>
  <c r="K35" i="74"/>
  <c r="L35" i="74"/>
  <c r="L7" i="74"/>
  <c r="L17" i="18" s="1"/>
  <c r="K7" i="74"/>
  <c r="K17" i="18" s="1"/>
  <c r="R20" i="18"/>
  <c r="S20" i="18"/>
  <c r="T9" i="73"/>
  <c r="U9" i="73"/>
  <c r="S28" i="18" s="1"/>
  <c r="T10" i="73"/>
  <c r="U10" i="73"/>
  <c r="S40" i="18" s="1"/>
  <c r="T11" i="73"/>
  <c r="U11" i="73"/>
  <c r="S50" i="18" s="1"/>
  <c r="T12" i="73"/>
  <c r="U12" i="73"/>
  <c r="S51" i="18" s="1"/>
  <c r="T13" i="73"/>
  <c r="U13" i="73"/>
  <c r="S54" i="18" s="1"/>
  <c r="T14" i="73"/>
  <c r="U14" i="73"/>
  <c r="S56" i="18" s="1"/>
  <c r="T15" i="73"/>
  <c r="U15" i="73"/>
  <c r="S91" i="18" s="1"/>
  <c r="T16" i="73"/>
  <c r="U16" i="73"/>
  <c r="S95" i="18" s="1"/>
  <c r="T17" i="73"/>
  <c r="U17" i="73"/>
  <c r="S102" i="18" s="1"/>
  <c r="T18" i="73"/>
  <c r="U18" i="73"/>
  <c r="S110" i="18" s="1"/>
  <c r="T19" i="73"/>
  <c r="U19" i="73"/>
  <c r="S123" i="18" s="1"/>
  <c r="T20" i="73"/>
  <c r="U20" i="73"/>
  <c r="S124" i="18" s="1"/>
  <c r="T21" i="73"/>
  <c r="U21" i="73"/>
  <c r="T22" i="73"/>
  <c r="U22" i="73"/>
  <c r="T24" i="73"/>
  <c r="U24" i="73"/>
  <c r="T25" i="73"/>
  <c r="U25" i="73"/>
  <c r="T26" i="73"/>
  <c r="U26" i="73"/>
  <c r="T27" i="73"/>
  <c r="U27" i="73"/>
  <c r="T28" i="73"/>
  <c r="U28" i="73"/>
  <c r="T29" i="73"/>
  <c r="U29" i="73"/>
  <c r="T30" i="73"/>
  <c r="U30" i="73"/>
  <c r="T31" i="73"/>
  <c r="U31" i="73"/>
  <c r="S184" i="18" s="1"/>
  <c r="T32" i="73"/>
  <c r="U32" i="73"/>
  <c r="S188" i="18" s="1"/>
  <c r="T33" i="73"/>
  <c r="U33" i="73"/>
  <c r="S194" i="18" s="1"/>
  <c r="T38" i="73"/>
  <c r="U38" i="73"/>
  <c r="T40" i="73"/>
  <c r="U40" i="73"/>
  <c r="S14" i="18"/>
  <c r="K22" i="73"/>
  <c r="K126" i="18" s="1"/>
  <c r="L22" i="73"/>
  <c r="K23" i="73"/>
  <c r="L23" i="73"/>
  <c r="L127" i="18" s="1"/>
  <c r="K24" i="73"/>
  <c r="K128" i="18" s="1"/>
  <c r="L24" i="73"/>
  <c r="K25" i="73"/>
  <c r="K129" i="18" s="1"/>
  <c r="L25" i="73"/>
  <c r="L129" i="18" s="1"/>
  <c r="K26" i="73"/>
  <c r="L26" i="73"/>
  <c r="L132" i="18" s="1"/>
  <c r="K27" i="73"/>
  <c r="L27" i="73"/>
  <c r="L143" i="18" s="1"/>
  <c r="K28" i="73"/>
  <c r="K152" i="18" s="1"/>
  <c r="L28" i="73"/>
  <c r="L152" i="18" s="1"/>
  <c r="K29" i="73"/>
  <c r="L29" i="73"/>
  <c r="L171" i="18" s="1"/>
  <c r="K30" i="73"/>
  <c r="L30" i="73"/>
  <c r="L176" i="18" s="1"/>
  <c r="K31" i="73"/>
  <c r="K184" i="18" s="1"/>
  <c r="L31" i="73"/>
  <c r="L184" i="18" s="1"/>
  <c r="K32" i="73"/>
  <c r="L32" i="73"/>
  <c r="L188" i="18" s="1"/>
  <c r="K33" i="73"/>
  <c r="K194" i="18" s="1"/>
  <c r="L33" i="73"/>
  <c r="G194" i="18"/>
  <c r="G184" i="18"/>
  <c r="G176" i="18"/>
  <c r="G171" i="18"/>
  <c r="G152" i="18"/>
  <c r="G143" i="18"/>
  <c r="G132" i="18"/>
  <c r="G129" i="18"/>
  <c r="G128" i="18"/>
  <c r="G127" i="18"/>
  <c r="G126" i="18"/>
  <c r="G125" i="18"/>
  <c r="H124" i="18"/>
  <c r="G124" i="18"/>
  <c r="H123" i="18"/>
  <c r="G123" i="18"/>
  <c r="H110" i="18"/>
  <c r="G110" i="18"/>
  <c r="H102" i="18"/>
  <c r="G102" i="18"/>
  <c r="H95" i="18"/>
  <c r="G95" i="18"/>
  <c r="H91" i="18"/>
  <c r="G91" i="18"/>
  <c r="U22" i="74"/>
  <c r="T22" i="74"/>
  <c r="U21" i="74"/>
  <c r="T21" i="74"/>
  <c r="U20" i="74"/>
  <c r="T20" i="74"/>
  <c r="U19" i="74"/>
  <c r="T19" i="74"/>
  <c r="U18" i="74"/>
  <c r="T18" i="74"/>
  <c r="U17" i="74"/>
  <c r="T17" i="74"/>
  <c r="U16" i="74"/>
  <c r="T16" i="74"/>
  <c r="U15" i="74"/>
  <c r="T15" i="74"/>
  <c r="U14" i="74"/>
  <c r="T14" i="74"/>
  <c r="U13" i="74"/>
  <c r="S195" i="18" s="1"/>
  <c r="T13" i="74"/>
  <c r="R195" i="18" s="1"/>
  <c r="U12" i="74"/>
  <c r="S156" i="18" s="1"/>
  <c r="T12" i="74"/>
  <c r="R156" i="18" s="1"/>
  <c r="U11" i="74"/>
  <c r="S130" i="18" s="1"/>
  <c r="T11" i="74"/>
  <c r="R130" i="18" s="1"/>
  <c r="U10" i="74"/>
  <c r="S109" i="18" s="1"/>
  <c r="T10" i="74"/>
  <c r="R109" i="18" s="1"/>
  <c r="U9" i="74"/>
  <c r="T9" i="74"/>
  <c r="R32" i="18" s="1"/>
  <c r="U8" i="74"/>
  <c r="S24" i="18" s="1"/>
  <c r="T8" i="74"/>
  <c r="U7" i="74"/>
  <c r="S17" i="18" s="1"/>
  <c r="T7" i="74"/>
  <c r="C4" i="74"/>
  <c r="C3" i="74"/>
  <c r="L40" i="73"/>
  <c r="K40" i="73"/>
  <c r="L21" i="73"/>
  <c r="K21" i="73"/>
  <c r="K125" i="18" s="1"/>
  <c r="L20" i="73"/>
  <c r="K20" i="73"/>
  <c r="K124" i="18" s="1"/>
  <c r="L19" i="73"/>
  <c r="K19" i="73"/>
  <c r="K123" i="18" s="1"/>
  <c r="L18" i="73"/>
  <c r="K18" i="73"/>
  <c r="K110" i="18" s="1"/>
  <c r="L17" i="73"/>
  <c r="K17" i="73"/>
  <c r="K102" i="18" s="1"/>
  <c r="L16" i="73"/>
  <c r="K16" i="73"/>
  <c r="K95" i="18" s="1"/>
  <c r="L15" i="73"/>
  <c r="K15" i="73"/>
  <c r="K91" i="18" s="1"/>
  <c r="L14" i="73"/>
  <c r="K14" i="73"/>
  <c r="K56" i="18" s="1"/>
  <c r="L13" i="73"/>
  <c r="K13" i="73"/>
  <c r="K54" i="18" s="1"/>
  <c r="L12" i="73"/>
  <c r="K12" i="73"/>
  <c r="K51" i="18" s="1"/>
  <c r="L11" i="73"/>
  <c r="K11" i="73"/>
  <c r="K50" i="18" s="1"/>
  <c r="L10" i="73"/>
  <c r="K10" i="73"/>
  <c r="K40" i="18" s="1"/>
  <c r="L9" i="73"/>
  <c r="K9" i="73"/>
  <c r="K28" i="18" s="1"/>
  <c r="L20" i="18"/>
  <c r="K20" i="18"/>
  <c r="L14" i="18"/>
  <c r="C3" i="73"/>
  <c r="Z23" i="78" l="1"/>
  <c r="W198" i="18" s="1"/>
  <c r="H20" i="18"/>
  <c r="W13" i="92"/>
  <c r="W11" i="83"/>
  <c r="W14" i="76"/>
  <c r="AA14" i="76" s="1"/>
  <c r="W17" i="83"/>
  <c r="AA17" i="83" s="1"/>
  <c r="W19" i="83"/>
  <c r="AA19" i="83" s="1"/>
  <c r="W21" i="83"/>
  <c r="AA21" i="83" s="1"/>
  <c r="W23" i="83"/>
  <c r="AA23" i="83" s="1"/>
  <c r="W25" i="83"/>
  <c r="AA25" i="83" s="1"/>
  <c r="W27" i="83"/>
  <c r="AA27" i="83" s="1"/>
  <c r="W29" i="83"/>
  <c r="AA29" i="83" s="1"/>
  <c r="W31" i="83"/>
  <c r="AA31" i="83" s="1"/>
  <c r="W33" i="83"/>
  <c r="AA33" i="83" s="1"/>
  <c r="W35" i="83"/>
  <c r="AA35" i="83" s="1"/>
  <c r="W37" i="83"/>
  <c r="AA37" i="83" s="1"/>
  <c r="W39" i="83"/>
  <c r="AA39" i="83" s="1"/>
  <c r="W8" i="84"/>
  <c r="AA8" i="84" s="1"/>
  <c r="W10" i="84"/>
  <c r="AA10" i="84" s="1"/>
  <c r="W12" i="84"/>
  <c r="AA12" i="84" s="1"/>
  <c r="W14" i="84"/>
  <c r="W16" i="84"/>
  <c r="AA16" i="84" s="1"/>
  <c r="W18" i="84"/>
  <c r="AA18" i="84" s="1"/>
  <c r="W20" i="84"/>
  <c r="AA20" i="84" s="1"/>
  <c r="W22" i="84"/>
  <c r="AA22" i="84" s="1"/>
  <c r="W24" i="84"/>
  <c r="AA24" i="84" s="1"/>
  <c r="W26" i="84"/>
  <c r="AA26" i="84" s="1"/>
  <c r="W28" i="84"/>
  <c r="AA28" i="84" s="1"/>
  <c r="W30" i="84"/>
  <c r="W32" i="84"/>
  <c r="AA32" i="84" s="1"/>
  <c r="W34" i="84"/>
  <c r="AA34" i="84" s="1"/>
  <c r="W36" i="84"/>
  <c r="AA36" i="84" s="1"/>
  <c r="W38" i="84"/>
  <c r="AA38" i="84" s="1"/>
  <c r="W40" i="84"/>
  <c r="AA40" i="84" s="1"/>
  <c r="W26" i="50"/>
  <c r="AA26" i="50" s="1"/>
  <c r="W9" i="52"/>
  <c r="W13" i="52"/>
  <c r="W17" i="52"/>
  <c r="AA17" i="52" s="1"/>
  <c r="W21" i="52"/>
  <c r="AA21" i="52" s="1"/>
  <c r="W25" i="52"/>
  <c r="AA25" i="52" s="1"/>
  <c r="W29" i="52"/>
  <c r="AA29" i="52" s="1"/>
  <c r="W33" i="52"/>
  <c r="AA33" i="52" s="1"/>
  <c r="W37" i="52"/>
  <c r="AA37" i="52" s="1"/>
  <c r="W12" i="87"/>
  <c r="AA12" i="87" s="1"/>
  <c r="W16" i="87"/>
  <c r="W20" i="87"/>
  <c r="AA20" i="87" s="1"/>
  <c r="W24" i="87"/>
  <c r="AA24" i="87" s="1"/>
  <c r="W28" i="87"/>
  <c r="AA28" i="87" s="1"/>
  <c r="W32" i="87"/>
  <c r="AA32" i="87" s="1"/>
  <c r="W36" i="87"/>
  <c r="AA36" i="87" s="1"/>
  <c r="W40" i="87"/>
  <c r="AA40" i="87" s="1"/>
  <c r="W33" i="91"/>
  <c r="Z40" i="73"/>
  <c r="Z31" i="94"/>
  <c r="Y26" i="95"/>
  <c r="Y30" i="95"/>
  <c r="Y34" i="95"/>
  <c r="Y38" i="95"/>
  <c r="Y8" i="96"/>
  <c r="Y12" i="96"/>
  <c r="Y16" i="96"/>
  <c r="Y20" i="96"/>
  <c r="Y24" i="96"/>
  <c r="Y28" i="96"/>
  <c r="Y32" i="96"/>
  <c r="Y36" i="96"/>
  <c r="Y40" i="96"/>
  <c r="Y11" i="97"/>
  <c r="Y15" i="97"/>
  <c r="Y19" i="97"/>
  <c r="Y23" i="97"/>
  <c r="Y27" i="97"/>
  <c r="Y31" i="97"/>
  <c r="Y35" i="97"/>
  <c r="Y39" i="97"/>
  <c r="Y10" i="98"/>
  <c r="Y14" i="98"/>
  <c r="Y18" i="98"/>
  <c r="Y22" i="98"/>
  <c r="Y30" i="98"/>
  <c r="Y34" i="98"/>
  <c r="Y38" i="98"/>
  <c r="Z34" i="99"/>
  <c r="Z38" i="99"/>
  <c r="Z9" i="100"/>
  <c r="Z13" i="100"/>
  <c r="Z17" i="100"/>
  <c r="Z21" i="100"/>
  <c r="Z25" i="100"/>
  <c r="Z29" i="100"/>
  <c r="Z33" i="100"/>
  <c r="W19" i="80"/>
  <c r="AA19" i="80" s="1"/>
  <c r="Y13" i="94"/>
  <c r="K43" i="95"/>
  <c r="G43" i="95" s="1"/>
  <c r="Y10" i="95"/>
  <c r="Y14" i="95"/>
  <c r="Y18" i="95"/>
  <c r="Y22" i="95"/>
  <c r="I42" i="97"/>
  <c r="G42" i="97" s="1"/>
  <c r="K43" i="98"/>
  <c r="G43" i="98" s="1"/>
  <c r="U44" i="100"/>
  <c r="O36" i="28" s="1"/>
  <c r="W14" i="94"/>
  <c r="AA14" i="94" s="1"/>
  <c r="K43" i="78"/>
  <c r="G43" i="78" s="1"/>
  <c r="T44" i="82"/>
  <c r="N16" i="28" s="1"/>
  <c r="U44" i="84"/>
  <c r="O18" i="28" s="1"/>
  <c r="W15" i="86"/>
  <c r="AA15" i="86" s="1"/>
  <c r="W19" i="86"/>
  <c r="AA19" i="86" s="1"/>
  <c r="W23" i="86"/>
  <c r="AA23" i="86" s="1"/>
  <c r="W27" i="86"/>
  <c r="AA27" i="86" s="1"/>
  <c r="W31" i="86"/>
  <c r="AA31" i="86" s="1"/>
  <c r="W35" i="86"/>
  <c r="AA35" i="86" s="1"/>
  <c r="W39" i="86"/>
  <c r="AA39" i="86" s="1"/>
  <c r="Z31" i="90"/>
  <c r="Z35" i="90"/>
  <c r="Z39" i="90"/>
  <c r="Z13" i="56"/>
  <c r="Z17" i="56"/>
  <c r="Z21" i="56"/>
  <c r="Z25" i="56"/>
  <c r="Z29" i="56"/>
  <c r="Z33" i="56"/>
  <c r="Z37" i="56"/>
  <c r="Z13" i="91"/>
  <c r="Z17" i="91"/>
  <c r="Z21" i="91"/>
  <c r="Z25" i="91"/>
  <c r="Z27" i="92"/>
  <c r="Z31" i="92"/>
  <c r="W11" i="94"/>
  <c r="AA11" i="94" s="1"/>
  <c r="W19" i="94"/>
  <c r="W23" i="94"/>
  <c r="AA23" i="94" s="1"/>
  <c r="W34" i="99"/>
  <c r="AA34" i="99" s="1"/>
  <c r="W38" i="99"/>
  <c r="AA38" i="99" s="1"/>
  <c r="W9" i="100"/>
  <c r="AA9" i="100" s="1"/>
  <c r="W13" i="100"/>
  <c r="AA13" i="100" s="1"/>
  <c r="W17" i="100"/>
  <c r="AA17" i="100" s="1"/>
  <c r="W21" i="100"/>
  <c r="W25" i="100"/>
  <c r="W29" i="100"/>
  <c r="AA29" i="100" s="1"/>
  <c r="W33" i="100"/>
  <c r="AA33" i="100" s="1"/>
  <c r="W37" i="100"/>
  <c r="AA37" i="100" s="1"/>
  <c r="W8" i="101"/>
  <c r="AA8" i="101" s="1"/>
  <c r="X18" i="104"/>
  <c r="AB18" i="104" s="1"/>
  <c r="W32" i="94"/>
  <c r="AA32" i="94" s="1"/>
  <c r="W40" i="94"/>
  <c r="AA40" i="94" s="1"/>
  <c r="W33" i="99"/>
  <c r="AA33" i="99" s="1"/>
  <c r="W37" i="99"/>
  <c r="AA37" i="99" s="1"/>
  <c r="W8" i="100"/>
  <c r="AA8" i="100" s="1"/>
  <c r="X17" i="104"/>
  <c r="AB17" i="104" s="1"/>
  <c r="Y33" i="94"/>
  <c r="W17" i="76"/>
  <c r="T168" i="18" s="1"/>
  <c r="W19" i="76"/>
  <c r="AA19" i="76" s="1"/>
  <c r="W21" i="76"/>
  <c r="AA21" i="76" s="1"/>
  <c r="W23" i="76"/>
  <c r="W25" i="76"/>
  <c r="AA25" i="76" s="1"/>
  <c r="W27" i="76"/>
  <c r="AA27" i="76" s="1"/>
  <c r="W29" i="76"/>
  <c r="AA29" i="76" s="1"/>
  <c r="W31" i="76"/>
  <c r="AA31" i="76" s="1"/>
  <c r="W33" i="76"/>
  <c r="AA33" i="76" s="1"/>
  <c r="W35" i="76"/>
  <c r="AA35" i="76" s="1"/>
  <c r="W37" i="76"/>
  <c r="AA37" i="76" s="1"/>
  <c r="W10" i="79"/>
  <c r="W14" i="79"/>
  <c r="AA14" i="79" s="1"/>
  <c r="W18" i="79"/>
  <c r="AA18" i="79" s="1"/>
  <c r="W22" i="79"/>
  <c r="AA22" i="79" s="1"/>
  <c r="W24" i="79"/>
  <c r="AA24" i="79" s="1"/>
  <c r="W26" i="79"/>
  <c r="AA26" i="79" s="1"/>
  <c r="W28" i="79"/>
  <c r="AA28" i="79" s="1"/>
  <c r="W30" i="79"/>
  <c r="AA30" i="79" s="1"/>
  <c r="W32" i="79"/>
  <c r="AA32" i="79" s="1"/>
  <c r="W34" i="79"/>
  <c r="AA34" i="79" s="1"/>
  <c r="W36" i="79"/>
  <c r="AA36" i="79" s="1"/>
  <c r="W38" i="79"/>
  <c r="AA38" i="79" s="1"/>
  <c r="W40" i="79"/>
  <c r="AA40" i="79" s="1"/>
  <c r="W12" i="80"/>
  <c r="AA12" i="80" s="1"/>
  <c r="W14" i="80"/>
  <c r="AA14" i="80" s="1"/>
  <c r="W16" i="80"/>
  <c r="AA16" i="80" s="1"/>
  <c r="W18" i="80"/>
  <c r="AA18" i="80" s="1"/>
  <c r="W20" i="80"/>
  <c r="AA20" i="80" s="1"/>
  <c r="W22" i="80"/>
  <c r="AA22" i="80" s="1"/>
  <c r="W24" i="80"/>
  <c r="AA24" i="80" s="1"/>
  <c r="W26" i="80"/>
  <c r="AA26" i="80" s="1"/>
  <c r="W28" i="80"/>
  <c r="AA28" i="80" s="1"/>
  <c r="W30" i="80"/>
  <c r="AA30" i="80" s="1"/>
  <c r="W32" i="80"/>
  <c r="AA32" i="80" s="1"/>
  <c r="W34" i="80"/>
  <c r="AA34" i="80" s="1"/>
  <c r="W36" i="80"/>
  <c r="AA36" i="80" s="1"/>
  <c r="W38" i="80"/>
  <c r="AA38" i="80" s="1"/>
  <c r="W40" i="80"/>
  <c r="AA40" i="80" s="1"/>
  <c r="W13" i="82"/>
  <c r="T58" i="18" s="1"/>
  <c r="W25" i="82"/>
  <c r="AA25" i="82" s="1"/>
  <c r="W27" i="82"/>
  <c r="AA27" i="82" s="1"/>
  <c r="W29" i="82"/>
  <c r="AA29" i="82" s="1"/>
  <c r="W31" i="82"/>
  <c r="AA31" i="82" s="1"/>
  <c r="W33" i="82"/>
  <c r="AA33" i="82" s="1"/>
  <c r="W35" i="82"/>
  <c r="AA35" i="82" s="1"/>
  <c r="W37" i="82"/>
  <c r="AA37" i="82" s="1"/>
  <c r="W39" i="82"/>
  <c r="AA39" i="82" s="1"/>
  <c r="W16" i="92"/>
  <c r="T138" i="18" s="1"/>
  <c r="W20" i="92"/>
  <c r="T146" i="18" s="1"/>
  <c r="W24" i="92"/>
  <c r="W28" i="92"/>
  <c r="W32" i="92"/>
  <c r="AA32" i="92" s="1"/>
  <c r="W36" i="92"/>
  <c r="AA36" i="92" s="1"/>
  <c r="W40" i="92"/>
  <c r="AA40" i="92" s="1"/>
  <c r="W35" i="94"/>
  <c r="AA35" i="94" s="1"/>
  <c r="W39" i="94"/>
  <c r="AA39" i="94" s="1"/>
  <c r="W10" i="99"/>
  <c r="T46" i="18" s="1"/>
  <c r="W14" i="99"/>
  <c r="W12" i="101"/>
  <c r="AA12" i="101" s="1"/>
  <c r="W16" i="101"/>
  <c r="AA16" i="101" s="1"/>
  <c r="W20" i="101"/>
  <c r="AA20" i="101" s="1"/>
  <c r="W24" i="101"/>
  <c r="AA24" i="101" s="1"/>
  <c r="W28" i="101"/>
  <c r="AA28" i="101" s="1"/>
  <c r="W32" i="101"/>
  <c r="AA32" i="101" s="1"/>
  <c r="W36" i="101"/>
  <c r="AA36" i="101" s="1"/>
  <c r="W40" i="101"/>
  <c r="AA40" i="101" s="1"/>
  <c r="W11" i="102"/>
  <c r="W15" i="102"/>
  <c r="AA15" i="102" s="1"/>
  <c r="W19" i="102"/>
  <c r="AA19" i="102" s="1"/>
  <c r="W23" i="102"/>
  <c r="AA23" i="102" s="1"/>
  <c r="W27" i="102"/>
  <c r="AA27" i="102" s="1"/>
  <c r="W31" i="102"/>
  <c r="AA31" i="102" s="1"/>
  <c r="W35" i="102"/>
  <c r="AA35" i="102" s="1"/>
  <c r="W39" i="102"/>
  <c r="AA39" i="102" s="1"/>
  <c r="W13" i="74"/>
  <c r="W17" i="74"/>
  <c r="AA17" i="74" s="1"/>
  <c r="W21" i="74"/>
  <c r="AA21" i="74" s="1"/>
  <c r="W14" i="86"/>
  <c r="AA14" i="86" s="1"/>
  <c r="W18" i="86"/>
  <c r="AA18" i="86" s="1"/>
  <c r="W22" i="86"/>
  <c r="AA22" i="86" s="1"/>
  <c r="W26" i="86"/>
  <c r="AA26" i="86" s="1"/>
  <c r="W30" i="86"/>
  <c r="AA30" i="86" s="1"/>
  <c r="W34" i="86"/>
  <c r="AA34" i="86" s="1"/>
  <c r="W38" i="86"/>
  <c r="AA38" i="86" s="1"/>
  <c r="Z37" i="100"/>
  <c r="Z8" i="101"/>
  <c r="Z12" i="101"/>
  <c r="Z16" i="101"/>
  <c r="Z20" i="101"/>
  <c r="Z24" i="101"/>
  <c r="Z28" i="101"/>
  <c r="Z32" i="101"/>
  <c r="Z36" i="101"/>
  <c r="Z40" i="101"/>
  <c r="J42" i="102"/>
  <c r="H42" i="102" s="1"/>
  <c r="Z15" i="102"/>
  <c r="Z19" i="102"/>
  <c r="Z23" i="102"/>
  <c r="Z27" i="102"/>
  <c r="Z31" i="102"/>
  <c r="Z35" i="102"/>
  <c r="Z39" i="102"/>
  <c r="L43" i="103"/>
  <c r="H43" i="103" s="1"/>
  <c r="Z10" i="103"/>
  <c r="Z14" i="103"/>
  <c r="Z18" i="103"/>
  <c r="Z22" i="103"/>
  <c r="Y34" i="94"/>
  <c r="W38" i="94"/>
  <c r="AA38" i="94" s="1"/>
  <c r="Z35" i="94"/>
  <c r="Z13" i="94"/>
  <c r="X35" i="104"/>
  <c r="AB35" i="104" s="1"/>
  <c r="U44" i="91"/>
  <c r="O29" i="28" s="1"/>
  <c r="Y12" i="86"/>
  <c r="Y16" i="86"/>
  <c r="Y20" i="86"/>
  <c r="Y24" i="86"/>
  <c r="Y28" i="86"/>
  <c r="Y32" i="86"/>
  <c r="Z9" i="50"/>
  <c r="Z13" i="50"/>
  <c r="Z17" i="50"/>
  <c r="Z25" i="50"/>
  <c r="Z29" i="50"/>
  <c r="Z33" i="50"/>
  <c r="Z37" i="50"/>
  <c r="Z8" i="52"/>
  <c r="Z12" i="52"/>
  <c r="Z16" i="52"/>
  <c r="Z20" i="52"/>
  <c r="Z24" i="52"/>
  <c r="Z28" i="52"/>
  <c r="Z32" i="52"/>
  <c r="Z36" i="52"/>
  <c r="Z11" i="87"/>
  <c r="Z15" i="87"/>
  <c r="Z19" i="87"/>
  <c r="Z23" i="87"/>
  <c r="Z27" i="87"/>
  <c r="Z31" i="87"/>
  <c r="Z35" i="87"/>
  <c r="Z39" i="87"/>
  <c r="Z11" i="88"/>
  <c r="W196" i="18" s="1"/>
  <c r="Z15" i="88"/>
  <c r="Z19" i="88"/>
  <c r="Z23" i="88"/>
  <c r="Z31" i="88"/>
  <c r="Z39" i="88"/>
  <c r="Z11" i="89"/>
  <c r="Z15" i="89"/>
  <c r="Z19" i="89"/>
  <c r="Z23" i="89"/>
  <c r="Z27" i="89"/>
  <c r="Z31" i="89"/>
  <c r="Z35" i="89"/>
  <c r="Z39" i="89"/>
  <c r="Z14" i="90"/>
  <c r="Z18" i="90"/>
  <c r="Z22" i="90"/>
  <c r="Z26" i="90"/>
  <c r="Z30" i="90"/>
  <c r="Z18" i="94"/>
  <c r="W9" i="93"/>
  <c r="AA9" i="93" s="1"/>
  <c r="W13" i="93"/>
  <c r="AA13" i="93" s="1"/>
  <c r="W17" i="93"/>
  <c r="AA17" i="93" s="1"/>
  <c r="W21" i="93"/>
  <c r="AA21" i="93" s="1"/>
  <c r="W25" i="93"/>
  <c r="AA25" i="93" s="1"/>
  <c r="W29" i="93"/>
  <c r="AA29" i="93" s="1"/>
  <c r="W33" i="93"/>
  <c r="AA33" i="93" s="1"/>
  <c r="W37" i="93"/>
  <c r="AA37" i="93" s="1"/>
  <c r="W8" i="94"/>
  <c r="T25" i="18" s="1"/>
  <c r="W17" i="94"/>
  <c r="AA17" i="94" s="1"/>
  <c r="Z38" i="73"/>
  <c r="L43" i="81"/>
  <c r="H43" i="81" s="1"/>
  <c r="K43" i="82"/>
  <c r="G43" i="82" s="1"/>
  <c r="I42" i="79"/>
  <c r="G42" i="79" s="1"/>
  <c r="Y39" i="80"/>
  <c r="Y31" i="80"/>
  <c r="Y27" i="80"/>
  <c r="Y19" i="80"/>
  <c r="Y15" i="80"/>
  <c r="Y13" i="86"/>
  <c r="Y17" i="86"/>
  <c r="Y21" i="86"/>
  <c r="Y25" i="86"/>
  <c r="Y29" i="86"/>
  <c r="Y33" i="86"/>
  <c r="L43" i="50"/>
  <c r="H43" i="50" s="1"/>
  <c r="Z10" i="50"/>
  <c r="Z14" i="50"/>
  <c r="Z18" i="50"/>
  <c r="Z22" i="50"/>
  <c r="Z26" i="50"/>
  <c r="Z30" i="50"/>
  <c r="Z34" i="50"/>
  <c r="Z38" i="50"/>
  <c r="U44" i="52"/>
  <c r="O23" i="28" s="1"/>
  <c r="Z9" i="52"/>
  <c r="Z13" i="52"/>
  <c r="Z17" i="52"/>
  <c r="Z21" i="52"/>
  <c r="Z25" i="52"/>
  <c r="Z29" i="52"/>
  <c r="Z33" i="52"/>
  <c r="Z37" i="52"/>
  <c r="Z12" i="87"/>
  <c r="Z16" i="87"/>
  <c r="Z20" i="87"/>
  <c r="Z24" i="87"/>
  <c r="Z28" i="87"/>
  <c r="Z32" i="87"/>
  <c r="Z36" i="87"/>
  <c r="Z40" i="87"/>
  <c r="Z12" i="88"/>
  <c r="Z16" i="88"/>
  <c r="Z20" i="88"/>
  <c r="Z24" i="88"/>
  <c r="Z28" i="88"/>
  <c r="Z32" i="88"/>
  <c r="Z36" i="88"/>
  <c r="Z40" i="88"/>
  <c r="Z8" i="89"/>
  <c r="Z12" i="89"/>
  <c r="Z16" i="89"/>
  <c r="Z20" i="89"/>
  <c r="Z24" i="89"/>
  <c r="Z28" i="89"/>
  <c r="Z32" i="89"/>
  <c r="Z36" i="89"/>
  <c r="Z40" i="89"/>
  <c r="Z11" i="90"/>
  <c r="Z15" i="90"/>
  <c r="Z19" i="90"/>
  <c r="Z27" i="90"/>
  <c r="Y11" i="94"/>
  <c r="W8" i="95"/>
  <c r="AA8" i="95" s="1"/>
  <c r="W12" i="95"/>
  <c r="AA12" i="95" s="1"/>
  <c r="W16" i="95"/>
  <c r="AA16" i="95" s="1"/>
  <c r="W20" i="95"/>
  <c r="AA20" i="95" s="1"/>
  <c r="W24" i="95"/>
  <c r="AA24" i="95" s="1"/>
  <c r="W28" i="95"/>
  <c r="AA28" i="95" s="1"/>
  <c r="W32" i="95"/>
  <c r="AA32" i="95" s="1"/>
  <c r="W36" i="95"/>
  <c r="AA36" i="95" s="1"/>
  <c r="W40" i="95"/>
  <c r="AA40" i="95" s="1"/>
  <c r="W10" i="96"/>
  <c r="AA10" i="96" s="1"/>
  <c r="W14" i="96"/>
  <c r="AA14" i="96" s="1"/>
  <c r="Y35" i="80"/>
  <c r="Y23" i="80"/>
  <c r="W12" i="76"/>
  <c r="T111" i="18" s="1"/>
  <c r="W9" i="83"/>
  <c r="Z15" i="94"/>
  <c r="Z33" i="92"/>
  <c r="Z37" i="92"/>
  <c r="Y11" i="93"/>
  <c r="Y15" i="93"/>
  <c r="Y19" i="93"/>
  <c r="Y23" i="93"/>
  <c r="Y27" i="93"/>
  <c r="Y31" i="93"/>
  <c r="Y35" i="93"/>
  <c r="Y39" i="93"/>
  <c r="W8" i="76"/>
  <c r="AA8" i="76" s="1"/>
  <c r="X81" i="18" s="1"/>
  <c r="W8" i="83"/>
  <c r="AA8" i="83" s="1"/>
  <c r="X33" i="18" s="1"/>
  <c r="W27" i="85"/>
  <c r="AA27" i="85" s="1"/>
  <c r="W31" i="85"/>
  <c r="W35" i="85"/>
  <c r="AA35" i="85" s="1"/>
  <c r="W39" i="85"/>
  <c r="AA39" i="85" s="1"/>
  <c r="W9" i="50"/>
  <c r="AA9" i="50" s="1"/>
  <c r="W13" i="50"/>
  <c r="AA13" i="50" s="1"/>
  <c r="W17" i="50"/>
  <c r="AA17" i="50" s="1"/>
  <c r="W21" i="50"/>
  <c r="AA21" i="50" s="1"/>
  <c r="W25" i="50"/>
  <c r="AA25" i="50" s="1"/>
  <c r="W29" i="50"/>
  <c r="AA29" i="50" s="1"/>
  <c r="W33" i="50"/>
  <c r="AA33" i="50" s="1"/>
  <c r="W37" i="50"/>
  <c r="AA37" i="50" s="1"/>
  <c r="W8" i="52"/>
  <c r="AA8" i="52" s="1"/>
  <c r="W12" i="52"/>
  <c r="AA12" i="52" s="1"/>
  <c r="W16" i="52"/>
  <c r="AA16" i="52" s="1"/>
  <c r="W20" i="52"/>
  <c r="AA20" i="52" s="1"/>
  <c r="W24" i="52"/>
  <c r="AA24" i="52" s="1"/>
  <c r="W28" i="52"/>
  <c r="W32" i="52"/>
  <c r="AA32" i="52" s="1"/>
  <c r="W36" i="52"/>
  <c r="AA36" i="52" s="1"/>
  <c r="W40" i="52"/>
  <c r="AA40" i="52" s="1"/>
  <c r="W11" i="87"/>
  <c r="AA11" i="87" s="1"/>
  <c r="W15" i="87"/>
  <c r="AA15" i="87" s="1"/>
  <c r="W19" i="87"/>
  <c r="AA19" i="87" s="1"/>
  <c r="W23" i="87"/>
  <c r="AA23" i="87" s="1"/>
  <c r="W27" i="87"/>
  <c r="AA27" i="87" s="1"/>
  <c r="W31" i="87"/>
  <c r="AA31" i="87" s="1"/>
  <c r="Z36" i="94"/>
  <c r="Z34" i="94"/>
  <c r="Z32" i="94"/>
  <c r="Z30" i="94"/>
  <c r="Z28" i="94"/>
  <c r="Z26" i="94"/>
  <c r="Z24" i="94"/>
  <c r="Z22" i="94"/>
  <c r="Z20" i="94"/>
  <c r="Z16" i="94"/>
  <c r="Z14" i="94"/>
  <c r="Z12" i="94"/>
  <c r="Z8" i="95"/>
  <c r="Z12" i="95"/>
  <c r="Z16" i="95"/>
  <c r="Z20" i="95"/>
  <c r="Z24" i="95"/>
  <c r="Z28" i="95"/>
  <c r="Z32" i="95"/>
  <c r="Z40" i="95"/>
  <c r="L43" i="96"/>
  <c r="H43" i="96" s="1"/>
  <c r="Z10" i="96"/>
  <c r="Z14" i="96"/>
  <c r="Z18" i="96"/>
  <c r="Z22" i="96"/>
  <c r="Z26" i="96"/>
  <c r="Z30" i="96"/>
  <c r="Z34" i="96"/>
  <c r="U44" i="97"/>
  <c r="O33" i="28" s="1"/>
  <c r="Z9" i="97"/>
  <c r="Z13" i="97"/>
  <c r="Z17" i="97"/>
  <c r="L43" i="84"/>
  <c r="H43" i="84" s="1"/>
  <c r="W10" i="76"/>
  <c r="T83" i="18" s="1"/>
  <c r="W15" i="76"/>
  <c r="T131" i="18" s="1"/>
  <c r="L43" i="82"/>
  <c r="H43" i="82" s="1"/>
  <c r="W12" i="83"/>
  <c r="T77" i="18" s="1"/>
  <c r="W16" i="83"/>
  <c r="T153" i="18" s="1"/>
  <c r="W18" i="83"/>
  <c r="AA18" i="83" s="1"/>
  <c r="W20" i="83"/>
  <c r="AA20" i="83" s="1"/>
  <c r="W22" i="83"/>
  <c r="AA22" i="83" s="1"/>
  <c r="W24" i="83"/>
  <c r="AA24" i="83" s="1"/>
  <c r="W26" i="83"/>
  <c r="AA26" i="83" s="1"/>
  <c r="W28" i="83"/>
  <c r="AA28" i="83" s="1"/>
  <c r="W30" i="83"/>
  <c r="AA30" i="83" s="1"/>
  <c r="W32" i="83"/>
  <c r="AA32" i="83" s="1"/>
  <c r="W34" i="83"/>
  <c r="AA34" i="83" s="1"/>
  <c r="W36" i="83"/>
  <c r="AA36" i="83" s="1"/>
  <c r="W38" i="83"/>
  <c r="AA38" i="83" s="1"/>
  <c r="W40" i="83"/>
  <c r="AA40" i="83" s="1"/>
  <c r="W9" i="84"/>
  <c r="AA9" i="84" s="1"/>
  <c r="W11" i="84"/>
  <c r="AA11" i="84" s="1"/>
  <c r="W13" i="84"/>
  <c r="AA13" i="84" s="1"/>
  <c r="W15" i="84"/>
  <c r="AA15" i="84" s="1"/>
  <c r="W17" i="84"/>
  <c r="AA17" i="84" s="1"/>
  <c r="W19" i="84"/>
  <c r="W21" i="84"/>
  <c r="AA21" i="84" s="1"/>
  <c r="W23" i="84"/>
  <c r="AA23" i="84" s="1"/>
  <c r="W25" i="84"/>
  <c r="AA25" i="84" s="1"/>
  <c r="W27" i="84"/>
  <c r="AA27" i="84" s="1"/>
  <c r="W29" i="84"/>
  <c r="AA29" i="84" s="1"/>
  <c r="W31" i="84"/>
  <c r="AA31" i="84" s="1"/>
  <c r="W33" i="84"/>
  <c r="AA33" i="84" s="1"/>
  <c r="W35" i="84"/>
  <c r="AA35" i="84" s="1"/>
  <c r="W37" i="84"/>
  <c r="AA37" i="84" s="1"/>
  <c r="W39" i="84"/>
  <c r="AA39" i="84" s="1"/>
  <c r="J42" i="79"/>
  <c r="H42" i="79" s="1"/>
  <c r="Z39" i="80"/>
  <c r="Z35" i="80"/>
  <c r="Z31" i="80"/>
  <c r="Z27" i="80"/>
  <c r="Z23" i="80"/>
  <c r="Z19" i="80"/>
  <c r="Z15" i="80"/>
  <c r="I42" i="81"/>
  <c r="G42" i="81" s="1"/>
  <c r="W26" i="85"/>
  <c r="AA26" i="85" s="1"/>
  <c r="W30" i="85"/>
  <c r="AA30" i="85" s="1"/>
  <c r="W34" i="85"/>
  <c r="AA34" i="85" s="1"/>
  <c r="W38" i="85"/>
  <c r="Z14" i="86"/>
  <c r="Z18" i="86"/>
  <c r="Z22" i="86"/>
  <c r="Z26" i="86"/>
  <c r="Z30" i="86"/>
  <c r="K43" i="50"/>
  <c r="G43" i="50" s="1"/>
  <c r="W8" i="50"/>
  <c r="AA8" i="50" s="1"/>
  <c r="Y10" i="50"/>
  <c r="W12" i="50"/>
  <c r="AA12" i="50" s="1"/>
  <c r="Y14" i="50"/>
  <c r="W16" i="50"/>
  <c r="AA16" i="50" s="1"/>
  <c r="Y18" i="50"/>
  <c r="W20" i="50"/>
  <c r="AA20" i="50" s="1"/>
  <c r="Y22" i="50"/>
  <c r="W24" i="50"/>
  <c r="AA24" i="50" s="1"/>
  <c r="Y26" i="50"/>
  <c r="W28" i="50"/>
  <c r="AA28" i="50" s="1"/>
  <c r="Y30" i="50"/>
  <c r="W32" i="50"/>
  <c r="AA32" i="50" s="1"/>
  <c r="Y34" i="50"/>
  <c r="W36" i="50"/>
  <c r="AA36" i="50" s="1"/>
  <c r="Y38" i="50"/>
  <c r="W40" i="50"/>
  <c r="AA40" i="50" s="1"/>
  <c r="Y9" i="52"/>
  <c r="W11" i="52"/>
  <c r="AA11" i="52" s="1"/>
  <c r="Y13" i="52"/>
  <c r="W15" i="52"/>
  <c r="AA15" i="52" s="1"/>
  <c r="Y17" i="52"/>
  <c r="W19" i="52"/>
  <c r="AA19" i="52" s="1"/>
  <c r="Y21" i="52"/>
  <c r="W23" i="52"/>
  <c r="AA23" i="52" s="1"/>
  <c r="Y25" i="52"/>
  <c r="W27" i="52"/>
  <c r="AA27" i="52" s="1"/>
  <c r="Y29" i="52"/>
  <c r="W31" i="52"/>
  <c r="AA31" i="52" s="1"/>
  <c r="Y33" i="52"/>
  <c r="W35" i="52"/>
  <c r="AA35" i="52" s="1"/>
  <c r="Y37" i="52"/>
  <c r="W39" i="52"/>
  <c r="AA39" i="52" s="1"/>
  <c r="W10" i="87"/>
  <c r="AA10" i="87" s="1"/>
  <c r="Y12" i="87"/>
  <c r="W14" i="87"/>
  <c r="AA14" i="87" s="1"/>
  <c r="Y16" i="87"/>
  <c r="W18" i="87"/>
  <c r="AA18" i="87" s="1"/>
  <c r="Y20" i="87"/>
  <c r="W22" i="87"/>
  <c r="AA22" i="87" s="1"/>
  <c r="Y24" i="87"/>
  <c r="W26" i="87"/>
  <c r="AA26" i="87" s="1"/>
  <c r="Y28" i="87"/>
  <c r="W30" i="87"/>
  <c r="AA30" i="87" s="1"/>
  <c r="Y32" i="87"/>
  <c r="W34" i="87"/>
  <c r="AA34" i="87" s="1"/>
  <c r="Y36" i="87"/>
  <c r="W38" i="87"/>
  <c r="AA38" i="87" s="1"/>
  <c r="Y40" i="87"/>
  <c r="Y12" i="88"/>
  <c r="W14" i="88"/>
  <c r="AA14" i="88" s="1"/>
  <c r="Y16" i="88"/>
  <c r="W18" i="88"/>
  <c r="AA18" i="88" s="1"/>
  <c r="Y20" i="88"/>
  <c r="W22" i="88"/>
  <c r="AA22" i="88" s="1"/>
  <c r="Y24" i="88"/>
  <c r="Y28" i="88"/>
  <c r="W30" i="88"/>
  <c r="AA30" i="88" s="1"/>
  <c r="Y32" i="88"/>
  <c r="W34" i="88"/>
  <c r="AA34" i="88" s="1"/>
  <c r="Y36" i="88"/>
  <c r="W38" i="88"/>
  <c r="AA38" i="88" s="1"/>
  <c r="Y40" i="88"/>
  <c r="Y8" i="89"/>
  <c r="W10" i="89"/>
  <c r="AA10" i="89" s="1"/>
  <c r="Y12" i="89"/>
  <c r="W14" i="89"/>
  <c r="AA14" i="89" s="1"/>
  <c r="Y16" i="89"/>
  <c r="W18" i="89"/>
  <c r="AA18" i="89" s="1"/>
  <c r="Y20" i="89"/>
  <c r="W22" i="89"/>
  <c r="AA22" i="89" s="1"/>
  <c r="Y24" i="89"/>
  <c r="W26" i="89"/>
  <c r="AA26" i="89" s="1"/>
  <c r="Y28" i="89"/>
  <c r="W30" i="89"/>
  <c r="AA30" i="89" s="1"/>
  <c r="Y32" i="89"/>
  <c r="W34" i="89"/>
  <c r="AA34" i="89" s="1"/>
  <c r="Y36" i="89"/>
  <c r="W38" i="89"/>
  <c r="AA38" i="89" s="1"/>
  <c r="Y40" i="89"/>
  <c r="Y11" i="90"/>
  <c r="W13" i="90"/>
  <c r="AA13" i="90" s="1"/>
  <c r="Y15" i="90"/>
  <c r="W17" i="90"/>
  <c r="AA17" i="90" s="1"/>
  <c r="Y19" i="90"/>
  <c r="W21" i="90"/>
  <c r="AA21" i="90" s="1"/>
  <c r="Y23" i="90"/>
  <c r="W25" i="90"/>
  <c r="AA25" i="90" s="1"/>
  <c r="Y27" i="90"/>
  <c r="W35" i="87"/>
  <c r="AA35" i="87" s="1"/>
  <c r="W39" i="87"/>
  <c r="AA39" i="87" s="1"/>
  <c r="W11" i="88"/>
  <c r="W15" i="88"/>
  <c r="AA15" i="88" s="1"/>
  <c r="W19" i="88"/>
  <c r="AA19" i="88" s="1"/>
  <c r="W23" i="88"/>
  <c r="AA23" i="88" s="1"/>
  <c r="W31" i="88"/>
  <c r="AA31" i="88" s="1"/>
  <c r="W35" i="88"/>
  <c r="AA35" i="88" s="1"/>
  <c r="W39" i="88"/>
  <c r="AA39" i="88" s="1"/>
  <c r="W11" i="89"/>
  <c r="W15" i="89"/>
  <c r="AA15" i="89" s="1"/>
  <c r="W19" i="89"/>
  <c r="AA19" i="89" s="1"/>
  <c r="W23" i="89"/>
  <c r="AA23" i="89" s="1"/>
  <c r="W27" i="89"/>
  <c r="AA27" i="89" s="1"/>
  <c r="W31" i="89"/>
  <c r="AA31" i="89" s="1"/>
  <c r="W35" i="89"/>
  <c r="AA35" i="89" s="1"/>
  <c r="W39" i="89"/>
  <c r="AA39" i="89" s="1"/>
  <c r="W14" i="90"/>
  <c r="AA14" i="90" s="1"/>
  <c r="W18" i="90"/>
  <c r="AA18" i="90" s="1"/>
  <c r="W22" i="90"/>
  <c r="AA22" i="90" s="1"/>
  <c r="W26" i="90"/>
  <c r="AA26" i="90" s="1"/>
  <c r="W30" i="90"/>
  <c r="AA30" i="90" s="1"/>
  <c r="W34" i="90"/>
  <c r="AA34" i="90" s="1"/>
  <c r="W38" i="90"/>
  <c r="AA38" i="90" s="1"/>
  <c r="W12" i="56"/>
  <c r="AA12" i="56" s="1"/>
  <c r="W16" i="56"/>
  <c r="W20" i="56"/>
  <c r="AA20" i="56" s="1"/>
  <c r="W24" i="56"/>
  <c r="AA24" i="56" s="1"/>
  <c r="W28" i="56"/>
  <c r="AA28" i="56" s="1"/>
  <c r="W32" i="56"/>
  <c r="AA32" i="56" s="1"/>
  <c r="W36" i="56"/>
  <c r="AA36" i="56" s="1"/>
  <c r="W40" i="56"/>
  <c r="AA40" i="56" s="1"/>
  <c r="W16" i="91"/>
  <c r="AA16" i="91" s="1"/>
  <c r="W20" i="91"/>
  <c r="AA20" i="91" s="1"/>
  <c r="W24" i="91"/>
  <c r="AA24" i="91" s="1"/>
  <c r="W28" i="91"/>
  <c r="AA28" i="91" s="1"/>
  <c r="W32" i="91"/>
  <c r="AA32" i="91" s="1"/>
  <c r="W36" i="91"/>
  <c r="AA36" i="91" s="1"/>
  <c r="W40" i="91"/>
  <c r="AA40" i="91" s="1"/>
  <c r="W11" i="92"/>
  <c r="AA11" i="92" s="1"/>
  <c r="X55" i="18" s="1"/>
  <c r="W18" i="92"/>
  <c r="T144" i="18" s="1"/>
  <c r="W22" i="92"/>
  <c r="AA22" i="92" s="1"/>
  <c r="X148" i="18" s="1"/>
  <c r="W26" i="92"/>
  <c r="AA26" i="92" s="1"/>
  <c r="W30" i="92"/>
  <c r="AA30" i="92" s="1"/>
  <c r="W34" i="92"/>
  <c r="AA34" i="92" s="1"/>
  <c r="W38" i="92"/>
  <c r="AA38" i="92" s="1"/>
  <c r="W20" i="94"/>
  <c r="AA20" i="94" s="1"/>
  <c r="W28" i="94"/>
  <c r="AA28" i="94" s="1"/>
  <c r="Y39" i="94"/>
  <c r="Y27" i="94"/>
  <c r="W11" i="95"/>
  <c r="AA11" i="95" s="1"/>
  <c r="W15" i="95"/>
  <c r="AA15" i="95" s="1"/>
  <c r="W19" i="95"/>
  <c r="AA19" i="95" s="1"/>
  <c r="W23" i="95"/>
  <c r="AA23" i="95" s="1"/>
  <c r="W27" i="95"/>
  <c r="AA27" i="95" s="1"/>
  <c r="W31" i="95"/>
  <c r="AA31" i="95" s="1"/>
  <c r="W35" i="95"/>
  <c r="AA35" i="95" s="1"/>
  <c r="W39" i="95"/>
  <c r="AA39" i="95" s="1"/>
  <c r="W9" i="96"/>
  <c r="AA9" i="96" s="1"/>
  <c r="W13" i="96"/>
  <c r="AA13" i="96" s="1"/>
  <c r="W17" i="96"/>
  <c r="AA17" i="96" s="1"/>
  <c r="W21" i="96"/>
  <c r="AA21" i="96" s="1"/>
  <c r="W25" i="96"/>
  <c r="AA25" i="96" s="1"/>
  <c r="W29" i="96"/>
  <c r="AA29" i="96" s="1"/>
  <c r="W33" i="96"/>
  <c r="AA33" i="96" s="1"/>
  <c r="W37" i="96"/>
  <c r="AA37" i="96" s="1"/>
  <c r="W8" i="97"/>
  <c r="AA8" i="97" s="1"/>
  <c r="W12" i="97"/>
  <c r="AA12" i="97" s="1"/>
  <c r="W16" i="97"/>
  <c r="AA16" i="97" s="1"/>
  <c r="W20" i="97"/>
  <c r="AA20" i="97" s="1"/>
  <c r="W24" i="97"/>
  <c r="AA24" i="97" s="1"/>
  <c r="W28" i="97"/>
  <c r="AA28" i="97" s="1"/>
  <c r="W32" i="97"/>
  <c r="AA32" i="97" s="1"/>
  <c r="W36" i="97"/>
  <c r="AA36" i="97" s="1"/>
  <c r="W40" i="97"/>
  <c r="AA40" i="97" s="1"/>
  <c r="W11" i="98"/>
  <c r="AA11" i="98" s="1"/>
  <c r="W15" i="98"/>
  <c r="AA15" i="98" s="1"/>
  <c r="W19" i="98"/>
  <c r="AA19" i="98" s="1"/>
  <c r="W23" i="98"/>
  <c r="AA23" i="98" s="1"/>
  <c r="W27" i="98"/>
  <c r="AA27" i="98" s="1"/>
  <c r="W31" i="98"/>
  <c r="AA31" i="98" s="1"/>
  <c r="W35" i="98"/>
  <c r="W39" i="98"/>
  <c r="AA39" i="98" s="1"/>
  <c r="W29" i="90"/>
  <c r="AA29" i="90" s="1"/>
  <c r="Y31" i="90"/>
  <c r="W33" i="90"/>
  <c r="AA33" i="90" s="1"/>
  <c r="Y35" i="90"/>
  <c r="W37" i="90"/>
  <c r="AA37" i="90" s="1"/>
  <c r="Y39" i="90"/>
  <c r="W11" i="56"/>
  <c r="AA11" i="56" s="1"/>
  <c r="Y13" i="56"/>
  <c r="W15" i="56"/>
  <c r="AA15" i="56" s="1"/>
  <c r="Y17" i="56"/>
  <c r="W19" i="56"/>
  <c r="AA19" i="56" s="1"/>
  <c r="Y21" i="56"/>
  <c r="W23" i="56"/>
  <c r="AA23" i="56" s="1"/>
  <c r="Y25" i="56"/>
  <c r="W27" i="56"/>
  <c r="AA27" i="56" s="1"/>
  <c r="Y29" i="56"/>
  <c r="W31" i="56"/>
  <c r="AA31" i="56" s="1"/>
  <c r="Y33" i="56"/>
  <c r="W35" i="56"/>
  <c r="AA35" i="56" s="1"/>
  <c r="Y37" i="56"/>
  <c r="W39" i="56"/>
  <c r="AA39" i="56" s="1"/>
  <c r="T44" i="91"/>
  <c r="N29" i="28" s="1"/>
  <c r="Y13" i="91"/>
  <c r="W15" i="91"/>
  <c r="AA15" i="91" s="1"/>
  <c r="Y17" i="91"/>
  <c r="W19" i="91"/>
  <c r="AA19" i="91" s="1"/>
  <c r="Y21" i="91"/>
  <c r="W23" i="91"/>
  <c r="AA23" i="91" s="1"/>
  <c r="Y25" i="91"/>
  <c r="W27" i="91"/>
  <c r="AA27" i="91" s="1"/>
  <c r="W31" i="91"/>
  <c r="AA31" i="91" s="1"/>
  <c r="W35" i="91"/>
  <c r="AA35" i="91" s="1"/>
  <c r="W39" i="91"/>
  <c r="AA39" i="91" s="1"/>
  <c r="W10" i="92"/>
  <c r="AA10" i="92" s="1"/>
  <c r="X48" i="18" s="1"/>
  <c r="W17" i="92"/>
  <c r="AA17" i="92" s="1"/>
  <c r="X139" i="18" s="1"/>
  <c r="W21" i="92"/>
  <c r="AA21" i="92" s="1"/>
  <c r="X147" i="18" s="1"/>
  <c r="W25" i="92"/>
  <c r="AA25" i="92" s="1"/>
  <c r="Y27" i="92"/>
  <c r="W29" i="92"/>
  <c r="AA29" i="92" s="1"/>
  <c r="Y31" i="92"/>
  <c r="W33" i="92"/>
  <c r="AA33" i="92" s="1"/>
  <c r="Y35" i="92"/>
  <c r="W37" i="92"/>
  <c r="AA37" i="92" s="1"/>
  <c r="Y39" i="92"/>
  <c r="K43" i="93"/>
  <c r="G43" i="93" s="1"/>
  <c r="Z10" i="93"/>
  <c r="Z14" i="93"/>
  <c r="Z18" i="93"/>
  <c r="Z22" i="93"/>
  <c r="Z26" i="93"/>
  <c r="Z30" i="93"/>
  <c r="Z34" i="93"/>
  <c r="Z38" i="93"/>
  <c r="W21" i="94"/>
  <c r="AA21" i="94" s="1"/>
  <c r="W25" i="94"/>
  <c r="AA25" i="94" s="1"/>
  <c r="W29" i="94"/>
  <c r="AA29" i="94" s="1"/>
  <c r="Z21" i="97"/>
  <c r="Z25" i="97"/>
  <c r="Z29" i="97"/>
  <c r="Z33" i="97"/>
  <c r="Z37" i="97"/>
  <c r="Z8" i="98"/>
  <c r="Z12" i="98"/>
  <c r="Z16" i="98"/>
  <c r="Z20" i="98"/>
  <c r="Z24" i="98"/>
  <c r="Z28" i="98"/>
  <c r="Z32" i="98"/>
  <c r="Z36" i="98"/>
  <c r="Z40" i="98"/>
  <c r="Y31" i="99"/>
  <c r="Y35" i="99"/>
  <c r="Y39" i="99"/>
  <c r="K43" i="100"/>
  <c r="G43" i="100" s="1"/>
  <c r="Y10" i="100"/>
  <c r="W25" i="85"/>
  <c r="AA25" i="85" s="1"/>
  <c r="W29" i="85"/>
  <c r="AA29" i="85" s="1"/>
  <c r="W33" i="85"/>
  <c r="AA33" i="85" s="1"/>
  <c r="W37" i="85"/>
  <c r="AA37" i="85" s="1"/>
  <c r="W11" i="50"/>
  <c r="AA11" i="50" s="1"/>
  <c r="W15" i="50"/>
  <c r="AA15" i="50" s="1"/>
  <c r="W19" i="50"/>
  <c r="AA19" i="50" s="1"/>
  <c r="W23" i="50"/>
  <c r="AA23" i="50" s="1"/>
  <c r="W27" i="50"/>
  <c r="AA27" i="50" s="1"/>
  <c r="W31" i="50"/>
  <c r="AA31" i="50" s="1"/>
  <c r="W35" i="50"/>
  <c r="AA35" i="50" s="1"/>
  <c r="W39" i="50"/>
  <c r="AA39" i="50" s="1"/>
  <c r="W10" i="52"/>
  <c r="AA10" i="52" s="1"/>
  <c r="W18" i="52"/>
  <c r="AA18" i="52" s="1"/>
  <c r="W22" i="52"/>
  <c r="AA22" i="52" s="1"/>
  <c r="W26" i="52"/>
  <c r="AA26" i="52" s="1"/>
  <c r="W30" i="52"/>
  <c r="AA30" i="52" s="1"/>
  <c r="W34" i="52"/>
  <c r="AA34" i="52" s="1"/>
  <c r="W38" i="52"/>
  <c r="AA38" i="52" s="1"/>
  <c r="W13" i="87"/>
  <c r="W17" i="87"/>
  <c r="AA17" i="87" s="1"/>
  <c r="W21" i="87"/>
  <c r="AA21" i="87" s="1"/>
  <c r="W25" i="87"/>
  <c r="AA25" i="87" s="1"/>
  <c r="W29" i="87"/>
  <c r="AA29" i="87" s="1"/>
  <c r="W33" i="87"/>
  <c r="AA33" i="87" s="1"/>
  <c r="W37" i="87"/>
  <c r="AA37" i="87" s="1"/>
  <c r="W13" i="88"/>
  <c r="AA13" i="88" s="1"/>
  <c r="W17" i="88"/>
  <c r="AA17" i="88" s="1"/>
  <c r="W21" i="88"/>
  <c r="AA21" i="88" s="1"/>
  <c r="W25" i="88"/>
  <c r="AA25" i="88" s="1"/>
  <c r="W29" i="88"/>
  <c r="AA29" i="88" s="1"/>
  <c r="W33" i="88"/>
  <c r="AA33" i="88" s="1"/>
  <c r="W37" i="88"/>
  <c r="AA37" i="88" s="1"/>
  <c r="W9" i="89"/>
  <c r="AA9" i="89" s="1"/>
  <c r="W13" i="89"/>
  <c r="AA13" i="89" s="1"/>
  <c r="W17" i="89"/>
  <c r="AA17" i="89" s="1"/>
  <c r="W21" i="89"/>
  <c r="AA21" i="89" s="1"/>
  <c r="W25" i="89"/>
  <c r="AA25" i="89" s="1"/>
  <c r="W29" i="89"/>
  <c r="AA29" i="89" s="1"/>
  <c r="W33" i="89"/>
  <c r="AA33" i="89" s="1"/>
  <c r="W37" i="89"/>
  <c r="AA37" i="89" s="1"/>
  <c r="W12" i="90"/>
  <c r="AA12" i="90" s="1"/>
  <c r="W16" i="90"/>
  <c r="AA16" i="90" s="1"/>
  <c r="W20" i="90"/>
  <c r="AA20" i="90" s="1"/>
  <c r="W24" i="90"/>
  <c r="AA24" i="90" s="1"/>
  <c r="W28" i="90"/>
  <c r="AA28" i="90" s="1"/>
  <c r="W32" i="90"/>
  <c r="AA32" i="90" s="1"/>
  <c r="W36" i="90"/>
  <c r="AA36" i="90" s="1"/>
  <c r="W40" i="90"/>
  <c r="AA40" i="90" s="1"/>
  <c r="W10" i="56"/>
  <c r="AA10" i="56" s="1"/>
  <c r="W14" i="56"/>
  <c r="AA14" i="56" s="1"/>
  <c r="W18" i="56"/>
  <c r="AA18" i="56" s="1"/>
  <c r="W22" i="56"/>
  <c r="AA22" i="56" s="1"/>
  <c r="W26" i="56"/>
  <c r="AA26" i="56" s="1"/>
  <c r="W30" i="56"/>
  <c r="AA30" i="56" s="1"/>
  <c r="W34" i="56"/>
  <c r="AA34" i="56" s="1"/>
  <c r="W38" i="56"/>
  <c r="AA38" i="56" s="1"/>
  <c r="W10" i="91"/>
  <c r="AA10" i="91" s="1"/>
  <c r="X98" i="18" s="1"/>
  <c r="W14" i="91"/>
  <c r="AA14" i="91" s="1"/>
  <c r="W18" i="91"/>
  <c r="AA18" i="91" s="1"/>
  <c r="Y20" i="91"/>
  <c r="W22" i="91"/>
  <c r="AA22" i="91" s="1"/>
  <c r="Y24" i="91"/>
  <c r="W26" i="91"/>
  <c r="AA26" i="91" s="1"/>
  <c r="W30" i="91"/>
  <c r="AA30" i="91" s="1"/>
  <c r="W34" i="91"/>
  <c r="AA34" i="91" s="1"/>
  <c r="W38" i="91"/>
  <c r="AA38" i="91" s="1"/>
  <c r="W9" i="92"/>
  <c r="T44" i="18" s="1"/>
  <c r="Y26" i="92"/>
  <c r="Y30" i="92"/>
  <c r="Y34" i="92"/>
  <c r="Y38" i="92"/>
  <c r="Z9" i="93"/>
  <c r="Z13" i="93"/>
  <c r="Z17" i="93"/>
  <c r="Z21" i="93"/>
  <c r="Z25" i="93"/>
  <c r="Z29" i="93"/>
  <c r="Z33" i="93"/>
  <c r="Z37" i="93"/>
  <c r="Z34" i="90"/>
  <c r="Z38" i="90"/>
  <c r="Z12" i="56"/>
  <c r="Z16" i="56"/>
  <c r="Z20" i="56"/>
  <c r="Z24" i="56"/>
  <c r="Z28" i="56"/>
  <c r="Z32" i="56"/>
  <c r="Z36" i="56"/>
  <c r="Z40" i="56"/>
  <c r="Z16" i="91"/>
  <c r="Z20" i="91"/>
  <c r="Z24" i="91"/>
  <c r="W15" i="94"/>
  <c r="AA15" i="94" s="1"/>
  <c r="W37" i="94"/>
  <c r="AA37" i="94" s="1"/>
  <c r="Z39" i="94"/>
  <c r="Z37" i="94"/>
  <c r="Z29" i="94"/>
  <c r="Z23" i="94"/>
  <c r="Z21" i="94"/>
  <c r="Z19" i="94"/>
  <c r="Z17" i="94"/>
  <c r="Z11" i="94"/>
  <c r="Z11" i="95"/>
  <c r="Z15" i="95"/>
  <c r="Z19" i="95"/>
  <c r="Z23" i="95"/>
  <c r="Z27" i="95"/>
  <c r="Z31" i="95"/>
  <c r="Z35" i="95"/>
  <c r="Z39" i="95"/>
  <c r="Z9" i="96"/>
  <c r="Z17" i="96"/>
  <c r="Z21" i="96"/>
  <c r="Z25" i="96"/>
  <c r="Z33" i="96"/>
  <c r="Z37" i="96"/>
  <c r="Z8" i="97"/>
  <c r="Z12" i="97"/>
  <c r="Z16" i="97"/>
  <c r="Z20" i="97"/>
  <c r="Z24" i="97"/>
  <c r="Z28" i="97"/>
  <c r="Z32" i="97"/>
  <c r="Z36" i="97"/>
  <c r="Z40" i="97"/>
  <c r="Z11" i="98"/>
  <c r="Z15" i="98"/>
  <c r="Z19" i="98"/>
  <c r="Z23" i="98"/>
  <c r="Z31" i="98"/>
  <c r="Z35" i="98"/>
  <c r="Z39" i="98"/>
  <c r="W8" i="99"/>
  <c r="AA8" i="99" s="1"/>
  <c r="X30" i="18" s="1"/>
  <c r="W12" i="99"/>
  <c r="AA12" i="99" s="1"/>
  <c r="X89" i="18" s="1"/>
  <c r="W32" i="99"/>
  <c r="AA32" i="99" s="1"/>
  <c r="Y34" i="99"/>
  <c r="W36" i="99"/>
  <c r="AA36" i="99" s="1"/>
  <c r="Y38" i="99"/>
  <c r="W40" i="99"/>
  <c r="AA40" i="99" s="1"/>
  <c r="Y9" i="100"/>
  <c r="W11" i="100"/>
  <c r="AA11" i="100" s="1"/>
  <c r="Y13" i="100"/>
  <c r="W15" i="100"/>
  <c r="AA15" i="100" s="1"/>
  <c r="Y17" i="100"/>
  <c r="W19" i="100"/>
  <c r="AA19" i="100" s="1"/>
  <c r="W18" i="96"/>
  <c r="AA18" i="96" s="1"/>
  <c r="W22" i="96"/>
  <c r="AA22" i="96" s="1"/>
  <c r="W26" i="96"/>
  <c r="AA26" i="96" s="1"/>
  <c r="W30" i="96"/>
  <c r="AA30" i="96" s="1"/>
  <c r="W34" i="96"/>
  <c r="AA34" i="96" s="1"/>
  <c r="W38" i="96"/>
  <c r="AA38" i="96" s="1"/>
  <c r="W9" i="97"/>
  <c r="AA9" i="97" s="1"/>
  <c r="W13" i="97"/>
  <c r="AA13" i="97" s="1"/>
  <c r="W17" i="97"/>
  <c r="AA17" i="97" s="1"/>
  <c r="W21" i="97"/>
  <c r="AA21" i="97" s="1"/>
  <c r="W25" i="97"/>
  <c r="AA25" i="97" s="1"/>
  <c r="W29" i="97"/>
  <c r="AA29" i="97" s="1"/>
  <c r="W33" i="97"/>
  <c r="AA33" i="97" s="1"/>
  <c r="W37" i="97"/>
  <c r="AA37" i="97" s="1"/>
  <c r="W8" i="98"/>
  <c r="AA8" i="98" s="1"/>
  <c r="W12" i="98"/>
  <c r="AA12" i="98" s="1"/>
  <c r="W16" i="98"/>
  <c r="AA16" i="98" s="1"/>
  <c r="W20" i="98"/>
  <c r="AA20" i="98" s="1"/>
  <c r="W24" i="98"/>
  <c r="AA24" i="98" s="1"/>
  <c r="W28" i="98"/>
  <c r="AA28" i="98" s="1"/>
  <c r="W32" i="98"/>
  <c r="AA32" i="98" s="1"/>
  <c r="W36" i="98"/>
  <c r="AA36" i="98" s="1"/>
  <c r="W40" i="98"/>
  <c r="AA40" i="98" s="1"/>
  <c r="Z26" i="103"/>
  <c r="Z30" i="103"/>
  <c r="Z34" i="103"/>
  <c r="AA14" i="104"/>
  <c r="AA18" i="104"/>
  <c r="AA22" i="104"/>
  <c r="AA26" i="104"/>
  <c r="AA30" i="104"/>
  <c r="AA34" i="104"/>
  <c r="AA38" i="104"/>
  <c r="Z26" i="92"/>
  <c r="Z30" i="92"/>
  <c r="Z34" i="92"/>
  <c r="Z38" i="92"/>
  <c r="Y8" i="93"/>
  <c r="W10" i="93"/>
  <c r="AA10" i="93" s="1"/>
  <c r="Y12" i="93"/>
  <c r="W14" i="93"/>
  <c r="AA14" i="93" s="1"/>
  <c r="Y16" i="93"/>
  <c r="W18" i="93"/>
  <c r="AA18" i="93" s="1"/>
  <c r="Y20" i="93"/>
  <c r="W22" i="93"/>
  <c r="AA22" i="93" s="1"/>
  <c r="Y24" i="93"/>
  <c r="W26" i="93"/>
  <c r="AA26" i="93" s="1"/>
  <c r="Y28" i="93"/>
  <c r="W30" i="93"/>
  <c r="AA30" i="93" s="1"/>
  <c r="Y32" i="93"/>
  <c r="W34" i="93"/>
  <c r="AA34" i="93" s="1"/>
  <c r="Y36" i="93"/>
  <c r="W38" i="93"/>
  <c r="AA38" i="93" s="1"/>
  <c r="Y40" i="93"/>
  <c r="Y36" i="94"/>
  <c r="Y30" i="94"/>
  <c r="Y24" i="94"/>
  <c r="Y20" i="94"/>
  <c r="Y16" i="94"/>
  <c r="Y14" i="94"/>
  <c r="X33" i="104"/>
  <c r="AB33" i="104" s="1"/>
  <c r="AA39" i="104"/>
  <c r="Y21" i="100"/>
  <c r="W23" i="100"/>
  <c r="AA23" i="100" s="1"/>
  <c r="Y25" i="100"/>
  <c r="W27" i="100"/>
  <c r="AA27" i="100" s="1"/>
  <c r="Y29" i="100"/>
  <c r="W31" i="100"/>
  <c r="AA31" i="100" s="1"/>
  <c r="Y33" i="100"/>
  <c r="W35" i="100"/>
  <c r="AA35" i="100" s="1"/>
  <c r="Y37" i="100"/>
  <c r="W39" i="100"/>
  <c r="AA39" i="100" s="1"/>
  <c r="Y8" i="101"/>
  <c r="W10" i="101"/>
  <c r="AA10" i="101" s="1"/>
  <c r="Y12" i="101"/>
  <c r="W14" i="101"/>
  <c r="AA14" i="101" s="1"/>
  <c r="Y16" i="101"/>
  <c r="W18" i="101"/>
  <c r="AA18" i="101" s="1"/>
  <c r="Y20" i="101"/>
  <c r="W22" i="101"/>
  <c r="AA22" i="101" s="1"/>
  <c r="Y24" i="101"/>
  <c r="W26" i="101"/>
  <c r="AA26" i="101" s="1"/>
  <c r="Y28" i="101"/>
  <c r="W30" i="101"/>
  <c r="AA30" i="101" s="1"/>
  <c r="W34" i="101"/>
  <c r="AA34" i="101" s="1"/>
  <c r="Y36" i="101"/>
  <c r="W38" i="101"/>
  <c r="AA38" i="101" s="1"/>
  <c r="Y40" i="101"/>
  <c r="I42" i="102"/>
  <c r="G42" i="102" s="1"/>
  <c r="W9" i="102"/>
  <c r="AA9" i="102" s="1"/>
  <c r="Y11" i="102"/>
  <c r="W13" i="102"/>
  <c r="AA13" i="102" s="1"/>
  <c r="Y15" i="102"/>
  <c r="W17" i="102"/>
  <c r="AA17" i="102" s="1"/>
  <c r="Y19" i="102"/>
  <c r="W21" i="102"/>
  <c r="AA21" i="102" s="1"/>
  <c r="Y23" i="102"/>
  <c r="W25" i="102"/>
  <c r="AA25" i="102" s="1"/>
  <c r="Y27" i="102"/>
  <c r="W29" i="102"/>
  <c r="AA29" i="102" s="1"/>
  <c r="Y31" i="102"/>
  <c r="W33" i="102"/>
  <c r="AA33" i="102" s="1"/>
  <c r="Y35" i="102"/>
  <c r="W37" i="102"/>
  <c r="AA37" i="102" s="1"/>
  <c r="Y39" i="102"/>
  <c r="W8" i="103"/>
  <c r="AA8" i="103" s="1"/>
  <c r="Y10" i="103"/>
  <c r="W12" i="103"/>
  <c r="AA12" i="103" s="1"/>
  <c r="W16" i="103"/>
  <c r="AA16" i="103" s="1"/>
  <c r="Y18" i="103"/>
  <c r="W20" i="103"/>
  <c r="AA20" i="103" s="1"/>
  <c r="Y22" i="103"/>
  <c r="W24" i="103"/>
  <c r="AA24" i="103" s="1"/>
  <c r="Y26" i="103"/>
  <c r="W28" i="103"/>
  <c r="AA28" i="103" s="1"/>
  <c r="Y30" i="103"/>
  <c r="W32" i="103"/>
  <c r="AA32" i="103" s="1"/>
  <c r="Y34" i="103"/>
  <c r="W36" i="103"/>
  <c r="AA36" i="103" s="1"/>
  <c r="W40" i="103"/>
  <c r="AA40" i="103" s="1"/>
  <c r="X12" i="104"/>
  <c r="AB12" i="104" s="1"/>
  <c r="Z14" i="104"/>
  <c r="X16" i="104"/>
  <c r="AB16" i="104" s="1"/>
  <c r="Z18" i="104"/>
  <c r="X20" i="104"/>
  <c r="AB20" i="104" s="1"/>
  <c r="Z22" i="104"/>
  <c r="X24" i="104"/>
  <c r="AB24" i="104" s="1"/>
  <c r="Z26" i="104"/>
  <c r="X28" i="104"/>
  <c r="AB28" i="104" s="1"/>
  <c r="Z30" i="104"/>
  <c r="X32" i="104"/>
  <c r="AB32" i="104" s="1"/>
  <c r="Z34" i="104"/>
  <c r="X36" i="104"/>
  <c r="AB36" i="104" s="1"/>
  <c r="Z38" i="104"/>
  <c r="X40" i="104"/>
  <c r="AB40" i="104" s="1"/>
  <c r="Y13" i="88"/>
  <c r="Y25" i="88"/>
  <c r="Y29" i="88"/>
  <c r="Y33" i="88"/>
  <c r="Y9" i="89"/>
  <c r="Y17" i="89"/>
  <c r="Y21" i="89"/>
  <c r="R170" i="18"/>
  <c r="W10" i="90"/>
  <c r="T170" i="18" s="1"/>
  <c r="Y24" i="90"/>
  <c r="Y28" i="90"/>
  <c r="Y36" i="90"/>
  <c r="Y40" i="90"/>
  <c r="Y14" i="56"/>
  <c r="Y22" i="56"/>
  <c r="Y30" i="56"/>
  <c r="Y38" i="56"/>
  <c r="L43" i="56"/>
  <c r="H43" i="56" s="1"/>
  <c r="L26" i="18"/>
  <c r="K43" i="91"/>
  <c r="G43" i="91" s="1"/>
  <c r="K84" i="18"/>
  <c r="Y14" i="91"/>
  <c r="Y18" i="91"/>
  <c r="Z27" i="94"/>
  <c r="J42" i="95"/>
  <c r="H42" i="95" s="1"/>
  <c r="U44" i="96"/>
  <c r="O32" i="28" s="1"/>
  <c r="J42" i="98"/>
  <c r="H42" i="98" s="1"/>
  <c r="J42" i="99"/>
  <c r="H42" i="99" s="1"/>
  <c r="J29" i="18"/>
  <c r="Y10" i="99"/>
  <c r="V46" i="18" s="1"/>
  <c r="I46" i="18"/>
  <c r="Y14" i="99"/>
  <c r="V94" i="18" s="1"/>
  <c r="I94" i="18"/>
  <c r="Y18" i="99"/>
  <c r="V115" i="18" s="1"/>
  <c r="I115" i="18"/>
  <c r="Y22" i="99"/>
  <c r="V119" i="18" s="1"/>
  <c r="I119" i="18"/>
  <c r="Y26" i="99"/>
  <c r="V172" i="18" s="1"/>
  <c r="I172" i="18"/>
  <c r="Y30" i="99"/>
  <c r="V192" i="18" s="1"/>
  <c r="I192" i="18"/>
  <c r="W7" i="100"/>
  <c r="AA7" i="100" s="1"/>
  <c r="T44" i="100"/>
  <c r="N36" i="28" s="1"/>
  <c r="K160" i="18"/>
  <c r="K43" i="103"/>
  <c r="G43" i="103" s="1"/>
  <c r="R77" i="18"/>
  <c r="K40" i="76"/>
  <c r="G40" i="76" s="1"/>
  <c r="L43" i="80"/>
  <c r="H43" i="80" s="1"/>
  <c r="K43" i="84"/>
  <c r="G43" i="84" s="1"/>
  <c r="Z40" i="80"/>
  <c r="Z36" i="80"/>
  <c r="Z32" i="80"/>
  <c r="Z28" i="80"/>
  <c r="Z24" i="80"/>
  <c r="Z20" i="80"/>
  <c r="Z16" i="80"/>
  <c r="Z12" i="80"/>
  <c r="Z8" i="80"/>
  <c r="W12" i="18" s="1"/>
  <c r="J12" i="18"/>
  <c r="Z14" i="83"/>
  <c r="W96" i="18" s="1"/>
  <c r="J96" i="18"/>
  <c r="R59" i="18"/>
  <c r="T44" i="85"/>
  <c r="N20" i="28" s="1"/>
  <c r="W7" i="85"/>
  <c r="AA7" i="85" s="1"/>
  <c r="R69" i="18"/>
  <c r="W11" i="85"/>
  <c r="T69" i="18" s="1"/>
  <c r="R140" i="18"/>
  <c r="W15" i="85"/>
  <c r="AA15" i="85" s="1"/>
  <c r="X140" i="18" s="1"/>
  <c r="R155" i="18"/>
  <c r="W19" i="85"/>
  <c r="AA19" i="85" s="1"/>
  <c r="X155" i="18" s="1"/>
  <c r="R180" i="18"/>
  <c r="W23" i="85"/>
  <c r="AA23" i="85" s="1"/>
  <c r="X180" i="18" s="1"/>
  <c r="Z15" i="86"/>
  <c r="Z19" i="86"/>
  <c r="Z23" i="86"/>
  <c r="Z27" i="86"/>
  <c r="Z31" i="86"/>
  <c r="Y7" i="50"/>
  <c r="I42" i="50"/>
  <c r="G42" i="50" s="1"/>
  <c r="Y11" i="50"/>
  <c r="Y15" i="50"/>
  <c r="Y19" i="50"/>
  <c r="Y23" i="50"/>
  <c r="Y27" i="50"/>
  <c r="Y31" i="50"/>
  <c r="Y35" i="50"/>
  <c r="Y39" i="50"/>
  <c r="K43" i="52"/>
  <c r="G43" i="52" s="1"/>
  <c r="Y10" i="52"/>
  <c r="Y14" i="52"/>
  <c r="Y18" i="52"/>
  <c r="Y22" i="52"/>
  <c r="Y26" i="52"/>
  <c r="Y30" i="52"/>
  <c r="Y34" i="52"/>
  <c r="Y38" i="52"/>
  <c r="W7" i="87"/>
  <c r="AA7" i="87" s="1"/>
  <c r="T44" i="87"/>
  <c r="N24" i="28" s="1"/>
  <c r="Y13" i="87"/>
  <c r="Y17" i="87"/>
  <c r="Y21" i="87"/>
  <c r="Y25" i="87"/>
  <c r="Y29" i="87"/>
  <c r="Y33" i="87"/>
  <c r="Y37" i="87"/>
  <c r="T44" i="88"/>
  <c r="N25" i="28" s="1"/>
  <c r="Y17" i="88"/>
  <c r="Y21" i="88"/>
  <c r="W7" i="80"/>
  <c r="T11" i="18" s="1"/>
  <c r="T44" i="80"/>
  <c r="N14" i="28" s="1"/>
  <c r="W7" i="89"/>
  <c r="AA7" i="89" s="1"/>
  <c r="T44" i="89"/>
  <c r="N26" i="28" s="1"/>
  <c r="Y13" i="89"/>
  <c r="Y25" i="89"/>
  <c r="Y29" i="89"/>
  <c r="Y33" i="89"/>
  <c r="Y37" i="89"/>
  <c r="Y8" i="90"/>
  <c r="V13" i="18" s="1"/>
  <c r="I13" i="18"/>
  <c r="Y12" i="90"/>
  <c r="Y16" i="90"/>
  <c r="Y20" i="90"/>
  <c r="Y32" i="90"/>
  <c r="Y10" i="56"/>
  <c r="Y18" i="56"/>
  <c r="Y26" i="56"/>
  <c r="Y34" i="56"/>
  <c r="R162" i="18"/>
  <c r="W12" i="91"/>
  <c r="T162" i="18" s="1"/>
  <c r="W16" i="74"/>
  <c r="AA16" i="74" s="1"/>
  <c r="W20" i="74"/>
  <c r="AA20" i="74" s="1"/>
  <c r="W13" i="76"/>
  <c r="AA13" i="76" s="1"/>
  <c r="X112" i="18" s="1"/>
  <c r="W14" i="78"/>
  <c r="AA14" i="78" s="1"/>
  <c r="X76" i="18" s="1"/>
  <c r="W24" i="78"/>
  <c r="AA24" i="78" s="1"/>
  <c r="W26" i="78"/>
  <c r="AA26" i="78" s="1"/>
  <c r="W28" i="78"/>
  <c r="AA28" i="78" s="1"/>
  <c r="W30" i="78"/>
  <c r="AA30" i="78" s="1"/>
  <c r="W32" i="78"/>
  <c r="AA32" i="78" s="1"/>
  <c r="W34" i="78"/>
  <c r="AA34" i="78" s="1"/>
  <c r="W36" i="78"/>
  <c r="AA36" i="78" s="1"/>
  <c r="W38" i="78"/>
  <c r="AA38" i="78" s="1"/>
  <c r="W40" i="78"/>
  <c r="AA40" i="78" s="1"/>
  <c r="W9" i="79"/>
  <c r="AA9" i="79" s="1"/>
  <c r="W13" i="79"/>
  <c r="AA13" i="79" s="1"/>
  <c r="W17" i="79"/>
  <c r="AA17" i="79" s="1"/>
  <c r="W21" i="79"/>
  <c r="AA21" i="79" s="1"/>
  <c r="Y38" i="79"/>
  <c r="W7" i="81"/>
  <c r="T44" i="81"/>
  <c r="N15" i="28" s="1"/>
  <c r="W9" i="81"/>
  <c r="AA9" i="81" s="1"/>
  <c r="W11" i="81"/>
  <c r="AA11" i="81" s="1"/>
  <c r="W13" i="81"/>
  <c r="AA13" i="81" s="1"/>
  <c r="W15" i="81"/>
  <c r="AA15" i="81" s="1"/>
  <c r="W17" i="81"/>
  <c r="AA17" i="81" s="1"/>
  <c r="W19" i="81"/>
  <c r="AA19" i="81" s="1"/>
  <c r="W21" i="81"/>
  <c r="AA21" i="81" s="1"/>
  <c r="W23" i="81"/>
  <c r="AA23" i="81" s="1"/>
  <c r="W25" i="81"/>
  <c r="AA25" i="81" s="1"/>
  <c r="W27" i="81"/>
  <c r="AA27" i="81" s="1"/>
  <c r="W29" i="81"/>
  <c r="AA29" i="81" s="1"/>
  <c r="W31" i="81"/>
  <c r="AA31" i="81" s="1"/>
  <c r="W33" i="81"/>
  <c r="AA33" i="81" s="1"/>
  <c r="W35" i="81"/>
  <c r="AA35" i="81" s="1"/>
  <c r="W37" i="81"/>
  <c r="AA37" i="81" s="1"/>
  <c r="W39" i="81"/>
  <c r="AA39" i="81" s="1"/>
  <c r="Y40" i="80"/>
  <c r="Y36" i="80"/>
  <c r="Y32" i="80"/>
  <c r="Y28" i="80"/>
  <c r="Y24" i="80"/>
  <c r="Y20" i="80"/>
  <c r="Y16" i="80"/>
  <c r="Y12" i="80"/>
  <c r="Z9" i="94"/>
  <c r="W97" i="18" s="1"/>
  <c r="W22" i="94"/>
  <c r="AA22" i="94" s="1"/>
  <c r="K25" i="18"/>
  <c r="Y8" i="94"/>
  <c r="V25" i="18" s="1"/>
  <c r="K43" i="99"/>
  <c r="G43" i="99" s="1"/>
  <c r="K29" i="18"/>
  <c r="Z14" i="99"/>
  <c r="W94" i="18" s="1"/>
  <c r="J94" i="18"/>
  <c r="Z18" i="99"/>
  <c r="W115" i="18" s="1"/>
  <c r="J115" i="18"/>
  <c r="Z22" i="99"/>
  <c r="W119" i="18" s="1"/>
  <c r="J119" i="18"/>
  <c r="Z26" i="99"/>
  <c r="W172" i="18" s="1"/>
  <c r="J172" i="18"/>
  <c r="Z30" i="99"/>
  <c r="W192" i="18" s="1"/>
  <c r="J192" i="18"/>
  <c r="AA10" i="104"/>
  <c r="W166" i="18" s="1"/>
  <c r="J166" i="18"/>
  <c r="W7" i="52"/>
  <c r="AA7" i="52" s="1"/>
  <c r="T44" i="52"/>
  <c r="N23" i="28" s="1"/>
  <c r="R52" i="18"/>
  <c r="W9" i="90"/>
  <c r="AA9" i="90" s="1"/>
  <c r="X52" i="18" s="1"/>
  <c r="J42" i="56"/>
  <c r="H42" i="56" s="1"/>
  <c r="J26" i="18"/>
  <c r="R151" i="18"/>
  <c r="W11" i="91"/>
  <c r="T151" i="18" s="1"/>
  <c r="Y23" i="92"/>
  <c r="V149" i="18" s="1"/>
  <c r="I149" i="18"/>
  <c r="I42" i="56"/>
  <c r="G42" i="56" s="1"/>
  <c r="I26" i="18"/>
  <c r="Z9" i="91"/>
  <c r="W87" i="18" s="1"/>
  <c r="J87" i="18"/>
  <c r="Z23" i="92"/>
  <c r="W149" i="18" s="1"/>
  <c r="J149" i="18"/>
  <c r="Y35" i="94"/>
  <c r="L23" i="18"/>
  <c r="L43" i="78"/>
  <c r="H43" i="78" s="1"/>
  <c r="S15" i="18"/>
  <c r="U44" i="82"/>
  <c r="O16" i="28" s="1"/>
  <c r="Y17" i="83"/>
  <c r="Z38" i="80"/>
  <c r="Z34" i="80"/>
  <c r="Z30" i="80"/>
  <c r="Z26" i="80"/>
  <c r="Z22" i="80"/>
  <c r="Z18" i="80"/>
  <c r="Z14" i="80"/>
  <c r="Z10" i="80"/>
  <c r="W62" i="18" s="1"/>
  <c r="J62" i="18"/>
  <c r="Z12" i="83"/>
  <c r="W77" i="18" s="1"/>
  <c r="J77" i="18"/>
  <c r="I59" i="18"/>
  <c r="I42" i="85"/>
  <c r="G42" i="85" s="1"/>
  <c r="R67" i="18"/>
  <c r="W9" i="85"/>
  <c r="AA9" i="85" s="1"/>
  <c r="X67" i="18" s="1"/>
  <c r="R108" i="18"/>
  <c r="W13" i="85"/>
  <c r="AA13" i="85" s="1"/>
  <c r="X108" i="18" s="1"/>
  <c r="R142" i="18"/>
  <c r="W17" i="85"/>
  <c r="T142" i="18" s="1"/>
  <c r="R161" i="18"/>
  <c r="W21" i="85"/>
  <c r="T161" i="18" s="1"/>
  <c r="K43" i="86"/>
  <c r="G43" i="86" s="1"/>
  <c r="Z13" i="86"/>
  <c r="Z17" i="86"/>
  <c r="Z21" i="86"/>
  <c r="Z25" i="86"/>
  <c r="Z29" i="86"/>
  <c r="Z33" i="86"/>
  <c r="T44" i="50"/>
  <c r="N21" i="28" s="1"/>
  <c r="W7" i="50"/>
  <c r="Y9" i="50"/>
  <c r="Y13" i="50"/>
  <c r="Y17" i="50"/>
  <c r="Y21" i="50"/>
  <c r="Y25" i="50"/>
  <c r="Y29" i="50"/>
  <c r="Y33" i="50"/>
  <c r="Y37" i="50"/>
  <c r="Y8" i="52"/>
  <c r="Y12" i="52"/>
  <c r="Y16" i="52"/>
  <c r="Y20" i="52"/>
  <c r="Y28" i="52"/>
  <c r="Y32" i="52"/>
  <c r="Y36" i="52"/>
  <c r="I22" i="18"/>
  <c r="I42" i="87"/>
  <c r="G42" i="87" s="1"/>
  <c r="Y11" i="87"/>
  <c r="Y15" i="87"/>
  <c r="Y19" i="87"/>
  <c r="Y23" i="87"/>
  <c r="Y27" i="87"/>
  <c r="Y31" i="87"/>
  <c r="Y35" i="87"/>
  <c r="Y39" i="87"/>
  <c r="I42" i="88"/>
  <c r="G42" i="88" s="1"/>
  <c r="Y11" i="88"/>
  <c r="Y15" i="88"/>
  <c r="Y19" i="88"/>
  <c r="Y23" i="88"/>
  <c r="Y27" i="88"/>
  <c r="Y31" i="88"/>
  <c r="Y35" i="88"/>
  <c r="Y39" i="88"/>
  <c r="I42" i="89"/>
  <c r="G42" i="89" s="1"/>
  <c r="Y11" i="89"/>
  <c r="Y15" i="89"/>
  <c r="Y19" i="89"/>
  <c r="Y23" i="89"/>
  <c r="Y27" i="89"/>
  <c r="Y31" i="89"/>
  <c r="Y35" i="89"/>
  <c r="Y39" i="89"/>
  <c r="K43" i="90"/>
  <c r="G43" i="90" s="1"/>
  <c r="K8" i="18"/>
  <c r="R13" i="18"/>
  <c r="W8" i="90"/>
  <c r="AA8" i="90" s="1"/>
  <c r="X13" i="18" s="1"/>
  <c r="Y10" i="90"/>
  <c r="V170" i="18" s="1"/>
  <c r="I170" i="18"/>
  <c r="Y14" i="90"/>
  <c r="Y18" i="90"/>
  <c r="Y22" i="90"/>
  <c r="Y26" i="90"/>
  <c r="Y30" i="90"/>
  <c r="Y34" i="90"/>
  <c r="Y38" i="90"/>
  <c r="Y12" i="56"/>
  <c r="Y16" i="56"/>
  <c r="Y20" i="56"/>
  <c r="Y24" i="56"/>
  <c r="Y28" i="56"/>
  <c r="Y32" i="56"/>
  <c r="Y36" i="56"/>
  <c r="Y40" i="56"/>
  <c r="Z8" i="56"/>
  <c r="W35" i="18" s="1"/>
  <c r="J35" i="18"/>
  <c r="Y8" i="91"/>
  <c r="V86" i="18" s="1"/>
  <c r="I86" i="18"/>
  <c r="Y12" i="91"/>
  <c r="V162" i="18" s="1"/>
  <c r="I162" i="18"/>
  <c r="Y16" i="91"/>
  <c r="I42" i="18"/>
  <c r="I42" i="92"/>
  <c r="G42" i="92" s="1"/>
  <c r="Y22" i="92"/>
  <c r="V148" i="18" s="1"/>
  <c r="I148" i="18"/>
  <c r="U44" i="93"/>
  <c r="O22" i="28" s="1"/>
  <c r="Z7" i="81"/>
  <c r="U44" i="81"/>
  <c r="O15" i="28" s="1"/>
  <c r="W14" i="83"/>
  <c r="T96" i="18" s="1"/>
  <c r="R96" i="18"/>
  <c r="W7" i="84"/>
  <c r="AA7" i="84" s="1"/>
  <c r="T44" i="84"/>
  <c r="N18" i="28" s="1"/>
  <c r="Z9" i="83"/>
  <c r="W38" i="18" s="1"/>
  <c r="J38" i="18"/>
  <c r="R68" i="18"/>
  <c r="W10" i="85"/>
  <c r="AA10" i="85" s="1"/>
  <c r="X68" i="18" s="1"/>
  <c r="R135" i="18"/>
  <c r="W14" i="85"/>
  <c r="T135" i="18" s="1"/>
  <c r="R154" i="18"/>
  <c r="W18" i="85"/>
  <c r="AA18" i="85" s="1"/>
  <c r="X154" i="18" s="1"/>
  <c r="R164" i="18"/>
  <c r="W22" i="85"/>
  <c r="T164" i="18" s="1"/>
  <c r="I19" i="18"/>
  <c r="I42" i="86"/>
  <c r="G42" i="86" s="1"/>
  <c r="I42" i="90"/>
  <c r="G42" i="90" s="1"/>
  <c r="I8" i="18"/>
  <c r="Y9" i="91"/>
  <c r="V87" i="18" s="1"/>
  <c r="I87" i="18"/>
  <c r="L43" i="79"/>
  <c r="H43" i="79" s="1"/>
  <c r="R12" i="18"/>
  <c r="W8" i="80"/>
  <c r="T12" i="18" s="1"/>
  <c r="R62" i="18"/>
  <c r="W10" i="80"/>
  <c r="T62" i="18" s="1"/>
  <c r="K43" i="83"/>
  <c r="G43" i="83" s="1"/>
  <c r="K10" i="18"/>
  <c r="J39" i="76"/>
  <c r="H39" i="76" s="1"/>
  <c r="J42" i="81"/>
  <c r="H42" i="81" s="1"/>
  <c r="Y13" i="83"/>
  <c r="V93" i="18" s="1"/>
  <c r="I93" i="18"/>
  <c r="J19" i="18"/>
  <c r="J42" i="86"/>
  <c r="H42" i="86" s="1"/>
  <c r="J42" i="90"/>
  <c r="H42" i="90" s="1"/>
  <c r="J8" i="18"/>
  <c r="K43" i="79"/>
  <c r="G43" i="79" s="1"/>
  <c r="W18" i="74"/>
  <c r="AA18" i="74" s="1"/>
  <c r="W22" i="74"/>
  <c r="AA22" i="74" s="1"/>
  <c r="W9" i="76"/>
  <c r="T82" i="18" s="1"/>
  <c r="U41" i="76"/>
  <c r="O10" i="28" s="1"/>
  <c r="T44" i="78"/>
  <c r="N11" i="28" s="1"/>
  <c r="W23" i="78"/>
  <c r="AA23" i="78" s="1"/>
  <c r="X198" i="18" s="1"/>
  <c r="W25" i="78"/>
  <c r="AA25" i="78" s="1"/>
  <c r="W27" i="78"/>
  <c r="AA27" i="78" s="1"/>
  <c r="W29" i="78"/>
  <c r="AA29" i="78" s="1"/>
  <c r="W31" i="78"/>
  <c r="AA31" i="78" s="1"/>
  <c r="W33" i="78"/>
  <c r="AA33" i="78" s="1"/>
  <c r="W35" i="78"/>
  <c r="AA35" i="78" s="1"/>
  <c r="W37" i="78"/>
  <c r="AA37" i="78" s="1"/>
  <c r="W39" i="78"/>
  <c r="AA39" i="78" s="1"/>
  <c r="W7" i="79"/>
  <c r="AA7" i="79" s="1"/>
  <c r="T44" i="79"/>
  <c r="N13" i="28" s="1"/>
  <c r="W11" i="79"/>
  <c r="AA11" i="79" s="1"/>
  <c r="W15" i="79"/>
  <c r="AA15" i="79" s="1"/>
  <c r="W19" i="79"/>
  <c r="AA19" i="79" s="1"/>
  <c r="W8" i="81"/>
  <c r="AA8" i="81" s="1"/>
  <c r="W10" i="81"/>
  <c r="AA10" i="81" s="1"/>
  <c r="W12" i="81"/>
  <c r="AA12" i="81" s="1"/>
  <c r="W14" i="81"/>
  <c r="AA14" i="81" s="1"/>
  <c r="W16" i="81"/>
  <c r="AA16" i="81" s="1"/>
  <c r="W18" i="81"/>
  <c r="AA18" i="81" s="1"/>
  <c r="W20" i="81"/>
  <c r="AA20" i="81" s="1"/>
  <c r="W22" i="81"/>
  <c r="AA22" i="81" s="1"/>
  <c r="W24" i="81"/>
  <c r="AA24" i="81" s="1"/>
  <c r="W26" i="81"/>
  <c r="AA26" i="81" s="1"/>
  <c r="W28" i="81"/>
  <c r="AA28" i="81" s="1"/>
  <c r="W30" i="81"/>
  <c r="AA30" i="81" s="1"/>
  <c r="W32" i="81"/>
  <c r="AA32" i="81" s="1"/>
  <c r="W34" i="81"/>
  <c r="AA34" i="81" s="1"/>
  <c r="W36" i="81"/>
  <c r="AA36" i="81" s="1"/>
  <c r="W38" i="81"/>
  <c r="AA38" i="81" s="1"/>
  <c r="W40" i="81"/>
  <c r="AA40" i="81" s="1"/>
  <c r="U44" i="83"/>
  <c r="O17" i="28" s="1"/>
  <c r="Y38" i="80"/>
  <c r="Y34" i="80"/>
  <c r="Y30" i="80"/>
  <c r="Y26" i="80"/>
  <c r="Y22" i="80"/>
  <c r="Y18" i="80"/>
  <c r="Y14" i="80"/>
  <c r="Y10" i="80"/>
  <c r="V62" i="18" s="1"/>
  <c r="I62" i="18"/>
  <c r="Y12" i="83"/>
  <c r="V77" i="18" s="1"/>
  <c r="I77" i="18"/>
  <c r="J59" i="18"/>
  <c r="J42" i="85"/>
  <c r="H42" i="85" s="1"/>
  <c r="L43" i="86"/>
  <c r="H43" i="86" s="1"/>
  <c r="U44" i="50"/>
  <c r="O21" i="28" s="1"/>
  <c r="J22" i="18"/>
  <c r="J42" i="87"/>
  <c r="H42" i="87" s="1"/>
  <c r="J9" i="18"/>
  <c r="J42" i="88"/>
  <c r="H42" i="88" s="1"/>
  <c r="J42" i="89"/>
  <c r="H42" i="89" s="1"/>
  <c r="L43" i="90"/>
  <c r="H43" i="90" s="1"/>
  <c r="Y8" i="56"/>
  <c r="V35" i="18" s="1"/>
  <c r="I35" i="18"/>
  <c r="Z8" i="91"/>
  <c r="W86" i="18" s="1"/>
  <c r="J86" i="18"/>
  <c r="Z12" i="91"/>
  <c r="W162" i="18" s="1"/>
  <c r="J162" i="18"/>
  <c r="J42" i="92"/>
  <c r="H42" i="92" s="1"/>
  <c r="Z22" i="92"/>
  <c r="W148" i="18" s="1"/>
  <c r="J148" i="18"/>
  <c r="W30" i="94"/>
  <c r="AA30" i="94" s="1"/>
  <c r="L8" i="18"/>
  <c r="I39" i="76"/>
  <c r="G39" i="76" s="1"/>
  <c r="I42" i="83"/>
  <c r="G42" i="83" s="1"/>
  <c r="I10" i="18"/>
  <c r="Z13" i="83"/>
  <c r="W93" i="18" s="1"/>
  <c r="J93" i="18"/>
  <c r="T41" i="76"/>
  <c r="N10" i="28" s="1"/>
  <c r="W7" i="76"/>
  <c r="S23" i="18"/>
  <c r="U44" i="78"/>
  <c r="O11" i="28" s="1"/>
  <c r="U44" i="79"/>
  <c r="O13" i="28" s="1"/>
  <c r="Z37" i="79"/>
  <c r="Y11" i="99"/>
  <c r="V88" i="18" s="1"/>
  <c r="I88" i="18"/>
  <c r="Y15" i="99"/>
  <c r="V103" i="18" s="1"/>
  <c r="I103" i="18"/>
  <c r="Y19" i="99"/>
  <c r="V116" i="18" s="1"/>
  <c r="I116" i="18"/>
  <c r="Y23" i="99"/>
  <c r="V120" i="18" s="1"/>
  <c r="I120" i="18"/>
  <c r="Y27" i="99"/>
  <c r="V175" i="18" s="1"/>
  <c r="I175" i="18"/>
  <c r="W19" i="74"/>
  <c r="AA19" i="74" s="1"/>
  <c r="W11" i="76"/>
  <c r="T92" i="18" s="1"/>
  <c r="W16" i="76"/>
  <c r="AA16" i="76" s="1"/>
  <c r="X150" i="18" s="1"/>
  <c r="W18" i="76"/>
  <c r="AA18" i="76" s="1"/>
  <c r="X185" i="18" s="1"/>
  <c r="W20" i="76"/>
  <c r="AA20" i="76" s="1"/>
  <c r="W22" i="76"/>
  <c r="AA22" i="76" s="1"/>
  <c r="W24" i="76"/>
  <c r="AA24" i="76" s="1"/>
  <c r="W26" i="76"/>
  <c r="AA26" i="76" s="1"/>
  <c r="W28" i="76"/>
  <c r="AA28" i="76" s="1"/>
  <c r="W30" i="76"/>
  <c r="AA30" i="76" s="1"/>
  <c r="Y40" i="94"/>
  <c r="I42" i="95"/>
  <c r="G42" i="95" s="1"/>
  <c r="W9" i="95"/>
  <c r="AA9" i="95" s="1"/>
  <c r="Y11" i="95"/>
  <c r="W13" i="95"/>
  <c r="AA13" i="95" s="1"/>
  <c r="Y15" i="95"/>
  <c r="W17" i="95"/>
  <c r="AA17" i="95" s="1"/>
  <c r="Y19" i="95"/>
  <c r="W21" i="95"/>
  <c r="AA21" i="95" s="1"/>
  <c r="Y23" i="95"/>
  <c r="W25" i="95"/>
  <c r="AA25" i="95" s="1"/>
  <c r="Y27" i="95"/>
  <c r="W29" i="95"/>
  <c r="AA29" i="95" s="1"/>
  <c r="Y31" i="95"/>
  <c r="W33" i="95"/>
  <c r="AA33" i="95" s="1"/>
  <c r="Y35" i="95"/>
  <c r="W37" i="95"/>
  <c r="AA37" i="95" s="1"/>
  <c r="Y39" i="95"/>
  <c r="W39" i="73"/>
  <c r="AA39" i="73" s="1"/>
  <c r="W7" i="96"/>
  <c r="T44" i="96"/>
  <c r="N32" i="28" s="1"/>
  <c r="Y9" i="96"/>
  <c r="W11" i="96"/>
  <c r="AA11" i="96" s="1"/>
  <c r="Y13" i="96"/>
  <c r="W15" i="96"/>
  <c r="AA15" i="96" s="1"/>
  <c r="Y17" i="96"/>
  <c r="W19" i="96"/>
  <c r="AA19" i="96" s="1"/>
  <c r="Y21" i="96"/>
  <c r="W23" i="96"/>
  <c r="AA23" i="96" s="1"/>
  <c r="Y25" i="96"/>
  <c r="W27" i="96"/>
  <c r="AA27" i="96" s="1"/>
  <c r="Y29" i="96"/>
  <c r="W31" i="96"/>
  <c r="AA31" i="96" s="1"/>
  <c r="Y33" i="96"/>
  <c r="W35" i="96"/>
  <c r="AA35" i="96" s="1"/>
  <c r="Y37" i="96"/>
  <c r="W39" i="96"/>
  <c r="AA39" i="96" s="1"/>
  <c r="Y8" i="97"/>
  <c r="W10" i="97"/>
  <c r="AA10" i="97" s="1"/>
  <c r="Y12" i="97"/>
  <c r="W14" i="97"/>
  <c r="AA14" i="97" s="1"/>
  <c r="Y16" i="97"/>
  <c r="W18" i="97"/>
  <c r="AA18" i="97" s="1"/>
  <c r="Y20" i="97"/>
  <c r="W22" i="97"/>
  <c r="AA22" i="97" s="1"/>
  <c r="W26" i="97"/>
  <c r="AA26" i="97" s="1"/>
  <c r="Y28" i="97"/>
  <c r="W30" i="97"/>
  <c r="AA30" i="97" s="1"/>
  <c r="Y32" i="97"/>
  <c r="W34" i="97"/>
  <c r="AA34" i="97" s="1"/>
  <c r="Y36" i="97"/>
  <c r="W38" i="97"/>
  <c r="AA38" i="97" s="1"/>
  <c r="Y40" i="97"/>
  <c r="I42" i="98"/>
  <c r="G42" i="98" s="1"/>
  <c r="W9" i="98"/>
  <c r="AA9" i="98" s="1"/>
  <c r="Y11" i="98"/>
  <c r="W13" i="98"/>
  <c r="AA13" i="98" s="1"/>
  <c r="Y15" i="98"/>
  <c r="W17" i="98"/>
  <c r="AA17" i="98" s="1"/>
  <c r="Y19" i="98"/>
  <c r="W21" i="98"/>
  <c r="AA21" i="98" s="1"/>
  <c r="Y23" i="98"/>
  <c r="W25" i="98"/>
  <c r="AA25" i="98" s="1"/>
  <c r="Y27" i="98"/>
  <c r="W29" i="98"/>
  <c r="AA29" i="98" s="1"/>
  <c r="Y31" i="98"/>
  <c r="W33" i="98"/>
  <c r="AA33" i="98" s="1"/>
  <c r="Y35" i="98"/>
  <c r="W37" i="98"/>
  <c r="AA37" i="98" s="1"/>
  <c r="Y39" i="98"/>
  <c r="I42" i="99"/>
  <c r="G42" i="99" s="1"/>
  <c r="I29" i="18"/>
  <c r="Z11" i="99"/>
  <c r="W88" i="18" s="1"/>
  <c r="J88" i="18"/>
  <c r="Z15" i="99"/>
  <c r="W103" i="18" s="1"/>
  <c r="Z19" i="99"/>
  <c r="W116" i="18" s="1"/>
  <c r="J116" i="18"/>
  <c r="Z23" i="99"/>
  <c r="W120" i="18" s="1"/>
  <c r="J120" i="18"/>
  <c r="Z27" i="99"/>
  <c r="W175" i="18" s="1"/>
  <c r="J175" i="18"/>
  <c r="Z31" i="99"/>
  <c r="W197" i="18" s="1"/>
  <c r="Z35" i="99"/>
  <c r="Z39" i="99"/>
  <c r="L43" i="100"/>
  <c r="H43" i="100" s="1"/>
  <c r="Z10" i="100"/>
  <c r="Z14" i="100"/>
  <c r="Z18" i="100"/>
  <c r="Z22" i="100"/>
  <c r="Z26" i="100"/>
  <c r="Z30" i="100"/>
  <c r="Z34" i="100"/>
  <c r="Z38" i="100"/>
  <c r="U44" i="101"/>
  <c r="O37" i="28" s="1"/>
  <c r="Z9" i="101"/>
  <c r="Z13" i="101"/>
  <c r="Z17" i="101"/>
  <c r="Z21" i="101"/>
  <c r="Z29" i="101"/>
  <c r="Z33" i="101"/>
  <c r="Z37" i="101"/>
  <c r="Z8" i="102"/>
  <c r="Z12" i="102"/>
  <c r="Z16" i="102"/>
  <c r="Z20" i="102"/>
  <c r="Z24" i="102"/>
  <c r="Z28" i="102"/>
  <c r="Z32" i="102"/>
  <c r="Z36" i="102"/>
  <c r="Z40" i="102"/>
  <c r="J160" i="18"/>
  <c r="J42" i="103"/>
  <c r="H42" i="103" s="1"/>
  <c r="Z11" i="103"/>
  <c r="Z15" i="103"/>
  <c r="Z19" i="103"/>
  <c r="Z23" i="103"/>
  <c r="Z27" i="103"/>
  <c r="Z31" i="103"/>
  <c r="Z35" i="103"/>
  <c r="Z39" i="103"/>
  <c r="AA8" i="104"/>
  <c r="W65" i="18" s="1"/>
  <c r="J65" i="18"/>
  <c r="X9" i="104"/>
  <c r="T122" i="18" s="1"/>
  <c r="R122" i="18"/>
  <c r="AA11" i="104"/>
  <c r="AA15" i="104"/>
  <c r="AA19" i="104"/>
  <c r="AA23" i="104"/>
  <c r="AA27" i="104"/>
  <c r="AA35" i="104"/>
  <c r="AA9" i="76"/>
  <c r="X82" i="18" s="1"/>
  <c r="M168" i="18"/>
  <c r="M33" i="18"/>
  <c r="M148" i="18"/>
  <c r="M166" i="18"/>
  <c r="W13" i="83"/>
  <c r="T93" i="18" s="1"/>
  <c r="R93" i="18"/>
  <c r="W15" i="83"/>
  <c r="T136" i="18" s="1"/>
  <c r="R136" i="18"/>
  <c r="I23" i="18"/>
  <c r="I42" i="78"/>
  <c r="G42" i="78" s="1"/>
  <c r="I11" i="18"/>
  <c r="I42" i="80"/>
  <c r="G42" i="80" s="1"/>
  <c r="Z37" i="80"/>
  <c r="Z33" i="80"/>
  <c r="Z29" i="80"/>
  <c r="Z25" i="80"/>
  <c r="Z21" i="80"/>
  <c r="Z17" i="80"/>
  <c r="Z13" i="80"/>
  <c r="Z9" i="80"/>
  <c r="W27" i="18" s="1"/>
  <c r="J27" i="18"/>
  <c r="I15" i="18"/>
  <c r="I42" i="82"/>
  <c r="G42" i="82" s="1"/>
  <c r="Z15" i="83"/>
  <c r="W136" i="18" s="1"/>
  <c r="J136" i="18"/>
  <c r="Z11" i="83"/>
  <c r="W49" i="18" s="1"/>
  <c r="J49" i="18"/>
  <c r="I42" i="84"/>
  <c r="E18" i="28" s="1"/>
  <c r="K43" i="85"/>
  <c r="G43" i="85" s="1"/>
  <c r="R66" i="18"/>
  <c r="W8" i="85"/>
  <c r="T66" i="18" s="1"/>
  <c r="R107" i="18"/>
  <c r="W12" i="85"/>
  <c r="AA12" i="85" s="1"/>
  <c r="X107" i="18" s="1"/>
  <c r="R141" i="18"/>
  <c r="W16" i="85"/>
  <c r="AA16" i="85" s="1"/>
  <c r="X141" i="18" s="1"/>
  <c r="R158" i="18"/>
  <c r="W20" i="85"/>
  <c r="AA20" i="85" s="1"/>
  <c r="X158" i="18" s="1"/>
  <c r="R191" i="18"/>
  <c r="W24" i="85"/>
  <c r="AA24" i="85" s="1"/>
  <c r="X191" i="18" s="1"/>
  <c r="W28" i="85"/>
  <c r="AA28" i="85" s="1"/>
  <c r="W32" i="85"/>
  <c r="AA32" i="85" s="1"/>
  <c r="W36" i="85"/>
  <c r="AA36" i="85" s="1"/>
  <c r="W40" i="85"/>
  <c r="AA40" i="85" s="1"/>
  <c r="W7" i="86"/>
  <c r="T19" i="18" s="1"/>
  <c r="Z12" i="86"/>
  <c r="Z16" i="86"/>
  <c r="Z20" i="86"/>
  <c r="Z24" i="86"/>
  <c r="Z28" i="86"/>
  <c r="Z32" i="86"/>
  <c r="Y8" i="50"/>
  <c r="W10" i="50"/>
  <c r="AA10" i="50" s="1"/>
  <c r="Y12" i="50"/>
  <c r="W14" i="50"/>
  <c r="AA14" i="50" s="1"/>
  <c r="Y16" i="50"/>
  <c r="W18" i="50"/>
  <c r="AA18" i="50" s="1"/>
  <c r="Y20" i="50"/>
  <c r="W22" i="50"/>
  <c r="AA22" i="50" s="1"/>
  <c r="Y24" i="50"/>
  <c r="Y28" i="50"/>
  <c r="W30" i="50"/>
  <c r="AA30" i="50" s="1"/>
  <c r="Y32" i="50"/>
  <c r="W34" i="50"/>
  <c r="AA34" i="50" s="1"/>
  <c r="Y36" i="50"/>
  <c r="W38" i="50"/>
  <c r="AA38" i="50" s="1"/>
  <c r="Y40" i="50"/>
  <c r="Y7" i="52"/>
  <c r="I42" i="52"/>
  <c r="G42" i="52" s="1"/>
  <c r="Y11" i="52"/>
  <c r="Y15" i="52"/>
  <c r="Y19" i="52"/>
  <c r="Y23" i="52"/>
  <c r="Y27" i="52"/>
  <c r="Y31" i="52"/>
  <c r="Y35" i="52"/>
  <c r="Y39" i="52"/>
  <c r="K43" i="87"/>
  <c r="G43" i="87" s="1"/>
  <c r="Y10" i="87"/>
  <c r="Y14" i="87"/>
  <c r="Y18" i="87"/>
  <c r="Y22" i="87"/>
  <c r="Y26" i="87"/>
  <c r="Y30" i="87"/>
  <c r="Y34" i="87"/>
  <c r="Y38" i="87"/>
  <c r="K9" i="18"/>
  <c r="K43" i="88"/>
  <c r="G43" i="88" s="1"/>
  <c r="W12" i="88"/>
  <c r="AA12" i="88" s="1"/>
  <c r="Y14" i="88"/>
  <c r="W16" i="88"/>
  <c r="AA16" i="88" s="1"/>
  <c r="W20" i="88"/>
  <c r="AA20" i="88" s="1"/>
  <c r="Y22" i="88"/>
  <c r="W24" i="88"/>
  <c r="AA24" i="88" s="1"/>
  <c r="Y26" i="88"/>
  <c r="W28" i="88"/>
  <c r="AA28" i="88" s="1"/>
  <c r="Y30" i="88"/>
  <c r="W32" i="88"/>
  <c r="AA32" i="88" s="1"/>
  <c r="Y34" i="88"/>
  <c r="W36" i="88"/>
  <c r="AA36" i="88" s="1"/>
  <c r="Y38" i="88"/>
  <c r="W40" i="88"/>
  <c r="AA40" i="88" s="1"/>
  <c r="K43" i="89"/>
  <c r="G43" i="89" s="1"/>
  <c r="W8" i="89"/>
  <c r="AA8" i="89" s="1"/>
  <c r="Y10" i="89"/>
  <c r="W12" i="89"/>
  <c r="AA12" i="89" s="1"/>
  <c r="Y14" i="89"/>
  <c r="W16" i="89"/>
  <c r="AA16" i="89" s="1"/>
  <c r="Y18" i="89"/>
  <c r="W20" i="89"/>
  <c r="AA20" i="89" s="1"/>
  <c r="Y22" i="89"/>
  <c r="W24" i="89"/>
  <c r="AA24" i="89" s="1"/>
  <c r="Y26" i="89"/>
  <c r="W28" i="89"/>
  <c r="AA28" i="89" s="1"/>
  <c r="Y30" i="89"/>
  <c r="W32" i="89"/>
  <c r="AA32" i="89" s="1"/>
  <c r="Y34" i="89"/>
  <c r="W36" i="89"/>
  <c r="AA36" i="89" s="1"/>
  <c r="Y38" i="89"/>
  <c r="W40" i="89"/>
  <c r="AA40" i="89" s="1"/>
  <c r="Y9" i="90"/>
  <c r="V52" i="18" s="1"/>
  <c r="I52" i="18"/>
  <c r="W11" i="90"/>
  <c r="AA11" i="90" s="1"/>
  <c r="Y13" i="90"/>
  <c r="W15" i="90"/>
  <c r="AA15" i="90" s="1"/>
  <c r="Y17" i="90"/>
  <c r="W19" i="90"/>
  <c r="AA19" i="90" s="1"/>
  <c r="Y21" i="90"/>
  <c r="W23" i="90"/>
  <c r="AA23" i="90" s="1"/>
  <c r="Y25" i="90"/>
  <c r="W27" i="90"/>
  <c r="AA27" i="90" s="1"/>
  <c r="Y29" i="90"/>
  <c r="W31" i="90"/>
  <c r="AA31" i="90" s="1"/>
  <c r="Y33" i="90"/>
  <c r="W35" i="90"/>
  <c r="AA35" i="90" s="1"/>
  <c r="Y37" i="90"/>
  <c r="W39" i="90"/>
  <c r="AA39" i="90" s="1"/>
  <c r="Y11" i="56"/>
  <c r="W13" i="56"/>
  <c r="AA13" i="56" s="1"/>
  <c r="Y15" i="56"/>
  <c r="W17" i="56"/>
  <c r="AA17" i="56" s="1"/>
  <c r="Y19" i="56"/>
  <c r="W21" i="56"/>
  <c r="AA21" i="56" s="1"/>
  <c r="Y23" i="56"/>
  <c r="W25" i="56"/>
  <c r="AA25" i="56" s="1"/>
  <c r="Y27" i="56"/>
  <c r="W29" i="56"/>
  <c r="AA29" i="56" s="1"/>
  <c r="Y31" i="56"/>
  <c r="W33" i="56"/>
  <c r="AA33" i="56" s="1"/>
  <c r="Y35" i="56"/>
  <c r="W37" i="56"/>
  <c r="AA37" i="56" s="1"/>
  <c r="Y39" i="56"/>
  <c r="U44" i="56"/>
  <c r="O28" i="28" s="1"/>
  <c r="Y7" i="91"/>
  <c r="I42" i="91"/>
  <c r="G42" i="91" s="1"/>
  <c r="I84" i="18"/>
  <c r="W13" i="91"/>
  <c r="AA13" i="91" s="1"/>
  <c r="Y15" i="91"/>
  <c r="W17" i="91"/>
  <c r="AA17" i="91" s="1"/>
  <c r="Y19" i="91"/>
  <c r="W21" i="91"/>
  <c r="AA21" i="91" s="1"/>
  <c r="Y23" i="91"/>
  <c r="W25" i="91"/>
  <c r="AA25" i="91" s="1"/>
  <c r="W29" i="91"/>
  <c r="AA29" i="91" s="1"/>
  <c r="W37" i="91"/>
  <c r="AA37" i="91" s="1"/>
  <c r="K42" i="18"/>
  <c r="K43" i="92"/>
  <c r="G43" i="92" s="1"/>
  <c r="W8" i="92"/>
  <c r="AA8" i="92" s="1"/>
  <c r="X43" i="18" s="1"/>
  <c r="W12" i="92"/>
  <c r="AA12" i="92" s="1"/>
  <c r="W19" i="92"/>
  <c r="AA19" i="92" s="1"/>
  <c r="X145" i="18" s="1"/>
  <c r="Y21" i="92"/>
  <c r="V147" i="18" s="1"/>
  <c r="W23" i="92"/>
  <c r="AA23" i="92" s="1"/>
  <c r="X149" i="18" s="1"/>
  <c r="Y25" i="92"/>
  <c r="W27" i="92"/>
  <c r="AA27" i="92" s="1"/>
  <c r="Y29" i="92"/>
  <c r="W31" i="92"/>
  <c r="AA31" i="92" s="1"/>
  <c r="Y33" i="92"/>
  <c r="W35" i="92"/>
  <c r="AA35" i="92" s="1"/>
  <c r="Y37" i="92"/>
  <c r="W39" i="92"/>
  <c r="AA39" i="92" s="1"/>
  <c r="Z8" i="93"/>
  <c r="Z12" i="93"/>
  <c r="Z16" i="93"/>
  <c r="Z20" i="93"/>
  <c r="Z24" i="93"/>
  <c r="Z28" i="93"/>
  <c r="Z32" i="93"/>
  <c r="Z36" i="93"/>
  <c r="Z40" i="93"/>
  <c r="W13" i="94"/>
  <c r="AA13" i="94" s="1"/>
  <c r="W18" i="94"/>
  <c r="AA18" i="94" s="1"/>
  <c r="W26" i="94"/>
  <c r="AA26" i="94" s="1"/>
  <c r="W31" i="94"/>
  <c r="AA31" i="94" s="1"/>
  <c r="W32" i="76"/>
  <c r="AA32" i="76" s="1"/>
  <c r="W34" i="76"/>
  <c r="AA34" i="76" s="1"/>
  <c r="W36" i="76"/>
  <c r="AA36" i="76" s="1"/>
  <c r="L40" i="76"/>
  <c r="H40" i="76" s="1"/>
  <c r="W8" i="79"/>
  <c r="AA8" i="79" s="1"/>
  <c r="W12" i="79"/>
  <c r="AA12" i="79" s="1"/>
  <c r="W16" i="79"/>
  <c r="AA16" i="79" s="1"/>
  <c r="W20" i="79"/>
  <c r="AA20" i="79" s="1"/>
  <c r="W23" i="79"/>
  <c r="AA23" i="79" s="1"/>
  <c r="W25" i="79"/>
  <c r="AA25" i="79" s="1"/>
  <c r="W27" i="79"/>
  <c r="AA27" i="79" s="1"/>
  <c r="W29" i="79"/>
  <c r="AA29" i="79" s="1"/>
  <c r="W31" i="79"/>
  <c r="AA31" i="79" s="1"/>
  <c r="W33" i="79"/>
  <c r="AA33" i="79" s="1"/>
  <c r="W35" i="79"/>
  <c r="AA35" i="79" s="1"/>
  <c r="W37" i="79"/>
  <c r="AA37" i="79" s="1"/>
  <c r="W39" i="79"/>
  <c r="AA39" i="79" s="1"/>
  <c r="K43" i="80"/>
  <c r="G43" i="80" s="1"/>
  <c r="R27" i="18"/>
  <c r="W9" i="80"/>
  <c r="AA9" i="80" s="1"/>
  <c r="X27" i="18" s="1"/>
  <c r="W13" i="80"/>
  <c r="AA13" i="80" s="1"/>
  <c r="W15" i="80"/>
  <c r="AA15" i="80" s="1"/>
  <c r="W17" i="80"/>
  <c r="AA17" i="80" s="1"/>
  <c r="W21" i="80"/>
  <c r="AA21" i="80" s="1"/>
  <c r="W23" i="80"/>
  <c r="AA23" i="80" s="1"/>
  <c r="W25" i="80"/>
  <c r="AA25" i="80" s="1"/>
  <c r="W27" i="80"/>
  <c r="AA27" i="80" s="1"/>
  <c r="W29" i="80"/>
  <c r="AA29" i="80" s="1"/>
  <c r="W31" i="80"/>
  <c r="AA31" i="80" s="1"/>
  <c r="W33" i="80"/>
  <c r="AA33" i="80" s="1"/>
  <c r="W35" i="80"/>
  <c r="AA35" i="80" s="1"/>
  <c r="W37" i="80"/>
  <c r="AA37" i="80" s="1"/>
  <c r="W39" i="80"/>
  <c r="AA39" i="80" s="1"/>
  <c r="K43" i="81"/>
  <c r="G43" i="81" s="1"/>
  <c r="W24" i="82"/>
  <c r="AA24" i="82" s="1"/>
  <c r="W26" i="82"/>
  <c r="AA26" i="82" s="1"/>
  <c r="W28" i="82"/>
  <c r="AA28" i="82" s="1"/>
  <c r="W30" i="82"/>
  <c r="AA30" i="82" s="1"/>
  <c r="W32" i="82"/>
  <c r="AA32" i="82" s="1"/>
  <c r="W34" i="82"/>
  <c r="AA34" i="82" s="1"/>
  <c r="W36" i="82"/>
  <c r="AA36" i="82" s="1"/>
  <c r="W38" i="82"/>
  <c r="AA38" i="82" s="1"/>
  <c r="W40" i="82"/>
  <c r="AA40" i="82" s="1"/>
  <c r="Z40" i="84"/>
  <c r="J23" i="18"/>
  <c r="J42" i="78"/>
  <c r="H42" i="78" s="1"/>
  <c r="J42" i="80"/>
  <c r="H42" i="80" s="1"/>
  <c r="J11" i="18"/>
  <c r="Y37" i="80"/>
  <c r="Y33" i="80"/>
  <c r="Y29" i="80"/>
  <c r="Y25" i="80"/>
  <c r="Y21" i="80"/>
  <c r="Y17" i="80"/>
  <c r="Y13" i="80"/>
  <c r="Y9" i="80"/>
  <c r="V27" i="18" s="1"/>
  <c r="I27" i="18"/>
  <c r="Y15" i="83"/>
  <c r="V136" i="18" s="1"/>
  <c r="I136" i="18"/>
  <c r="J42" i="84"/>
  <c r="L43" i="85"/>
  <c r="H43" i="85" s="1"/>
  <c r="W13" i="86"/>
  <c r="AA13" i="86" s="1"/>
  <c r="Y15" i="86"/>
  <c r="W17" i="86"/>
  <c r="AA17" i="86" s="1"/>
  <c r="Y19" i="86"/>
  <c r="W21" i="86"/>
  <c r="AA21" i="86" s="1"/>
  <c r="Y23" i="86"/>
  <c r="W25" i="86"/>
  <c r="AA25" i="86" s="1"/>
  <c r="Y27" i="86"/>
  <c r="W29" i="86"/>
  <c r="AA29" i="86" s="1"/>
  <c r="Y31" i="86"/>
  <c r="W33" i="86"/>
  <c r="AA33" i="86" s="1"/>
  <c r="W37" i="86"/>
  <c r="AA37" i="86" s="1"/>
  <c r="Z8" i="50"/>
  <c r="Z12" i="50"/>
  <c r="Z16" i="50"/>
  <c r="Z20" i="50"/>
  <c r="Z24" i="50"/>
  <c r="Z28" i="50"/>
  <c r="Z32" i="50"/>
  <c r="Z36" i="50"/>
  <c r="Z40" i="50"/>
  <c r="Z7" i="52"/>
  <c r="J42" i="52"/>
  <c r="H42" i="52" s="1"/>
  <c r="Z11" i="52"/>
  <c r="Z15" i="52"/>
  <c r="Z19" i="52"/>
  <c r="Z23" i="52"/>
  <c r="Z27" i="52"/>
  <c r="Z31" i="52"/>
  <c r="Z35" i="52"/>
  <c r="Z39" i="52"/>
  <c r="L43" i="87"/>
  <c r="H43" i="87" s="1"/>
  <c r="Z10" i="87"/>
  <c r="Z14" i="87"/>
  <c r="Z18" i="87"/>
  <c r="Z22" i="87"/>
  <c r="Z26" i="87"/>
  <c r="Z30" i="87"/>
  <c r="Z34" i="87"/>
  <c r="Z38" i="87"/>
  <c r="L9" i="18"/>
  <c r="L43" i="88"/>
  <c r="H43" i="88" s="1"/>
  <c r="Z14" i="88"/>
  <c r="Z18" i="88"/>
  <c r="Z22" i="88"/>
  <c r="Z26" i="88"/>
  <c r="Z30" i="88"/>
  <c r="Z34" i="88"/>
  <c r="Z38" i="88"/>
  <c r="L43" i="89"/>
  <c r="H43" i="89" s="1"/>
  <c r="Z10" i="89"/>
  <c r="Z14" i="89"/>
  <c r="Z18" i="89"/>
  <c r="Z22" i="89"/>
  <c r="Z26" i="89"/>
  <c r="Z30" i="89"/>
  <c r="Z34" i="89"/>
  <c r="Z38" i="89"/>
  <c r="Z9" i="90"/>
  <c r="W52" i="18" s="1"/>
  <c r="J52" i="18"/>
  <c r="Z13" i="90"/>
  <c r="Z17" i="90"/>
  <c r="Z21" i="90"/>
  <c r="Z25" i="90"/>
  <c r="Z29" i="90"/>
  <c r="Z33" i="90"/>
  <c r="Z37" i="90"/>
  <c r="Z11" i="56"/>
  <c r="Z15" i="56"/>
  <c r="Z19" i="56"/>
  <c r="Z23" i="56"/>
  <c r="Z27" i="56"/>
  <c r="Z31" i="56"/>
  <c r="Z35" i="56"/>
  <c r="Z39" i="56"/>
  <c r="Z7" i="91"/>
  <c r="J42" i="91"/>
  <c r="H42" i="91" s="1"/>
  <c r="J84" i="18"/>
  <c r="Z11" i="91"/>
  <c r="W151" i="18" s="1"/>
  <c r="J151" i="18"/>
  <c r="Z15" i="91"/>
  <c r="Z19" i="91"/>
  <c r="Z23" i="91"/>
  <c r="L43" i="92"/>
  <c r="H43" i="92" s="1"/>
  <c r="Z21" i="92"/>
  <c r="W147" i="18" s="1"/>
  <c r="J147" i="18"/>
  <c r="Z25" i="92"/>
  <c r="Z29" i="92"/>
  <c r="W7" i="95"/>
  <c r="AA7" i="95" s="1"/>
  <c r="T44" i="95"/>
  <c r="N31" i="28" s="1"/>
  <c r="Y9" i="95"/>
  <c r="Y13" i="95"/>
  <c r="Y17" i="95"/>
  <c r="Y21" i="95"/>
  <c r="Y25" i="95"/>
  <c r="Y29" i="95"/>
  <c r="Y33" i="95"/>
  <c r="Y37" i="95"/>
  <c r="Y39" i="73"/>
  <c r="I174" i="18"/>
  <c r="I42" i="96"/>
  <c r="G42" i="96" s="1"/>
  <c r="Y11" i="96"/>
  <c r="Y15" i="96"/>
  <c r="Y19" i="96"/>
  <c r="Y23" i="96"/>
  <c r="Y27" i="96"/>
  <c r="Y31" i="96"/>
  <c r="Y35" i="96"/>
  <c r="Y39" i="96"/>
  <c r="K43" i="97"/>
  <c r="G43" i="97" s="1"/>
  <c r="Y10" i="97"/>
  <c r="Y14" i="97"/>
  <c r="Y18" i="97"/>
  <c r="Y22" i="97"/>
  <c r="Y26" i="97"/>
  <c r="Y30" i="97"/>
  <c r="Y34" i="97"/>
  <c r="Y38" i="97"/>
  <c r="T44" i="98"/>
  <c r="N34" i="28" s="1"/>
  <c r="Y9" i="98"/>
  <c r="J103" i="18"/>
  <c r="Y22" i="91"/>
  <c r="Y26" i="91"/>
  <c r="Y20" i="92"/>
  <c r="V146" i="18" s="1"/>
  <c r="I146" i="18"/>
  <c r="Y24" i="92"/>
  <c r="V173" i="18" s="1"/>
  <c r="I173" i="18"/>
  <c r="Y28" i="92"/>
  <c r="Y36" i="92"/>
  <c r="Y40" i="92"/>
  <c r="Y7" i="93"/>
  <c r="I42" i="93"/>
  <c r="G42" i="93" s="1"/>
  <c r="Z11" i="93"/>
  <c r="Z15" i="93"/>
  <c r="Z19" i="93"/>
  <c r="Z23" i="93"/>
  <c r="Z27" i="93"/>
  <c r="Z31" i="93"/>
  <c r="Z35" i="93"/>
  <c r="Z39" i="93"/>
  <c r="T44" i="93"/>
  <c r="N22" i="28" s="1"/>
  <c r="U44" i="95"/>
  <c r="O31" i="28" s="1"/>
  <c r="Z9" i="95"/>
  <c r="Z13" i="95"/>
  <c r="Z17" i="95"/>
  <c r="Z21" i="95"/>
  <c r="Z25" i="95"/>
  <c r="Z29" i="95"/>
  <c r="Z33" i="95"/>
  <c r="Z37" i="95"/>
  <c r="Z39" i="73"/>
  <c r="J174" i="18"/>
  <c r="J42" i="96"/>
  <c r="H42" i="96" s="1"/>
  <c r="Z11" i="96"/>
  <c r="Z15" i="96"/>
  <c r="Z19" i="96"/>
  <c r="Z23" i="96"/>
  <c r="Z27" i="96"/>
  <c r="Z31" i="96"/>
  <c r="Z35" i="96"/>
  <c r="Z39" i="96"/>
  <c r="L43" i="97"/>
  <c r="H43" i="97" s="1"/>
  <c r="Z10" i="97"/>
  <c r="Z14" i="97"/>
  <c r="J42" i="82"/>
  <c r="H42" i="82" s="1"/>
  <c r="Y14" i="83"/>
  <c r="V96" i="18" s="1"/>
  <c r="I96" i="18"/>
  <c r="Y10" i="83"/>
  <c r="V47" i="18" s="1"/>
  <c r="I47" i="18"/>
  <c r="S59" i="18"/>
  <c r="U44" i="85"/>
  <c r="O20" i="28" s="1"/>
  <c r="W12" i="86"/>
  <c r="AA12" i="86" s="1"/>
  <c r="Y14" i="86"/>
  <c r="W16" i="86"/>
  <c r="AA16" i="86" s="1"/>
  <c r="Y18" i="86"/>
  <c r="W20" i="86"/>
  <c r="AA20" i="86" s="1"/>
  <c r="Y22" i="86"/>
  <c r="W24" i="86"/>
  <c r="AA24" i="86" s="1"/>
  <c r="Y26" i="86"/>
  <c r="W28" i="86"/>
  <c r="AA28" i="86" s="1"/>
  <c r="Y30" i="86"/>
  <c r="W32" i="86"/>
  <c r="AA32" i="86" s="1"/>
  <c r="W36" i="86"/>
  <c r="AA36" i="86" s="1"/>
  <c r="W40" i="86"/>
  <c r="AA40" i="86" s="1"/>
  <c r="Z7" i="50"/>
  <c r="J42" i="50"/>
  <c r="H42" i="50" s="1"/>
  <c r="Z11" i="50"/>
  <c r="Z15" i="50"/>
  <c r="Z19" i="50"/>
  <c r="Z23" i="50"/>
  <c r="Z27" i="50"/>
  <c r="Z31" i="50"/>
  <c r="Z35" i="50"/>
  <c r="Z39" i="50"/>
  <c r="L43" i="52"/>
  <c r="H43" i="52" s="1"/>
  <c r="Z10" i="52"/>
  <c r="Z14" i="52"/>
  <c r="Z18" i="52"/>
  <c r="Z26" i="52"/>
  <c r="Z30" i="52"/>
  <c r="Z34" i="52"/>
  <c r="Z38" i="52"/>
  <c r="U44" i="87"/>
  <c r="O24" i="28" s="1"/>
  <c r="Z13" i="87"/>
  <c r="Z17" i="87"/>
  <c r="Z21" i="87"/>
  <c r="Z25" i="87"/>
  <c r="Z29" i="87"/>
  <c r="Z33" i="87"/>
  <c r="Z37" i="87"/>
  <c r="S9" i="18"/>
  <c r="U44" i="88"/>
  <c r="O25" i="28" s="1"/>
  <c r="Z13" i="88"/>
  <c r="Z17" i="88"/>
  <c r="Z21" i="88"/>
  <c r="Z25" i="88"/>
  <c r="Z29" i="88"/>
  <c r="Z33" i="88"/>
  <c r="Z37" i="88"/>
  <c r="U44" i="80"/>
  <c r="O14" i="28" s="1"/>
  <c r="U44" i="89"/>
  <c r="O26" i="28" s="1"/>
  <c r="Z9" i="89"/>
  <c r="Z13" i="89"/>
  <c r="Z17" i="89"/>
  <c r="Z21" i="89"/>
  <c r="Z25" i="89"/>
  <c r="Z29" i="89"/>
  <c r="Z33" i="89"/>
  <c r="Z37" i="89"/>
  <c r="Z8" i="90"/>
  <c r="W13" i="18" s="1"/>
  <c r="J13" i="18"/>
  <c r="Z12" i="90"/>
  <c r="Z16" i="90"/>
  <c r="Z20" i="90"/>
  <c r="Z24" i="90"/>
  <c r="Z28" i="90"/>
  <c r="Z32" i="90"/>
  <c r="Z36" i="90"/>
  <c r="Z40" i="90"/>
  <c r="Z10" i="56"/>
  <c r="Z14" i="56"/>
  <c r="Z18" i="56"/>
  <c r="Z22" i="56"/>
  <c r="Z26" i="56"/>
  <c r="Z30" i="56"/>
  <c r="Z34" i="56"/>
  <c r="Z38" i="56"/>
  <c r="K43" i="56"/>
  <c r="G43" i="56" s="1"/>
  <c r="K26" i="18"/>
  <c r="L43" i="91"/>
  <c r="H43" i="91" s="1"/>
  <c r="L84" i="18"/>
  <c r="Z10" i="91"/>
  <c r="W98" i="18" s="1"/>
  <c r="J98" i="18"/>
  <c r="Z14" i="91"/>
  <c r="Z18" i="91"/>
  <c r="Z22" i="91"/>
  <c r="Z26" i="91"/>
  <c r="S42" i="18"/>
  <c r="U44" i="92"/>
  <c r="O30" i="28" s="1"/>
  <c r="Z20" i="92"/>
  <c r="W146" i="18" s="1"/>
  <c r="J146" i="18"/>
  <c r="Z28" i="92"/>
  <c r="Z32" i="92"/>
  <c r="Z36" i="92"/>
  <c r="Z40" i="92"/>
  <c r="Z7" i="93"/>
  <c r="J42" i="93"/>
  <c r="H42" i="93" s="1"/>
  <c r="W8" i="93"/>
  <c r="AA8" i="93" s="1"/>
  <c r="Y10" i="93"/>
  <c r="W12" i="93"/>
  <c r="AA12" i="93" s="1"/>
  <c r="Y14" i="93"/>
  <c r="W16" i="93"/>
  <c r="AA16" i="93" s="1"/>
  <c r="Y18" i="93"/>
  <c r="W20" i="93"/>
  <c r="AA20" i="93" s="1"/>
  <c r="W24" i="93"/>
  <c r="AA24" i="93" s="1"/>
  <c r="Y26" i="93"/>
  <c r="W28" i="93"/>
  <c r="AA28" i="93" s="1"/>
  <c r="Y30" i="93"/>
  <c r="W32" i="93"/>
  <c r="AA32" i="93" s="1"/>
  <c r="Y34" i="93"/>
  <c r="W36" i="93"/>
  <c r="AA36" i="93" s="1"/>
  <c r="Y38" i="93"/>
  <c r="W40" i="93"/>
  <c r="AA40" i="93" s="1"/>
  <c r="W16" i="94"/>
  <c r="AA16" i="94" s="1"/>
  <c r="W27" i="94"/>
  <c r="AA27" i="94" s="1"/>
  <c r="Y8" i="95"/>
  <c r="W10" i="95"/>
  <c r="AA10" i="95" s="1"/>
  <c r="Y12" i="95"/>
  <c r="W14" i="95"/>
  <c r="AA14" i="95" s="1"/>
  <c r="Y16" i="95"/>
  <c r="W18" i="95"/>
  <c r="AA18" i="95" s="1"/>
  <c r="Y20" i="95"/>
  <c r="W22" i="95"/>
  <c r="AA22" i="95" s="1"/>
  <c r="Y24" i="95"/>
  <c r="W26" i="95"/>
  <c r="AA26" i="95" s="1"/>
  <c r="Y28" i="95"/>
  <c r="W30" i="95"/>
  <c r="AA30" i="95" s="1"/>
  <c r="Y32" i="95"/>
  <c r="W34" i="95"/>
  <c r="AA34" i="95" s="1"/>
  <c r="Y36" i="95"/>
  <c r="W38" i="95"/>
  <c r="AA38" i="95" s="1"/>
  <c r="Y40" i="95"/>
  <c r="K174" i="18"/>
  <c r="K43" i="96"/>
  <c r="G43" i="96" s="1"/>
  <c r="W8" i="96"/>
  <c r="AA8" i="96" s="1"/>
  <c r="Y10" i="96"/>
  <c r="W12" i="96"/>
  <c r="AA12" i="96" s="1"/>
  <c r="Y14" i="96"/>
  <c r="W16" i="96"/>
  <c r="AA16" i="96" s="1"/>
  <c r="Y18" i="96"/>
  <c r="W20" i="96"/>
  <c r="AA20" i="96" s="1"/>
  <c r="Y22" i="96"/>
  <c r="W24" i="96"/>
  <c r="AA24" i="96" s="1"/>
  <c r="Y26" i="96"/>
  <c r="I147" i="18"/>
  <c r="W12" i="100"/>
  <c r="AA12" i="100" s="1"/>
  <c r="Y14" i="100"/>
  <c r="W16" i="100"/>
  <c r="AA16" i="100" s="1"/>
  <c r="Y18" i="100"/>
  <c r="W20" i="100"/>
  <c r="AA20" i="100" s="1"/>
  <c r="Y22" i="100"/>
  <c r="W24" i="100"/>
  <c r="AA24" i="100" s="1"/>
  <c r="Y26" i="100"/>
  <c r="W28" i="100"/>
  <c r="AA28" i="100" s="1"/>
  <c r="Y30" i="100"/>
  <c r="W32" i="100"/>
  <c r="AA32" i="100" s="1"/>
  <c r="W36" i="100"/>
  <c r="AA36" i="100" s="1"/>
  <c r="Y38" i="100"/>
  <c r="W40" i="100"/>
  <c r="AA40" i="100" s="1"/>
  <c r="W7" i="101"/>
  <c r="T44" i="101"/>
  <c r="N37" i="28" s="1"/>
  <c r="Y9" i="101"/>
  <c r="W11" i="101"/>
  <c r="AA11" i="101" s="1"/>
  <c r="Y13" i="101"/>
  <c r="W15" i="101"/>
  <c r="AA15" i="101" s="1"/>
  <c r="Y17" i="101"/>
  <c r="W19" i="101"/>
  <c r="AA19" i="101" s="1"/>
  <c r="Y21" i="101"/>
  <c r="W23" i="101"/>
  <c r="AA23" i="101" s="1"/>
  <c r="W27" i="101"/>
  <c r="AA27" i="101" s="1"/>
  <c r="Y29" i="101"/>
  <c r="W31" i="101"/>
  <c r="AA31" i="101" s="1"/>
  <c r="Y33" i="101"/>
  <c r="W35" i="101"/>
  <c r="AA35" i="101" s="1"/>
  <c r="W39" i="101"/>
  <c r="AA39" i="101" s="1"/>
  <c r="Y8" i="102"/>
  <c r="W10" i="102"/>
  <c r="AA10" i="102" s="1"/>
  <c r="Y12" i="102"/>
  <c r="W14" i="102"/>
  <c r="AA14" i="102" s="1"/>
  <c r="Y16" i="102"/>
  <c r="W18" i="102"/>
  <c r="AA18" i="102" s="1"/>
  <c r="Y20" i="102"/>
  <c r="W22" i="102"/>
  <c r="AA22" i="102" s="1"/>
  <c r="Y24" i="102"/>
  <c r="W26" i="102"/>
  <c r="AA26" i="102" s="1"/>
  <c r="Y28" i="102"/>
  <c r="W30" i="102"/>
  <c r="AA30" i="102" s="1"/>
  <c r="Y32" i="102"/>
  <c r="W34" i="102"/>
  <c r="AA34" i="102" s="1"/>
  <c r="Y36" i="102"/>
  <c r="W38" i="102"/>
  <c r="AA38" i="102" s="1"/>
  <c r="Y40" i="102"/>
  <c r="I160" i="18"/>
  <c r="I42" i="103"/>
  <c r="G42" i="103" s="1"/>
  <c r="W9" i="103"/>
  <c r="AA9" i="103" s="1"/>
  <c r="Y11" i="103"/>
  <c r="W13" i="103"/>
  <c r="AA13" i="103" s="1"/>
  <c r="Y15" i="103"/>
  <c r="W17" i="103"/>
  <c r="AA17" i="103" s="1"/>
  <c r="Y19" i="103"/>
  <c r="W21" i="103"/>
  <c r="AA21" i="103" s="1"/>
  <c r="Y23" i="103"/>
  <c r="W25" i="103"/>
  <c r="AA25" i="103" s="1"/>
  <c r="Y27" i="103"/>
  <c r="W29" i="103"/>
  <c r="AA29" i="103" s="1"/>
  <c r="Y31" i="103"/>
  <c r="W33" i="103"/>
  <c r="AA33" i="103" s="1"/>
  <c r="Y35" i="103"/>
  <c r="W37" i="103"/>
  <c r="AA37" i="103" s="1"/>
  <c r="Y39" i="103"/>
  <c r="V44" i="104"/>
  <c r="O40" i="28" s="1"/>
  <c r="X13" i="104"/>
  <c r="AB13" i="104" s="1"/>
  <c r="X21" i="104"/>
  <c r="AB21" i="104" s="1"/>
  <c r="X25" i="104"/>
  <c r="AB25" i="104" s="1"/>
  <c r="X29" i="104"/>
  <c r="AB29" i="104" s="1"/>
  <c r="X37" i="104"/>
  <c r="AB37" i="104" s="1"/>
  <c r="O44" i="81"/>
  <c r="M185" i="18"/>
  <c r="O44" i="80"/>
  <c r="O44" i="84"/>
  <c r="O44" i="50"/>
  <c r="O44" i="89"/>
  <c r="AA33" i="91"/>
  <c r="O44" i="92"/>
  <c r="M42" i="18"/>
  <c r="M149" i="18"/>
  <c r="O44" i="98"/>
  <c r="O44" i="102"/>
  <c r="Z35" i="92"/>
  <c r="Z39" i="92"/>
  <c r="L43" i="93"/>
  <c r="H43" i="93" s="1"/>
  <c r="Y9" i="93"/>
  <c r="W11" i="93"/>
  <c r="AA11" i="93" s="1"/>
  <c r="Y13" i="93"/>
  <c r="W15" i="93"/>
  <c r="AA15" i="93" s="1"/>
  <c r="Y17" i="93"/>
  <c r="W19" i="93"/>
  <c r="AA19" i="93" s="1"/>
  <c r="Y21" i="93"/>
  <c r="W23" i="93"/>
  <c r="AA23" i="93" s="1"/>
  <c r="Y25" i="93"/>
  <c r="W27" i="93"/>
  <c r="AA27" i="93" s="1"/>
  <c r="Y29" i="93"/>
  <c r="W31" i="93"/>
  <c r="AA31" i="93" s="1"/>
  <c r="Y33" i="93"/>
  <c r="W35" i="93"/>
  <c r="AA35" i="93" s="1"/>
  <c r="Y37" i="93"/>
  <c r="W39" i="93"/>
  <c r="AA39" i="93" s="1"/>
  <c r="W24" i="94"/>
  <c r="AA24" i="94" s="1"/>
  <c r="W34" i="94"/>
  <c r="AA34" i="94" s="1"/>
  <c r="W36" i="94"/>
  <c r="AA36" i="94" s="1"/>
  <c r="L43" i="95"/>
  <c r="H43" i="95" s="1"/>
  <c r="Z10" i="95"/>
  <c r="Z14" i="95"/>
  <c r="Z18" i="95"/>
  <c r="Z22" i="95"/>
  <c r="Z26" i="95"/>
  <c r="Z30" i="95"/>
  <c r="Z34" i="95"/>
  <c r="Z22" i="97"/>
  <c r="Z38" i="95"/>
  <c r="Z8" i="96"/>
  <c r="Z12" i="96"/>
  <c r="Z16" i="96"/>
  <c r="Z20" i="96"/>
  <c r="Z24" i="96"/>
  <c r="Z28" i="96"/>
  <c r="Z32" i="96"/>
  <c r="Z36" i="96"/>
  <c r="Z40" i="96"/>
  <c r="J42" i="97"/>
  <c r="H42" i="97" s="1"/>
  <c r="Z11" i="97"/>
  <c r="Z15" i="97"/>
  <c r="Z19" i="97"/>
  <c r="Z23" i="97"/>
  <c r="Z27" i="97"/>
  <c r="Z31" i="97"/>
  <c r="Z35" i="97"/>
  <c r="Z39" i="97"/>
  <c r="L43" i="98"/>
  <c r="H43" i="98" s="1"/>
  <c r="Z10" i="98"/>
  <c r="Z14" i="98"/>
  <c r="Z18" i="98"/>
  <c r="Z22" i="98"/>
  <c r="Z26" i="98"/>
  <c r="Z30" i="98"/>
  <c r="Z34" i="98"/>
  <c r="Z38" i="98"/>
  <c r="L43" i="99"/>
  <c r="H43" i="99" s="1"/>
  <c r="Y9" i="99"/>
  <c r="V41" i="18" s="1"/>
  <c r="W11" i="99"/>
  <c r="T88" i="18" s="1"/>
  <c r="Y13" i="99"/>
  <c r="V90" i="18" s="1"/>
  <c r="Y17" i="99"/>
  <c r="V106" i="18" s="1"/>
  <c r="Y21" i="99"/>
  <c r="V118" i="18" s="1"/>
  <c r="Y25" i="99"/>
  <c r="V159" i="18" s="1"/>
  <c r="Y29" i="99"/>
  <c r="V190" i="18" s="1"/>
  <c r="W31" i="99"/>
  <c r="AA31" i="99" s="1"/>
  <c r="X197" i="18" s="1"/>
  <c r="Y33" i="99"/>
  <c r="W35" i="99"/>
  <c r="AA35" i="99" s="1"/>
  <c r="Y37" i="99"/>
  <c r="W39" i="99"/>
  <c r="AA39" i="99" s="1"/>
  <c r="Y8" i="100"/>
  <c r="W10" i="100"/>
  <c r="AA10" i="100" s="1"/>
  <c r="Y12" i="100"/>
  <c r="W14" i="100"/>
  <c r="AA14" i="100" s="1"/>
  <c r="Y16" i="100"/>
  <c r="W18" i="100"/>
  <c r="AA18" i="100" s="1"/>
  <c r="Y20" i="100"/>
  <c r="W22" i="100"/>
  <c r="AA22" i="100" s="1"/>
  <c r="Y24" i="100"/>
  <c r="W26" i="100"/>
  <c r="AA26" i="100" s="1"/>
  <c r="Y28" i="100"/>
  <c r="W30" i="100"/>
  <c r="AA30" i="100" s="1"/>
  <c r="Y32" i="100"/>
  <c r="W34" i="100"/>
  <c r="AA34" i="100" s="1"/>
  <c r="Y36" i="100"/>
  <c r="W38" i="100"/>
  <c r="AA38" i="100" s="1"/>
  <c r="Y40" i="100"/>
  <c r="I42" i="101"/>
  <c r="G42" i="101" s="1"/>
  <c r="W9" i="101"/>
  <c r="AA9" i="101" s="1"/>
  <c r="Y11" i="101"/>
  <c r="W13" i="101"/>
  <c r="AA13" i="101" s="1"/>
  <c r="Y15" i="101"/>
  <c r="W17" i="101"/>
  <c r="AA17" i="101" s="1"/>
  <c r="W21" i="101"/>
  <c r="AA21" i="101" s="1"/>
  <c r="Y23" i="101"/>
  <c r="W25" i="101"/>
  <c r="AA25" i="101" s="1"/>
  <c r="Y27" i="101"/>
  <c r="W29" i="101"/>
  <c r="AA29" i="101" s="1"/>
  <c r="Y31" i="101"/>
  <c r="W33" i="101"/>
  <c r="AA33" i="101" s="1"/>
  <c r="Y35" i="101"/>
  <c r="W37" i="101"/>
  <c r="AA37" i="101" s="1"/>
  <c r="Y39" i="101"/>
  <c r="K43" i="102"/>
  <c r="G43" i="102" s="1"/>
  <c r="W8" i="102"/>
  <c r="AA8" i="102" s="1"/>
  <c r="Y10" i="102"/>
  <c r="W12" i="102"/>
  <c r="AA12" i="102" s="1"/>
  <c r="Y14" i="102"/>
  <c r="W16" i="102"/>
  <c r="AA16" i="102" s="1"/>
  <c r="Y18" i="102"/>
  <c r="W20" i="102"/>
  <c r="AA20" i="102" s="1"/>
  <c r="Y22" i="102"/>
  <c r="W24" i="102"/>
  <c r="AA24" i="102" s="1"/>
  <c r="Y26" i="102"/>
  <c r="W28" i="102"/>
  <c r="AA28" i="102" s="1"/>
  <c r="Y30" i="102"/>
  <c r="W32" i="102"/>
  <c r="AA32" i="102" s="1"/>
  <c r="W36" i="102"/>
  <c r="AA36" i="102" s="1"/>
  <c r="Y38" i="102"/>
  <c r="W40" i="102"/>
  <c r="AA40" i="102" s="1"/>
  <c r="W7" i="103"/>
  <c r="AA7" i="103" s="1"/>
  <c r="T44" i="103"/>
  <c r="N39" i="28" s="1"/>
  <c r="Y9" i="103"/>
  <c r="W11" i="103"/>
  <c r="AA11" i="103" s="1"/>
  <c r="Y13" i="103"/>
  <c r="W15" i="103"/>
  <c r="AA15" i="103" s="1"/>
  <c r="Y17" i="103"/>
  <c r="W19" i="103"/>
  <c r="AA19" i="103" s="1"/>
  <c r="Y21" i="103"/>
  <c r="W23" i="103"/>
  <c r="AA23" i="103" s="1"/>
  <c r="Y25" i="103"/>
  <c r="W27" i="103"/>
  <c r="AA27" i="103" s="1"/>
  <c r="Y29" i="103"/>
  <c r="W31" i="103"/>
  <c r="AA31" i="103" s="1"/>
  <c r="Y33" i="103"/>
  <c r="W35" i="103"/>
  <c r="AA35" i="103" s="1"/>
  <c r="Y37" i="103"/>
  <c r="W39" i="103"/>
  <c r="AA39" i="103" s="1"/>
  <c r="K43" i="104"/>
  <c r="G43" i="104" s="1"/>
  <c r="G44" i="104" s="1"/>
  <c r="J60" i="18"/>
  <c r="X8" i="104"/>
  <c r="T65" i="18" s="1"/>
  <c r="X11" i="104"/>
  <c r="AB11" i="104" s="1"/>
  <c r="X19" i="104"/>
  <c r="AB19" i="104" s="1"/>
  <c r="X27" i="104"/>
  <c r="AB27" i="104" s="1"/>
  <c r="L29" i="18"/>
  <c r="Y13" i="98"/>
  <c r="Y17" i="98"/>
  <c r="Y21" i="98"/>
  <c r="Y25" i="98"/>
  <c r="Y29" i="98"/>
  <c r="Y33" i="98"/>
  <c r="Y37" i="98"/>
  <c r="W7" i="99"/>
  <c r="U44" i="99"/>
  <c r="O35" i="28" s="1"/>
  <c r="Z9" i="99"/>
  <c r="W41" i="18" s="1"/>
  <c r="Z13" i="99"/>
  <c r="W90" i="18" s="1"/>
  <c r="Z17" i="99"/>
  <c r="W106" i="18" s="1"/>
  <c r="Z21" i="99"/>
  <c r="W118" i="18" s="1"/>
  <c r="Z25" i="99"/>
  <c r="W159" i="18" s="1"/>
  <c r="Z29" i="99"/>
  <c r="W190" i="18" s="1"/>
  <c r="Z37" i="99"/>
  <c r="Z8" i="100"/>
  <c r="Z12" i="100"/>
  <c r="Z16" i="100"/>
  <c r="Z20" i="100"/>
  <c r="Z24" i="100"/>
  <c r="Z28" i="100"/>
  <c r="Z32" i="100"/>
  <c r="Z36" i="100"/>
  <c r="Z40" i="100"/>
  <c r="J42" i="101"/>
  <c r="H42" i="101" s="1"/>
  <c r="Z15" i="101"/>
  <c r="Z19" i="101"/>
  <c r="Z23" i="101"/>
  <c r="Z27" i="101"/>
  <c r="Z31" i="101"/>
  <c r="Z35" i="101"/>
  <c r="Z39" i="101"/>
  <c r="L43" i="102"/>
  <c r="H43" i="102" s="1"/>
  <c r="Z10" i="102"/>
  <c r="Z14" i="102"/>
  <c r="Z18" i="102"/>
  <c r="Z22" i="102"/>
  <c r="Z26" i="102"/>
  <c r="Z30" i="102"/>
  <c r="Z34" i="102"/>
  <c r="Z38" i="102"/>
  <c r="U44" i="103"/>
  <c r="O39" i="28" s="1"/>
  <c r="Z9" i="103"/>
  <c r="Z13" i="103"/>
  <c r="Z17" i="103"/>
  <c r="Z21" i="103"/>
  <c r="Z25" i="103"/>
  <c r="Z33" i="103"/>
  <c r="Z37" i="103"/>
  <c r="L43" i="104"/>
  <c r="H43" i="104" s="1"/>
  <c r="AA13" i="104"/>
  <c r="AA17" i="104"/>
  <c r="AA21" i="104"/>
  <c r="AA25" i="104"/>
  <c r="AA29" i="104"/>
  <c r="AA33" i="104"/>
  <c r="AA37" i="104"/>
  <c r="Z26" i="97"/>
  <c r="Z30" i="97"/>
  <c r="Z34" i="97"/>
  <c r="U44" i="98"/>
  <c r="O34" i="28" s="1"/>
  <c r="Z9" i="98"/>
  <c r="Z13" i="98"/>
  <c r="Z17" i="98"/>
  <c r="Z21" i="98"/>
  <c r="Z25" i="98"/>
  <c r="Z29" i="98"/>
  <c r="Z33" i="98"/>
  <c r="Z37" i="98"/>
  <c r="Y8" i="99"/>
  <c r="V30" i="18" s="1"/>
  <c r="Y12" i="99"/>
  <c r="V89" i="18" s="1"/>
  <c r="Y16" i="99"/>
  <c r="V104" i="18" s="1"/>
  <c r="Y20" i="99"/>
  <c r="V117" i="18" s="1"/>
  <c r="Y24" i="99"/>
  <c r="V121" i="18" s="1"/>
  <c r="Y28" i="99"/>
  <c r="V189" i="18" s="1"/>
  <c r="Y32" i="99"/>
  <c r="Y36" i="99"/>
  <c r="Y40" i="99"/>
  <c r="I42" i="100"/>
  <c r="G42" i="100" s="1"/>
  <c r="Y11" i="100"/>
  <c r="Y15" i="100"/>
  <c r="Y19" i="100"/>
  <c r="Y23" i="100"/>
  <c r="Y27" i="100"/>
  <c r="Y31" i="100"/>
  <c r="Y35" i="100"/>
  <c r="Y39" i="100"/>
  <c r="K43" i="101"/>
  <c r="G43" i="101" s="1"/>
  <c r="Y10" i="101"/>
  <c r="Y14" i="101"/>
  <c r="Y18" i="101"/>
  <c r="Y22" i="101"/>
  <c r="Y26" i="101"/>
  <c r="Y30" i="101"/>
  <c r="Y34" i="101"/>
  <c r="Y38" i="101"/>
  <c r="W7" i="102"/>
  <c r="AA7" i="102" s="1"/>
  <c r="T44" i="102"/>
  <c r="N38" i="28" s="1"/>
  <c r="Y9" i="102"/>
  <c r="Y13" i="102"/>
  <c r="Y17" i="102"/>
  <c r="Y21" i="102"/>
  <c r="Y25" i="102"/>
  <c r="Y29" i="102"/>
  <c r="Y33" i="102"/>
  <c r="Y8" i="103"/>
  <c r="W10" i="103"/>
  <c r="AA10" i="103" s="1"/>
  <c r="W14" i="103"/>
  <c r="AA14" i="103" s="1"/>
  <c r="Y16" i="103"/>
  <c r="W18" i="103"/>
  <c r="AA18" i="103" s="1"/>
  <c r="W22" i="103"/>
  <c r="AA22" i="103" s="1"/>
  <c r="Y24" i="103"/>
  <c r="W26" i="103"/>
  <c r="AA26" i="103" s="1"/>
  <c r="Y28" i="103"/>
  <c r="W30" i="103"/>
  <c r="AA30" i="103" s="1"/>
  <c r="Y32" i="103"/>
  <c r="W34" i="103"/>
  <c r="AA34" i="103" s="1"/>
  <c r="Y36" i="103"/>
  <c r="W38" i="103"/>
  <c r="AA38" i="103" s="1"/>
  <c r="Y40" i="103"/>
  <c r="X10" i="104"/>
  <c r="T166" i="18" s="1"/>
  <c r="R166" i="18"/>
  <c r="Z12" i="104"/>
  <c r="X14" i="104"/>
  <c r="AB14" i="104" s="1"/>
  <c r="Z16" i="104"/>
  <c r="Z20" i="104"/>
  <c r="X22" i="104"/>
  <c r="AB22" i="104" s="1"/>
  <c r="Z24" i="104"/>
  <c r="X26" i="104"/>
  <c r="AB26" i="104" s="1"/>
  <c r="Z28" i="104"/>
  <c r="X30" i="104"/>
  <c r="AB30" i="104" s="1"/>
  <c r="Z32" i="104"/>
  <c r="X34" i="104"/>
  <c r="AB34" i="104" s="1"/>
  <c r="X38" i="104"/>
  <c r="AB38" i="104" s="1"/>
  <c r="Z40" i="104"/>
  <c r="I30" i="18"/>
  <c r="I89" i="18"/>
  <c r="I104" i="18"/>
  <c r="I117" i="18"/>
  <c r="I121" i="18"/>
  <c r="I189" i="18"/>
  <c r="M131" i="18"/>
  <c r="AA23" i="76"/>
  <c r="W28" i="96"/>
  <c r="AA28" i="96" s="1"/>
  <c r="Y30" i="96"/>
  <c r="W32" i="96"/>
  <c r="AA32" i="96" s="1"/>
  <c r="Y34" i="96"/>
  <c r="W36" i="96"/>
  <c r="AA36" i="96" s="1"/>
  <c r="Y38" i="96"/>
  <c r="W40" i="96"/>
  <c r="AA40" i="96" s="1"/>
  <c r="W7" i="97"/>
  <c r="AA7" i="97" s="1"/>
  <c r="T44" i="97"/>
  <c r="N33" i="28" s="1"/>
  <c r="Y9" i="97"/>
  <c r="W11" i="97"/>
  <c r="AA11" i="97" s="1"/>
  <c r="Y13" i="97"/>
  <c r="W15" i="97"/>
  <c r="AA15" i="97" s="1"/>
  <c r="Y17" i="97"/>
  <c r="W19" i="97"/>
  <c r="AA19" i="97" s="1"/>
  <c r="Y21" i="97"/>
  <c r="W23" i="97"/>
  <c r="AA23" i="97" s="1"/>
  <c r="Y25" i="97"/>
  <c r="W27" i="97"/>
  <c r="AA27" i="97" s="1"/>
  <c r="Y29" i="97"/>
  <c r="W31" i="97"/>
  <c r="AA31" i="97" s="1"/>
  <c r="Y33" i="97"/>
  <c r="W35" i="97"/>
  <c r="AA35" i="97" s="1"/>
  <c r="Y37" i="97"/>
  <c r="W39" i="97"/>
  <c r="AA39" i="97" s="1"/>
  <c r="Y8" i="98"/>
  <c r="W10" i="98"/>
  <c r="AA10" i="98" s="1"/>
  <c r="Y12" i="98"/>
  <c r="W14" i="98"/>
  <c r="AA14" i="98" s="1"/>
  <c r="Y16" i="98"/>
  <c r="W18" i="98"/>
  <c r="AA18" i="98" s="1"/>
  <c r="Y20" i="98"/>
  <c r="W22" i="98"/>
  <c r="AA22" i="98" s="1"/>
  <c r="Y24" i="98"/>
  <c r="W26" i="98"/>
  <c r="AA26" i="98" s="1"/>
  <c r="Y28" i="98"/>
  <c r="W30" i="98"/>
  <c r="AA30" i="98" s="1"/>
  <c r="Y32" i="98"/>
  <c r="W34" i="98"/>
  <c r="AA34" i="98" s="1"/>
  <c r="Y36" i="98"/>
  <c r="W38" i="98"/>
  <c r="AA38" i="98" s="1"/>
  <c r="Y40" i="98"/>
  <c r="Z8" i="99"/>
  <c r="W30" i="18" s="1"/>
  <c r="Z12" i="99"/>
  <c r="W89" i="18" s="1"/>
  <c r="Z16" i="99"/>
  <c r="W104" i="18" s="1"/>
  <c r="Z20" i="99"/>
  <c r="W117" i="18" s="1"/>
  <c r="Z24" i="99"/>
  <c r="W121" i="18" s="1"/>
  <c r="Z28" i="99"/>
  <c r="W189" i="18" s="1"/>
  <c r="Z32" i="99"/>
  <c r="Z36" i="99"/>
  <c r="Z40" i="99"/>
  <c r="J42" i="100"/>
  <c r="H42" i="100" s="1"/>
  <c r="Z11" i="100"/>
  <c r="Z15" i="100"/>
  <c r="Z19" i="100"/>
  <c r="Z23" i="100"/>
  <c r="Z27" i="100"/>
  <c r="Z31" i="100"/>
  <c r="Z35" i="100"/>
  <c r="Z39" i="100"/>
  <c r="L43" i="101"/>
  <c r="H43" i="101" s="1"/>
  <c r="Z10" i="101"/>
  <c r="Z14" i="101"/>
  <c r="Z18" i="101"/>
  <c r="Z22" i="101"/>
  <c r="Z26" i="101"/>
  <c r="Z30" i="101"/>
  <c r="Z34" i="101"/>
  <c r="Z38" i="101"/>
  <c r="U44" i="102"/>
  <c r="O38" i="28" s="1"/>
  <c r="Z9" i="102"/>
  <c r="Z13" i="102"/>
  <c r="Z17" i="102"/>
  <c r="Z21" i="102"/>
  <c r="Z25" i="102"/>
  <c r="Z29" i="102"/>
  <c r="Z33" i="102"/>
  <c r="Z37" i="102"/>
  <c r="Z8" i="103"/>
  <c r="Z12" i="103"/>
  <c r="Z16" i="103"/>
  <c r="Z20" i="103"/>
  <c r="Z24" i="103"/>
  <c r="Z28" i="103"/>
  <c r="Z32" i="103"/>
  <c r="Z36" i="103"/>
  <c r="Z40" i="103"/>
  <c r="U44" i="104"/>
  <c r="N40" i="28" s="1"/>
  <c r="X7" i="104"/>
  <c r="AB7" i="104" s="1"/>
  <c r="AA12" i="104"/>
  <c r="AA16" i="104"/>
  <c r="AA20" i="104"/>
  <c r="AA24" i="104"/>
  <c r="AA28" i="104"/>
  <c r="AA32" i="104"/>
  <c r="AA36" i="104"/>
  <c r="AA40" i="104"/>
  <c r="Z7" i="104"/>
  <c r="J42" i="104"/>
  <c r="H42" i="104" s="1"/>
  <c r="J30" i="18"/>
  <c r="J89" i="18"/>
  <c r="J104" i="18"/>
  <c r="J117" i="18"/>
  <c r="J121" i="18"/>
  <c r="J189" i="18"/>
  <c r="O44" i="88"/>
  <c r="O44" i="78"/>
  <c r="AA38" i="85"/>
  <c r="Z13" i="104"/>
  <c r="X15" i="104"/>
  <c r="AB15" i="104" s="1"/>
  <c r="Z17" i="104"/>
  <c r="X23" i="104"/>
  <c r="AB23" i="104" s="1"/>
  <c r="Z25" i="104"/>
  <c r="Z29" i="104"/>
  <c r="X31" i="104"/>
  <c r="AB31" i="104" s="1"/>
  <c r="Z33" i="104"/>
  <c r="Z37" i="104"/>
  <c r="X39" i="104"/>
  <c r="AB39" i="104" s="1"/>
  <c r="O41" i="76"/>
  <c r="O44" i="85"/>
  <c r="AA31" i="85"/>
  <c r="O44" i="93"/>
  <c r="O44" i="90"/>
  <c r="O44" i="95"/>
  <c r="O44" i="99"/>
  <c r="AA21" i="100"/>
  <c r="O44" i="103"/>
  <c r="T44" i="99"/>
  <c r="N35" i="28" s="1"/>
  <c r="O44" i="82"/>
  <c r="M19" i="18"/>
  <c r="O44" i="86"/>
  <c r="O44" i="52"/>
  <c r="O44" i="56"/>
  <c r="O44" i="96"/>
  <c r="O44" i="100"/>
  <c r="P44" i="104"/>
  <c r="I40" i="28" s="1"/>
  <c r="AA28" i="92"/>
  <c r="Z11" i="104"/>
  <c r="Z15" i="104"/>
  <c r="Z19" i="104"/>
  <c r="Z23" i="104"/>
  <c r="Z27" i="104"/>
  <c r="Z31" i="104"/>
  <c r="Z35" i="104"/>
  <c r="Z39" i="104"/>
  <c r="M145" i="18"/>
  <c r="T44" i="83"/>
  <c r="N17" i="28" s="1"/>
  <c r="O44" i="79"/>
  <c r="O44" i="87"/>
  <c r="O44" i="91"/>
  <c r="O44" i="97"/>
  <c r="O44" i="101"/>
  <c r="AA25" i="100"/>
  <c r="J12" i="28"/>
  <c r="K12" i="28"/>
  <c r="L12" i="28"/>
  <c r="M12" i="28"/>
  <c r="U44" i="74"/>
  <c r="O12" i="28" s="1"/>
  <c r="T44" i="74"/>
  <c r="N12" i="28" s="1"/>
  <c r="O44" i="74"/>
  <c r="L43" i="74"/>
  <c r="H43" i="74" s="1"/>
  <c r="K43" i="74"/>
  <c r="G43" i="74" s="1"/>
  <c r="J42" i="74"/>
  <c r="H42" i="74" s="1"/>
  <c r="I42" i="74"/>
  <c r="G42" i="74" s="1"/>
  <c r="W36" i="74"/>
  <c r="AA36" i="74" s="1"/>
  <c r="W37" i="74"/>
  <c r="AA37" i="74" s="1"/>
  <c r="W40" i="74"/>
  <c r="AA40" i="74" s="1"/>
  <c r="W24" i="74"/>
  <c r="AA24" i="74" s="1"/>
  <c r="W27" i="74"/>
  <c r="AA27" i="74" s="1"/>
  <c r="W28" i="74"/>
  <c r="AA28" i="74" s="1"/>
  <c r="W30" i="74"/>
  <c r="AA30" i="74" s="1"/>
  <c r="W31" i="74"/>
  <c r="AA31" i="74" s="1"/>
  <c r="W32" i="74"/>
  <c r="AA32" i="74" s="1"/>
  <c r="W33" i="74"/>
  <c r="AA33" i="74" s="1"/>
  <c r="W35" i="74"/>
  <c r="AA35" i="74" s="1"/>
  <c r="J8" i="28"/>
  <c r="K8" i="28"/>
  <c r="L8" i="28"/>
  <c r="M8" i="28"/>
  <c r="U44" i="73"/>
  <c r="O8" i="28" s="1"/>
  <c r="T44" i="73"/>
  <c r="N8" i="28" s="1"/>
  <c r="L43" i="73"/>
  <c r="H43" i="73" s="1"/>
  <c r="K43" i="73"/>
  <c r="G43" i="73" s="1"/>
  <c r="J42" i="73"/>
  <c r="H42" i="73" s="1"/>
  <c r="I42" i="73"/>
  <c r="G42" i="73" s="1"/>
  <c r="S176" i="18"/>
  <c r="R176" i="18"/>
  <c r="S171" i="18"/>
  <c r="R171" i="18"/>
  <c r="S152" i="18"/>
  <c r="S143" i="18"/>
  <c r="R143" i="18"/>
  <c r="S132" i="18"/>
  <c r="R132" i="18"/>
  <c r="S129" i="18"/>
  <c r="R129" i="18"/>
  <c r="S128" i="18"/>
  <c r="R128" i="18"/>
  <c r="S126" i="18"/>
  <c r="R126" i="18"/>
  <c r="S125" i="18"/>
  <c r="R125" i="18"/>
  <c r="L11" i="28"/>
  <c r="K11" i="28"/>
  <c r="M11" i="28"/>
  <c r="J11" i="28"/>
  <c r="T44" i="86"/>
  <c r="N19" i="28" s="1"/>
  <c r="U44" i="86"/>
  <c r="O19" i="28" s="1"/>
  <c r="K19" i="28"/>
  <c r="L19" i="28"/>
  <c r="J19" i="28"/>
  <c r="S100" i="18"/>
  <c r="K30" i="28"/>
  <c r="W14" i="92"/>
  <c r="AA14" i="92" s="1"/>
  <c r="X100" i="18" s="1"/>
  <c r="M30" i="28"/>
  <c r="L30" i="28"/>
  <c r="T44" i="92"/>
  <c r="J30" i="28"/>
  <c r="Z10" i="94"/>
  <c r="Y10" i="94"/>
  <c r="W10" i="94"/>
  <c r="K43" i="94"/>
  <c r="W10" i="83"/>
  <c r="T47" i="18" s="1"/>
  <c r="S49" i="18"/>
  <c r="Q202" i="18"/>
  <c r="AA11" i="83"/>
  <c r="J17" i="28"/>
  <c r="M17" i="28"/>
  <c r="K17" i="28"/>
  <c r="M47" i="18"/>
  <c r="L47" i="18"/>
  <c r="J47" i="18"/>
  <c r="O44" i="83"/>
  <c r="L43" i="83"/>
  <c r="H43" i="83" s="1"/>
  <c r="J42" i="83"/>
  <c r="H42" i="83" s="1"/>
  <c r="Y9" i="83"/>
  <c r="V38" i="18" s="1"/>
  <c r="P202" i="18"/>
  <c r="L17" i="28"/>
  <c r="AA9" i="83"/>
  <c r="T38" i="18"/>
  <c r="R38" i="18"/>
  <c r="T44" i="56"/>
  <c r="N28" i="28" s="1"/>
  <c r="N202" i="18"/>
  <c r="O202" i="18"/>
  <c r="Z9" i="56"/>
  <c r="K28" i="28"/>
  <c r="J28" i="28"/>
  <c r="Y9" i="56"/>
  <c r="W7" i="90"/>
  <c r="M27" i="28"/>
  <c r="L27" i="28"/>
  <c r="K27" i="28"/>
  <c r="U44" i="90"/>
  <c r="O27" i="28" s="1"/>
  <c r="Z7" i="90"/>
  <c r="J27" i="28"/>
  <c r="T44" i="90"/>
  <c r="N27" i="28" s="1"/>
  <c r="Y7" i="90"/>
  <c r="O44" i="94"/>
  <c r="H46" i="94" s="1"/>
  <c r="W33" i="94"/>
  <c r="AA33" i="94" s="1"/>
  <c r="S21" i="18"/>
  <c r="Y18" i="94"/>
  <c r="J9" i="28"/>
  <c r="K9" i="28"/>
  <c r="L9" i="28"/>
  <c r="M9" i="28"/>
  <c r="T44" i="94"/>
  <c r="N9" i="28" s="1"/>
  <c r="U44" i="94"/>
  <c r="O9" i="28" s="1"/>
  <c r="L43" i="94"/>
  <c r="Z38" i="94"/>
  <c r="Z40" i="94"/>
  <c r="Z33" i="94"/>
  <c r="Y22" i="94"/>
  <c r="W12" i="94"/>
  <c r="Z11" i="80"/>
  <c r="W157" i="18" s="1"/>
  <c r="R157" i="18"/>
  <c r="W11" i="80"/>
  <c r="Z36" i="104"/>
  <c r="H40" i="28"/>
  <c r="Y38" i="103"/>
  <c r="Z38" i="103"/>
  <c r="Y20" i="103"/>
  <c r="Y14" i="103"/>
  <c r="L160" i="18"/>
  <c r="Y37" i="102"/>
  <c r="Y34" i="102"/>
  <c r="Z11" i="102"/>
  <c r="AA11" i="102"/>
  <c r="Y37" i="101"/>
  <c r="Y19" i="101"/>
  <c r="Y32" i="101"/>
  <c r="Z11" i="101"/>
  <c r="Y34" i="100"/>
  <c r="Z33" i="99"/>
  <c r="R192" i="18"/>
  <c r="W30" i="99"/>
  <c r="W29" i="99"/>
  <c r="R190" i="18"/>
  <c r="W28" i="99"/>
  <c r="AA28" i="99" s="1"/>
  <c r="X189" i="18" s="1"/>
  <c r="R189" i="18"/>
  <c r="W27" i="99"/>
  <c r="R175" i="18"/>
  <c r="W26" i="99"/>
  <c r="AA26" i="99" s="1"/>
  <c r="X172" i="18" s="1"/>
  <c r="R172" i="18"/>
  <c r="R159" i="18"/>
  <c r="W25" i="99"/>
  <c r="AA25" i="99" s="1"/>
  <c r="X159" i="18" s="1"/>
  <c r="R121" i="18"/>
  <c r="W24" i="99"/>
  <c r="R120" i="18"/>
  <c r="W23" i="99"/>
  <c r="R119" i="18"/>
  <c r="W22" i="99"/>
  <c r="AA22" i="99" s="1"/>
  <c r="X119" i="18" s="1"/>
  <c r="R118" i="18"/>
  <c r="W21" i="99"/>
  <c r="W20" i="99"/>
  <c r="R117" i="18"/>
  <c r="R116" i="18"/>
  <c r="W19" i="99"/>
  <c r="R115" i="18"/>
  <c r="W18" i="99"/>
  <c r="W17" i="99"/>
  <c r="R106" i="18"/>
  <c r="W16" i="99"/>
  <c r="R104" i="18"/>
  <c r="R103" i="18"/>
  <c r="W15" i="99"/>
  <c r="R90" i="18"/>
  <c r="W13" i="99"/>
  <c r="R41" i="18"/>
  <c r="W9" i="99"/>
  <c r="AA14" i="99"/>
  <c r="X94" i="18" s="1"/>
  <c r="Z27" i="98"/>
  <c r="Y26" i="98"/>
  <c r="W7" i="98"/>
  <c r="AA35" i="98"/>
  <c r="Z38" i="97"/>
  <c r="Z13" i="96"/>
  <c r="Z38" i="96"/>
  <c r="L174" i="18"/>
  <c r="Z36" i="95"/>
  <c r="Z24" i="92"/>
  <c r="W173" i="18" s="1"/>
  <c r="M64" i="18"/>
  <c r="Z19" i="92"/>
  <c r="W145" i="18" s="1"/>
  <c r="J145" i="18"/>
  <c r="Y19" i="92"/>
  <c r="V145" i="18" s="1"/>
  <c r="I145" i="18"/>
  <c r="Z18" i="92"/>
  <c r="W144" i="18" s="1"/>
  <c r="J144" i="18"/>
  <c r="Y18" i="92"/>
  <c r="V144" i="18" s="1"/>
  <c r="I144" i="18"/>
  <c r="Z17" i="92"/>
  <c r="W139" i="18" s="1"/>
  <c r="J139" i="18"/>
  <c r="Y17" i="92"/>
  <c r="V139" i="18" s="1"/>
  <c r="I139" i="18"/>
  <c r="Z16" i="92"/>
  <c r="W138" i="18" s="1"/>
  <c r="J138" i="18"/>
  <c r="Y16" i="92"/>
  <c r="V138" i="18" s="1"/>
  <c r="I138" i="18"/>
  <c r="W15" i="92"/>
  <c r="R101" i="18"/>
  <c r="Z15" i="92"/>
  <c r="W101" i="18" s="1"/>
  <c r="J101" i="18"/>
  <c r="Y15" i="92"/>
  <c r="V101" i="18" s="1"/>
  <c r="I101" i="18"/>
  <c r="Z14" i="92"/>
  <c r="J100" i="18"/>
  <c r="Y14" i="92"/>
  <c r="V100" i="18" s="1"/>
  <c r="I100" i="18"/>
  <c r="Z13" i="92"/>
  <c r="W99" i="18" s="1"/>
  <c r="J99" i="18"/>
  <c r="Y13" i="92"/>
  <c r="V99" i="18" s="1"/>
  <c r="I99" i="18"/>
  <c r="Z12" i="92"/>
  <c r="W64" i="18" s="1"/>
  <c r="J64" i="18"/>
  <c r="Y12" i="92"/>
  <c r="I64" i="18"/>
  <c r="Z11" i="92"/>
  <c r="W55" i="18" s="1"/>
  <c r="J55" i="18"/>
  <c r="Y11" i="92"/>
  <c r="V55" i="18" s="1"/>
  <c r="I55" i="18"/>
  <c r="Z10" i="92"/>
  <c r="W48" i="18" s="1"/>
  <c r="J48" i="18"/>
  <c r="Y10" i="92"/>
  <c r="V48" i="18" s="1"/>
  <c r="I48" i="18"/>
  <c r="Z9" i="92"/>
  <c r="W44" i="18" s="1"/>
  <c r="J44" i="18"/>
  <c r="Y9" i="92"/>
  <c r="V44" i="18" s="1"/>
  <c r="I44" i="18"/>
  <c r="Z8" i="92"/>
  <c r="W43" i="18" s="1"/>
  <c r="J43" i="18"/>
  <c r="Y8" i="92"/>
  <c r="V43" i="18" s="1"/>
  <c r="I43" i="18"/>
  <c r="W7" i="92"/>
  <c r="R42" i="18"/>
  <c r="L42" i="18"/>
  <c r="Z7" i="92"/>
  <c r="W42" i="18" s="1"/>
  <c r="J42" i="18"/>
  <c r="AA24" i="92"/>
  <c r="X173" i="18" s="1"/>
  <c r="AA13" i="92"/>
  <c r="X99" i="18" s="1"/>
  <c r="Z39" i="91"/>
  <c r="Z36" i="91"/>
  <c r="Z33" i="91"/>
  <c r="Z31" i="91"/>
  <c r="Z29" i="91"/>
  <c r="Z27" i="91"/>
  <c r="Z40" i="91"/>
  <c r="Z38" i="91"/>
  <c r="Z37" i="91"/>
  <c r="Z35" i="91"/>
  <c r="Z34" i="91"/>
  <c r="Z32" i="91"/>
  <c r="Z30" i="91"/>
  <c r="Z28" i="91"/>
  <c r="M162" i="18"/>
  <c r="M151" i="18"/>
  <c r="M98" i="18"/>
  <c r="M87" i="18"/>
  <c r="M86" i="18"/>
  <c r="M84" i="18"/>
  <c r="W9" i="91"/>
  <c r="R87" i="18"/>
  <c r="W8" i="91"/>
  <c r="R86" i="18"/>
  <c r="S84" i="18"/>
  <c r="R84" i="18"/>
  <c r="W7" i="91"/>
  <c r="R26" i="18"/>
  <c r="W7" i="56"/>
  <c r="AA7" i="56" s="1"/>
  <c r="X26" i="18" s="1"/>
  <c r="R35" i="18"/>
  <c r="W8" i="56"/>
  <c r="R45" i="18"/>
  <c r="W9" i="56"/>
  <c r="AA16" i="56"/>
  <c r="Z23" i="90"/>
  <c r="Z10" i="90"/>
  <c r="Z7" i="89"/>
  <c r="AA11" i="89"/>
  <c r="Z27" i="88"/>
  <c r="Y37" i="88"/>
  <c r="Z35" i="88"/>
  <c r="W27" i="88"/>
  <c r="AA27" i="88" s="1"/>
  <c r="W26" i="88"/>
  <c r="AA26" i="88" s="1"/>
  <c r="W14" i="52"/>
  <c r="AA14" i="52" s="1"/>
  <c r="Y18" i="88"/>
  <c r="R165" i="18"/>
  <c r="W10" i="88"/>
  <c r="J165" i="18"/>
  <c r="Z10" i="88"/>
  <c r="W165" i="18" s="1"/>
  <c r="Y10" i="88"/>
  <c r="V165" i="18" s="1"/>
  <c r="I165" i="18"/>
  <c r="R134" i="18"/>
  <c r="W9" i="88"/>
  <c r="J134" i="18"/>
  <c r="Z9" i="88"/>
  <c r="W134" i="18" s="1"/>
  <c r="Y9" i="88"/>
  <c r="V134" i="18" s="1"/>
  <c r="I134" i="18"/>
  <c r="W8" i="88"/>
  <c r="R105" i="18"/>
  <c r="J105" i="18"/>
  <c r="Z8" i="88"/>
  <c r="W105" i="18" s="1"/>
  <c r="Y8" i="88"/>
  <c r="I105" i="18"/>
  <c r="R9" i="18"/>
  <c r="W7" i="88"/>
  <c r="Y7" i="88"/>
  <c r="I9" i="18"/>
  <c r="Y24" i="52"/>
  <c r="Z22" i="52"/>
  <c r="Z40" i="52"/>
  <c r="AA28" i="52"/>
  <c r="AA13" i="52"/>
  <c r="AA9" i="52"/>
  <c r="Y22" i="93"/>
  <c r="W7" i="93"/>
  <c r="Z21" i="50"/>
  <c r="M61" i="18"/>
  <c r="M34" i="18"/>
  <c r="M22" i="18"/>
  <c r="R61" i="18"/>
  <c r="W9" i="87"/>
  <c r="Z9" i="87"/>
  <c r="W61" i="18" s="1"/>
  <c r="J61" i="18"/>
  <c r="Y9" i="87"/>
  <c r="V61" i="18" s="1"/>
  <c r="I61" i="18"/>
  <c r="R34" i="18"/>
  <c r="W8" i="87"/>
  <c r="Z8" i="87"/>
  <c r="W34" i="18" s="1"/>
  <c r="J34" i="18"/>
  <c r="Y8" i="87"/>
  <c r="V34" i="18" s="1"/>
  <c r="I34" i="18"/>
  <c r="L22" i="18"/>
  <c r="K22" i="18"/>
  <c r="AA16" i="87"/>
  <c r="AA13" i="87"/>
  <c r="R31" i="18"/>
  <c r="W8" i="86"/>
  <c r="R53" i="18"/>
  <c r="W9" i="86"/>
  <c r="AA9" i="86" s="1"/>
  <c r="X53" i="18" s="1"/>
  <c r="R179" i="18"/>
  <c r="W11" i="86"/>
  <c r="AA11" i="86" s="1"/>
  <c r="X179" i="18" s="1"/>
  <c r="R114" i="18"/>
  <c r="W10" i="86"/>
  <c r="AA10" i="86" s="1"/>
  <c r="X114" i="18" s="1"/>
  <c r="Z34" i="86"/>
  <c r="Z37" i="86"/>
  <c r="Z38" i="86"/>
  <c r="Z40" i="86"/>
  <c r="Z39" i="86"/>
  <c r="Z36" i="86"/>
  <c r="Z35" i="86"/>
  <c r="J179" i="18"/>
  <c r="Z11" i="86"/>
  <c r="W179" i="18" s="1"/>
  <c r="Y11" i="86"/>
  <c r="V179" i="18" s="1"/>
  <c r="I179" i="18"/>
  <c r="Z10" i="86"/>
  <c r="W114" i="18" s="1"/>
  <c r="J114" i="18"/>
  <c r="I114" i="18"/>
  <c r="Y10" i="86"/>
  <c r="V114" i="18" s="1"/>
  <c r="Y9" i="86"/>
  <c r="V53" i="18" s="1"/>
  <c r="I53" i="18"/>
  <c r="Z8" i="86"/>
  <c r="J31" i="18"/>
  <c r="Y8" i="86"/>
  <c r="I31" i="18"/>
  <c r="L19" i="18"/>
  <c r="K19" i="18"/>
  <c r="Z26" i="85"/>
  <c r="Z25" i="85"/>
  <c r="Z17" i="85"/>
  <c r="W142" i="18" s="1"/>
  <c r="Z13" i="85"/>
  <c r="W108" i="18" s="1"/>
  <c r="Z11" i="85"/>
  <c r="W69" i="18" s="1"/>
  <c r="Z10" i="85"/>
  <c r="W68" i="18" s="1"/>
  <c r="Z40" i="85"/>
  <c r="Z39" i="85"/>
  <c r="Z38" i="85"/>
  <c r="Z37" i="85"/>
  <c r="Z36" i="85"/>
  <c r="Z35" i="85"/>
  <c r="Z34" i="85"/>
  <c r="Z33" i="85"/>
  <c r="Z32" i="85"/>
  <c r="Z31" i="85"/>
  <c r="Z30" i="85"/>
  <c r="Z29" i="85"/>
  <c r="Z28" i="85"/>
  <c r="Z27" i="85"/>
  <c r="Z23" i="85"/>
  <c r="W180" i="18" s="1"/>
  <c r="Z22" i="85"/>
  <c r="W164" i="18" s="1"/>
  <c r="Z21" i="85"/>
  <c r="W161" i="18" s="1"/>
  <c r="Z20" i="85"/>
  <c r="W158" i="18" s="1"/>
  <c r="Z19" i="85"/>
  <c r="W155" i="18" s="1"/>
  <c r="Z18" i="85"/>
  <c r="W154" i="18" s="1"/>
  <c r="Z16" i="85"/>
  <c r="W141" i="18" s="1"/>
  <c r="Z15" i="85"/>
  <c r="W140" i="18" s="1"/>
  <c r="Z14" i="85"/>
  <c r="W135" i="18" s="1"/>
  <c r="Z9" i="85"/>
  <c r="W67" i="18" s="1"/>
  <c r="Z8" i="85"/>
  <c r="W66" i="18" s="1"/>
  <c r="M191" i="18"/>
  <c r="M202" i="18" s="1"/>
  <c r="M180" i="18"/>
  <c r="M164" i="18"/>
  <c r="M161" i="18"/>
  <c r="M158" i="18"/>
  <c r="M155" i="18"/>
  <c r="M154" i="18"/>
  <c r="M142" i="18"/>
  <c r="M141" i="18"/>
  <c r="M140" i="18"/>
  <c r="M135" i="18"/>
  <c r="M108" i="18"/>
  <c r="M107" i="18"/>
  <c r="M69" i="18"/>
  <c r="M68" i="18"/>
  <c r="M67" i="18"/>
  <c r="M66" i="18"/>
  <c r="M59" i="18"/>
  <c r="Z24" i="85"/>
  <c r="W191" i="18" s="1"/>
  <c r="J191" i="18"/>
  <c r="Y24" i="85"/>
  <c r="V191" i="18" s="1"/>
  <c r="I191" i="18"/>
  <c r="Z12" i="85"/>
  <c r="W107" i="18" s="1"/>
  <c r="S107" i="18"/>
  <c r="L59" i="18"/>
  <c r="K59" i="18"/>
  <c r="AA30" i="84"/>
  <c r="AA19" i="84"/>
  <c r="AA14" i="84"/>
  <c r="Z37" i="84"/>
  <c r="Z7" i="84"/>
  <c r="Y19" i="83"/>
  <c r="Y21" i="83"/>
  <c r="Z22" i="83"/>
  <c r="Z23" i="83"/>
  <c r="Z24" i="83"/>
  <c r="Z25" i="83"/>
  <c r="Y26" i="83"/>
  <c r="Z27" i="83"/>
  <c r="Y28" i="83"/>
  <c r="Z29" i="83"/>
  <c r="Z30" i="83"/>
  <c r="Y32" i="83"/>
  <c r="Z33" i="83"/>
  <c r="Y35" i="83"/>
  <c r="Z36" i="83"/>
  <c r="Y37" i="83"/>
  <c r="Y38" i="83"/>
  <c r="Y39" i="83"/>
  <c r="Z18" i="83"/>
  <c r="Y30" i="83"/>
  <c r="Z31" i="83"/>
  <c r="Y33" i="83"/>
  <c r="Z34" i="83"/>
  <c r="Y36" i="83"/>
  <c r="Z37" i="83"/>
  <c r="Z38" i="83"/>
  <c r="Z39" i="83"/>
  <c r="Z17" i="83"/>
  <c r="Y18" i="83"/>
  <c r="Z19" i="83"/>
  <c r="Y20" i="83"/>
  <c r="Z20" i="83"/>
  <c r="Z21" i="83"/>
  <c r="Y22" i="83"/>
  <c r="Y23" i="83"/>
  <c r="Y24" i="83"/>
  <c r="Y25" i="83"/>
  <c r="Z26" i="83"/>
  <c r="Y27" i="83"/>
  <c r="Z28" i="83"/>
  <c r="Y29" i="83"/>
  <c r="Y31" i="83"/>
  <c r="Z32" i="83"/>
  <c r="Y34" i="83"/>
  <c r="Z35" i="83"/>
  <c r="M153" i="18"/>
  <c r="W7" i="83"/>
  <c r="R10" i="18"/>
  <c r="Z7" i="82"/>
  <c r="Y14" i="82"/>
  <c r="V63" i="18" s="1"/>
  <c r="Y15" i="82"/>
  <c r="V85" i="18" s="1"/>
  <c r="Z15" i="82"/>
  <c r="W85" i="18" s="1"/>
  <c r="Z16" i="82"/>
  <c r="W133" i="18" s="1"/>
  <c r="Z17" i="82"/>
  <c r="W163" i="18" s="1"/>
  <c r="Y18" i="82"/>
  <c r="V169" i="18" s="1"/>
  <c r="Y19" i="82"/>
  <c r="V177" i="18" s="1"/>
  <c r="Y20" i="82"/>
  <c r="V178" i="18" s="1"/>
  <c r="Y21" i="82"/>
  <c r="V181" i="18" s="1"/>
  <c r="Y22" i="82"/>
  <c r="V182" i="18" s="1"/>
  <c r="Y23" i="82"/>
  <c r="V183" i="18" s="1"/>
  <c r="Z13" i="82"/>
  <c r="W58" i="18" s="1"/>
  <c r="Z14" i="82"/>
  <c r="W63" i="18" s="1"/>
  <c r="Y16" i="82"/>
  <c r="V133" i="18" s="1"/>
  <c r="Y17" i="82"/>
  <c r="V163" i="18" s="1"/>
  <c r="Z18" i="82"/>
  <c r="W169" i="18" s="1"/>
  <c r="Z19" i="82"/>
  <c r="W177" i="18" s="1"/>
  <c r="Z20" i="82"/>
  <c r="W178" i="18" s="1"/>
  <c r="Z21" i="82"/>
  <c r="W181" i="18" s="1"/>
  <c r="Z22" i="82"/>
  <c r="W182" i="18" s="1"/>
  <c r="Z23" i="82"/>
  <c r="W183" i="18" s="1"/>
  <c r="Y7" i="82"/>
  <c r="Z37" i="81"/>
  <c r="L11" i="18"/>
  <c r="K11" i="18"/>
  <c r="Y11" i="79"/>
  <c r="Y13" i="79"/>
  <c r="Z16" i="79"/>
  <c r="Z19" i="79"/>
  <c r="Z21" i="79"/>
  <c r="Z24" i="79"/>
  <c r="Y28" i="79"/>
  <c r="Y31" i="79"/>
  <c r="Z34" i="79"/>
  <c r="Y37" i="79"/>
  <c r="Z8" i="79"/>
  <c r="Z11" i="79"/>
  <c r="Y15" i="79"/>
  <c r="Z18" i="79"/>
  <c r="Z22" i="79"/>
  <c r="Y26" i="79"/>
  <c r="Z31" i="79"/>
  <c r="Y35" i="79"/>
  <c r="Z36" i="79"/>
  <c r="Y9" i="79"/>
  <c r="Y12" i="79"/>
  <c r="Z15" i="79"/>
  <c r="Y19" i="79"/>
  <c r="Y23" i="79"/>
  <c r="Y27" i="79"/>
  <c r="Z30" i="79"/>
  <c r="Z32" i="79"/>
  <c r="Z35" i="79"/>
  <c r="Z9" i="79"/>
  <c r="Y14" i="79"/>
  <c r="Z17" i="79"/>
  <c r="Y21" i="79"/>
  <c r="Y25" i="79"/>
  <c r="Y29" i="79"/>
  <c r="Y33" i="79"/>
  <c r="Z10" i="79"/>
  <c r="Z12" i="79"/>
  <c r="Y16" i="79"/>
  <c r="Y20" i="79"/>
  <c r="Z23" i="79"/>
  <c r="Z26" i="79"/>
  <c r="Y30" i="79"/>
  <c r="Z33" i="79"/>
  <c r="Y8" i="79"/>
  <c r="Z14" i="79"/>
  <c r="Y18" i="79"/>
  <c r="Y22" i="79"/>
  <c r="Z25" i="79"/>
  <c r="Z28" i="79"/>
  <c r="Y32" i="79"/>
  <c r="Y36" i="79"/>
  <c r="Y7" i="79"/>
  <c r="Y10" i="79"/>
  <c r="Z13" i="79"/>
  <c r="Y17" i="79"/>
  <c r="Z20" i="79"/>
  <c r="Y24" i="79"/>
  <c r="Z27" i="79"/>
  <c r="Z29" i="79"/>
  <c r="Y34" i="79"/>
  <c r="Z7" i="79"/>
  <c r="Y25" i="82"/>
  <c r="Z25" i="82"/>
  <c r="Y27" i="82"/>
  <c r="Z28" i="82"/>
  <c r="Y30" i="82"/>
  <c r="Z31" i="82"/>
  <c r="Y33" i="82"/>
  <c r="Z35" i="82"/>
  <c r="Z37" i="82"/>
  <c r="Z24" i="82"/>
  <c r="Y26" i="82"/>
  <c r="Y28" i="82"/>
  <c r="Z29" i="82"/>
  <c r="Z30" i="82"/>
  <c r="Y32" i="82"/>
  <c r="Z33" i="82"/>
  <c r="Z34" i="82"/>
  <c r="Y36" i="82"/>
  <c r="Y24" i="82"/>
  <c r="Z26" i="82"/>
  <c r="Z27" i="82"/>
  <c r="Y29" i="82"/>
  <c r="Y31" i="82"/>
  <c r="Z32" i="82"/>
  <c r="Y34" i="82"/>
  <c r="Y35" i="82"/>
  <c r="Z36" i="82"/>
  <c r="Z40" i="83"/>
  <c r="Z32" i="84"/>
  <c r="Z27" i="84"/>
  <c r="Z11" i="84"/>
  <c r="Z30" i="84"/>
  <c r="Z28" i="84"/>
  <c r="Z25" i="84"/>
  <c r="Z23" i="84"/>
  <c r="Z14" i="84"/>
  <c r="Z24" i="84"/>
  <c r="Z22" i="84"/>
  <c r="Z13" i="84"/>
  <c r="Z8" i="84"/>
  <c r="Z39" i="84"/>
  <c r="Z38" i="84"/>
  <c r="Z36" i="84"/>
  <c r="Z35" i="84"/>
  <c r="Z34" i="84"/>
  <c r="Z33" i="84"/>
  <c r="Z31" i="84"/>
  <c r="Z29" i="84"/>
  <c r="Z26" i="84"/>
  <c r="Z20" i="84"/>
  <c r="Z18" i="84"/>
  <c r="Z17" i="84"/>
  <c r="Z15" i="84"/>
  <c r="Z12" i="84"/>
  <c r="Z21" i="84"/>
  <c r="Z19" i="84"/>
  <c r="Z16" i="84"/>
  <c r="Z10" i="84"/>
  <c r="Z9" i="84"/>
  <c r="Z8" i="82"/>
  <c r="W18" i="18" s="1"/>
  <c r="Z39" i="82"/>
  <c r="Z12" i="82"/>
  <c r="W57" i="18" s="1"/>
  <c r="Z38" i="82"/>
  <c r="Z10" i="82"/>
  <c r="W37" i="18" s="1"/>
  <c r="Z40" i="82"/>
  <c r="Z11" i="82"/>
  <c r="W39" i="18" s="1"/>
  <c r="Z9" i="82"/>
  <c r="W36" i="18" s="1"/>
  <c r="M58" i="18"/>
  <c r="M57" i="18"/>
  <c r="M39" i="18"/>
  <c r="M37" i="18"/>
  <c r="M36" i="18"/>
  <c r="M18" i="18"/>
  <c r="M15" i="18"/>
  <c r="W23" i="82"/>
  <c r="R183" i="18"/>
  <c r="W22" i="82"/>
  <c r="R182" i="18"/>
  <c r="W21" i="82"/>
  <c r="R181" i="18"/>
  <c r="R178" i="18"/>
  <c r="W20" i="82"/>
  <c r="R177" i="18"/>
  <c r="W19" i="82"/>
  <c r="R169" i="18"/>
  <c r="W18" i="82"/>
  <c r="R163" i="18"/>
  <c r="W17" i="82"/>
  <c r="R133" i="18"/>
  <c r="W16" i="82"/>
  <c r="R85" i="18"/>
  <c r="W15" i="82"/>
  <c r="R63" i="18"/>
  <c r="W14" i="82"/>
  <c r="W12" i="82"/>
  <c r="R57" i="18"/>
  <c r="W11" i="82"/>
  <c r="R39" i="18"/>
  <c r="W10" i="82"/>
  <c r="R37" i="18"/>
  <c r="W9" i="82"/>
  <c r="R36" i="18"/>
  <c r="W8" i="82"/>
  <c r="R18" i="18"/>
  <c r="W7" i="82"/>
  <c r="R15" i="18"/>
  <c r="L15" i="18"/>
  <c r="K15" i="18"/>
  <c r="Z40" i="81"/>
  <c r="Y24" i="81"/>
  <c r="Z36" i="81"/>
  <c r="Z35" i="81"/>
  <c r="Z23" i="81"/>
  <c r="Z8" i="81"/>
  <c r="Z22" i="81"/>
  <c r="Z19" i="81"/>
  <c r="Z13" i="81"/>
  <c r="Z11" i="81"/>
  <c r="Z24" i="81"/>
  <c r="Z21" i="81"/>
  <c r="Z17" i="81"/>
  <c r="Z15" i="81"/>
  <c r="Z12" i="81"/>
  <c r="Z18" i="81"/>
  <c r="Z16" i="81"/>
  <c r="Z14" i="81"/>
  <c r="Z38" i="81"/>
  <c r="Z34" i="81"/>
  <c r="Z31" i="81"/>
  <c r="Z28" i="81"/>
  <c r="Z26" i="81"/>
  <c r="Z25" i="81"/>
  <c r="Z10" i="81"/>
  <c r="Z39" i="81"/>
  <c r="Z33" i="81"/>
  <c r="Z32" i="81"/>
  <c r="Z30" i="81"/>
  <c r="Z29" i="81"/>
  <c r="Z27" i="81"/>
  <c r="Z20" i="81"/>
  <c r="Z9" i="81"/>
  <c r="W23" i="74"/>
  <c r="AA23" i="74" s="1"/>
  <c r="W34" i="73"/>
  <c r="AA34" i="73" s="1"/>
  <c r="W35" i="73"/>
  <c r="AA35" i="73" s="1"/>
  <c r="W21" i="73"/>
  <c r="W22" i="73"/>
  <c r="W24" i="73"/>
  <c r="W25" i="73"/>
  <c r="W26" i="73"/>
  <c r="W27" i="73"/>
  <c r="W29" i="73"/>
  <c r="W30" i="73"/>
  <c r="W38" i="73"/>
  <c r="AA38" i="73" s="1"/>
  <c r="W40" i="73"/>
  <c r="AA40" i="73" s="1"/>
  <c r="W23" i="73"/>
  <c r="T127" i="18" s="1"/>
  <c r="R127" i="18"/>
  <c r="M97" i="18"/>
  <c r="R97" i="18"/>
  <c r="W9" i="94"/>
  <c r="Y7" i="94"/>
  <c r="W7" i="94"/>
  <c r="AA19" i="94"/>
  <c r="AA8" i="94"/>
  <c r="X25" i="18" s="1"/>
  <c r="AA10" i="79"/>
  <c r="Z39" i="79"/>
  <c r="Z40" i="79"/>
  <c r="Z38" i="79"/>
  <c r="Y16" i="78"/>
  <c r="V79" i="18" s="1"/>
  <c r="Z17" i="78"/>
  <c r="W80" i="18" s="1"/>
  <c r="Y19" i="78"/>
  <c r="V167" i="18" s="1"/>
  <c r="Z20" i="78"/>
  <c r="W186" i="18" s="1"/>
  <c r="Y24" i="78"/>
  <c r="Z24" i="78"/>
  <c r="Y26" i="78"/>
  <c r="Z27" i="78"/>
  <c r="Z29" i="78"/>
  <c r="Y31" i="78"/>
  <c r="Z32" i="78"/>
  <c r="Y34" i="78"/>
  <c r="Y35" i="78"/>
  <c r="Z37" i="78"/>
  <c r="Y39" i="78"/>
  <c r="Z40" i="78"/>
  <c r="Y17" i="78"/>
  <c r="V80" i="18" s="1"/>
  <c r="Y18" i="78"/>
  <c r="V137" i="18" s="1"/>
  <c r="Y20" i="78"/>
  <c r="V186" i="18" s="1"/>
  <c r="Z21" i="78"/>
  <c r="W187" i="18" s="1"/>
  <c r="Y23" i="78"/>
  <c r="Y25" i="78"/>
  <c r="Y27" i="78"/>
  <c r="Y28" i="78"/>
  <c r="Y29" i="78"/>
  <c r="Z30" i="78"/>
  <c r="Y32" i="78"/>
  <c r="Z33" i="78"/>
  <c r="Z35" i="78"/>
  <c r="Y37" i="78"/>
  <c r="Z38" i="78"/>
  <c r="Y40" i="78"/>
  <c r="Y7" i="78"/>
  <c r="Z16" i="78"/>
  <c r="W79" i="18" s="1"/>
  <c r="Z18" i="78"/>
  <c r="W137" i="18" s="1"/>
  <c r="Z19" i="78"/>
  <c r="W167" i="18" s="1"/>
  <c r="Y21" i="78"/>
  <c r="V187" i="18" s="1"/>
  <c r="Z25" i="78"/>
  <c r="Z26" i="78"/>
  <c r="Z28" i="78"/>
  <c r="Y30" i="78"/>
  <c r="Z31" i="78"/>
  <c r="Y33" i="78"/>
  <c r="Z34" i="78"/>
  <c r="Y36" i="78"/>
  <c r="Z36" i="78"/>
  <c r="Y38" i="78"/>
  <c r="Z39" i="78"/>
  <c r="Z7" i="78"/>
  <c r="W20" i="78"/>
  <c r="AA20" i="78" s="1"/>
  <c r="X186" i="18" s="1"/>
  <c r="R186" i="18"/>
  <c r="W19" i="78"/>
  <c r="AA19" i="78" s="1"/>
  <c r="X167" i="18" s="1"/>
  <c r="R167" i="18"/>
  <c r="W18" i="78"/>
  <c r="AA18" i="78" s="1"/>
  <c r="X137" i="18" s="1"/>
  <c r="R137" i="18"/>
  <c r="W17" i="78"/>
  <c r="T80" i="18" s="1"/>
  <c r="R80" i="18"/>
  <c r="W16" i="78"/>
  <c r="AA16" i="78" s="1"/>
  <c r="X79" i="18" s="1"/>
  <c r="R79" i="18"/>
  <c r="W15" i="78"/>
  <c r="AA15" i="78" s="1"/>
  <c r="X78" i="18" s="1"/>
  <c r="R78" i="18"/>
  <c r="Y15" i="78"/>
  <c r="V78" i="18" s="1"/>
  <c r="K78" i="18"/>
  <c r="Z14" i="78"/>
  <c r="W76" i="18" s="1"/>
  <c r="L76" i="18"/>
  <c r="Z13" i="78"/>
  <c r="W75" i="18" s="1"/>
  <c r="L75" i="18"/>
  <c r="Y13" i="78"/>
  <c r="V75" i="18" s="1"/>
  <c r="K75" i="18"/>
  <c r="Z12" i="78"/>
  <c r="W74" i="18" s="1"/>
  <c r="L74" i="18"/>
  <c r="Y12" i="78"/>
  <c r="V74" i="18" s="1"/>
  <c r="K74" i="18"/>
  <c r="Z11" i="78"/>
  <c r="W73" i="18" s="1"/>
  <c r="L73" i="18"/>
  <c r="Y11" i="78"/>
  <c r="V73" i="18" s="1"/>
  <c r="K73" i="18"/>
  <c r="Z10" i="78"/>
  <c r="W72" i="18" s="1"/>
  <c r="L72" i="18"/>
  <c r="Y10" i="78"/>
  <c r="V72" i="18" s="1"/>
  <c r="K72" i="18"/>
  <c r="W9" i="78"/>
  <c r="AA9" i="78" s="1"/>
  <c r="X71" i="18" s="1"/>
  <c r="R71" i="18"/>
  <c r="Z9" i="78"/>
  <c r="W71" i="18" s="1"/>
  <c r="L71" i="18"/>
  <c r="Y9" i="78"/>
  <c r="V71" i="18" s="1"/>
  <c r="K71" i="18"/>
  <c r="W8" i="78"/>
  <c r="T70" i="18" s="1"/>
  <c r="R70" i="18"/>
  <c r="Z8" i="78"/>
  <c r="W70" i="18" s="1"/>
  <c r="L70" i="18"/>
  <c r="Y8" i="78"/>
  <c r="V70" i="18" s="1"/>
  <c r="K70" i="18"/>
  <c r="W7" i="78"/>
  <c r="T23" i="18" s="1"/>
  <c r="R23" i="18"/>
  <c r="K23" i="18"/>
  <c r="I193" i="18"/>
  <c r="Y22" i="78"/>
  <c r="V193" i="18" s="1"/>
  <c r="J193" i="18"/>
  <c r="Z22" i="78"/>
  <c r="W193" i="18" s="1"/>
  <c r="W22" i="78"/>
  <c r="R193" i="18"/>
  <c r="W21" i="78"/>
  <c r="R187" i="18"/>
  <c r="L78" i="18"/>
  <c r="Z15" i="78"/>
  <c r="W13" i="78"/>
  <c r="R75" i="18"/>
  <c r="W12" i="78"/>
  <c r="R74" i="18"/>
  <c r="W11" i="78"/>
  <c r="R73" i="18"/>
  <c r="W10" i="78"/>
  <c r="R72" i="18"/>
  <c r="W25" i="74"/>
  <c r="AA25" i="74" s="1"/>
  <c r="W29" i="74"/>
  <c r="W15" i="74"/>
  <c r="AA15" i="74" s="1"/>
  <c r="Y14" i="74"/>
  <c r="Y18" i="74"/>
  <c r="Z19" i="74"/>
  <c r="Y21" i="74"/>
  <c r="Z22" i="74"/>
  <c r="Y24" i="74"/>
  <c r="Z25" i="74"/>
  <c r="Y27" i="74"/>
  <c r="Y29" i="74"/>
  <c r="Y31" i="74"/>
  <c r="Z32" i="74"/>
  <c r="Z34" i="74"/>
  <c r="Y36" i="74"/>
  <c r="Z37" i="74"/>
  <c r="W39" i="74"/>
  <c r="AA39" i="74" s="1"/>
  <c r="W26" i="74"/>
  <c r="AA26" i="74" s="1"/>
  <c r="Y33" i="74"/>
  <c r="Z40" i="74"/>
  <c r="Z14" i="74"/>
  <c r="Z15" i="74"/>
  <c r="Z16" i="74"/>
  <c r="Z17" i="74"/>
  <c r="Y19" i="74"/>
  <c r="Z20" i="74"/>
  <c r="Y22" i="74"/>
  <c r="Y23" i="74"/>
  <c r="Y25" i="74"/>
  <c r="Z26" i="74"/>
  <c r="Z27" i="74"/>
  <c r="Z28" i="74"/>
  <c r="Y30" i="74"/>
  <c r="Y32" i="74"/>
  <c r="Y34" i="74"/>
  <c r="Z35" i="74"/>
  <c r="Z36" i="74"/>
  <c r="Y39" i="74"/>
  <c r="W34" i="74"/>
  <c r="AA34" i="74" s="1"/>
  <c r="Y40" i="74"/>
  <c r="Y15" i="74"/>
  <c r="Y16" i="74"/>
  <c r="Y17" i="74"/>
  <c r="Z18" i="74"/>
  <c r="Y20" i="74"/>
  <c r="Z21" i="74"/>
  <c r="Z23" i="74"/>
  <c r="Z24" i="74"/>
  <c r="Y26" i="74"/>
  <c r="Y28" i="74"/>
  <c r="Z29" i="74"/>
  <c r="Z30" i="74"/>
  <c r="Z31" i="74"/>
  <c r="Z33" i="74"/>
  <c r="Y35" i="74"/>
  <c r="Y37" i="74"/>
  <c r="Z39" i="74"/>
  <c r="W14" i="74"/>
  <c r="AA14" i="74" s="1"/>
  <c r="Y9" i="74"/>
  <c r="V32" i="18" s="1"/>
  <c r="Z9" i="74"/>
  <c r="W32" i="18" s="1"/>
  <c r="Y10" i="74"/>
  <c r="V109" i="18" s="1"/>
  <c r="Z10" i="74"/>
  <c r="W109" i="18" s="1"/>
  <c r="Y7" i="74"/>
  <c r="Z8" i="74"/>
  <c r="W24" i="18" s="1"/>
  <c r="Y8" i="74"/>
  <c r="V24" i="18" s="1"/>
  <c r="Z7" i="74"/>
  <c r="Z12" i="74"/>
  <c r="W156" i="18" s="1"/>
  <c r="Z11" i="74"/>
  <c r="W130" i="18" s="1"/>
  <c r="Y13" i="74"/>
  <c r="V195" i="18" s="1"/>
  <c r="Y12" i="74"/>
  <c r="V156" i="18" s="1"/>
  <c r="Y11" i="74"/>
  <c r="V130" i="18" s="1"/>
  <c r="Z13" i="74"/>
  <c r="W195" i="18" s="1"/>
  <c r="W12" i="74"/>
  <c r="W11" i="74"/>
  <c r="AA11" i="74" s="1"/>
  <c r="X130" i="18" s="1"/>
  <c r="W10" i="74"/>
  <c r="W9" i="74"/>
  <c r="R24" i="18"/>
  <c r="W8" i="74"/>
  <c r="W7" i="74"/>
  <c r="R17" i="18"/>
  <c r="AA29" i="74"/>
  <c r="AA13" i="74"/>
  <c r="X195" i="18" s="1"/>
  <c r="Y7" i="73"/>
  <c r="V14" i="18" s="1"/>
  <c r="W8" i="73"/>
  <c r="U20" i="18" s="1"/>
  <c r="W9" i="73"/>
  <c r="R28" i="18"/>
  <c r="W10" i="73"/>
  <c r="R40" i="18"/>
  <c r="W11" i="73"/>
  <c r="R50" i="18"/>
  <c r="R51" i="18"/>
  <c r="W12" i="73"/>
  <c r="R54" i="18"/>
  <c r="W13" i="73"/>
  <c r="R56" i="18"/>
  <c r="W14" i="73"/>
  <c r="W15" i="73"/>
  <c r="R91" i="18"/>
  <c r="R95" i="18"/>
  <c r="W16" i="73"/>
  <c r="W17" i="73"/>
  <c r="R102" i="18"/>
  <c r="W18" i="73"/>
  <c r="R110" i="18"/>
  <c r="W19" i="73"/>
  <c r="R123" i="18"/>
  <c r="W20" i="73"/>
  <c r="R124" i="18"/>
  <c r="R152" i="18"/>
  <c r="W28" i="73"/>
  <c r="R184" i="18"/>
  <c r="W31" i="73"/>
  <c r="R188" i="18"/>
  <c r="W32" i="73"/>
  <c r="R194" i="18"/>
  <c r="W33" i="73"/>
  <c r="W7" i="73"/>
  <c r="M21" i="18"/>
  <c r="K151" i="18"/>
  <c r="Y11" i="91"/>
  <c r="V151" i="18" s="1"/>
  <c r="I151" i="18"/>
  <c r="R98" i="18"/>
  <c r="Y10" i="91"/>
  <c r="V98" i="18" s="1"/>
  <c r="R76" i="18"/>
  <c r="Y14" i="78"/>
  <c r="Y25" i="73"/>
  <c r="V129" i="18" s="1"/>
  <c r="Y28" i="73"/>
  <c r="V152" i="18" s="1"/>
  <c r="Y29" i="73"/>
  <c r="V171" i="18" s="1"/>
  <c r="Z30" i="73"/>
  <c r="W176" i="18" s="1"/>
  <c r="Y32" i="73"/>
  <c r="V188" i="18" s="1"/>
  <c r="Z34" i="73"/>
  <c r="Z25" i="73"/>
  <c r="W129" i="18" s="1"/>
  <c r="Z27" i="73"/>
  <c r="W143" i="18" s="1"/>
  <c r="Y30" i="73"/>
  <c r="V176" i="18" s="1"/>
  <c r="Y31" i="73"/>
  <c r="V184" i="18" s="1"/>
  <c r="Z32" i="73"/>
  <c r="W188" i="18" s="1"/>
  <c r="Y35" i="73"/>
  <c r="Y26" i="73"/>
  <c r="V132" i="18" s="1"/>
  <c r="Z26" i="73"/>
  <c r="W132" i="18" s="1"/>
  <c r="Y27" i="73"/>
  <c r="V143" i="18" s="1"/>
  <c r="Z28" i="73"/>
  <c r="W152" i="18" s="1"/>
  <c r="Z29" i="73"/>
  <c r="W171" i="18" s="1"/>
  <c r="Z31" i="73"/>
  <c r="W184" i="18" s="1"/>
  <c r="Y34" i="73"/>
  <c r="Z35" i="73"/>
  <c r="Z22" i="73"/>
  <c r="W126" i="18" s="1"/>
  <c r="L126" i="18"/>
  <c r="Y23" i="73"/>
  <c r="V127" i="18" s="1"/>
  <c r="K127" i="18"/>
  <c r="Z24" i="73"/>
  <c r="W128" i="18" s="1"/>
  <c r="L128" i="18"/>
  <c r="K132" i="18"/>
  <c r="K143" i="18"/>
  <c r="K171" i="18"/>
  <c r="K176" i="18"/>
  <c r="K188" i="18"/>
  <c r="Z33" i="73"/>
  <c r="W194" i="18" s="1"/>
  <c r="L194" i="18"/>
  <c r="Z21" i="73"/>
  <c r="W125" i="18" s="1"/>
  <c r="L125" i="18"/>
  <c r="Z20" i="73"/>
  <c r="W124" i="18" s="1"/>
  <c r="L124" i="18"/>
  <c r="Z19" i="73"/>
  <c r="W123" i="18" s="1"/>
  <c r="L123" i="18"/>
  <c r="Z18" i="73"/>
  <c r="W110" i="18" s="1"/>
  <c r="L110" i="18"/>
  <c r="Z17" i="73"/>
  <c r="W102" i="18" s="1"/>
  <c r="L102" i="18"/>
  <c r="Z16" i="73"/>
  <c r="W95" i="18" s="1"/>
  <c r="L95" i="18"/>
  <c r="Z15" i="73"/>
  <c r="W91" i="18" s="1"/>
  <c r="L91" i="18"/>
  <c r="Z14" i="73"/>
  <c r="W56" i="18" s="1"/>
  <c r="L56" i="18"/>
  <c r="Z13" i="73"/>
  <c r="W54" i="18" s="1"/>
  <c r="L54" i="18"/>
  <c r="Z12" i="73"/>
  <c r="W51" i="18" s="1"/>
  <c r="L51" i="18"/>
  <c r="Z11" i="73"/>
  <c r="W50" i="18" s="1"/>
  <c r="L50" i="18"/>
  <c r="Z10" i="73"/>
  <c r="W40" i="18" s="1"/>
  <c r="L40" i="18"/>
  <c r="Z9" i="73"/>
  <c r="W28" i="18" s="1"/>
  <c r="L28" i="18"/>
  <c r="Z8" i="73"/>
  <c r="W20" i="18" s="1"/>
  <c r="Y22" i="73"/>
  <c r="V126" i="18" s="1"/>
  <c r="Y24" i="73"/>
  <c r="V128" i="18" s="1"/>
  <c r="Z22" i="76"/>
  <c r="Z21" i="76"/>
  <c r="Z20" i="76"/>
  <c r="Z19" i="76"/>
  <c r="Z18" i="76"/>
  <c r="W185" i="18" s="1"/>
  <c r="Z17" i="76"/>
  <c r="W168" i="18" s="1"/>
  <c r="Z16" i="76"/>
  <c r="W150" i="18" s="1"/>
  <c r="Z15" i="76"/>
  <c r="W131" i="18" s="1"/>
  <c r="Z14" i="76"/>
  <c r="W113" i="18" s="1"/>
  <c r="Z13" i="76"/>
  <c r="W112" i="18" s="1"/>
  <c r="Z12" i="76"/>
  <c r="W111" i="18" s="1"/>
  <c r="Z11" i="76"/>
  <c r="W92" i="18" s="1"/>
  <c r="Z10" i="76"/>
  <c r="W83" i="18" s="1"/>
  <c r="Z9" i="76"/>
  <c r="W82" i="18" s="1"/>
  <c r="Z8" i="76"/>
  <c r="W81" i="18" s="1"/>
  <c r="R185" i="18"/>
  <c r="R168" i="18"/>
  <c r="R150" i="18"/>
  <c r="R131" i="18"/>
  <c r="T113" i="18"/>
  <c r="R113" i="18"/>
  <c r="R112" i="18"/>
  <c r="R111" i="18"/>
  <c r="R92" i="18"/>
  <c r="R83" i="18"/>
  <c r="R82" i="18"/>
  <c r="R81" i="18"/>
  <c r="Z29" i="103"/>
  <c r="Y12" i="103"/>
  <c r="S160" i="18"/>
  <c r="R160" i="18"/>
  <c r="Z25" i="101"/>
  <c r="Y25" i="101"/>
  <c r="R94" i="18"/>
  <c r="T94" i="18"/>
  <c r="R89" i="18"/>
  <c r="R88" i="18"/>
  <c r="R46" i="18"/>
  <c r="R30" i="18"/>
  <c r="S29" i="18"/>
  <c r="R29" i="18"/>
  <c r="Z18" i="97"/>
  <c r="Y24" i="97"/>
  <c r="Z29" i="96"/>
  <c r="S174" i="18"/>
  <c r="R174" i="18"/>
  <c r="Y32" i="92"/>
  <c r="R149" i="18"/>
  <c r="R148" i="18"/>
  <c r="R147" i="18"/>
  <c r="R146" i="18"/>
  <c r="R145" i="18"/>
  <c r="R144" i="18"/>
  <c r="R139" i="18"/>
  <c r="R138" i="18"/>
  <c r="R100" i="18"/>
  <c r="T99" i="18"/>
  <c r="R99" i="18"/>
  <c r="R64" i="18"/>
  <c r="R55" i="18"/>
  <c r="R48" i="18"/>
  <c r="R44" i="18"/>
  <c r="R43" i="18"/>
  <c r="Y40" i="91"/>
  <c r="Y39" i="91"/>
  <c r="Y38" i="91"/>
  <c r="Y37" i="91"/>
  <c r="Y36" i="91"/>
  <c r="Y35" i="91"/>
  <c r="Y34" i="91"/>
  <c r="Y33" i="91"/>
  <c r="Y32" i="91"/>
  <c r="Y31" i="91"/>
  <c r="Y30" i="91"/>
  <c r="Y29" i="91"/>
  <c r="Y28" i="91"/>
  <c r="Y27" i="91"/>
  <c r="Y7" i="56"/>
  <c r="Z7" i="56"/>
  <c r="S26" i="18"/>
  <c r="S8" i="18"/>
  <c r="R8" i="18"/>
  <c r="Y7" i="89"/>
  <c r="Z7" i="88"/>
  <c r="Y40" i="52"/>
  <c r="S22" i="18"/>
  <c r="Z7" i="87"/>
  <c r="R22" i="18"/>
  <c r="Y7" i="87"/>
  <c r="Y40" i="86"/>
  <c r="Y39" i="86"/>
  <c r="Y38" i="86"/>
  <c r="Y37" i="86"/>
  <c r="Y36" i="86"/>
  <c r="Y35" i="86"/>
  <c r="Y34" i="86"/>
  <c r="S53" i="18"/>
  <c r="Z9" i="86"/>
  <c r="W53" i="18" s="1"/>
  <c r="S19" i="18"/>
  <c r="Z7" i="86"/>
  <c r="W19" i="18" s="1"/>
  <c r="R19" i="18"/>
  <c r="Y7" i="86"/>
  <c r="Y40" i="85"/>
  <c r="Y39" i="85"/>
  <c r="Y38" i="85"/>
  <c r="Y37" i="85"/>
  <c r="Y36" i="85"/>
  <c r="Y35" i="85"/>
  <c r="Y34" i="85"/>
  <c r="Y33" i="85"/>
  <c r="Y32" i="85"/>
  <c r="Y31" i="85"/>
  <c r="Y30" i="85"/>
  <c r="Y29" i="85"/>
  <c r="Y28" i="85"/>
  <c r="Y27" i="85"/>
  <c r="Y26" i="85"/>
  <c r="Y25" i="85"/>
  <c r="Y23" i="85"/>
  <c r="V180" i="18" s="1"/>
  <c r="Y22" i="85"/>
  <c r="V164" i="18" s="1"/>
  <c r="Y21" i="85"/>
  <c r="V161" i="18" s="1"/>
  <c r="Y20" i="85"/>
  <c r="V158" i="18" s="1"/>
  <c r="Y19" i="85"/>
  <c r="V155" i="18" s="1"/>
  <c r="Y18" i="85"/>
  <c r="V154" i="18" s="1"/>
  <c r="Y17" i="85"/>
  <c r="V142" i="18" s="1"/>
  <c r="Y16" i="85"/>
  <c r="V141" i="18" s="1"/>
  <c r="Y15" i="85"/>
  <c r="V140" i="18" s="1"/>
  <c r="Y14" i="85"/>
  <c r="V135" i="18" s="1"/>
  <c r="Y13" i="85"/>
  <c r="V108" i="18" s="1"/>
  <c r="Y12" i="85"/>
  <c r="V107" i="18" s="1"/>
  <c r="Y11" i="85"/>
  <c r="V69" i="18" s="1"/>
  <c r="Y10" i="85"/>
  <c r="V68" i="18" s="1"/>
  <c r="Y9" i="85"/>
  <c r="V67" i="18" s="1"/>
  <c r="Y8" i="85"/>
  <c r="V66" i="18" s="1"/>
  <c r="Z7" i="85"/>
  <c r="Y7" i="85"/>
  <c r="Y40" i="84"/>
  <c r="Y39" i="84"/>
  <c r="Y38" i="84"/>
  <c r="Y37" i="84"/>
  <c r="Y36" i="84"/>
  <c r="Y35" i="84"/>
  <c r="Y34" i="84"/>
  <c r="Y33" i="84"/>
  <c r="Y32" i="84"/>
  <c r="Y31" i="84"/>
  <c r="Y30" i="84"/>
  <c r="Y29" i="84"/>
  <c r="Y28" i="84"/>
  <c r="Y27" i="84"/>
  <c r="Y26" i="84"/>
  <c r="Y25" i="84"/>
  <c r="Y24" i="84"/>
  <c r="Y23" i="84"/>
  <c r="Y22" i="84"/>
  <c r="Y21" i="84"/>
  <c r="Y20" i="84"/>
  <c r="Y19" i="84"/>
  <c r="Y18" i="84"/>
  <c r="Y17" i="84"/>
  <c r="Y16" i="84"/>
  <c r="Y15" i="84"/>
  <c r="Y14" i="84"/>
  <c r="Y13" i="84"/>
  <c r="Y12" i="84"/>
  <c r="Y11" i="84"/>
  <c r="Y10" i="84"/>
  <c r="Y9" i="84"/>
  <c r="Y8" i="84"/>
  <c r="Y7" i="84"/>
  <c r="Y40" i="83"/>
  <c r="R33" i="18"/>
  <c r="Y8" i="83"/>
  <c r="V33" i="18" s="1"/>
  <c r="S10" i="18"/>
  <c r="Z7" i="83"/>
  <c r="W10" i="18" s="1"/>
  <c r="Y40" i="82"/>
  <c r="Y39" i="82"/>
  <c r="Y38" i="82"/>
  <c r="Y37" i="82"/>
  <c r="R58" i="18"/>
  <c r="Y13" i="82"/>
  <c r="V58" i="18" s="1"/>
  <c r="Y12" i="82"/>
  <c r="V57" i="18" s="1"/>
  <c r="Y11" i="82"/>
  <c r="V39" i="18" s="1"/>
  <c r="Y10" i="82"/>
  <c r="V37" i="18" s="1"/>
  <c r="Y9" i="82"/>
  <c r="V36" i="18" s="1"/>
  <c r="Y8" i="82"/>
  <c r="Y40" i="81"/>
  <c r="Y39" i="81"/>
  <c r="Y38" i="81"/>
  <c r="Y37" i="81"/>
  <c r="Y36" i="81"/>
  <c r="Y35" i="81"/>
  <c r="Y34" i="81"/>
  <c r="Y33" i="81"/>
  <c r="Y32" i="81"/>
  <c r="Y31" i="81"/>
  <c r="Y30" i="81"/>
  <c r="Y29" i="81"/>
  <c r="Y28" i="81"/>
  <c r="Y27" i="81"/>
  <c r="Y26" i="81"/>
  <c r="Y25" i="81"/>
  <c r="Y23" i="81"/>
  <c r="Y22" i="81"/>
  <c r="Y21" i="81"/>
  <c r="Y20" i="81"/>
  <c r="Y19" i="81"/>
  <c r="Y18" i="81"/>
  <c r="Y17" i="81"/>
  <c r="Y16" i="81"/>
  <c r="Y15" i="81"/>
  <c r="Y14" i="81"/>
  <c r="Y13" i="81"/>
  <c r="Y12" i="81"/>
  <c r="Y11" i="81"/>
  <c r="Y10" i="81"/>
  <c r="Y9" i="81"/>
  <c r="Y8" i="81"/>
  <c r="Y7" i="81"/>
  <c r="S11" i="18"/>
  <c r="Z7" i="80"/>
  <c r="R11" i="18"/>
  <c r="Y7" i="80"/>
  <c r="Y11" i="80"/>
  <c r="V157" i="18" s="1"/>
  <c r="Y8" i="80"/>
  <c r="Y40" i="79"/>
  <c r="Y39" i="79"/>
  <c r="Z7" i="76"/>
  <c r="Z25" i="94"/>
  <c r="R25" i="18"/>
  <c r="Z7" i="73"/>
  <c r="W14" i="18" s="1"/>
  <c r="R21" i="18"/>
  <c r="Y7" i="83"/>
  <c r="V10" i="18" s="1"/>
  <c r="R49" i="18"/>
  <c r="T49" i="18"/>
  <c r="Y11" i="83"/>
  <c r="V49" i="18" s="1"/>
  <c r="Z8" i="83"/>
  <c r="W33" i="18" s="1"/>
  <c r="Z10" i="83"/>
  <c r="Y7" i="92"/>
  <c r="T173" i="18"/>
  <c r="R173" i="18"/>
  <c r="I153" i="18"/>
  <c r="Y16" i="83"/>
  <c r="J153" i="18"/>
  <c r="Z16" i="83"/>
  <c r="R153" i="18"/>
  <c r="K153" i="18"/>
  <c r="M160" i="18"/>
  <c r="Y25" i="76"/>
  <c r="Z26" i="76"/>
  <c r="Z28" i="76"/>
  <c r="Y31" i="76"/>
  <c r="Z33" i="76"/>
  <c r="Y36" i="76"/>
  <c r="Z25" i="76"/>
  <c r="Y26" i="76"/>
  <c r="Z29" i="76"/>
  <c r="Y32" i="76"/>
  <c r="Z34" i="76"/>
  <c r="Z36" i="76"/>
  <c r="Z23" i="76"/>
  <c r="Z27" i="76"/>
  <c r="Y29" i="76"/>
  <c r="Z31" i="76"/>
  <c r="Y34" i="76"/>
  <c r="Y37" i="76"/>
  <c r="Y24" i="76"/>
  <c r="Y27" i="76"/>
  <c r="Y30" i="76"/>
  <c r="Z32" i="76"/>
  <c r="Y35" i="76"/>
  <c r="Z37" i="76"/>
  <c r="Z24" i="76"/>
  <c r="Y28" i="76"/>
  <c r="Z30" i="76"/>
  <c r="Y33" i="76"/>
  <c r="Z35" i="76"/>
  <c r="Y7" i="76"/>
  <c r="Y23" i="76"/>
  <c r="Y22" i="76"/>
  <c r="Y21" i="76"/>
  <c r="Y20" i="76"/>
  <c r="Y19" i="76"/>
  <c r="Y18" i="76"/>
  <c r="V185" i="18" s="1"/>
  <c r="Y17" i="76"/>
  <c r="V168" i="18" s="1"/>
  <c r="Y16" i="76"/>
  <c r="V150" i="18" s="1"/>
  <c r="Y15" i="76"/>
  <c r="V131" i="18" s="1"/>
  <c r="Y14" i="76"/>
  <c r="V113" i="18" s="1"/>
  <c r="X113" i="18"/>
  <c r="Y13" i="76"/>
  <c r="V112" i="18" s="1"/>
  <c r="Y12" i="76"/>
  <c r="V111" i="18" s="1"/>
  <c r="Y11" i="76"/>
  <c r="V92" i="18" s="1"/>
  <c r="Y10" i="76"/>
  <c r="V83" i="18" s="1"/>
  <c r="Y9" i="76"/>
  <c r="V82" i="18" s="1"/>
  <c r="Y8" i="76"/>
  <c r="V81" i="18" s="1"/>
  <c r="Z8" i="104"/>
  <c r="V65" i="18" s="1"/>
  <c r="AA31" i="104"/>
  <c r="Z21" i="104"/>
  <c r="Z9" i="104"/>
  <c r="V122" i="18" s="1"/>
  <c r="AA9" i="104"/>
  <c r="W122" i="18" s="1"/>
  <c r="Z10" i="104"/>
  <c r="V166" i="18" s="1"/>
  <c r="AA7" i="104"/>
  <c r="Z7" i="103"/>
  <c r="Y7" i="103"/>
  <c r="Z7" i="102"/>
  <c r="Y7" i="102"/>
  <c r="Z7" i="101"/>
  <c r="Y7" i="101"/>
  <c r="Z7" i="100"/>
  <c r="Y7" i="100"/>
  <c r="Z10" i="99"/>
  <c r="W46" i="18" s="1"/>
  <c r="Z7" i="99"/>
  <c r="Y7" i="99"/>
  <c r="Z7" i="98"/>
  <c r="Y7" i="98"/>
  <c r="Z7" i="97"/>
  <c r="Y7" i="97"/>
  <c r="Z7" i="96"/>
  <c r="Y7" i="96"/>
  <c r="Z23" i="73"/>
  <c r="W127" i="18" s="1"/>
  <c r="Y33" i="73"/>
  <c r="V194" i="18" s="1"/>
  <c r="Y40" i="73"/>
  <c r="Y38" i="73"/>
  <c r="Y21" i="73"/>
  <c r="V125" i="18" s="1"/>
  <c r="Y20" i="73"/>
  <c r="V124" i="18" s="1"/>
  <c r="Y19" i="73"/>
  <c r="V123" i="18" s="1"/>
  <c r="Y18" i="73"/>
  <c r="V110" i="18" s="1"/>
  <c r="Y17" i="73"/>
  <c r="V102" i="18" s="1"/>
  <c r="Y16" i="73"/>
  <c r="V95" i="18" s="1"/>
  <c r="Y15" i="73"/>
  <c r="V91" i="18" s="1"/>
  <c r="Y14" i="73"/>
  <c r="V56" i="18" s="1"/>
  <c r="Y13" i="73"/>
  <c r="V54" i="18" s="1"/>
  <c r="Y12" i="73"/>
  <c r="V51" i="18" s="1"/>
  <c r="Y11" i="73"/>
  <c r="V50" i="18" s="1"/>
  <c r="Y10" i="73"/>
  <c r="V40" i="18" s="1"/>
  <c r="Y9" i="73"/>
  <c r="V28" i="18" s="1"/>
  <c r="Y8" i="73"/>
  <c r="V20" i="18" s="1"/>
  <c r="Z7" i="95"/>
  <c r="Y7" i="95"/>
  <c r="Z8" i="94"/>
  <c r="Y38" i="94"/>
  <c r="Y37" i="94"/>
  <c r="Y32" i="94"/>
  <c r="Y31" i="94"/>
  <c r="Y29" i="94"/>
  <c r="Y28" i="94"/>
  <c r="Y26" i="94"/>
  <c r="Y25" i="94"/>
  <c r="Y23" i="94"/>
  <c r="Y21" i="94"/>
  <c r="Y19" i="94"/>
  <c r="Y17" i="94"/>
  <c r="Y15" i="94"/>
  <c r="Y12" i="94"/>
  <c r="Y9" i="94"/>
  <c r="J42" i="94"/>
  <c r="I42" i="94"/>
  <c r="V198" i="18" l="1"/>
  <c r="AA9" i="92"/>
  <c r="X44" i="18" s="1"/>
  <c r="V197" i="18"/>
  <c r="AA18" i="92"/>
  <c r="X144" i="18" s="1"/>
  <c r="T141" i="18"/>
  <c r="V196" i="18"/>
  <c r="AA11" i="88"/>
  <c r="X196" i="18" s="1"/>
  <c r="AA20" i="92"/>
  <c r="X146" i="18" s="1"/>
  <c r="T98" i="18"/>
  <c r="AA12" i="76"/>
  <c r="X111" i="18" s="1"/>
  <c r="AA10" i="99"/>
  <c r="X46" i="18" s="1"/>
  <c r="AA10" i="90"/>
  <c r="X170" i="18" s="1"/>
  <c r="T55" i="18"/>
  <c r="AA16" i="83"/>
  <c r="X153" i="18" s="1"/>
  <c r="T112" i="18"/>
  <c r="T148" i="18"/>
  <c r="G44" i="98"/>
  <c r="C34" i="28" s="1"/>
  <c r="T52" i="18"/>
  <c r="T155" i="18"/>
  <c r="G17" i="28"/>
  <c r="T43" i="18"/>
  <c r="AA8" i="85"/>
  <c r="X66" i="18" s="1"/>
  <c r="G44" i="97"/>
  <c r="C33" i="28" s="1"/>
  <c r="H15" i="28"/>
  <c r="AA8" i="80"/>
  <c r="X12" i="18" s="1"/>
  <c r="G28" i="28"/>
  <c r="AA13" i="82"/>
  <c r="X58" i="18" s="1"/>
  <c r="T33" i="18"/>
  <c r="T13" i="18"/>
  <c r="AA15" i="83"/>
  <c r="X136" i="18" s="1"/>
  <c r="G44" i="79"/>
  <c r="C13" i="28" s="1"/>
  <c r="T185" i="18"/>
  <c r="H44" i="96"/>
  <c r="D32" i="28" s="1"/>
  <c r="H18" i="28"/>
  <c r="G44" i="93"/>
  <c r="AA7" i="86"/>
  <c r="X19" i="18" s="1"/>
  <c r="AA10" i="80"/>
  <c r="X62" i="18" s="1"/>
  <c r="AA14" i="85"/>
  <c r="X135" i="18" s="1"/>
  <c r="AA21" i="85"/>
  <c r="X161" i="18" s="1"/>
  <c r="AA17" i="85"/>
  <c r="X142" i="18" s="1"/>
  <c r="H30" i="28"/>
  <c r="E17" i="28"/>
  <c r="T150" i="18"/>
  <c r="G44" i="95"/>
  <c r="C31" i="28" s="1"/>
  <c r="H32" i="28"/>
  <c r="T147" i="18"/>
  <c r="AA22" i="85"/>
  <c r="X164" i="18" s="1"/>
  <c r="AA12" i="83"/>
  <c r="X77" i="18" s="1"/>
  <c r="AA17" i="76"/>
  <c r="X168" i="18" s="1"/>
  <c r="G44" i="50"/>
  <c r="C21" i="28" s="1"/>
  <c r="G23" i="28"/>
  <c r="T191" i="18"/>
  <c r="G13" i="28"/>
  <c r="AA11" i="85"/>
  <c r="X69" i="18" s="1"/>
  <c r="G21" i="28"/>
  <c r="T145" i="18"/>
  <c r="T149" i="18"/>
  <c r="T139" i="18"/>
  <c r="H13" i="28"/>
  <c r="H44" i="100"/>
  <c r="D36" i="28" s="1"/>
  <c r="G44" i="78"/>
  <c r="T81" i="18"/>
  <c r="H44" i="80"/>
  <c r="D14" i="28" s="1"/>
  <c r="AA16" i="92"/>
  <c r="X138" i="18" s="1"/>
  <c r="H26" i="28"/>
  <c r="E8" i="28"/>
  <c r="H33" i="28"/>
  <c r="AB8" i="104"/>
  <c r="X65" i="18" s="1"/>
  <c r="H44" i="102"/>
  <c r="D38" i="28" s="1"/>
  <c r="H44" i="103"/>
  <c r="D39" i="28" s="1"/>
  <c r="H44" i="81"/>
  <c r="D15" i="28" s="1"/>
  <c r="T140" i="18"/>
  <c r="T68" i="18"/>
  <c r="G44" i="103"/>
  <c r="T189" i="18"/>
  <c r="T137" i="18"/>
  <c r="H44" i="88"/>
  <c r="D25" i="28" s="1"/>
  <c r="AA17" i="78"/>
  <c r="X80" i="18" s="1"/>
  <c r="H23" i="28"/>
  <c r="AA12" i="91"/>
  <c r="X162" i="18" s="1"/>
  <c r="T107" i="18"/>
  <c r="G18" i="28"/>
  <c r="T108" i="18"/>
  <c r="AA23" i="73"/>
  <c r="X127" i="18" s="1"/>
  <c r="T180" i="18"/>
  <c r="T160" i="18"/>
  <c r="K44" i="28"/>
  <c r="H34" i="28"/>
  <c r="H28" i="28"/>
  <c r="AA11" i="76"/>
  <c r="X92" i="18" s="1"/>
  <c r="AA15" i="76"/>
  <c r="X131" i="18" s="1"/>
  <c r="G44" i="52"/>
  <c r="C23" i="28" s="1"/>
  <c r="W44" i="83"/>
  <c r="P17" i="28" s="1"/>
  <c r="AA10" i="76"/>
  <c r="X83" i="18" s="1"/>
  <c r="T30" i="18"/>
  <c r="AA11" i="99"/>
  <c r="X88" i="18" s="1"/>
  <c r="H44" i="73"/>
  <c r="G44" i="102"/>
  <c r="C38" i="28" s="1"/>
  <c r="G44" i="101"/>
  <c r="C37" i="28" s="1"/>
  <c r="H44" i="97"/>
  <c r="D33" i="28" s="1"/>
  <c r="H44" i="93"/>
  <c r="G44" i="82"/>
  <c r="T76" i="18"/>
  <c r="T67" i="18"/>
  <c r="M44" i="28"/>
  <c r="H44" i="83"/>
  <c r="D17" i="28" s="1"/>
  <c r="H44" i="82"/>
  <c r="D16" i="28" s="1"/>
  <c r="H44" i="91"/>
  <c r="D29" i="28" s="1"/>
  <c r="G41" i="76"/>
  <c r="E15" i="28"/>
  <c r="AA8" i="78"/>
  <c r="X70" i="18" s="1"/>
  <c r="T179" i="18"/>
  <c r="G44" i="83"/>
  <c r="C17" i="28" s="1"/>
  <c r="T89" i="18"/>
  <c r="T186" i="18"/>
  <c r="H21" i="28"/>
  <c r="AA11" i="91"/>
  <c r="X151" i="18" s="1"/>
  <c r="W44" i="92"/>
  <c r="P30" i="28" s="1"/>
  <c r="G44" i="100"/>
  <c r="C36" i="28" s="1"/>
  <c r="H44" i="101"/>
  <c r="G44" i="99"/>
  <c r="C35" i="28" s="1"/>
  <c r="H41" i="76"/>
  <c r="H44" i="79"/>
  <c r="D13" i="28" s="1"/>
  <c r="T78" i="18"/>
  <c r="G44" i="96"/>
  <c r="C32" i="28" s="1"/>
  <c r="G44" i="81"/>
  <c r="C15" i="28" s="1"/>
  <c r="G44" i="88"/>
  <c r="C25" i="28" s="1"/>
  <c r="J44" i="28"/>
  <c r="Y44" i="81"/>
  <c r="R15" i="28" s="1"/>
  <c r="T48" i="18"/>
  <c r="T79" i="18"/>
  <c r="T27" i="18"/>
  <c r="H38" i="28"/>
  <c r="H44" i="90"/>
  <c r="W44" i="84"/>
  <c r="P18" i="28" s="1"/>
  <c r="H44" i="56"/>
  <c r="D28" i="28" s="1"/>
  <c r="T159" i="18"/>
  <c r="T167" i="18"/>
  <c r="Y44" i="100"/>
  <c r="R36" i="28" s="1"/>
  <c r="G44" i="91"/>
  <c r="L44" i="28"/>
  <c r="Z44" i="95"/>
  <c r="S31" i="28" s="1"/>
  <c r="Z44" i="97"/>
  <c r="S33" i="28" s="1"/>
  <c r="G44" i="74"/>
  <c r="H44" i="50"/>
  <c r="D21" i="28" s="1"/>
  <c r="G44" i="90"/>
  <c r="C27" i="28" s="1"/>
  <c r="X60" i="18"/>
  <c r="AA44" i="97"/>
  <c r="T33" i="28" s="1"/>
  <c r="Z46" i="97"/>
  <c r="Z46" i="103"/>
  <c r="AA44" i="103"/>
  <c r="T39" i="28" s="1"/>
  <c r="H43" i="76"/>
  <c r="I10" i="28"/>
  <c r="W44" i="99"/>
  <c r="P35" i="28" s="1"/>
  <c r="W44" i="96"/>
  <c r="P32" i="28" s="1"/>
  <c r="Y44" i="101"/>
  <c r="R37" i="28" s="1"/>
  <c r="Z44" i="98"/>
  <c r="S34" i="28" s="1"/>
  <c r="Y44" i="96"/>
  <c r="R32" i="28" s="1"/>
  <c r="Z44" i="102"/>
  <c r="S38" i="28" s="1"/>
  <c r="Y41" i="76"/>
  <c r="R10" i="28" s="1"/>
  <c r="T172" i="18"/>
  <c r="T71" i="18"/>
  <c r="Z44" i="79"/>
  <c r="S13" i="28" s="1"/>
  <c r="T114" i="18"/>
  <c r="W44" i="91"/>
  <c r="P29" i="28" s="1"/>
  <c r="H35" i="28"/>
  <c r="Z46" i="100"/>
  <c r="AA44" i="100"/>
  <c r="T36" i="28" s="1"/>
  <c r="G42" i="84"/>
  <c r="G44" i="84" s="1"/>
  <c r="C18" i="28" s="1"/>
  <c r="H46" i="101"/>
  <c r="I37" i="28"/>
  <c r="H46" i="100"/>
  <c r="I36" i="28"/>
  <c r="H46" i="88"/>
  <c r="I25" i="28"/>
  <c r="H46" i="102"/>
  <c r="I38" i="28"/>
  <c r="H46" i="98"/>
  <c r="I34" i="28"/>
  <c r="W41" i="76"/>
  <c r="P10" i="28" s="1"/>
  <c r="W44" i="79"/>
  <c r="P13" i="28" s="1"/>
  <c r="Z44" i="81"/>
  <c r="S15" i="28" s="1"/>
  <c r="W44" i="52"/>
  <c r="P23" i="28" s="1"/>
  <c r="W44" i="80"/>
  <c r="P14" i="28" s="1"/>
  <c r="T154" i="18"/>
  <c r="Z41" i="76"/>
  <c r="S10" i="28" s="1"/>
  <c r="Z44" i="99"/>
  <c r="S35" i="28" s="1"/>
  <c r="H44" i="74"/>
  <c r="D12" i="28" s="1"/>
  <c r="H46" i="97"/>
  <c r="I33" i="28"/>
  <c r="H46" i="96"/>
  <c r="I32" i="28"/>
  <c r="H46" i="103"/>
  <c r="I39" i="28"/>
  <c r="H46" i="95"/>
  <c r="I31" i="28"/>
  <c r="H44" i="104"/>
  <c r="C40" i="28" s="1"/>
  <c r="H44" i="52"/>
  <c r="D23" i="28" s="1"/>
  <c r="F18" i="28"/>
  <c r="H42" i="84"/>
  <c r="H44" i="84" s="1"/>
  <c r="D18" i="28" s="1"/>
  <c r="H44" i="87"/>
  <c r="D24" i="28" s="1"/>
  <c r="Y44" i="98"/>
  <c r="R34" i="28" s="1"/>
  <c r="Y44" i="84"/>
  <c r="R18" i="28" s="1"/>
  <c r="Y44" i="99"/>
  <c r="R35" i="28" s="1"/>
  <c r="Z44" i="85"/>
  <c r="S20" i="28" s="1"/>
  <c r="Z44" i="96"/>
  <c r="S32" i="28" s="1"/>
  <c r="Y44" i="103"/>
  <c r="R39" i="28" s="1"/>
  <c r="Z44" i="80"/>
  <c r="S14" i="28" s="1"/>
  <c r="T158" i="18"/>
  <c r="Z44" i="87"/>
  <c r="S24" i="28" s="1"/>
  <c r="T174" i="18"/>
  <c r="Y44" i="79"/>
  <c r="R13" i="28" s="1"/>
  <c r="W44" i="86"/>
  <c r="P19" i="28" s="1"/>
  <c r="T31" i="18"/>
  <c r="V9" i="18"/>
  <c r="Y44" i="88"/>
  <c r="R25" i="28" s="1"/>
  <c r="Z44" i="89"/>
  <c r="S26" i="28" s="1"/>
  <c r="E14" i="28"/>
  <c r="Y44" i="95"/>
  <c r="R31" i="28" s="1"/>
  <c r="Y44" i="97"/>
  <c r="R33" i="28" s="1"/>
  <c r="Z44" i="103"/>
  <c r="S39" i="28" s="1"/>
  <c r="T26" i="18"/>
  <c r="W44" i="78"/>
  <c r="P11" i="28" s="1"/>
  <c r="W44" i="88"/>
  <c r="P25" i="28" s="1"/>
  <c r="W44" i="56"/>
  <c r="P28" i="28" s="1"/>
  <c r="G44" i="73"/>
  <c r="AA7" i="96"/>
  <c r="X174" i="18" s="1"/>
  <c r="H46" i="56"/>
  <c r="I28" i="28"/>
  <c r="H46" i="90"/>
  <c r="I27" i="28"/>
  <c r="Z44" i="104"/>
  <c r="R40" i="28" s="1"/>
  <c r="V60" i="18"/>
  <c r="H46" i="84"/>
  <c r="I18" i="28"/>
  <c r="Z44" i="52"/>
  <c r="S23" i="28" s="1"/>
  <c r="G44" i="89"/>
  <c r="C26" i="28" s="1"/>
  <c r="T60" i="18"/>
  <c r="X44" i="104"/>
  <c r="P40" i="28" s="1"/>
  <c r="Z44" i="100"/>
  <c r="S36" i="28" s="1"/>
  <c r="W44" i="82"/>
  <c r="P16" i="28" s="1"/>
  <c r="W15" i="18"/>
  <c r="Z44" i="82"/>
  <c r="S16" i="28" s="1"/>
  <c r="Z46" i="52"/>
  <c r="AA44" i="52"/>
  <c r="T23" i="28" s="1"/>
  <c r="Z46" i="95"/>
  <c r="AA44" i="95"/>
  <c r="T31" i="28" s="1"/>
  <c r="H46" i="91"/>
  <c r="I29" i="28"/>
  <c r="W44" i="97"/>
  <c r="P33" i="28" s="1"/>
  <c r="W84" i="18"/>
  <c r="Z44" i="91"/>
  <c r="S29" i="28" s="1"/>
  <c r="G44" i="80"/>
  <c r="C14" i="28" s="1"/>
  <c r="H44" i="86"/>
  <c r="D19" i="28" s="1"/>
  <c r="G44" i="92"/>
  <c r="G44" i="87"/>
  <c r="C24" i="28" s="1"/>
  <c r="W44" i="87"/>
  <c r="P24" i="28" s="1"/>
  <c r="H44" i="99"/>
  <c r="D35" i="28" s="1"/>
  <c r="W44" i="74"/>
  <c r="P12" i="28" s="1"/>
  <c r="G15" i="28"/>
  <c r="AA44" i="84"/>
  <c r="T18" i="28" s="1"/>
  <c r="Z46" i="84"/>
  <c r="Z46" i="89"/>
  <c r="AA44" i="89"/>
  <c r="T26" i="28" s="1"/>
  <c r="AA7" i="99"/>
  <c r="X29" i="18" s="1"/>
  <c r="AB9" i="104"/>
  <c r="X122" i="18" s="1"/>
  <c r="H46" i="52"/>
  <c r="I23" i="28"/>
  <c r="AA13" i="83"/>
  <c r="X93" i="18" s="1"/>
  <c r="W44" i="103"/>
  <c r="P39" i="28" s="1"/>
  <c r="H46" i="81"/>
  <c r="I15" i="28"/>
  <c r="Y44" i="93"/>
  <c r="R22" i="28" s="1"/>
  <c r="Y44" i="52"/>
  <c r="R23" i="28" s="1"/>
  <c r="H44" i="85"/>
  <c r="D20" i="28" s="1"/>
  <c r="AA7" i="50"/>
  <c r="W44" i="50"/>
  <c r="P21" i="28" s="1"/>
  <c r="W44" i="85"/>
  <c r="P20" i="28" s="1"/>
  <c r="H44" i="98"/>
  <c r="D34" i="28" s="1"/>
  <c r="AA44" i="104"/>
  <c r="S40" i="28" s="1"/>
  <c r="W60" i="18"/>
  <c r="X59" i="18"/>
  <c r="H46" i="93"/>
  <c r="I22" i="28"/>
  <c r="G44" i="85"/>
  <c r="C20" i="28" s="1"/>
  <c r="G44" i="56"/>
  <c r="C28" i="28" s="1"/>
  <c r="W44" i="89"/>
  <c r="P26" i="28" s="1"/>
  <c r="W44" i="100"/>
  <c r="P36" i="28" s="1"/>
  <c r="Z44" i="88"/>
  <c r="S25" i="28" s="1"/>
  <c r="Y44" i="89"/>
  <c r="R26" i="28" s="1"/>
  <c r="Z44" i="101"/>
  <c r="S37" i="28" s="1"/>
  <c r="V15" i="18"/>
  <c r="Y44" i="82"/>
  <c r="R16" i="28" s="1"/>
  <c r="AA7" i="98"/>
  <c r="W44" i="98"/>
  <c r="P34" i="28" s="1"/>
  <c r="AA44" i="102"/>
  <c r="T38" i="28" s="1"/>
  <c r="Z46" i="102"/>
  <c r="H46" i="79"/>
  <c r="I13" i="28"/>
  <c r="H46" i="86"/>
  <c r="I19" i="28"/>
  <c r="H46" i="82"/>
  <c r="I16" i="28"/>
  <c r="H46" i="99"/>
  <c r="I35" i="28"/>
  <c r="H46" i="85"/>
  <c r="I20" i="28"/>
  <c r="H46" i="78"/>
  <c r="I11" i="28"/>
  <c r="W44" i="102"/>
  <c r="P38" i="28" s="1"/>
  <c r="H46" i="89"/>
  <c r="I26" i="28"/>
  <c r="H46" i="80"/>
  <c r="I14" i="28"/>
  <c r="W44" i="101"/>
  <c r="P37" i="28" s="1"/>
  <c r="Z44" i="93"/>
  <c r="S22" i="28" s="1"/>
  <c r="H44" i="92"/>
  <c r="D30" i="28" s="1"/>
  <c r="H44" i="89"/>
  <c r="D26" i="28" s="1"/>
  <c r="G14" i="28"/>
  <c r="Y44" i="102"/>
  <c r="R38" i="28" s="1"/>
  <c r="V59" i="18"/>
  <c r="Y44" i="85"/>
  <c r="R20" i="28" s="1"/>
  <c r="Y44" i="87"/>
  <c r="R24" i="28" s="1"/>
  <c r="T119" i="18"/>
  <c r="W44" i="73"/>
  <c r="P8" i="28" s="1"/>
  <c r="AA44" i="79"/>
  <c r="T13" i="28" s="1"/>
  <c r="Z46" i="79"/>
  <c r="Z44" i="84"/>
  <c r="S18" i="28" s="1"/>
  <c r="AA8" i="86"/>
  <c r="AA44" i="86" s="1"/>
  <c r="T19" i="28" s="1"/>
  <c r="W44" i="93"/>
  <c r="P22" i="28" s="1"/>
  <c r="G26" i="28"/>
  <c r="H36" i="28"/>
  <c r="AA7" i="101"/>
  <c r="H46" i="87"/>
  <c r="I24" i="28"/>
  <c r="AA14" i="83"/>
  <c r="X96" i="18" s="1"/>
  <c r="AA7" i="76"/>
  <c r="H46" i="92"/>
  <c r="I30" i="28"/>
  <c r="H46" i="50"/>
  <c r="I21" i="28"/>
  <c r="AA7" i="80"/>
  <c r="X11" i="18" s="1"/>
  <c r="Z44" i="50"/>
  <c r="S21" i="28" s="1"/>
  <c r="W44" i="95"/>
  <c r="P31" i="28" s="1"/>
  <c r="H44" i="78"/>
  <c r="V84" i="18"/>
  <c r="Y44" i="91"/>
  <c r="R29" i="28" s="1"/>
  <c r="AB10" i="104"/>
  <c r="X166" i="18" s="1"/>
  <c r="G44" i="86"/>
  <c r="C19" i="28" s="1"/>
  <c r="AA7" i="81"/>
  <c r="W44" i="81"/>
  <c r="P15" i="28" s="1"/>
  <c r="Y44" i="50"/>
  <c r="R21" i="28" s="1"/>
  <c r="H44" i="95"/>
  <c r="I12" i="28"/>
  <c r="H46" i="74"/>
  <c r="V17" i="18"/>
  <c r="Y44" i="74"/>
  <c r="R12" i="28" s="1"/>
  <c r="W17" i="18"/>
  <c r="Z44" i="74"/>
  <c r="S12" i="28" s="1"/>
  <c r="Y44" i="94"/>
  <c r="R9" i="28" s="1"/>
  <c r="V12" i="18"/>
  <c r="Y44" i="80"/>
  <c r="R14" i="28" s="1"/>
  <c r="Y44" i="73"/>
  <c r="R8" i="28" s="1"/>
  <c r="H46" i="73"/>
  <c r="I8" i="28"/>
  <c r="Z44" i="73"/>
  <c r="S8" i="28" s="1"/>
  <c r="W23" i="18"/>
  <c r="Z44" i="78"/>
  <c r="S11" i="28" s="1"/>
  <c r="AA7" i="78"/>
  <c r="V23" i="18"/>
  <c r="Y44" i="78"/>
  <c r="R11" i="28" s="1"/>
  <c r="W31" i="18"/>
  <c r="Z44" i="86"/>
  <c r="S19" i="28" s="1"/>
  <c r="V31" i="18"/>
  <c r="Y44" i="86"/>
  <c r="R19" i="28" s="1"/>
  <c r="T100" i="18"/>
  <c r="W100" i="18"/>
  <c r="Z44" i="92"/>
  <c r="S30" i="28" s="1"/>
  <c r="N30" i="28"/>
  <c r="N44" i="28" s="1"/>
  <c r="X64" i="18"/>
  <c r="V64" i="18"/>
  <c r="Y44" i="92"/>
  <c r="R30" i="28" s="1"/>
  <c r="I9" i="28"/>
  <c r="G43" i="94"/>
  <c r="AA10" i="94"/>
  <c r="G9" i="28"/>
  <c r="O44" i="28"/>
  <c r="K202" i="18"/>
  <c r="I201" i="18"/>
  <c r="L202" i="18"/>
  <c r="J201" i="18"/>
  <c r="S202" i="18"/>
  <c r="AA10" i="83"/>
  <c r="X47" i="18" s="1"/>
  <c r="X49" i="18"/>
  <c r="I17" i="28"/>
  <c r="H46" i="83"/>
  <c r="W47" i="18"/>
  <c r="Z44" i="83"/>
  <c r="S17" i="28" s="1"/>
  <c r="Y44" i="83"/>
  <c r="R17" i="28" s="1"/>
  <c r="X38" i="18"/>
  <c r="R202" i="18"/>
  <c r="Z44" i="56"/>
  <c r="S28" i="28" s="1"/>
  <c r="W45" i="18"/>
  <c r="Y44" i="56"/>
  <c r="R28" i="28" s="1"/>
  <c r="V45" i="18"/>
  <c r="Z44" i="90"/>
  <c r="S27" i="28" s="1"/>
  <c r="W8" i="18"/>
  <c r="W44" i="90"/>
  <c r="P27" i="28" s="1"/>
  <c r="AA7" i="90"/>
  <c r="Y44" i="90"/>
  <c r="R27" i="28" s="1"/>
  <c r="V8" i="18"/>
  <c r="AA12" i="94"/>
  <c r="Z44" i="94"/>
  <c r="S9" i="28" s="1"/>
  <c r="H9" i="28"/>
  <c r="H43" i="94"/>
  <c r="V21" i="18"/>
  <c r="AA7" i="94"/>
  <c r="W44" i="94"/>
  <c r="P9" i="28" s="1"/>
  <c r="W25" i="18"/>
  <c r="V97" i="18"/>
  <c r="T157" i="18"/>
  <c r="AA11" i="80"/>
  <c r="G40" i="28"/>
  <c r="D40" i="28"/>
  <c r="F40" i="28"/>
  <c r="E40" i="28"/>
  <c r="H39" i="28"/>
  <c r="F39" i="28"/>
  <c r="G38" i="28"/>
  <c r="F38" i="28"/>
  <c r="E38" i="28"/>
  <c r="H37" i="28"/>
  <c r="G37" i="28"/>
  <c r="F37" i="28"/>
  <c r="E37" i="28"/>
  <c r="G36" i="28"/>
  <c r="F36" i="28"/>
  <c r="E36" i="28"/>
  <c r="AA30" i="99"/>
  <c r="X192" i="18" s="1"/>
  <c r="T192" i="18"/>
  <c r="AA29" i="99"/>
  <c r="X190" i="18" s="1"/>
  <c r="T190" i="18"/>
  <c r="AA24" i="99"/>
  <c r="X121" i="18" s="1"/>
  <c r="T121" i="18"/>
  <c r="AA23" i="99"/>
  <c r="X120" i="18" s="1"/>
  <c r="T120" i="18"/>
  <c r="T103" i="18"/>
  <c r="AA15" i="99"/>
  <c r="X103" i="18" s="1"/>
  <c r="AA13" i="99"/>
  <c r="X90" i="18" s="1"/>
  <c r="T90" i="18"/>
  <c r="AA9" i="99"/>
  <c r="T41" i="18"/>
  <c r="AA27" i="99"/>
  <c r="X175" i="18" s="1"/>
  <c r="T175" i="18"/>
  <c r="AA21" i="99"/>
  <c r="X118" i="18" s="1"/>
  <c r="T118" i="18"/>
  <c r="AA20" i="99"/>
  <c r="X117" i="18" s="1"/>
  <c r="T117" i="18"/>
  <c r="AA19" i="99"/>
  <c r="X116" i="18" s="1"/>
  <c r="T116" i="18"/>
  <c r="AA18" i="99"/>
  <c r="X115" i="18" s="1"/>
  <c r="T115" i="18"/>
  <c r="AA17" i="99"/>
  <c r="X106" i="18" s="1"/>
  <c r="T106" i="18"/>
  <c r="AA16" i="99"/>
  <c r="X104" i="18" s="1"/>
  <c r="T104" i="18"/>
  <c r="G35" i="28"/>
  <c r="F35" i="28"/>
  <c r="E35" i="28"/>
  <c r="E34" i="28"/>
  <c r="G33" i="28"/>
  <c r="F33" i="28"/>
  <c r="E33" i="28"/>
  <c r="H31" i="28"/>
  <c r="G31" i="28"/>
  <c r="F31" i="28"/>
  <c r="E31" i="28"/>
  <c r="AA15" i="92"/>
  <c r="X101" i="18" s="1"/>
  <c r="T101" i="18"/>
  <c r="AA7" i="92"/>
  <c r="T42" i="18"/>
  <c r="T87" i="18"/>
  <c r="AA9" i="91"/>
  <c r="X87" i="18" s="1"/>
  <c r="T86" i="18"/>
  <c r="AA8" i="91"/>
  <c r="X86" i="18" s="1"/>
  <c r="T84" i="18"/>
  <c r="AA7" i="91"/>
  <c r="H29" i="28"/>
  <c r="F29" i="28"/>
  <c r="AA8" i="56"/>
  <c r="T35" i="18"/>
  <c r="AA9" i="56"/>
  <c r="T45" i="18"/>
  <c r="F28" i="28"/>
  <c r="W170" i="18"/>
  <c r="F26" i="28"/>
  <c r="E26" i="28"/>
  <c r="AA7" i="93"/>
  <c r="AA10" i="88"/>
  <c r="X165" i="18" s="1"/>
  <c r="T165" i="18"/>
  <c r="AA9" i="88"/>
  <c r="X134" i="18" s="1"/>
  <c r="T134" i="18"/>
  <c r="AA8" i="88"/>
  <c r="T105" i="18"/>
  <c r="V105" i="18"/>
  <c r="AA7" i="88"/>
  <c r="X9" i="18" s="1"/>
  <c r="T9" i="18"/>
  <c r="H25" i="28"/>
  <c r="F25" i="28"/>
  <c r="F23" i="28"/>
  <c r="E23" i="28"/>
  <c r="F21" i="28"/>
  <c r="E21" i="28"/>
  <c r="H20" i="28"/>
  <c r="G20" i="28"/>
  <c r="H24" i="28"/>
  <c r="G24" i="28"/>
  <c r="T61" i="18"/>
  <c r="AA9" i="87"/>
  <c r="X61" i="18" s="1"/>
  <c r="T34" i="18"/>
  <c r="AA8" i="87"/>
  <c r="H19" i="28"/>
  <c r="G19" i="28"/>
  <c r="F19" i="28"/>
  <c r="E19" i="28"/>
  <c r="AA7" i="83"/>
  <c r="X10" i="18" s="1"/>
  <c r="T10" i="18"/>
  <c r="H14" i="28"/>
  <c r="AA23" i="82"/>
  <c r="X183" i="18" s="1"/>
  <c r="T183" i="18"/>
  <c r="AA22" i="82"/>
  <c r="X182" i="18" s="1"/>
  <c r="T182" i="18"/>
  <c r="AA21" i="82"/>
  <c r="X181" i="18" s="1"/>
  <c r="T181" i="18"/>
  <c r="AA20" i="82"/>
  <c r="X178" i="18" s="1"/>
  <c r="T178" i="18"/>
  <c r="AA19" i="82"/>
  <c r="X177" i="18" s="1"/>
  <c r="T177" i="18"/>
  <c r="AA18" i="82"/>
  <c r="X169" i="18" s="1"/>
  <c r="T169" i="18"/>
  <c r="AA17" i="82"/>
  <c r="X163" i="18" s="1"/>
  <c r="T163" i="18"/>
  <c r="AA16" i="82"/>
  <c r="X133" i="18" s="1"/>
  <c r="T133" i="18"/>
  <c r="AA15" i="82"/>
  <c r="X85" i="18" s="1"/>
  <c r="T85" i="18"/>
  <c r="AA14" i="82"/>
  <c r="X63" i="18" s="1"/>
  <c r="T63" i="18"/>
  <c r="H16" i="28"/>
  <c r="G16" i="28"/>
  <c r="E16" i="28"/>
  <c r="F16" i="28"/>
  <c r="T57" i="18"/>
  <c r="AA12" i="82"/>
  <c r="X57" i="18" s="1"/>
  <c r="AA11" i="82"/>
  <c r="X39" i="18" s="1"/>
  <c r="T39" i="18"/>
  <c r="T37" i="18"/>
  <c r="AA10" i="82"/>
  <c r="X37" i="18" s="1"/>
  <c r="AA9" i="82"/>
  <c r="X36" i="18" s="1"/>
  <c r="T36" i="18"/>
  <c r="AA8" i="82"/>
  <c r="X18" i="18" s="1"/>
  <c r="T18" i="18"/>
  <c r="T15" i="18"/>
  <c r="AA7" i="82"/>
  <c r="AA21" i="73"/>
  <c r="X125" i="18" s="1"/>
  <c r="T125" i="18"/>
  <c r="AA22" i="73"/>
  <c r="X126" i="18" s="1"/>
  <c r="T126" i="18"/>
  <c r="AA24" i="73"/>
  <c r="X128" i="18" s="1"/>
  <c r="T128" i="18"/>
  <c r="AA25" i="73"/>
  <c r="X129" i="18" s="1"/>
  <c r="T129" i="18"/>
  <c r="AA26" i="73"/>
  <c r="X132" i="18" s="1"/>
  <c r="T132" i="18"/>
  <c r="AA27" i="73"/>
  <c r="X143" i="18" s="1"/>
  <c r="T143" i="18"/>
  <c r="AA29" i="73"/>
  <c r="X171" i="18" s="1"/>
  <c r="T171" i="18"/>
  <c r="AA30" i="73"/>
  <c r="X176" i="18" s="1"/>
  <c r="T176" i="18"/>
  <c r="T97" i="18"/>
  <c r="AA9" i="94"/>
  <c r="G11" i="28"/>
  <c r="H11" i="28"/>
  <c r="AA22" i="78"/>
  <c r="X193" i="18" s="1"/>
  <c r="T193" i="18"/>
  <c r="AA21" i="78"/>
  <c r="X187" i="18" s="1"/>
  <c r="T187" i="18"/>
  <c r="T75" i="18"/>
  <c r="AA13" i="78"/>
  <c r="X75" i="18" s="1"/>
  <c r="AA12" i="78"/>
  <c r="X74" i="18" s="1"/>
  <c r="T74" i="18"/>
  <c r="AA11" i="78"/>
  <c r="X73" i="18" s="1"/>
  <c r="T73" i="18"/>
  <c r="AA10" i="78"/>
  <c r="T72" i="18"/>
  <c r="W78" i="18"/>
  <c r="AA12" i="74"/>
  <c r="X156" i="18" s="1"/>
  <c r="AA10" i="74"/>
  <c r="X109" i="18" s="1"/>
  <c r="AA9" i="74"/>
  <c r="X32" i="18" s="1"/>
  <c r="AA8" i="74"/>
  <c r="X24" i="18" s="1"/>
  <c r="T24" i="18"/>
  <c r="AA7" i="74"/>
  <c r="T17" i="18"/>
  <c r="H12" i="28"/>
  <c r="G12" i="28"/>
  <c r="AA9" i="73"/>
  <c r="X28" i="18" s="1"/>
  <c r="T28" i="18"/>
  <c r="AA10" i="73"/>
  <c r="X40" i="18" s="1"/>
  <c r="T40" i="18"/>
  <c r="AA11" i="73"/>
  <c r="X50" i="18" s="1"/>
  <c r="T50" i="18"/>
  <c r="AA12" i="73"/>
  <c r="X51" i="18" s="1"/>
  <c r="T51" i="18"/>
  <c r="AA13" i="73"/>
  <c r="X54" i="18" s="1"/>
  <c r="T54" i="18"/>
  <c r="AA14" i="73"/>
  <c r="X56" i="18" s="1"/>
  <c r="T56" i="18"/>
  <c r="AA15" i="73"/>
  <c r="X91" i="18" s="1"/>
  <c r="T91" i="18"/>
  <c r="AA16" i="73"/>
  <c r="X95" i="18" s="1"/>
  <c r="T95" i="18"/>
  <c r="AA17" i="73"/>
  <c r="X102" i="18" s="1"/>
  <c r="T102" i="18"/>
  <c r="AA18" i="73"/>
  <c r="X110" i="18" s="1"/>
  <c r="T110" i="18"/>
  <c r="AA19" i="73"/>
  <c r="X123" i="18" s="1"/>
  <c r="T123" i="18"/>
  <c r="AA20" i="73"/>
  <c r="X124" i="18" s="1"/>
  <c r="T124" i="18"/>
  <c r="AA28" i="73"/>
  <c r="X152" i="18" s="1"/>
  <c r="T152" i="18"/>
  <c r="AA31" i="73"/>
  <c r="X184" i="18" s="1"/>
  <c r="T184" i="18"/>
  <c r="AA32" i="73"/>
  <c r="X188" i="18" s="1"/>
  <c r="T188" i="18"/>
  <c r="AA33" i="73"/>
  <c r="X194" i="18" s="1"/>
  <c r="T194" i="18"/>
  <c r="AA8" i="73"/>
  <c r="X20" i="18" s="1"/>
  <c r="AA7" i="73"/>
  <c r="X14" i="18" s="1"/>
  <c r="T64" i="18"/>
  <c r="V76" i="18"/>
  <c r="W160" i="18"/>
  <c r="T29" i="18"/>
  <c r="W29" i="18"/>
  <c r="V29" i="18"/>
  <c r="W174" i="18"/>
  <c r="V174" i="18"/>
  <c r="V26" i="18"/>
  <c r="W26" i="18"/>
  <c r="T8" i="18"/>
  <c r="W9" i="18"/>
  <c r="T22" i="18"/>
  <c r="W22" i="18"/>
  <c r="X22" i="18"/>
  <c r="V22" i="18"/>
  <c r="T53" i="18"/>
  <c r="V19" i="18"/>
  <c r="T59" i="18"/>
  <c r="W59" i="18"/>
  <c r="V18" i="18"/>
  <c r="W11" i="18"/>
  <c r="V11" i="18"/>
  <c r="W21" i="18"/>
  <c r="T21" i="18"/>
  <c r="V42" i="18"/>
  <c r="H17" i="28"/>
  <c r="V153" i="18"/>
  <c r="W153" i="18"/>
  <c r="F30" i="28"/>
  <c r="F32" i="28"/>
  <c r="F20" i="28"/>
  <c r="E20" i="28"/>
  <c r="G39" i="28"/>
  <c r="X160" i="18"/>
  <c r="E39" i="28"/>
  <c r="V160" i="18"/>
  <c r="H10" i="28"/>
  <c r="G10" i="28"/>
  <c r="H27" i="28"/>
  <c r="F27" i="28"/>
  <c r="G32" i="28"/>
  <c r="E32" i="28"/>
  <c r="G30" i="28"/>
  <c r="E30" i="28"/>
  <c r="G29" i="28"/>
  <c r="E29" i="28"/>
  <c r="E28" i="28"/>
  <c r="G27" i="28"/>
  <c r="E27" i="28"/>
  <c r="G25" i="28"/>
  <c r="E25" i="28"/>
  <c r="H22" i="28"/>
  <c r="G22" i="28"/>
  <c r="F22" i="28"/>
  <c r="E22" i="28"/>
  <c r="H42" i="94"/>
  <c r="F9" i="28"/>
  <c r="G42" i="94"/>
  <c r="E9" i="28"/>
  <c r="F17" i="28"/>
  <c r="F15" i="28"/>
  <c r="F14" i="28"/>
  <c r="E13" i="28"/>
  <c r="F13" i="28"/>
  <c r="F11" i="28"/>
  <c r="E11" i="28"/>
  <c r="F10" i="28"/>
  <c r="E10" i="28"/>
  <c r="F12" i="28"/>
  <c r="E12" i="28"/>
  <c r="F8" i="28"/>
  <c r="H8" i="28"/>
  <c r="G8" i="28"/>
  <c r="I44" i="28" l="1"/>
  <c r="G201" i="18"/>
  <c r="AA44" i="85"/>
  <c r="T20" i="28" s="1"/>
  <c r="Z46" i="85"/>
  <c r="AA44" i="87"/>
  <c r="T24" i="28" s="1"/>
  <c r="Z46" i="92"/>
  <c r="AA44" i="92"/>
  <c r="T30" i="28" s="1"/>
  <c r="Z46" i="86"/>
  <c r="Z46" i="87"/>
  <c r="Z46" i="83"/>
  <c r="Z43" i="76"/>
  <c r="AA41" i="76"/>
  <c r="T10" i="28" s="1"/>
  <c r="X31" i="18"/>
  <c r="AA44" i="99"/>
  <c r="T35" i="28" s="1"/>
  <c r="Z46" i="99"/>
  <c r="Z46" i="50"/>
  <c r="AA44" i="50"/>
  <c r="T21" i="28" s="1"/>
  <c r="X84" i="18"/>
  <c r="Z46" i="91"/>
  <c r="AA44" i="91"/>
  <c r="T29" i="28" s="1"/>
  <c r="AA44" i="88"/>
  <c r="T25" i="28" s="1"/>
  <c r="Z46" i="88"/>
  <c r="Z46" i="93"/>
  <c r="AA44" i="93"/>
  <c r="T22" i="28" s="1"/>
  <c r="AA44" i="81"/>
  <c r="T15" i="28" s="1"/>
  <c r="Z46" i="81"/>
  <c r="Z46" i="80"/>
  <c r="AA44" i="80"/>
  <c r="T14" i="28" s="1"/>
  <c r="Z46" i="98"/>
  <c r="AA44" i="98"/>
  <c r="T34" i="28" s="1"/>
  <c r="AA46" i="104"/>
  <c r="Z46" i="96"/>
  <c r="AA44" i="96"/>
  <c r="T32" i="28" s="1"/>
  <c r="AA44" i="83"/>
  <c r="T17" i="28" s="1"/>
  <c r="Z46" i="82"/>
  <c r="AA44" i="82"/>
  <c r="T16" i="28" s="1"/>
  <c r="Z46" i="101"/>
  <c r="AA44" i="101"/>
  <c r="T37" i="28" s="1"/>
  <c r="AB44" i="104"/>
  <c r="T40" i="28" s="1"/>
  <c r="Z46" i="74"/>
  <c r="AA44" i="74"/>
  <c r="T12" i="28" s="1"/>
  <c r="Z46" i="73"/>
  <c r="AA44" i="73"/>
  <c r="T8" i="28" s="1"/>
  <c r="AA44" i="78"/>
  <c r="T11" i="28" s="1"/>
  <c r="Z46" i="78"/>
  <c r="X23" i="18"/>
  <c r="H201" i="18"/>
  <c r="R44" i="28"/>
  <c r="P44" i="28"/>
  <c r="S44" i="28"/>
  <c r="G44" i="94"/>
  <c r="C9" i="28" s="1"/>
  <c r="T202" i="18"/>
  <c r="X45" i="18"/>
  <c r="Z46" i="56"/>
  <c r="AA44" i="56"/>
  <c r="T28" i="28" s="1"/>
  <c r="Z46" i="94"/>
  <c r="AA44" i="94"/>
  <c r="T9" i="28" s="1"/>
  <c r="AA44" i="90"/>
  <c r="T27" i="28" s="1"/>
  <c r="Z46" i="90"/>
  <c r="X8" i="18"/>
  <c r="W202" i="18"/>
  <c r="X21" i="18"/>
  <c r="H44" i="94"/>
  <c r="D9" i="28" s="1"/>
  <c r="V202" i="18"/>
  <c r="H202" i="18"/>
  <c r="X157" i="18"/>
  <c r="C39" i="28"/>
  <c r="D37" i="28"/>
  <c r="X41" i="18"/>
  <c r="D31" i="28"/>
  <c r="X42" i="18"/>
  <c r="C29" i="28"/>
  <c r="X35" i="18"/>
  <c r="D27" i="28"/>
  <c r="X105" i="18"/>
  <c r="X34" i="18"/>
  <c r="C16" i="28"/>
  <c r="X15" i="18"/>
  <c r="C11" i="28"/>
  <c r="X97" i="18"/>
  <c r="D11" i="28"/>
  <c r="X72" i="18"/>
  <c r="C12" i="28"/>
  <c r="X17" i="18"/>
  <c r="G43" i="28"/>
  <c r="H43" i="28"/>
  <c r="C30" i="28"/>
  <c r="D10" i="28"/>
  <c r="C10" i="28"/>
  <c r="D22" i="28"/>
  <c r="C22" i="28"/>
  <c r="D8" i="28"/>
  <c r="S46" i="28" l="1"/>
  <c r="T44" i="28"/>
  <c r="X201" i="18"/>
  <c r="W204" i="18"/>
  <c r="H44" i="72"/>
  <c r="G44" i="72"/>
  <c r="C4" i="72" l="1"/>
  <c r="C4" i="28"/>
  <c r="C3" i="28"/>
  <c r="E5" i="11"/>
  <c r="F5" i="11" s="1"/>
  <c r="E4" i="11"/>
  <c r="F4" i="11" s="1"/>
  <c r="D7" i="11"/>
  <c r="F3" i="11"/>
  <c r="I3" i="11"/>
  <c r="J3" i="11"/>
  <c r="L3" i="11" s="1"/>
  <c r="I4" i="11"/>
  <c r="J4" i="11"/>
  <c r="L4" i="11" s="1"/>
  <c r="I5" i="11"/>
  <c r="J5" i="11"/>
  <c r="L5" i="11" s="1"/>
  <c r="C13" i="7"/>
  <c r="C12" i="7"/>
  <c r="I11" i="7"/>
  <c r="M11" i="7" s="1"/>
  <c r="C11" i="7"/>
  <c r="J11" i="7" l="1"/>
  <c r="K11" i="7" s="1"/>
  <c r="L11" i="7" s="1"/>
  <c r="E6" i="11"/>
  <c r="F6" i="11" s="1"/>
  <c r="G3" i="11" s="1"/>
  <c r="M3" i="11"/>
  <c r="O11" i="7"/>
  <c r="N11" i="7"/>
  <c r="E3" i="7" s="1"/>
  <c r="D3" i="7"/>
  <c r="K201" i="18"/>
  <c r="L201" i="18"/>
  <c r="D5" i="7" l="1"/>
  <c r="Q11" i="7"/>
  <c r="D6" i="7" s="1"/>
  <c r="F7" i="11"/>
  <c r="E7" i="11"/>
  <c r="H203" i="18"/>
  <c r="P11" i="7"/>
  <c r="E4" i="7" s="1"/>
  <c r="D4" i="7"/>
  <c r="E5" i="7"/>
  <c r="R11" i="7" l="1"/>
  <c r="E6" i="7" s="1"/>
  <c r="E42" i="28"/>
  <c r="F42" i="28"/>
  <c r="C44" i="28" l="1"/>
  <c r="D44" i="28"/>
  <c r="M201" i="18" l="1"/>
  <c r="C8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R6" authorId="0" shapeId="0" xr:uid="{00000000-0006-0000-02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2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2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C7" authorId="0" shapeId="0" xr:uid="{00000000-0006-0000-02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D7" authorId="0" shapeId="0" xr:uid="{00000000-0006-0000-02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E7" authorId="0" shapeId="0" xr:uid="{00000000-0006-0000-02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F7" authorId="0" shapeId="0" xr:uid="{00000000-0006-0000-02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229EE322-F6FB-416F-9CE1-EB9EDB56013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5223A346-4F69-401A-AFB8-8B69D4F7F94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5D54245D-5425-47D7-9EF3-1EA9F6FA89B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358D40E0-71E4-42F2-97B6-2A82FD796FCD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8FE2B5E5-D393-4F3C-8BCF-85EC4446BA63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73FF0CC-5CBC-470A-975E-14B9598D0BD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B3442FDD-36F1-47F2-9653-05E0575B139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AF2D6F42-71EA-41D2-9C4E-646C3FF4AE1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91AF7BA0-0872-4640-811B-F4A64C20828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A0A32713-99BB-4410-A82F-0EAF48F497F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64FC4F9F-8E3F-48A6-BB04-308E8A2E3AB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6ECEDF9E-3A97-436F-963A-92EDFFAB1A4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3DA83707-1B0E-40F1-B627-858DCC85C9FB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19EECBB1-5E20-477A-B887-BCF7911AA43F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6AE89067-65E9-4D6C-A0A2-E02694C3CE9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900FE9ED-0BD2-49A6-B463-1A9E9694E52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8F13DC34-365F-4278-9B4F-ABDB7ECBD06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23CCCCD-8B21-485D-ACED-E064A4EA27B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9B82EFA5-3B27-4B91-8C25-AD0C1BACBDD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2DC24F94-17DE-4BB6-86D1-CA1990F3990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F35AA9B8-6CFA-42A5-B875-EEA794279C4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CACA2D53-0C02-40AE-A2B5-591731E5ED9C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DBB7267D-4A67-4063-8BDD-568FF3C5C394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5864A753-F7B9-4B61-83FE-F2B7B118467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ACA245E3-D0AC-4280-A3CB-73334F99E59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E76615EF-ACF1-4158-899B-3B3928A2CB5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D41550B-1FC9-4633-8D09-DF1FE1E3BF6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12DC43AE-890A-49E2-A30E-CD2C64F469F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CFDF270B-35F4-4745-AE9D-DBB0E281673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8CD27564-ED9C-4804-AD81-F76F043F860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4E343A3C-B7AC-4368-B869-9830BFA5246C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A82DAB00-D6A6-401A-BAAC-52E6B80F77FE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A2F562AA-F2FD-4F05-A92F-9182BD63164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88143681-B5C0-454D-8D97-C558CD7C56C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F4C45853-7F30-4F03-B733-FD41DE343B1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F567FF76-DDED-4375-BF35-997905544DB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7D07978E-8DB2-489D-9521-24941D208A7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C4102E25-B73D-41EF-B959-A748F4CE7FF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1AA82CA1-581A-425E-9DEA-C66D590A3D9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0387B4AD-7C25-4CB4-B2C8-51563E7EADD4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41D8550F-66E3-4147-A3EC-01BEB396A09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5ABD1EEE-DC55-42BF-A159-A49E40DB666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2F2C0EBD-5CC1-40DB-B087-FAA17B021F3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28A538CA-74BD-40B8-B908-8BC1BD0AACA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BB4CE1B-1B53-47C1-9044-7E8DD8FEF0F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233B2929-17C0-41EE-B018-46D6B4E1398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730A3374-3981-4D1D-B3E9-CB03C099E3D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9056B3CA-714A-4B9C-BA15-40F4032C3D8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47D32A87-BB43-402B-9ED0-C0AB816457A7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F584B861-B413-454A-B4EA-F5C1D391C499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C15B4A31-AEAD-41ED-82E8-3370B168164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87269C2A-901A-46E5-9E42-B82DC23FB12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D3059C3E-2E7A-49D6-86EA-D1DDA54641D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C5559602-2E47-40F0-9C7E-BF429926C4A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284488E5-E1C1-4C90-AB8E-1C41E07C931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C4254E85-1A43-4E42-82A0-4A36F3A8D47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08BA776D-9632-4354-9FBA-8BA21949230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8924DFAE-DE47-4833-874C-E41953F6C23B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DCFC16A5-D08E-4071-8A4A-216DECB049B1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B9A28C72-3F57-4AA7-9AFB-B0839E63C6E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C8A8319C-BF8B-41C8-9D27-ABB658CC4B7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9C4FAF8D-E376-4345-AE7B-9374E8AAC52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085A6050-E143-454E-882F-F50FE7A2624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3F34B431-1F0A-462E-BC56-2F60BBB9B65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C6CF1F37-6BCC-4359-A6D5-CEEEB4957E1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4E8A916C-B032-4616-AC7B-E31F566E8D2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A3A93FC-ECA6-4EB8-AF0B-41B3487ED56B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6BC2239A-8F80-4C15-A3FF-2A08DE567F8D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D7129145-8F31-46EF-88C5-BD5E21B499C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D09E76BB-2110-4B7C-B28A-700374F3C97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F9EB1256-F904-437E-B0D0-FD0CB9E2E90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3A913ACC-9961-4A77-A7FE-1D87F0D4973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82EF0121-9430-4896-B86B-65BB0536A7E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F3EEFFD7-23CA-43E5-8E2A-B6E1A2D685B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31E6CBE4-6E8B-48DD-A10A-DADEDC8328F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E2ACAE6-55B3-4A07-B378-8ED847F6ED0C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7186967E-47C2-416E-8DF3-29B9291CF64F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F2F00570-5CC8-4E09-92F6-077F36A6050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6E3C3424-7484-4B8B-AFD3-2F12FB1E81B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1826F77F-1026-4DFF-BCEC-B28946E9765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7D4B667C-92C7-45BB-9429-2FA4115EFD2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422C16B-6521-49AD-93A2-BED2F4A85DD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F68C8545-91AA-4974-9868-CDC8AEA9871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1D8EBAFD-045E-4277-A4CC-F5D61EBA768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39F8DC69-03BB-406F-8AFE-AFAF707559D4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C1541C76-11D9-4936-9543-A818F4876A6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BE479E3B-A19D-46F3-953C-7691E502E2E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5400D9EF-631C-49D4-8B0E-BBAF7635800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78715812-7A99-4A89-AA83-686BF269C9E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8C22A950-83D0-42E4-96A8-80AA5E9701A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V6" authorId="0" shapeId="0" xr:uid="{00000000-0006-0000-0100-000001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A7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7" authorId="0" shapeId="0" xr:uid="{00000000-0006-0000-0100-000004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7" authorId="0" shapeId="0" xr:uid="{00000000-0006-0000-0100-000005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7" authorId="0" shapeId="0" xr:uid="{00000000-0006-0000-0100-000006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7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7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52BD2947-156B-4E3C-80C3-EA5E8A9A6E0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1562B003-4B90-4BB6-8FC4-C4D1D2654A8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4E8C0BBD-428B-43CE-A074-8FEF76F4AA7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5C7784AA-1BA0-4083-81AA-C595F48331F9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7C94C87F-33BF-4260-B374-6D6EE201703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4296562E-B6DD-4990-934F-B35EC5D796A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50023BD2-8DB7-487E-8B3A-FB9A9C20237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AAE33234-EF34-4D4F-96C2-B4E78DC2E03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6DC83E0D-7A96-427D-A3BF-14DBEF4E57F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951A0776-DC55-4151-AB09-651C9039077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A616037F-5741-4204-9646-7B5C48626B2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894116AA-E631-4954-9A88-2AD35CD8152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9CE4C701-7376-480D-A074-A55F5C19D125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EE0D5888-9401-4674-8EDB-AB2D0A53ADBB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FC99FC05-E011-4AA6-840F-52A9F7D14BF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3017F5F2-16F6-49B1-B1BB-C5725A655C1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C7B2F1A7-01F7-4ACF-8AD3-62B802402F8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FDD2B3E9-D136-4930-80ED-A90EE905895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86BA294D-051D-4CFB-AA91-D7EF0FB74F8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9776D0AA-DA9E-4D36-A416-DE51CA9D8C6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1BA291F5-FA06-4DC0-A3AE-6073D7DF6B8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C77319F5-8F7F-4558-BF1B-D67A85E51A15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38EEAD4F-2ECE-4D49-88A3-83312B98BD7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4A2245EE-41A5-4565-B676-B1EA73E6D0D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5DF5B5DD-74DA-4582-849E-134C987BE99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A52AF7C6-2E34-44A4-ABC1-137C0461F3B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F8DAB732-45C5-4D2C-9C95-EDB4FFC52A7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5ACA4671-7140-4FB9-A5D2-7B34E8EA033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52F0A867-C9A1-4B65-83B3-E1F60889898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D72A638C-362F-459D-B033-D85972BE2B1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6B5760B1-46E6-4F2C-B188-ADF726081F2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DC6DA58B-E1BE-4BF3-A7F8-0190F773ADFA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7EEF1AE2-C859-4929-9AB2-A23A0BBF5D1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BDD58AEB-D46B-42CB-9604-39FB2FED6F8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B88389F0-07F8-4407-B21F-5FF5E58C0CA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9034DC2C-A6A7-4BC6-9097-04B5841E011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4163213E-C448-4ED3-B77F-8EFF5149C90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97181981-3B4F-4E35-804F-9AA7AB1B751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A9DC6236-E2E5-46BA-BBE5-423715549C8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1D80C905-C80D-4CC3-9094-F9231570494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22B3952D-C1B6-478E-A5D6-555E1F25C482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DE33A769-03CF-4990-95C1-40AD08C5329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DAD93C7C-C4D3-4E2C-9436-DA56D42A387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9865256A-7C6A-4618-8CFF-A20E1290AFD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CAF0B88E-9C13-4606-BE41-4FA271AAD33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9AE12BD-ECA3-4E66-A509-315750890BA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573B066F-91FE-42F1-A269-B609161625D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E8F1648B-24D6-445F-AF7A-D725D6C1EB2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488A3080-18A0-485C-BD9B-1F35C8C531F6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1BA8BECE-328D-4CDB-9A26-DCD39B498171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C85FD3A2-6C98-478F-BBA0-0F71CC07301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B1EBE8C7-5791-4FEC-B623-D659A5302DF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66EC6976-0B57-4B77-B176-D7B077F741A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386DE197-70E7-4996-B109-EA707F417BB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B659F805-BAAD-4050-AD58-DC50A70E714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3C1B1381-3543-450E-9861-30EAEC12FA6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CCCA15C4-DD85-4079-B5AB-74883A0954A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C2CD281-9F7E-49E8-8AB1-FEC2FF4D02B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6AE0FA4E-8A2A-4E89-B522-EA4BBBCF73F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185EF7D8-15A6-43C2-96DE-3AB1DF92271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F4BECBC7-54C5-4006-B811-6A168484E07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886CD76C-6D84-42D6-A41C-CD1FACE2A99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07A92A1-075F-4A58-954B-F9546126943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878E37B3-A26B-4CD6-B343-70A51A3A803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27521224-6AFB-4A5A-B2FA-681FAE2BD53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DFBAE81F-B376-49DD-9E72-9CF1CFD9122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225CEF46-F4AC-4BB0-A898-0BB08BC62EFA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8531DE48-CFEA-443C-BA02-732A2B6D407D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3A183C76-083D-42BA-8BD8-FB4AE7BCCFA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812E8FC0-4008-46F7-8038-F13ACEE25C4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A8FD644E-668F-4E46-834C-CD982EFBECF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4FB74A7E-C448-4E23-AC0E-38672D83D2C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354BF51F-6946-434B-B49E-344C847EC84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A464E6DD-447A-4CDA-B714-2D733782B12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DE07DB98-FD83-4EB3-99E4-EDDD045B42F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1A46F4E-4D80-4FAD-84D6-BAA3352A5EF7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B6F53CBA-0A9D-4A1D-B300-B9583693DE0B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801B78AC-6B0D-4977-91D5-465E39ABFF7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5D822F35-B4D2-4CD8-80EA-F85FAE80D06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9AAEFC98-9EFC-4FAB-8CA3-9ED16F86306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CC720C5F-8F49-43DF-AFA5-47DF1FB20CE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111A901A-B6FE-4B2F-A5A5-35802875E66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D05B4427-67BA-4650-BF68-3CDFD8631D6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DD9F3B10-00F6-4DBD-84A0-D2866887988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9FCD3BCB-670E-4351-A9A0-BC0311E3527E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6E24AB3-562D-4DA7-8F82-9F4452965215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E5B43C1B-418B-47F3-9D4A-9240F46C3A7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F7E5E9B-A27D-4906-90B8-08958B84B03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254B688F-1D0F-4BF6-BFDF-1070E3B7870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C74D9C31-6570-4669-B041-7DAA2F16AF9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0000000-0006-0000-0300-000001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00000000-0006-0000-0300-000002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ministerstvo alebo jeho podriadená organizácia</t>
        </r>
      </text>
    </comment>
    <comment ref="F6" authorId="0" shapeId="0" xr:uid="{00000000-0006-0000-0300-000003000000}">
      <text>
        <r>
          <rPr>
            <sz val="9"/>
            <color indexed="81"/>
            <rFont val="Segoe UI"/>
            <family val="2"/>
            <charset val="238"/>
          </rPr>
          <t>Rok účinnosti opatrení, ktoré menia zaťaženie podnikateľov. V prípade, ak má zákon niekoľko termínov účinnosti, je potrebné rozdeliť vplyvy na rok 2021 a 2022 (t.j. každý rok bude mať samostatný riadok).</t>
        </r>
      </text>
    </comment>
    <comment ref="G6" authorId="0" shapeId="0" xr:uid="{00000000-0006-0000-0300-000004000000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0000000-0006-0000-0300-000005000000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00000000-0006-0000-0300-000006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00000000-0006-0000-0300-000007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00000000-0006-0000-0300-000008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N6" authorId="0" shapeId="0" xr:uid="{00000000-0006-0000-0300-0000090000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628822D8-E6A6-4267-8D8E-79D4C077026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BE12EA9B-B417-4E0D-A5DF-1671C68A133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57B35255-ECC9-489F-87DC-E9B3C3B5F18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B0AD759C-FDCC-4F4F-AF96-06A10B05FEE6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BB305DD9-081D-4823-BBB6-7B06586138E5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35169335-3761-4B3B-934A-F2D7DA00D0F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B2241BCA-7B00-4667-A964-6E6506E08D5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A4855603-6873-4F8F-8837-5515378524B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1E0057F-F101-4D57-A3EE-92C46B2D681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90B23410-35D3-4A41-BB4F-1B220944C1A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3E9AA5DF-AEF9-4F17-8BAB-2FECC032FB4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EB74206D-BB31-4DA8-9722-8A6861DC196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5E35BA21-7957-481E-8839-7A65BBEA4E0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C39F2E73-2FB1-4A0D-8DAD-02EA62427BF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D384DE97-9397-4DF5-92E7-B3BF9F6EB99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5AA3002D-CDA0-4F33-A980-E226A7B1ED4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9AC688C6-F43F-4F3D-876C-D451AEDA7E6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456384B5-749B-44AB-A444-358C9495D88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CA9F37BB-0F20-4B64-85AD-9756632B8E2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893CC305-994A-4740-958D-21E4EFFD98B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6A223B71-91CC-472B-A4EC-0ED09F4A8E5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22699ABB-6DA0-4C99-A9AD-2BC38F8A22FB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03F1DD29-1BE8-46C1-8E42-500D0DC311D1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8098D8AD-A4B8-4886-82C5-C37BC199CBB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BBD07283-22BF-4675-A6AD-5F24D32DD8F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FA3C0CB3-4E23-4A17-83CD-CAE7E32841E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B5BA17E6-6FF8-4F9E-AE4A-083315CE4E1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57745195-B7BA-4357-9C7F-4DFF6718F7C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9240A28E-C6C4-4D20-A906-C0ABD4DD4C1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BE1C878C-5FD5-4A12-992A-F90887BA9FE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16C6BED-3C3F-4D3A-901B-85018F71D74F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C16BBD37-DD1D-4F19-80CE-C62D6085A069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D1BD8643-9B98-4953-B1DD-18DFA4AAE04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4E6A02CF-D632-400E-A70F-471B662BCED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569FE455-D452-4515-8AAF-C0CB9B7C4F8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A8D3565B-51E4-439D-AF02-58FD66AA24C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F4D49205-2505-45F7-B5CA-3AD40009003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39250A57-F04B-402A-A992-1511025C1B4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3A785492-53AB-46EB-BF9A-A746F6D033B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CBADC50-E166-4678-AA25-0E8FE828FDBE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104651CB-9870-42C8-9013-1A2CF3C12BD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90DEE0B0-4682-4F20-874F-6673C988FD0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868AB9E8-4854-4473-A6BA-1375E426E76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8CFFD03C-20F3-4846-9682-3AD1DFAD785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8EBE0E13-389E-4B17-8E30-F4E84D7128C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6E6DD6D-A6FD-4A84-AEDD-759F7ABE7D0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508C058B-691F-42DD-B94B-D8D7CB4F282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6FBC1543-4A78-476C-930F-77779FE4068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D59179E7-F20F-4AC6-9CE8-F6F73C337EE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DFCACD00-B640-4791-BA54-890A38AEA178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D6AC6877-D37F-4FE0-BF11-792AA3642D7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9CE5203C-09E7-40EC-BE3A-BC583BE8C71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E79A71C0-A053-4A19-938D-5ACE251B47B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EF491B13-DD29-4B6C-8E41-A16AD07F977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031FD245-BEFC-4A38-8A6A-E0F7E25A8CF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FE5CCAA0-BEF3-4743-B8B7-AD4CC87D836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G6" authorId="0" shapeId="0" xr:uid="{0BDD0A61-662B-4BEC-A8D0-4FAB487FFE0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H6" authorId="0" shapeId="0" xr:uid="{304E18BD-D7C6-42C7-9724-DCFBA64B8E0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I6" authorId="0" shapeId="0" xr:uid="{6F3DF6EC-AE0A-4E94-BAB2-848B1C5A1762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J6" authorId="0" shapeId="0" xr:uid="{931AC4CF-73D8-442B-B41F-D7833D3C085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K6" authorId="0" shapeId="0" xr:uid="{B90136E8-4A5C-4183-9173-48BE17AC3AF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B1D66E79-BE66-421D-9BF1-163C6B6F5ED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O6" authorId="0" shapeId="0" xr:uid="{4162D348-C446-4553-B403-EEE291BBD02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CE03E9F9-05BF-4BB2-9536-EB2AE365828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B64796B3-AA54-4D3E-89FB-B6E130EA481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E7281AFA-44F6-4FF1-B1D8-9854A52E5DA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12300D2E-455F-4DDA-ACD1-DB1C10EED62C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90E66FCE-7800-4C18-9FA8-F06DC12DB78E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62E29056-A24D-469D-B505-8DA5330A991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ABC5EEEE-D3A9-44D4-A73E-4E5584F9386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1B3EC672-F769-4DC7-9255-8814D39F004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17927654-8BEC-4BDE-96DB-27090849E51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9D8A59C4-E79A-473F-AD17-A3D082A661F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D07EDAF4-3A9E-4453-AFDC-954FD367901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AEC28796-7388-4128-BF01-6FE9DAD665E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C6938966-B0FE-4DD3-82AB-DF70D514C81D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790D9E4E-6EDC-43ED-A232-5B617FC70484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5A2170B5-4966-414E-A08B-B22BE235452B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7256C462-A0B3-4F6C-A1FE-AFB8F272413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E6365303-A337-4F52-A8F8-7D012CC44B6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BB166EB6-C921-4766-BBB7-2C09AA9233D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F30E5912-211C-4974-A32A-4CB5B823B2A5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1927C3AE-9792-4739-96F1-CCCFDEE47F3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C0A5F66B-DEDD-4705-B52D-4CE1A41F181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FD71FE4F-A46B-4747-84BA-DD54EB09EC55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A5FCE895-773E-45D7-9371-5F7A0F0AE8A6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69B59C63-9958-44B8-A2D6-3F5C95E4030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8EC6304A-BEA0-4EEC-B2E1-C8B03C41BC1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B1B9B0A5-0093-452F-BA33-8F72B48D6A37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F722E92F-2F3B-45F4-9FD1-620551C2C102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224B3557-4B2B-46F8-BCCE-A74C8552889D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EB4FA4E9-6ABE-4C6C-80D3-8BB47B83171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58CA4C1B-CB0A-4FC3-9152-ED4DD6ED5E3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F37C4CC9-72FE-40EB-9D9C-B1F71A40002A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77BF37FB-6307-40AC-844B-52F08A809D8D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FCCA1572-7500-4B7E-9706-F5F4161CF321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9A0D19E8-C5D2-42E9-8B57-843E6940856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85F177E4-FA37-4AA1-A916-D31FE33C9DCA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60ADA49-EECF-466C-91A7-B84B33D41E3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D1EB8747-FDDB-4F6D-A5DF-425EFDAC80E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CA9A043B-E5E9-4C6A-84B4-62624982A5F8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C714A9D0-8672-4D6D-84B5-64A308F1B8CE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3364641D-5EFF-4458-8F3F-DF38139B2622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A5A8A872-4F59-41BF-83BE-3EEE502897FE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F22ABFA6-BDDE-4AE3-9F33-47401F940F54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7F18070A-80F2-44AC-8F56-034541A2716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44070D11-2AB5-4EF4-9C18-0A819D9D1A1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378B34E-7484-491B-B8FD-8CC99880429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Gajdosikova Jana</author>
  </authors>
  <commentList>
    <comment ref="A6" authorId="0" shapeId="0" xr:uid="{28490345-168D-4413-8388-A20956DC06C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poradové číslo</t>
        </r>
      </text>
    </comment>
    <comment ref="B6" authorId="0" shapeId="0" xr:uid="{3D5C3D78-42E3-49E7-AC6C-02668E799BD9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rezort alebo jeho podriadená organizácia</t>
        </r>
      </text>
    </comment>
    <comment ref="F6" authorId="0" shapeId="0" xr:uid="{D4C3DA8A-1FCB-4CBF-9F58-34C0576957D6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Gajdosikova Jana:
Rok kedy začína účinnosť. V prípade, ak má zákon niekoľko termínov účinnosti, je potrebné rozdeliť vplyvy na rok 2021 a 2022 (t.j. každý rok bude mať samostatný riadok).</t>
        </r>
      </text>
    </comment>
    <comment ref="G6" authorId="0" shapeId="0" xr:uid="{272DBFA8-54F8-4DFD-8503-AAF50C8BBC61}">
      <text>
        <r>
          <rPr>
            <sz val="9"/>
            <color indexed="81"/>
            <rFont val="Segoe UI"/>
            <family val="2"/>
            <charset val="238"/>
          </rPr>
          <t>Vyčíslenie zvýšenia nákladov podnikateľského prostredia vplyvom zákona.</t>
        </r>
      </text>
    </comment>
    <comment ref="H6" authorId="0" shapeId="0" xr:uid="{693C0A4D-A654-425E-8255-6A15630DFA85}">
      <text>
        <r>
          <rPr>
            <sz val="9"/>
            <color indexed="81"/>
            <rFont val="Segoe UI"/>
            <family val="2"/>
            <charset val="238"/>
          </rPr>
          <t>Vyčíslenie zníženia nákladov podnikateľského prostredia vplyvom zákona.</t>
        </r>
      </text>
    </comment>
    <comment ref="I6" authorId="0" shapeId="0" xr:uid="{15706965-2B58-4D2F-AEDA-A757633B9F8F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 ktorý predstavuje záťaž na podnikateľské prostredie</t>
        </r>
      </text>
    </comment>
    <comment ref="J6" authorId="0" shapeId="0" xr:uid="{1E259CBD-9F79-4F6D-9C3C-B1FA90C88ADC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M6" authorId="0" shapeId="0" xr:uid="{D48BACA2-725F-4AAB-8580-85784A7FB3D3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vplyv, ktorý odstraňuje záťaž z podnikateľského prostredia</t>
        </r>
      </text>
    </comment>
    <comment ref="N6" authorId="0" shapeId="0" xr:uid="{5CA65EDC-1B46-4D81-B497-E370ECF9B390}">
      <text>
        <r>
          <rPr>
            <b/>
            <sz val="9"/>
            <color indexed="81"/>
            <rFont val="Segoe UI"/>
            <family val="2"/>
            <charset val="238"/>
          </rPr>
          <t>Gajdosikova Jana:</t>
        </r>
        <r>
          <rPr>
            <sz val="9"/>
            <color indexed="81"/>
            <rFont val="Segoe UI"/>
            <family val="2"/>
            <charset val="238"/>
          </rPr>
          <t xml:space="preserve">
vypĹna sa iba ak ide o poslanecký návrh</t>
        </r>
      </text>
    </comment>
  </commentList>
</comments>
</file>

<file path=xl/sharedStrings.xml><?xml version="1.0" encoding="utf-8"?>
<sst xmlns="http://schemas.openxmlformats.org/spreadsheetml/2006/main" count="4335" uniqueCount="835">
  <si>
    <t>Náklady regulácie</t>
  </si>
  <si>
    <t>Náklady na 1 podnikateľa</t>
  </si>
  <si>
    <t>Náklady na celé podnikateľské prostredie</t>
  </si>
  <si>
    <r>
      <t>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</si>
  <si>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>Nepriame finančné náklady</t>
    </r>
    <r>
      <rPr>
        <b/>
        <i/>
        <sz val="10"/>
        <color rgb="FF00B0F0"/>
        <rFont val="Arial"/>
        <family val="2"/>
      </rPr>
      <t xml:space="preserve"> (EUR)</t>
    </r>
  </si>
  <si>
    <r>
      <t xml:space="preserve">Administratívne náklady </t>
    </r>
    <r>
      <rPr>
        <b/>
        <i/>
        <sz val="10"/>
        <color rgb="FF77AC00"/>
        <rFont val="Arial"/>
        <family val="2"/>
      </rPr>
      <t>(EUR)</t>
    </r>
  </si>
  <si>
    <r>
      <t>Celkové náklady</t>
    </r>
    <r>
      <rPr>
        <b/>
        <i/>
        <sz val="10"/>
        <color theme="0"/>
        <rFont val="Arial"/>
        <family val="2"/>
      </rPr>
      <t xml:space="preserve"> povinnosti (EUR)</t>
    </r>
  </si>
  <si>
    <t>Priemerná hrubá mesačná mzda v národnom hospodárstve za rok 2013</t>
  </si>
  <si>
    <t>Časová náročnosť povinnosti</t>
  </si>
  <si>
    <r>
      <rPr>
        <b/>
        <sz val="11"/>
        <color theme="0"/>
        <rFont val="Arial"/>
        <family val="2"/>
        <charset val="238"/>
      </rPr>
      <t>Priame finančné náklady</t>
    </r>
    <r>
      <rPr>
        <sz val="10"/>
        <color theme="0"/>
        <rFont val="Arial"/>
        <family val="2"/>
      </rPr>
      <t xml:space="preserve"> 
na povinnosť na 1 podnikateľa (EUR)</t>
    </r>
  </si>
  <si>
    <r>
      <rPr>
        <b/>
        <sz val="11"/>
        <color theme="0"/>
        <rFont val="Arial"/>
        <family val="2"/>
        <charset val="238"/>
      </rPr>
      <t>Nepriame finančné náklady</t>
    </r>
    <r>
      <rPr>
        <sz val="10"/>
        <color theme="0"/>
        <rFont val="Arial"/>
        <family val="2"/>
        <charset val="238"/>
      </rPr>
      <t xml:space="preserve"> 
na povinnosť na 1 podnikateľa (EUR)</t>
    </r>
  </si>
  <si>
    <t xml:space="preserve">Počet dotknutých podnikateľov </t>
  </si>
  <si>
    <t>Frekvencia plnenia povinnosti</t>
  </si>
  <si>
    <t>Čas
(v min.)</t>
  </si>
  <si>
    <r>
      <t xml:space="preserve">Alternatíva 1: 
</t>
    </r>
    <r>
      <rPr>
        <b/>
        <sz val="11"/>
        <color theme="0"/>
        <rFont val="Arial"/>
        <family val="2"/>
        <charset val="238"/>
      </rPr>
      <t xml:space="preserve">Štandardná časová náročnosť
</t>
    </r>
    <r>
      <rPr>
        <sz val="10"/>
        <color theme="0"/>
        <rFont val="Arial"/>
        <family val="2"/>
        <charset val="238"/>
      </rPr>
      <t>(min.)</t>
    </r>
  </si>
  <si>
    <r>
      <t xml:space="preserve">Alternatíva 2: 
</t>
    </r>
    <r>
      <rPr>
        <b/>
        <sz val="11"/>
        <color theme="0"/>
        <rFont val="Arial"/>
        <family val="2"/>
        <charset val="238"/>
      </rPr>
      <t xml:space="preserve">Expertný odhad trvania </t>
    </r>
    <r>
      <rPr>
        <sz val="10"/>
        <color theme="0"/>
        <rFont val="Arial"/>
        <family val="2"/>
        <charset val="238"/>
      </rPr>
      <t>(min.)</t>
    </r>
  </si>
  <si>
    <t>Vyberte typickú povinnosť</t>
  </si>
  <si>
    <t>Vyberte frekvenciu</t>
  </si>
  <si>
    <t xml:space="preserve">Mechanizmus znižovania byrokracie a nákladov - Virtuálny účet </t>
  </si>
  <si>
    <t>v zmysle bodu 6.10 aktualizovanej Jednotnej metodiky na posudzovanie vybraných vplyvov, schválenej uznesením vlády SR č. 234/2021</t>
  </si>
  <si>
    <t>Kontrolné obdobie:</t>
  </si>
  <si>
    <t>Aktualizácia k:</t>
  </si>
  <si>
    <t>Ex Ante</t>
  </si>
  <si>
    <t>Ex post</t>
  </si>
  <si>
    <r>
      <rPr>
        <b/>
        <u/>
        <sz val="11"/>
        <color rgb="FF000000"/>
        <rFont val="Arial"/>
        <family val="2"/>
        <charset val="238"/>
      </rPr>
      <t xml:space="preserve">Kvantifikovaný rozdiel </t>
    </r>
    <r>
      <rPr>
        <b/>
        <sz val="11"/>
        <color rgb="FF000000"/>
        <rFont val="Arial"/>
        <family val="2"/>
        <charset val="238"/>
      </rPr>
      <t xml:space="preserve">
medzi ex ante a ex post
IN 
v €</t>
    </r>
  </si>
  <si>
    <r>
      <rPr>
        <b/>
        <u/>
        <sz val="11"/>
        <color rgb="FF000000"/>
        <rFont val="Arial"/>
        <family val="2"/>
        <charset val="238"/>
      </rPr>
      <t xml:space="preserve">Kvantifikovaný rozdiel </t>
    </r>
    <r>
      <rPr>
        <b/>
        <sz val="11"/>
        <color rgb="FF000000"/>
        <rFont val="Arial"/>
        <family val="2"/>
        <charset val="238"/>
      </rPr>
      <t xml:space="preserve">
medzi ex ante a ex post
OUT
v €</t>
    </r>
  </si>
  <si>
    <r>
      <t xml:space="preserve">Zostáva odstrániť vplyv 
po Ex post v €
</t>
    </r>
    <r>
      <rPr>
        <sz val="11"/>
        <color rgb="FF000000"/>
        <rFont val="Arial"/>
        <family val="2"/>
        <charset val="238"/>
      </rPr>
      <t>(iba rozdiel Ex Ante vs Ex Post)</t>
    </r>
    <r>
      <rPr>
        <b/>
        <sz val="11"/>
        <color rgb="FF000000"/>
        <rFont val="Arial"/>
        <family val="2"/>
        <charset val="238"/>
      </rPr>
      <t xml:space="preserve">
</t>
    </r>
  </si>
  <si>
    <t>Celkovo na VÚ</t>
  </si>
  <si>
    <r>
      <t xml:space="preserve">Zostáva odstrániť vplyv 
celkom v €
</t>
    </r>
    <r>
      <rPr>
        <sz val="11"/>
        <color rgb="FF000000"/>
        <rFont val="Calibri"/>
        <family val="2"/>
        <charset val="238"/>
        <scheme val="minor"/>
      </rPr>
      <t/>
    </r>
  </si>
  <si>
    <t>P.č.</t>
  </si>
  <si>
    <t>Predkladateľ</t>
  </si>
  <si>
    <t>Celkové zvýšenie nákladov  
(IN) v € na PP</t>
  </si>
  <si>
    <t>Celkové zníženie nákladov (OUT) v € na PP</t>
  </si>
  <si>
    <t>Negatívne vplyvy  
(IN) v € 
1in1out (2021)</t>
  </si>
  <si>
    <t>Pozitívne vplyvy (OUT) v €
1in1out (2021)</t>
  </si>
  <si>
    <t>Negatívne vplyvy (IN) 
od 2022</t>
  </si>
  <si>
    <t>Pozitívne vplyvy (OUT) 
od 2022</t>
  </si>
  <si>
    <t>Zostáva odstrániť vplyv
po Ex ante</t>
  </si>
  <si>
    <t xml:space="preserve">
Negatívne vplyvy  
IN
v €
</t>
  </si>
  <si>
    <t>Pozitívne vplyvy 
OUT
v €</t>
  </si>
  <si>
    <t xml:space="preserve">
Negatívne vplyvy  
IN 
v €
</t>
  </si>
  <si>
    <t>Zvýšenie nákladov  
(IN) v € na PP</t>
  </si>
  <si>
    <t>Zníženie nákladov (OUT) v € na PP</t>
  </si>
  <si>
    <t>MF</t>
  </si>
  <si>
    <t>MH</t>
  </si>
  <si>
    <t>MD</t>
  </si>
  <si>
    <t>MPRV</t>
  </si>
  <si>
    <t>MV</t>
  </si>
  <si>
    <t>MO</t>
  </si>
  <si>
    <t>MS</t>
  </si>
  <si>
    <t>MZVEZ</t>
  </si>
  <si>
    <t>MPSVR</t>
  </si>
  <si>
    <t>MŽP</t>
  </si>
  <si>
    <t>MŠVVŠ</t>
  </si>
  <si>
    <t>MK</t>
  </si>
  <si>
    <t>MZ</t>
  </si>
  <si>
    <t>Úrad vlády</t>
  </si>
  <si>
    <t>PV pre legislatívu</t>
  </si>
  <si>
    <t>PMÚ</t>
  </si>
  <si>
    <t>MIRRI</t>
  </si>
  <si>
    <t>ŠÚ</t>
  </si>
  <si>
    <t>ÚGKK</t>
  </si>
  <si>
    <t>ÚJD</t>
  </si>
  <si>
    <t>ÚNMS</t>
  </si>
  <si>
    <t>ÚREKPS</t>
  </si>
  <si>
    <t>ÚRSO</t>
  </si>
  <si>
    <t>ÚVO</t>
  </si>
  <si>
    <t>ÚPV</t>
  </si>
  <si>
    <t>SŠHR</t>
  </si>
  <si>
    <t>NBÚ</t>
  </si>
  <si>
    <t>NBS</t>
  </si>
  <si>
    <t>ÚOOÚ</t>
  </si>
  <si>
    <t>GP</t>
  </si>
  <si>
    <t>NKÚ</t>
  </si>
  <si>
    <t>MCRŠ</t>
  </si>
  <si>
    <t>NRSR</t>
  </si>
  <si>
    <t>Suma 2021</t>
  </si>
  <si>
    <t>Suma 2022+</t>
  </si>
  <si>
    <t xml:space="preserve">Celkom </t>
  </si>
  <si>
    <t>Zostáva odstrániť vplyv</t>
  </si>
  <si>
    <t>Ex ante</t>
  </si>
  <si>
    <t>Ex ante OUT
(pôvodný výpočet z ex ante)</t>
  </si>
  <si>
    <t>Ex post IN
2024
(vyčíslené v ex post)</t>
  </si>
  <si>
    <t>Ex post OUT
2024
(vyčíslené v ex post)</t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</si>
  <si>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
medzi ex ante a ex post
IN</t>
    </r>
  </si>
  <si>
    <r>
      <rPr>
        <b/>
        <u/>
        <sz val="11"/>
        <color rgb="FF000000"/>
        <rFont val="Arial"/>
        <family val="2"/>
        <charset val="238"/>
      </rPr>
      <t>Kvantifikovaný rozdiel</t>
    </r>
    <r>
      <rPr>
        <b/>
        <sz val="11"/>
        <color rgb="FF000000"/>
        <rFont val="Arial"/>
        <family val="2"/>
        <charset val="238"/>
      </rPr>
      <t xml:space="preserve"> medzi ex ante a ex post
OUT</t>
    </r>
  </si>
  <si>
    <r>
      <t xml:space="preserve">Zostáva odstrániť vplyv 
po Ex post v €
</t>
    </r>
    <r>
      <rPr>
        <b/>
        <sz val="11"/>
        <color rgb="FF000000"/>
        <rFont val="Arial"/>
        <family val="2"/>
        <charset val="238"/>
      </rPr>
      <t xml:space="preserve">(iba rozdiel Ex Ante vs Ex Post)
</t>
    </r>
  </si>
  <si>
    <t>Č. právneho predpisu</t>
  </si>
  <si>
    <t>Názov právneho predpisu</t>
  </si>
  <si>
    <t xml:space="preserve">Link na materiál </t>
  </si>
  <si>
    <t xml:space="preserve">Účinnosť
</t>
  </si>
  <si>
    <t>Ex ante IN
(pôvodný výpočet z ex ante)</t>
  </si>
  <si>
    <t xml:space="preserve">Zostáva odstrániť vplyv 
po Ex post v €
(iba rozdiel Ex Ante vs Ex Post)
</t>
  </si>
  <si>
    <t>ŠÚ SR</t>
  </si>
  <si>
    <t>MŽP SR</t>
  </si>
  <si>
    <t>MS SR</t>
  </si>
  <si>
    <t>ÚJD SR</t>
  </si>
  <si>
    <t>MF SR</t>
  </si>
  <si>
    <t>MPSVR SR</t>
  </si>
  <si>
    <t>MV SR</t>
  </si>
  <si>
    <t>MK SR</t>
  </si>
  <si>
    <t>MH SR</t>
  </si>
  <si>
    <t>MIRRI SR</t>
  </si>
  <si>
    <t>MPRV SR</t>
  </si>
  <si>
    <t>MZ SR</t>
  </si>
  <si>
    <t>Poslanci NR SR</t>
  </si>
  <si>
    <t>MD SR</t>
  </si>
  <si>
    <t>ÚPV SR</t>
  </si>
  <si>
    <t xml:space="preserve">NBS </t>
  </si>
  <si>
    <t>Suma 2021 (1I1O)</t>
  </si>
  <si>
    <t>Celkom</t>
  </si>
  <si>
    <t xml:space="preserve">https://www.slov-lex.sk/legislativne-procesy/SK/LP/2024/362 </t>
  </si>
  <si>
    <t>Negatívne vplyvy (IN) aktuálne kontrolné obdobie (2022)</t>
  </si>
  <si>
    <t>Pozitívne vplyvy (OUT) aktuálne kontrolné obdobie (2022)</t>
  </si>
  <si>
    <t>Negatívne vplyvy  
(IN) v €
neskôr ako 2022</t>
  </si>
  <si>
    <t>Pozitívne vplyvy  
(OUT) v €
neskôr ako 2022</t>
  </si>
  <si>
    <t>272/2016</t>
  </si>
  <si>
    <t>Zákon ktorým sa mení a dopĺňa zákon č. 272/2016 Z. z. o dôveryhodných službách pre elektronické transakcie na vnútornom trhu a o zmene a doplnení niektorých zákonov (zákon o dôveryhodných službách) v znení zákona č. 211/2019 Z. z.</t>
  </si>
  <si>
    <t>https://www.slov-lex.sk/legislativne-procesy/SK/LP/2024/370</t>
  </si>
  <si>
    <t>351/2012</t>
  </si>
  <si>
    <t>Zákon, ktorým sa mení a dopĺňa zákon č. 351/2012 Z. z. o environmentálnom overovaní a registrácii organizácií v schéme Európskej únie pre environmentálne manažérstvo a audit a o zmene a doplnení niektorých zákonov</t>
  </si>
  <si>
    <t>https://www.slov-lex.sk/legislativne-procesy/SK/LP/2024/384</t>
  </si>
  <si>
    <t>ÚGKK SR</t>
  </si>
  <si>
    <t>162/1995</t>
  </si>
  <si>
    <t>Zákon Návrh zákona, ktorým sa mení a dopĺňa zákon Národnej rady Slovenskej republiky č. 162/1995 Z. z. o katastri nehnuteľností a o zápise vlastníckych a iných práv k nehnuteľnostiam (katastrálny zákon) v znení neskorších predpisov a ktorým sa menia a dopĺňajú niektoré zákony</t>
  </si>
  <si>
    <t>https://www.slov-lex.sk/legislativne-procesy/SK/LP/2024/435</t>
  </si>
  <si>
    <t>Zákon o poľovníctve a o zmene niektorých zákonov</t>
  </si>
  <si>
    <t>https://www.slov-lex.sk/legislativne-procesy/SK/LP/2024/437</t>
  </si>
  <si>
    <t>609/2017</t>
  </si>
  <si>
    <t>Návrh poslanca Národnej rady Slovenskej republiky Ľubomíra Vážneho, na vydanie zákona, ktorým sa mení a dopĺňa zákon č. 609/2007 Z. z. o spotrebnej dani z elektriny, uhlia a zemného plynu a o zmene a doplnení zákona č. 98/2004 Z. z. o spotrebnej dani z minerálneho oleja v znení neskorších predpisov (tlač 411)</t>
  </si>
  <si>
    <t>https://www.slov-lex.sk/legislativne-procesy/SK/LP/2024/496</t>
  </si>
  <si>
    <t>311/2001</t>
  </si>
  <si>
    <t>Návrh poslancov Národnej rady Slovenskej republiky Romana Michelka, Rudolfa Huliaka, Andreja Danka a Adam Lučanského na vydanie zákona, ktorým sa dopĺňa zákon č. 311/2001 Z. z. Zákonník práce v znení neskorších predpisov a ktorým sa menia a dopĺňajú niektoré zákony (tlač 455)</t>
  </si>
  <si>
    <t>https://www.slov-lex.sk/elegislativa/legislativne-procesy/SK/LP/2024/547</t>
  </si>
  <si>
    <t>-</t>
  </si>
  <si>
    <t>355/2007</t>
  </si>
  <si>
    <t>Návrh poslancov Národnej rady Slovenskej republiky Adama Lučanského, Andreja Danka a Romana Michelka na vydanie zákona, ktorým mení a dopĺňa zákon č. 355/2007 Z. z. o ochrane, podpore a rozvoji verejného zdravia a o zmene a doplnení niektorých zákonov v znení neskorších predpisov (tlač 453)</t>
  </si>
  <si>
    <t>https://www.slov-lex.sk/elegislativa/legislativne-procesy/SK/LP/2024/577</t>
  </si>
  <si>
    <t xml:space="preserve">Návrh zákona o ochrane spotrebiteľa pri finančných službách na diaľku a o zmene a doplnení niektorých zákonov </t>
  </si>
  <si>
    <t>https://www.slov-lex.sk/elegislativa/legislativne-procesy/SK/LP/2024/638</t>
  </si>
  <si>
    <t xml:space="preserve">Návrh zákona o psychologickej činnosti a psychoterapeutickej činnosti a o zmene a doplnení niektorých zákonov </t>
  </si>
  <si>
    <t>https://www.slov-lex.sk/elegislativa/legislativne-procesy/SK/LP/2025/29</t>
  </si>
  <si>
    <t xml:space="preserve">Návrh vyhlášky Ministerstva zdravotníctva Slovenskej republiky z ... 2025, o minimálnych požiadavkách na personálne zabezpečenie a materiálno - technické vybavenie vybraných druhov ambulantných zdravotníckych zariadení </t>
  </si>
  <si>
    <t>https://www.slov-lex.sk/elegislativa/legislativne-procesy/SK/LP/2025/39</t>
  </si>
  <si>
    <t>544/2002</t>
  </si>
  <si>
    <t>Návrh zákona, ktorým sa mení a dopĺňa zákon č. 544/2002 Z. z. o Horskej záchrannej službe v znení neskorších predpisov a ktorým sa mení a dopĺňa zákon č. 543/2002 Z. z. o ochrane prírody a krajiny v znení neskorších predpisov</t>
  </si>
  <si>
    <t>https://www.slov-lex.sk/elegislativa/legislativne-procesy/SK/LP/2025/43</t>
  </si>
  <si>
    <t xml:space="preserve">MF SR </t>
  </si>
  <si>
    <t xml:space="preserve">Návrh zákona o spotrebiteľských úveroch a o iných úveroch a pôžičkách pre spotrebiteľov a o zmene a doplnení niektorých zákonov </t>
  </si>
  <si>
    <t>https://www.slov-lex.sk/elegislativa/legislativne-procesy/SK/LP/2025/44</t>
  </si>
  <si>
    <t>461/2003</t>
  </si>
  <si>
    <t xml:space="preserve">Zákon, ktorým sa mení a dopĺňa zákon č. 461/2003 Z. z. o sociálnom poistení v znení neskorších predpisov a ktorým sa menia a dopĺňajú niektoré zákony </t>
  </si>
  <si>
    <t>https://www.slov-lex.sk/elegislativa/legislativne-procesy/SK/LP/2025/55</t>
  </si>
  <si>
    <t xml:space="preserve">Návrh zákona ktorým sa mení a dopĺňa zákon č. 7/2005 Z. z. o konkurze a reštrukturalizácii a o zmene a doplnení niektorých zákonov v znení neskorších predpisov a o zmene a doplnení niektorých zákonov </t>
  </si>
  <si>
    <t>https://www.slov-lex.sk/elegislativa/legislativne-procesy/SK/LP/2025/127</t>
  </si>
  <si>
    <t>Návrh zákona o obchodnom registri a o zmene a doplnení niektorých zákonov (zákon o obchodnom registri</t>
  </si>
  <si>
    <t xml:space="preserve">https://www.slov-lex.sk/elegislativa/legislativne-procesy/SK/LP/2025/129 </t>
  </si>
  <si>
    <t xml:space="preserve">Návrh zákona, ktorým sa mení a dopĺňa zákon č. 452/2021 Z. z. o elektronických komunikáciách v znení neskorších predpisov </t>
  </si>
  <si>
    <t>https://www.slov-lex.sk/elegislativa/legislativne-procesy/SK/LP/2025/141</t>
  </si>
  <si>
    <t>ÚNMS SR</t>
  </si>
  <si>
    <t xml:space="preserve">Zákon, ktorým sa mení a dopĺňa zákon č. 56/2018 Z. z. o posudzovaní zhody výrobku, sprístupňovaní určeného výrobku na trhu a o zmene a doplnení niektorých zákonov v znení neskorších predpisov a ktorým sa menia a dopĺňajú niektoré zákony </t>
  </si>
  <si>
    <t>https://www.slov-lex.sk/elegislativa/legislativne-procesy/SK/LP/2025/161</t>
  </si>
  <si>
    <t xml:space="preserve">Návrh zákona,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 o príspevkoch poskytovaných z Európskeho poľnohospodárskeho fondu pre rozvoj vidieka a o zmene a doplnení niektorých zákonov </t>
  </si>
  <si>
    <t>https://www.slov-lex.sk/elegislativa/legislativne-procesy/SK/LP/2025/225</t>
  </si>
  <si>
    <t xml:space="preserve">Návrh poslancov Národnej rady Slovenskej republiky Milana GARAJA, Dagmar KRAMPLOVEJ a Adama LUČANSKÉHO na vydanie zákona, ktorým sa mení a dopĺňa zákon č. 543/2002 Z. z. o ochrane prírody a krajiny v znení neskorších predpisov (tlač 699) </t>
  </si>
  <si>
    <t>https://www.slov-lex.sk/elegislativa/legislativne-procesy/SK/LP/2025/145</t>
  </si>
  <si>
    <t xml:space="preserve">Návrh zákona, ktorým sa mení a dopĺňa zákon č. 355/2007 Z. z. o ochrane, podpore a rozvoji verejného zdravia a o zmene a doplnení niektorých zákonov v znení neskorších predpisov a ktorým sa menia a dopĺňajú niektoré zákony </t>
  </si>
  <si>
    <t>https://www.slov-lex.sk/elegislativa/legislativne-procesy/SK/LP/2025/232</t>
  </si>
  <si>
    <t xml:space="preserve">Návrh zákona, ktorým sa mení a dopĺňa zákon č. 153/2013 Z. z. o národnom zdravotníckom informačnom systéme a o zmene a doplnení niektorých zákonov v znení neskorších predpisov a ktorým sa menia a dopĺňajú niektoré zákony </t>
  </si>
  <si>
    <t xml:space="preserve">https://www.slov-lex.sk/elegislativa/legislativne-procesy/SK/LP/2025/243 </t>
  </si>
  <si>
    <t xml:space="preserve">Návrh zákona o registri užívacích vzťahov k pozemkom a o zmene a doplnení niektorých zákonov </t>
  </si>
  <si>
    <t>https://www.slov-lex.sk/elegislativa/legislativne-procesy/SK/LP/2025/274</t>
  </si>
  <si>
    <t xml:space="preserve">Zákon, ktorým sa mení a dopĺňa zákon č. 8/2009 Z. z. o cestnej premávke a o zmene a doplnení niektorých zákonov v znení neskorších predpisov a ktorým sa menia a dopĺňajú niektoré zákony </t>
  </si>
  <si>
    <t>https://www.slov-lex.sk/elegislativa/legislativne-procesy/SK/LP/2025/282</t>
  </si>
  <si>
    <t xml:space="preserve">Opatrenie Národnej banky Slovenska z ... 2025 o predkladaní výkazov správcovskými spoločnosťami, zahraničnými správcovskými spoločnosťami, správcami alternatívnych investičných fondov a samosprávnymi investičnými fondmi na štatistické účely </t>
  </si>
  <si>
    <t>https://www.slov-lex.sk/elegislativa/legislativne-procesy/SK/LP/2025/290</t>
  </si>
  <si>
    <t>Návrh vyhlášky Ministerstva zdravotníctva Slovenskej republiky, ktorou sa mení a dopĺňa vyhláška Ministerstva zdravotníctva Slovenskej republiky č. 129/2012 Z. z. o požiadavkách na správnu lekárenskú prax</t>
  </si>
  <si>
    <r>
      <t xml:space="preserve"> </t>
    </r>
    <r>
      <rPr>
        <sz val="11"/>
        <color rgb="FF0070C0"/>
        <rFont val="Calibri"/>
        <family val="2"/>
        <charset val="238"/>
        <scheme val="minor"/>
      </rPr>
      <t>https://www.slov-lex.sk/elegislativa/legislativne-procesy/SK/LP/2025/296</t>
    </r>
  </si>
  <si>
    <t>MŠVVM SR</t>
  </si>
  <si>
    <t xml:space="preserve">Zákon o školskej správe a o zmene niektorých zákonov </t>
  </si>
  <si>
    <t>https://www.slov-lex.sk/elegislativa/legislativne-procesy/SK/LP/2025/325</t>
  </si>
  <si>
    <t xml:space="preserve">Návrh zákona, ktorým sa mení a dopĺňa zákon č. 39/2007 Z. z. o veterinárnej starostlivosti v znení neskorších predpisov a ktorým sa menia a dopĺňajú niektoré zákony </t>
  </si>
  <si>
    <t>https://www.slov-lex.sk/elegislativa/legislativne-procesy/SK/LP/2025/334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</si>
  <si>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príspevkovom doplnkovom dôchodkovom fonde </t>
  </si>
  <si>
    <t>https://www.slov-lex.sk/elegislativa/legislativne-procesy/SK/LP/2025/332</t>
  </si>
  <si>
    <t xml:space="preserve">Návrh opatrenia Ministerstva práce, sociálnych vecí a rodiny Slovenskej republiky, ktorým sa ustanovuje obsah, štruktúra, forma, podmienky a spôsob priebežnej aktualizácie a lehoty na zverejnenie kľúčových informácií o dôchodkovom fonde </t>
  </si>
  <si>
    <t>https://www.slov-lex.sk/elegislativa/legislativne-procesy/SK/LP/2025/331</t>
  </si>
  <si>
    <t xml:space="preserve">Návrh zákona, ktorým sa mení a dopĺňa zákon č. 79/2015 Z. z. o odpadoch a o zmene a doplnení niektorých zákonov v znení neskorších predpisov </t>
  </si>
  <si>
    <t>https://www.slov-lex.sk/elegislativa/legislativne-procesy/SK/LP/2025/364</t>
  </si>
  <si>
    <t xml:space="preserve">Návrh zákona o evidencii tržieb a o zmene a doplnení niektorých zákonov </t>
  </si>
  <si>
    <t>https://www.slov-lex.sk/elegislativa/legislativne-procesy/SK/LP/2025/375</t>
  </si>
  <si>
    <t xml:space="preserve">Návrh vyhlášky Ministerstva zdravotníctva Slovenskej republiky, ktorou sa dopĺňa vyhláška Ministerstva zdravotníctva Slovenskej republiky č. 84/2016 Z. z., ktorou sa ustanovujú určujúce znaky jednotlivých druhov zdravotníckych zariadení v znení neskorších predpisov </t>
  </si>
  <si>
    <t xml:space="preserve">https://www.slov-lex.sk/elegislativa/legislativne-procesy/SK/LP/2025/377 </t>
  </si>
  <si>
    <t>Návrh zákona, ktorým sa mení a dopĺňa zákon č. 364/2004 Z. z. o vodách a o zmene zákona Slovenskej národnej rady č. 372/1990 Zb. o priestupkoch v znení neskorších predpisov (vodný zákon) v znení neskorších predpisov a ktorým sa menia a dopĺňajú niektoré zákony</t>
  </si>
  <si>
    <t>https://www.slov-lex.sk/elegislativa/legislativne-procesy/SK/LP/2025/385</t>
  </si>
  <si>
    <t xml:space="preserve">Návrh zákona o organizácii štátnej správy v oblasti umelej inteligencie a o zmene a doplnení niektorých zákonov </t>
  </si>
  <si>
    <t>https://www.slov-lex.sk/elegislativa/legislativne-procesy/SK/LP/2025/401</t>
  </si>
  <si>
    <t xml:space="preserve">Opatrenie Národnej banky Slovenska z ... 2025 o predkladaní výkazov, hlásení a správ poisťovňou, na ktorú sa neuplatňuje osobitný režim, zaisťovňou, pobočkou poisťovne z iného členského štátu alebo pobočkou zaisťovne z iného členského štátu </t>
  </si>
  <si>
    <t>https://www.slov-lex.sk/elegislativa/legislativne-procesy/SK/LP/2025/416</t>
  </si>
  <si>
    <t>ÚREKaPS</t>
  </si>
  <si>
    <t xml:space="preserve">VYHLÁŠKA Úradu pre reguláciu elektronických komunikácií a poštových služieb z ... 2025 o podrobnostiach týkajúcich sa požiadaviek na prístupnosť služieb pre koncových užívateľov so zdravotným postihnutím </t>
  </si>
  <si>
    <t>https://www.slov-lex.sk/elegislativa/legislativne-procesy/SK/LP/2025/422</t>
  </si>
  <si>
    <t xml:space="preserve">Návrh opatrenia Národnej banky Slovenska z ... 2025 o predkladaní výkazov správcom úverov na účely vykonávania dohľadu </t>
  </si>
  <si>
    <t xml:space="preserve">https://www.slov-lex.sk/elegislativa/legislativne-procesy/SK/LP/2025/428 </t>
  </si>
  <si>
    <t>Predkladateľ:</t>
  </si>
  <si>
    <t>Ministerstvo hospodárstva SR</t>
  </si>
  <si>
    <t>Virtuálny účet Ex post</t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</si>
  <si>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IN 
v €</t>
    </r>
  </si>
  <si>
    <r>
      <rPr>
        <b/>
        <u/>
        <sz val="11"/>
        <color rgb="FF000000"/>
        <rFont val="Calibri"/>
        <family val="2"/>
        <charset val="238"/>
        <scheme val="minor"/>
      </rPr>
      <t xml:space="preserve">Kvantifikovaný rozdiel </t>
    </r>
    <r>
      <rPr>
        <b/>
        <sz val="11"/>
        <color rgb="FF000000"/>
        <rFont val="Calibri"/>
        <family val="2"/>
        <charset val="238"/>
        <scheme val="minor"/>
      </rPr>
      <t xml:space="preserve">
medzi ex ante a ex post
OUT
v €</t>
    </r>
  </si>
  <si>
    <t>Poznámky ex post</t>
  </si>
  <si>
    <r>
      <t xml:space="preserve">Zostáva odstrániť vplyv 
po Ex post v €
</t>
    </r>
    <r>
      <rPr>
        <sz val="11"/>
        <color rgb="FF000000"/>
        <rFont val="Calibri"/>
        <family val="2"/>
        <charset val="238"/>
        <scheme val="minor"/>
      </rPr>
      <t>(iba rozdiel Ex Ante vs Ex Post)</t>
    </r>
    <r>
      <rPr>
        <b/>
        <sz val="11"/>
        <color rgb="FF000000"/>
        <rFont val="Calibri"/>
        <family val="2"/>
        <charset val="238"/>
        <scheme val="minor"/>
      </rPr>
      <t xml:space="preserve">
</t>
    </r>
  </si>
  <si>
    <t xml:space="preserve">Č. právneho predpisu </t>
  </si>
  <si>
    <t xml:space="preserve">Link na schválený materiál 
</t>
  </si>
  <si>
    <t>Poslanecký návrh 
áno/nie</t>
  </si>
  <si>
    <t>Meno prekladajúceho poslanca</t>
  </si>
  <si>
    <t>249/2022</t>
  </si>
  <si>
    <t>Zákon, ktorým sa menia a dopĺňajú niektoré zákony v súvislosti so zlepšovaním podnikateľského prostredia</t>
  </si>
  <si>
    <t>Legislatívny proces - LP/2021/619</t>
  </si>
  <si>
    <t>nie</t>
  </si>
  <si>
    <t>MHSR (SOI)</t>
  </si>
  <si>
    <t>108/2024</t>
  </si>
  <si>
    <t>Zákon č. 108/2024 Z. z. o ochrane spotrebiteľa a o zmene a doplnení niektorých zákonov</t>
  </si>
  <si>
    <t>https://www.slov-lex.sk/legislativne-procesy/-/SK/LP/2022/39</t>
  </si>
  <si>
    <t>drop down</t>
  </si>
  <si>
    <t>Zostáva odstániť vplyv</t>
  </si>
  <si>
    <t>Ministerstvo financií</t>
  </si>
  <si>
    <t>371/2014</t>
  </si>
  <si>
    <t>Návrh zákona, ktorým sa mení a dopĺňa zákon č. 371/2014 Z. z. o riešení krízových situácií na finančnom trhu a o zmene a doplnení niektorých zákonov v znení neskorších predpisov a ktorým sa menia a dopĺňajú niektoré zákony</t>
  </si>
  <si>
    <t xml:space="preserve">https://www.slov-lex.sk/legislativne-procesy/SK/LP/2021/736 </t>
  </si>
  <si>
    <t>Návrh zákona, ktorým sa menia a dopĺňajú niektoré zákony v súvislosti so zlepšovaním podnikateľského prostredia</t>
  </si>
  <si>
    <t>https://www.slov-lex.sk/legislativne-procesy/-/SK/dokumenty/LP-2021-619</t>
  </si>
  <si>
    <t>MF/011078/2021-74</t>
  </si>
  <si>
    <t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t>
  </si>
  <si>
    <t>https://www.slov-lex.sk/legislativne-procesy/SK/LP/2021/597</t>
  </si>
  <si>
    <t>222/2004</t>
  </si>
  <si>
    <t>Zákon, ktorým sa mení a dopĺňa zákon č. 222/2004 Z. z. o dani z pridanej hodnoty v znení neskorších predpisov.</t>
  </si>
  <si>
    <t>https://www.slov-lex.sk/legislativne-procesy/SK/LP/2022/309</t>
  </si>
  <si>
    <t>530/2011</t>
  </si>
  <si>
    <t xml:space="preserve"> Zákon, ktorým sa mení a dopĺňa zákon č. 530/2011 Z. z. o spotrebnej dani z
alkoholických nápojov v znení neskorších predpisov a ktorým sa mení a dopĺňa zákon č.
467/2002 Z. z. o výrobe a uvádzaní liehu na trh v znení neskorších predpisov</t>
  </si>
  <si>
    <t>https://www.slov-lex.sk/legislativne-procesy/SK/LP/2021/576</t>
  </si>
  <si>
    <t>áno</t>
  </si>
  <si>
    <t>Jarmila Halgašová (Igor Matovič)</t>
  </si>
  <si>
    <t>MF/014373/2022-74</t>
  </si>
  <si>
    <t>Opatrenie Ministerstva financií Slovenskej republiky
č. MF/014373/2022-74, ktorým sa zrušuje výkaz vybraných údajov z konsolidovanej účtovnej
závierky pre účtovné jednotky, ktorými sú poisťovne a zaisťovne</t>
  </si>
  <si>
    <t>https://www.slov-lex.sk/legislativne-procesy/SK/LP/2022/538</t>
  </si>
  <si>
    <t>486/2013</t>
  </si>
  <si>
    <t>Zákon, ktorým sa mení a dopĺňa zákon č. 486/2013 Z. z. o
presadzovaní práv duševného vlastníctva colnými orgánmi v znení zákona č. 312/2020 Z. z.</t>
  </si>
  <si>
    <t>https://www.slov-lex.sk/legislativne-procesy/SK/LP/2022/184</t>
  </si>
  <si>
    <t>145/1995</t>
  </si>
  <si>
    <t>Zákon, ktorým sa mení a dopĺňa zákon Národnej rady Slovenskej republiky č. 145/1995 Z. z. o správnych poplatkoch v znení
neskorších predpisov</t>
  </si>
  <si>
    <t>https://www.slov-lex.sk/elegislativa/legislativne-procesy/SK/LP/2022/681</t>
  </si>
  <si>
    <t>Jaroslav Karahuta 
(Igor Matovič)</t>
  </si>
  <si>
    <t>566/2001</t>
  </si>
  <si>
    <t>Zákon, ktorým sa mení a dopĺňa zákon č. 566/2001 Z. z. o cenných papieroch a investičných službách a o zmene a doplnení niektorých zákonov (zákon o cenných papieroch) v znení neskorších predpisov a ktorým sa menia a dopĺňajú niektoré zákony</t>
  </si>
  <si>
    <t>https://www.slov-lex.sk/legislativne-procesy/SK/LP/2023/668</t>
  </si>
  <si>
    <t>106/2024</t>
  </si>
  <si>
    <t>Zákon o správcoch úverov a nákupcoch úverov a o zmene a doplnení niektorých zákonov</t>
  </si>
  <si>
    <t>https://www.slov-lex.sk/legislativne-procesy/SK/LP/2023/529</t>
  </si>
  <si>
    <t>123/2022</t>
  </si>
  <si>
    <t>Vyhláška Ministerstva financií SR, ktorou sa vykonáva zákon č. 123/2022 Z. z. o centrálnom registri účtov a o zmene a doplnení niektorých zákonov</t>
  </si>
  <si>
    <t>https://www.slov-lex.sk/legislativne-procesy/SK/LP/2023/511</t>
  </si>
  <si>
    <t>248/2024</t>
  </si>
  <si>
    <t>Zákon o niektorých povinnostiach a oprávneniach v oblasti kryptoaktív a o zmene a doplnení niektorých zákonov</t>
  </si>
  <si>
    <t>https://www.slov-lex.sk/legislativne-procesy/SK/LP/2024/86</t>
  </si>
  <si>
    <t>595/2003</t>
  </si>
  <si>
    <t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t>
  </si>
  <si>
    <t xml:space="preserve">https://www.slov-lex.sk/legislativne-procesy/SK/LP/2022/408 </t>
  </si>
  <si>
    <t xml:space="preserve"> Zákon, ktorým sa mení a dopĺňa zákon č. 595/2003 Z. z. o dani z príjmov v znení neskorších predpisov (tlač 1385)</t>
  </si>
  <si>
    <t>https://www.slov-lex.sk/legislativne-procesy/SK/LP/2023/161</t>
  </si>
  <si>
    <t>Richard Nemec
 (Eduard Heger)</t>
  </si>
  <si>
    <t>252/2014</t>
  </si>
  <si>
    <t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t>
  </si>
  <si>
    <t>https://www.slov-lex.sk/legislativne-procesy/SK/LP/2024/105</t>
  </si>
  <si>
    <t>251/2024</t>
  </si>
  <si>
    <t>Zákon o dani zo sladených nealkoholických nápojov a o zmene a doplnení niektorých zákonov</t>
  </si>
  <si>
    <t>https://www.slov-lex.sk/legislativne-procesy/SK/LP/2024/176</t>
  </si>
  <si>
    <t>106/2004</t>
  </si>
  <si>
    <t xml:space="preserve">Zákon, ktorým sa mení a dopĺňa zákon č. 106/2004 Z. z. o spotrebnej dani z tabakových výrobkov v znení neskorších predpisov </t>
  </si>
  <si>
    <t>https://www.slov-lex.sk/legislativne-procesy/SK/LP/2024/174</t>
  </si>
  <si>
    <t>254/2014</t>
  </si>
  <si>
    <t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</si>
  <si>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https://www.slov-lex.sk/legislativne-procesy/SK/LP/2024/293</t>
  </si>
  <si>
    <t>255/2014</t>
  </si>
  <si>
    <t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t>
  </si>
  <si>
    <t>https://www.slov-lex.sk/legislativne-procesy/SK/LP/2024/294</t>
  </si>
  <si>
    <t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t>
  </si>
  <si>
    <t xml:space="preserve">https://www.slov-lex.sk/legislativne-procesy/SK/LP/2024/495 </t>
  </si>
  <si>
    <t>18/1996</t>
  </si>
  <si>
    <t>Zákon, ktorým sa mení a dopĺňa zákon Národnej rady Slovenskej republiky č. 18/1996 Z. z. o cenách v znení neskorších predpisov</t>
  </si>
  <si>
    <t>https://www.slov-lex.sk/legislativne-procesy/SK/LP/2024/443</t>
  </si>
  <si>
    <t>Vyhláška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t>
  </si>
  <si>
    <t>https://www.slov-lex.sk/legislativne-procesy/SK/LP/2024/485</t>
  </si>
  <si>
    <t>609/2007</t>
  </si>
  <si>
    <t xml:space="preserve">Zákon,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t>
  </si>
  <si>
    <t>https://www.slov-lex.sk/elegislativa/legislativne-procesy/SK/LP/2024/618</t>
  </si>
  <si>
    <t>359/2015</t>
  </si>
  <si>
    <t>Zákon, ktorým sa mení a dopĺňa zákon č. 359/2015 Z. z. o automatickej výmene informácií o finančných účtoch na účely správy daní a o zmene a doplnení niektorých zákonov v znení neskorších predpisov a ktorým sa menia a dopĺňajú niektoré zákony</t>
  </si>
  <si>
    <t>https://www.slov-lex.sk/elegislativa/legislativne-procesy/SK/LP/2024/645</t>
  </si>
  <si>
    <t>312/2025</t>
  </si>
  <si>
    <t xml:space="preserve">Zákon o spotrebiteľských úveroch a o iných úveroch a pôžičkách pre spotrebiteľov a o zmene a doplnení niektorých zákonov </t>
  </si>
  <si>
    <t>311/2025</t>
  </si>
  <si>
    <t xml:space="preserve">Zákon o ochrane spotrebiteľa pri finančných službách na diaľku a o zmene a doplnení niektorých zákonov </t>
  </si>
  <si>
    <t xml:space="preserve">
9/2026</t>
  </si>
  <si>
    <t>Opatrenie Ministerstva financií Slovenskej republiky, ktorým sa dopĺňa opatrenie Ministerstva financií Slovenskej republiky č. 401/2012 Z. z., ktorým sa ustanovujú základné sadzby stravného v eurách alebo v cudzej mene pri zahraničných pracovných cestách</t>
  </si>
  <si>
    <t>https://www.slov-lex.sk/elegislativa/legislativne-procesy/SK/LP/2026/6</t>
  </si>
  <si>
    <t>Ministerstvo vnútra</t>
  </si>
  <si>
    <t>125/2015</t>
  </si>
  <si>
    <t xml:space="preserve">Zákon, ktorým sa mení a dopĺňa zákon č. 125/2015 Z. z. o registri adries a o zmene a doplnení niektorých zákonov a ktorým sa menia a dopĺňajú niektoré zákony </t>
  </si>
  <si>
    <t>https://www.slov-lex.sk/legislativne-procesy/SK/LP/2021/406</t>
  </si>
  <si>
    <t xml:space="preserve">https://www.slov-lex.sk/legislativne-procesy/-/SK/dokumenty/LP-2021-619
</t>
  </si>
  <si>
    <t>473/2005</t>
  </si>
  <si>
    <t>Zákon ktorým sa mení a dopĺňa zákon č. 473/2005 Z. z.
o poskytovaní služieb v oblasti súkromnej bezpečnosti a o zmene a doplnení niektorých
zákonov (zákon o súkromnej bezpečnosti) v znení neskorších predpisov</t>
  </si>
  <si>
    <t>https://www.slov-lex.sk/legislativne-procesy/SK/LP/2022/45</t>
  </si>
  <si>
    <t>6228/2002</t>
  </si>
  <si>
    <t xml:space="preserve">Vyhláška Ministerstva vnútra Slovenskej republiky, ktorou sa mení a dopĺňa vyhláška Ministerstva vnútra Slovenskej republiky č. 628/2002 Z. z., ktorou sa vykonávajú niektoré ustanovenia zákona o archívoch a registratúrach </t>
  </si>
  <si>
    <t>https://www.slov-lex.sk/legislativne-procesy/SK/LP/2023/367</t>
  </si>
  <si>
    <t>404/2011</t>
  </si>
  <si>
    <t>Zákon, ktorým sa mení a dopĺňa zákon č. 404/2011 Z. z. o pobyte cudzincov a o zmene a doplnení niektorých zákonov v znení neskorších predpisov a ktorým sa menia a dopĺňajú niektoré zákony</t>
  </si>
  <si>
    <t>https://www.slov-lex.sk/legislativne-procesy/SK/LP/2024/26</t>
  </si>
  <si>
    <t>297/2008</t>
  </si>
  <si>
    <t>Zákon,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t>
  </si>
  <si>
    <t>https://www.slov-lex.sk/legislativne-procesy/SK/LP/2024/296</t>
  </si>
  <si>
    <t>304/2025</t>
  </si>
  <si>
    <t>Zákon, ktorým sa mení a dopĺňa zákon č. 544/2002 Z. z. o Horskej záchrannej službe v znení neskorších predpisov a ktorým sa mení a dopĺňa zákon č. 543/2002 Z. z. o ochrane prírody a krajiny v znení neskorších predpisov</t>
  </si>
  <si>
    <t>Ministerstvo dopravy</t>
  </si>
  <si>
    <t>228/2020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</si>
  <si>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t>
  </si>
  <si>
    <t>https://www.slov-lex.sk/legislativne-procesy/SK/LP/2021/555</t>
  </si>
  <si>
    <t>429/2022</t>
  </si>
  <si>
    <t>Zákon, ktorým sa menia a dopĺňajú niektoré zákony v súvislosti s rozvojom automatizovaných vozidiel</t>
  </si>
  <si>
    <t>https://www.slov-lex.sk/legislativne-procesy/SK/LP/2022/53</t>
  </si>
  <si>
    <t>350/2010</t>
  </si>
  <si>
    <t>Vyhláška Ministerstva dopravy a výstavby Slovenskej republiky,ktorou sa mení a dopĺňa vyhláška Ministerstva dopravy, pôšt a telekomunikácií Slovenskej republiky č. 350/2010 Z. z. o stavebnom a technickom poriadku dráh v znení neskorších predpisov</t>
  </si>
  <si>
    <t>https://www.slov-lex.sk/legislativne-procesy/SK/LP/2022/839</t>
  </si>
  <si>
    <t>137/2018</t>
  </si>
  <si>
    <t>Vyhláška Ministerstva dopravy Slovenskej republiky, ktorou sa mení a dopĺňa vyhláška Ministerstva dopravy a výstavby Slovenskej republiky č. 137/2018 Z. z., ktorou sa ustanovujú podrobnosti v oblasti technickej kontroly v znení neskorších predpisov</t>
  </si>
  <si>
    <t>https://www.slov-lex.sk/legislativne-procesy/SK/LP/2023/238</t>
  </si>
  <si>
    <t>410/2014</t>
  </si>
  <si>
    <t>Nariadenie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t>
  </si>
  <si>
    <t>https://www.slov-lex.sk/legislativne-procesy/SK/LP/2022/653</t>
  </si>
  <si>
    <t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</si>
  <si>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https://www.slov-lex.sk/legislativne-procesy/SK/LP/2022/720</t>
  </si>
  <si>
    <t>Vyhláška Ministerstva dopravy Slovenskej republiky, ktorou sa mení vyhláška Ministerstva dopravy a výstavby Slovenskej republiky č. 228/2020 Z. z., ktorou sa vymedzujú úseky diaľnic, ciest I. triedy a ciest II. triedy s výberom mýta v znení neskorších predpisov</t>
  </si>
  <si>
    <t>https://www.slov-lex.sk/legislativne-procesy/SK/LP/2023/532</t>
  </si>
  <si>
    <t>513/2009</t>
  </si>
  <si>
    <t>Zákon, ktorým sa mení a dopĺňa zákon č. 513/2009 Z. z. o dráhach a o zmene a doplnení niektorých zákonov v znení neskorších predpisov a ktorým sa menia a dopĺňajú niektoré zákony</t>
  </si>
  <si>
    <t>https://www.slov-lex.sk/legislativne-procesy/SK/LP/2024/218</t>
  </si>
  <si>
    <t>332/2023</t>
  </si>
  <si>
    <t>Zákon o verejnej osobnej doprave a o zmene a doplnení niektorých zákonov</t>
  </si>
  <si>
    <t>https://www.slov-lex.sk/elegislativa/legislativne-procesy/SK/LP/2023/171</t>
  </si>
  <si>
    <t>273/2024</t>
  </si>
  <si>
    <t>Vyhláška Ministerstva dopravy Slovenskej republiky, ktorou sa mení a dopĺňa vyhláška Ministerstva dopravy a výstavby Slovenskej republiky č. 134/2018 Z. z., ktorou sa ustanovujú podrobnosti o prevádzke vozidiel v cestnej premávke v znení neskorších predpisov</t>
  </si>
  <si>
    <t>https://www.slov-lex.sk/legislativne-procesy/SK/LP/2024/351</t>
  </si>
  <si>
    <t>143/2025</t>
  </si>
  <si>
    <t>Zákon, ktorým sa mení a dopĺňa zákon č. 338/2000 Z. z. o vnútrozemskej plavbe a o zmene a doplnení niektorých zákonov v znení neskorších predpisov a ktorým sa menia a dopĺňajú niektoré zákony.</t>
  </si>
  <si>
    <t>https://www.slov-lex.sk/elegislativa/legislativne-procesy/SK/LP/2025/14</t>
  </si>
  <si>
    <t>297/2025</t>
  </si>
  <si>
    <t>Zákon, ktorým sa mení a dopĺňa zákon č. 452/2021 Z. z. o elektronických komunikáciách v znení neskorších predpisov a ktorým sa menia a dopĺňajú niektoré zákony</t>
  </si>
  <si>
    <t>Ministerstvo pôdohospodárstva a rozvoja vidieka SR</t>
  </si>
  <si>
    <t>293/2008</t>
  </si>
  <si>
    <t>Vyhláška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t>
  </si>
  <si>
    <t xml:space="preserve">https://www.slov-lex.sk/legislativne-procesy/SK/LP/2022/158 </t>
  </si>
  <si>
    <t>154/2023</t>
  </si>
  <si>
    <t>Vyhláška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t>
  </si>
  <si>
    <t xml:space="preserve">https://www.slov-lex.sk/legislativne-procesy/SK/LP/2022/243 </t>
  </si>
  <si>
    <t>282/2020</t>
  </si>
  <si>
    <t>Zákon, ktorým sa mení a dopĺňa zákon č. 282/2020 Z. z. o ekologickej poľnohospodárskej výrobe v znení zákona č. 350/2020 Z. z.</t>
  </si>
  <si>
    <t>https://www.slov-lex.sk/legislativne-procesy/SK/LP/2022/500</t>
  </si>
  <si>
    <t>18/2012</t>
  </si>
  <si>
    <t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t>
  </si>
  <si>
    <t>https://www.slov-lex.sk/legislativne-procesy/SK/LP/2023/115</t>
  </si>
  <si>
    <t>20/2012</t>
  </si>
  <si>
    <t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t>
  </si>
  <si>
    <t xml:space="preserve">https://www.slov-lex.sk/legislativne-procesy/SK/LP/2023/122 </t>
  </si>
  <si>
    <t>17/2012</t>
  </si>
  <si>
    <t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t>
  </si>
  <si>
    <t>https://www.slov-lex.sk/legislativne-procesy/SK/LP/2023/135</t>
  </si>
  <si>
    <t>172/2018</t>
  </si>
  <si>
    <t>Vyhláška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t>
  </si>
  <si>
    <t>https://www.slov-lex.sk/legislativne-procesy/SK/LP/2023/88</t>
  </si>
  <si>
    <t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t>
  </si>
  <si>
    <t>https://www.slov-lex.sk/legislativne-procesy/SK/LP/2023/555</t>
  </si>
  <si>
    <t>https://www.slov-lex.sk/legislativne-procesy/SK/LP/2023/556</t>
  </si>
  <si>
    <t>https://www.slov-lex.sk/legislativne-procesy/SK/LP/2023/558</t>
  </si>
  <si>
    <t>83/2016</t>
  </si>
  <si>
    <t>Vyhláška Ministerstva pôdohospodárstva a rozvoja vidieka Slovenskej republiky z ..... 2023, ktorou sa mení a dopĺňa vyhláška Ministerstva pôdohospodárstva a rozvoja vidieka Slovenskej republiky č. 83/2016 Z. z. o mäsových výrobkoch</t>
  </si>
  <si>
    <t>https://www.slov-lex.sk/elegislativa/legislativne-procesy/SK/LP/2023/2</t>
  </si>
  <si>
    <t>436/2022</t>
  </si>
  <si>
    <t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t>
  </si>
  <si>
    <t>https://www.slov-lex.sk/legislativne-procesy/SK/LP/2023/684</t>
  </si>
  <si>
    <t>316/2025</t>
  </si>
  <si>
    <t xml:space="preserve">Zákon,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
o príspevkoch poskytovaných z Európskeho poľnohospodárskeho fondu pre rozvoj vidieka a o zmene a doplnení niektorých zákonov
</t>
  </si>
  <si>
    <t>317/2025</t>
  </si>
  <si>
    <t>Zákon o registri užívacích vzťahov k pozemkom a o zmene a doplnení niektorých zákonov</t>
  </si>
  <si>
    <t>39/2007</t>
  </si>
  <si>
    <t>Zákon, ktorým sa mení a dopĺňa zákon č. 39/2007 Z. z. o veterinárnej starostlivosti v znení neskorších predpisov a ktorým sa menia a dopĺňajú niektoré zákony</t>
  </si>
  <si>
    <t>408/2025</t>
  </si>
  <si>
    <t>Nariadenie vlády Slovenskej republiky, ktorým sa mení a dopĺňa nariadenie vlády Slovenskej republiky č. 3/2023 Z. z., ktorým sa ustanovujú pravidlá poskytovania podpory na neprojektové opatrenia Strategického plánu spoločnej poľnohospodárskej politiky v znení neskorších predpisov.</t>
  </si>
  <si>
    <t>https://www.slov-lex.sk/elegislativa/legislativne-procesy/SK/LP/2025/600</t>
  </si>
  <si>
    <t>Ministerstvo obrany SR</t>
  </si>
  <si>
    <t>MO SR</t>
  </si>
  <si>
    <t>Ministerstvo spravodlivosti SR</t>
  </si>
  <si>
    <t>355/2014</t>
  </si>
  <si>
    <t>Vyhláška Ministerstva spravodlivosti Slovenskej republiky, ktorou sa mení vyhláška Ministerstva spravodlivosti Slovenskej republiky č. 355/2014 Z. z. o centrálnom registri exekúcií</t>
  </si>
  <si>
    <t>https://www.slov-lex.sk/legislativne-procesy/SK/LP/2021/446</t>
  </si>
  <si>
    <t>ROZDIEL do IN
ex ante: reg. č. 1 z AVnaPP
ex post: reg. č. 72 z I. 2023</t>
  </si>
  <si>
    <t>666/2005</t>
  </si>
  <si>
    <t>Vyhláška Ministerstva spravodlivosti Slovenskej republiky, ktorou sa mení a dopĺňa vyhláška Ministerstva spravodlivosti Slovenskej republiky č. 666/2005 Z. z. o Kancelárskom poriadku pre správcov v znení neskorších predpisov</t>
  </si>
  <si>
    <t xml:space="preserve">https://www.slov-lex.sk/legislativne-procesy/SK/LP/2022/156 </t>
  </si>
  <si>
    <t>111/2022</t>
  </si>
  <si>
    <t>Zákon o riešení hroziaceho úpadku a o zmene a doplnení niektorých zákonov</t>
  </si>
  <si>
    <t>https://www.slov-lex.sk/legislativne-procesy/SK/LP/2021/502</t>
  </si>
  <si>
    <t>309/2023</t>
  </si>
  <si>
    <t>Zákon o premenách obchodných spoločností a družstiev a
o zmene a doplnení niektorých zákonov</t>
  </si>
  <si>
    <t>https://www.slov-lex.sk/legislativne-procesy/SK/LP/2023/14</t>
  </si>
  <si>
    <t>327/2005</t>
  </si>
  <si>
    <t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t>
  </si>
  <si>
    <t>https://www.slov-lex.sk/legislativne-procesy/SK/LP/2024/428</t>
  </si>
  <si>
    <t>Ministerstvo zahraničných vecí a európskych záležitostí SR</t>
  </si>
  <si>
    <t>MZEVZ</t>
  </si>
  <si>
    <t>Ministerstvo práce, sociálnych vecí a rodiny SR</t>
  </si>
  <si>
    <t xml:space="preserve">Zákon,ktorým sa mení a dopĺňa zákon č. 461/2003 Z. z. o sociálnom poistení v znení neskorších predpisov a ktorým sa menia a dopĺňajú niektoré zákony </t>
  </si>
  <si>
    <t xml:space="preserve">https://www.slov-lex.sk/legislativne-procesy/SK/LP/2021/407 </t>
  </si>
  <si>
    <t>124/2006</t>
  </si>
  <si>
    <t>Zákon, ktorým sa mení a dopĺňa zákon č. 124/2006 Z. z. o bezpečnosti a ochrane zdravia pri práci a o zmene a doplnení niektorých zákonov v znení neskorších predpisov a ktorým sa menia niektoré zákony</t>
  </si>
  <si>
    <t>https://www.slov-lex.sk/legislativne-procesy/SK/LP/2021/613</t>
  </si>
  <si>
    <t>43/2004</t>
  </si>
  <si>
    <t>Zákon, ktorým sa mení a dopĺňa zákon č. 43/2004 Z. z. o starobnom dôchodkovom sporení a o zmene a doplnení niektorých zákonov v znení neskorších predpisov a ktorým sa menia a dopĺňajú niektoré zákony</t>
  </si>
  <si>
    <t>https://www.slov-lex.sk/legislativne-procesy/SK/LP/2022/241</t>
  </si>
  <si>
    <t>410/2022</t>
  </si>
  <si>
    <t>Zákon č. 410/2022 Z. z., ktorým sa mení a dopĺňa zákon č. 650/2004 Z. z. o doplnkovom dôchodkovom sporení a o zmene a doplnení niektorých zákonov v znení neskorších predpisov</t>
  </si>
  <si>
    <t>https://www.slov-lex.sk/legislativne-procesy/SK/LP/2022/619</t>
  </si>
  <si>
    <t>Tomáš Lehotský, Peter Cmorej, Marián Viskupič, Vladimír Ledecký</t>
  </si>
  <si>
    <t>5/2004</t>
  </si>
  <si>
    <t>Zákon, ktorým sa mení a dopĺňa zákon č. 5/2004 Z. z. o službách zamestnanosti a o zmene a doplnení niektorých zákonov v znení neskorších predpisov a ktorým sa menia a dopĺňajú niektoré zákony</t>
  </si>
  <si>
    <t>https://www.slov-lex.sk/legislativne-procesy/SK/LP/2022/466</t>
  </si>
  <si>
    <t>352/2023</t>
  </si>
  <si>
    <t>Opatrenie Ministerstva práce, sociálnych vecí a rodiny Slovenskej
republiky, ktorým sa ustanovuje vzor výpisu z osobného dôchodkového účtu sporiteľa</t>
  </si>
  <si>
    <t>https://www.slov-lex.sk/legislativne-procesy/SK/LP/2023/361</t>
  </si>
  <si>
    <t>351/2023</t>
  </si>
  <si>
    <t>Opatrenie, ktorým sa ustanovuje obsah, štruktúra, forma, podmienky
a spôsob priebežnej aktualizácie a lehoty na zverejnenie kľúčových informácií o dôchodkovom
fonde</t>
  </si>
  <si>
    <t>https://www.slov-lex.sk/legislativne-procesy/SK/LP/2023/362</t>
  </si>
  <si>
    <t>Zákon, ktorým sa mení a dopĺňa zákon č. 311/2001 Z. z. Zákonník
práce v znení neskorších predpisov a ktorým sa menia a dopĺňajú niektoré zákony (ČPT 852)</t>
  </si>
  <si>
    <t>https://www.slov-lex.sk/legislativne-procesy/SK/LP/2022/86</t>
  </si>
  <si>
    <t xml:space="preserve"> Jaroslav Karahuta</t>
  </si>
  <si>
    <t>356/2007</t>
  </si>
  <si>
    <t>Vyhláška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t>
  </si>
  <si>
    <t>https://www.slov-lex.sk/legislativne-procesy/SK/LP/2022/695</t>
  </si>
  <si>
    <t>392/2024</t>
  </si>
  <si>
    <t>Vyhláška Ministerstva práce, sociálnych vecí a rodiny Slovenskej republiky, ktorou sa ustanovuje vzor dôchodkovej prognózy</t>
  </si>
  <si>
    <t>https://www.slov-lex.sk/elegislativa/legislativne-procesy/SK/LP/2024/534</t>
  </si>
  <si>
    <t xml:space="preserve"> Zákon, ktorým sa mení a dopĺňa zákon č. 461/2003 Z. z. o sociálnom poistení v znení neskorších predpisov a ktorým sa menia niektoré zákony (tlač 399)</t>
  </si>
  <si>
    <t>https://www.slov-lex.sk/legislativne-procesy/SK/LP/2024/501</t>
  </si>
  <si>
    <t>Ľubica Laššáková</t>
  </si>
  <si>
    <t>160/2025</t>
  </si>
  <si>
    <t>Nariadenie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t>
  </si>
  <si>
    <t>https://www.slov-lex.sk/elegislativa/legislativne-procesy/SK/LP/2025/179</t>
  </si>
  <si>
    <t>205/2025</t>
  </si>
  <si>
    <t xml:space="preserve">Opatrenie Ministerstva práce, sociálnych vecí a rodiny Slovenskej republiky, ktorým sa ustanovuje vzor výpisu z osobného dôchodkového účtu sporiteľa a vzor informácie o dôchodkoch zo starobného dôchodkového sporenia </t>
  </si>
  <si>
    <t>https://www.slov-lex.sk/elegislativa/legislativne-procesy/SK/LP/2025/158</t>
  </si>
  <si>
    <t>206/2025</t>
  </si>
  <si>
    <t xml:space="preserve">Opatrenie Ministerstva práce, sociálnych vecí a rodiny Slovenskej republiky, ktorým sa ustanovujú vzory výpisov z osobného účtu a výkazov v doplnkovom dôchodkovom sporení a informácia o dávkach z doplnkového dôchodkového sporenia </t>
  </si>
  <si>
    <t>https://www.slov-lex.sk/elegislativa/legislativne-procesy/SK/LP/2025/159</t>
  </si>
  <si>
    <t>258/2025</t>
  </si>
  <si>
    <t>Zákon č. 258/2025 Z. z., ktorým sa mení a dopĺňa zákon č. 461/2003 Z. z. o sociálnom poistení v znení neskorších predpisov a ktorým sa menia a dopĺňajú niektoré zákony.</t>
  </si>
  <si>
    <t>299/2025</t>
  </si>
  <si>
    <t>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t>
  </si>
  <si>
    <t>298/2025</t>
  </si>
  <si>
    <t xml:space="preserve">Opatrenie Ministerstva práce, sociálnych vecí a rodiny Slovenskej republiky, ktorým sa ustanovuje obsah, štruktúra, forma, podmienky a spôsob priebežnej aktualizácie a lehoty na zverejnenie kľúčových informácií o dôchodkovom fonde
</t>
  </si>
  <si>
    <t>Ministerstvo životného prostredia SR</t>
  </si>
  <si>
    <t>518/2021</t>
  </si>
  <si>
    <t xml:space="preserve">Zákon, ktorým sa mení a dopĺňa zákon č. 302/2019 Z. z. o zálohovaní jednorazových obalov na nápoje a o zmene a doplnení niektorých zákonov v znení neskorších predpisov a o zmene a doplnení niektorých zákonov </t>
  </si>
  <si>
    <t>https://www.nrsr.sk/web/Default.aspx?sid=zakony/zakon&amp;MasterID=8344</t>
  </si>
  <si>
    <t>371/2015</t>
  </si>
  <si>
    <t>Vyhláška, ktorou sa mení a dopĺňa vyhláška Ministerstva životného prostredia Slovenskej republiky č. 371/2015 Z. z., ktorou sa vykonávajú niektoré ustanovenia zákona o odpadoch v znení neskorších predpisov</t>
  </si>
  <si>
    <t>https://www.slov-lex.sk/legislativne-procesy/SK/LP/2021/740</t>
  </si>
  <si>
    <t>79/2015</t>
  </si>
  <si>
    <t>Zákon, ktorým sa mení a dopĺňa zákon č. 79/2015 Z. z. o odpadoch a o zmene a doplnení niektorých zákonov v znení neskorších predpisov</t>
  </si>
  <si>
    <t>https://www.slov-lex.sk/legislativne-procesy/SK/LP/2022/42</t>
  </si>
  <si>
    <t>ex post: reg. č. 38 z II. 2023
bola odhadovaná úspora, nakoniec vznikli náklady</t>
  </si>
  <si>
    <t>271/2011</t>
  </si>
  <si>
    <t>Vyhláška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t>
  </si>
  <si>
    <t>https://www.slov-lex.sk/legislativne-procesy/SK/LP/2022/537</t>
  </si>
  <si>
    <t>146/2023</t>
  </si>
  <si>
    <t>Zákon o ochrane ovzdušia</t>
  </si>
  <si>
    <t>https://www.slov-lex.sk/legislativne-procesy/SK/LP/2022/27</t>
  </si>
  <si>
    <t>382/2018</t>
  </si>
  <si>
    <t>Vyhláška Ministerstva životného prostredia Slovenskej republiky, ktorou sa mení a dopĺňa vyhláška Ministerstva životného prostredia Slovenskej republiky č. 382/2018 Z. z. o skládkovaní odpadov a o uskladnení kovovej ortuti v znení vyhlášky č. 26/2021 Z. z.</t>
  </si>
  <si>
    <t>https://www.slov-lex.sk/legislativne-procesy/SK/LP/2023/691</t>
  </si>
  <si>
    <t>89/2024</t>
  </si>
  <si>
    <t xml:space="preserve">Vyhláška Ministerstva životného prostredia Slovenskej republiky o evidenčnej a ohlasovacej povinnosti </t>
  </si>
  <si>
    <t>https://www.slov-lex.sk/legislativne-procesy/SK/LP/2022/791</t>
  </si>
  <si>
    <t>259/2023</t>
  </si>
  <si>
    <t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t>
  </si>
  <si>
    <t>https://www.slov-lex.sk/legislativne-procesy/SK/LP/2022/765</t>
  </si>
  <si>
    <t>373/2015</t>
  </si>
  <si>
    <t xml:space="preserve">Vyhláška, ktorou sa mení a dopĺňa vyhláška Ministerstva životného prostredia Slovenskej republiky č. 373/2015 Z. z. o rozšírenej zodpovednosti výrobcov vyhradených výrobkov a o nakladaní s vyhradenými prúdmi odpadov v znení neskorších predpisov </t>
  </si>
  <si>
    <t>https://www.slov-lex.sk/legislativne-procesy/SK/LP/2021/777</t>
  </si>
  <si>
    <t>364/2004</t>
  </si>
  <si>
    <t xml:space="preserve">Návrh zákona, ktorým sa mení a dopĺňa zákon č. 364/2004 
Z. z. o vodách a o zmene zákona Slovenskej národnej rady č. 372/1990 Zb. o priestupkoch v znení neskorších predpisov (vodný zákon) v znení neskorších predpisov
</t>
  </si>
  <si>
    <t>https://www.slov-lex.sk/legislativne-procesy/SK/LP/2024/121</t>
  </si>
  <si>
    <t>Ministerstvo školstva, vedy a výskumu SR</t>
  </si>
  <si>
    <t>Ministerstvo zdravotníctva SR</t>
  </si>
  <si>
    <t>09812/2008</t>
  </si>
  <si>
    <t>Opatrenie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t>
  </si>
  <si>
    <t>https://www.slov-lex.sk/legislativne-procesy/SK/LP/2022/315</t>
  </si>
  <si>
    <t>363/2011</t>
  </si>
  <si>
    <t>Zákon,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t>
  </si>
  <si>
    <t>https://www.slov-lex.sk/legislativne-procesy/SK/LP/2021/816</t>
  </si>
  <si>
    <t>540/2021</t>
  </si>
  <si>
    <t>Zákon č. 540/2021 zo kategorizácii ústavnej zdravotnej starostlivosti a o zmene a doplnení niektorých zákonov</t>
  </si>
  <si>
    <t>https://www.slov-lex.sk/legislativne-procesy/SK/LP/2021/437</t>
  </si>
  <si>
    <t>576/2004</t>
  </si>
  <si>
    <t>Zákon, ktorým sa mení a dopĺňa zákon č. 576/2004 Z. z. o zdravotnej starostlivosti, službách
súvisiacich s poskytovaním zdravotnej starostlivosti a o zmene a doplnení niektorých zákonov v znení
neskorších predpisov a ktorým sa menia dopĺňajú niektoré zákony</t>
  </si>
  <si>
    <t xml:space="preserve">https://www.slov-lex.sk/legislativne-procesy/SK/LP/2022/5 </t>
  </si>
  <si>
    <t>533/2007</t>
  </si>
  <si>
    <t>Vyhláška Ministerstva zdravotníctva Slovenskej republiky, ktorou sa mení a dopĺňa vyhláška Ministerstva zdravotníctva Slovenskej republiky č. 533/2007 Z. z. o podrobnostiach o požiadavkách na zariadenia spoločného stravovania v znení neskorších predpisov</t>
  </si>
  <si>
    <t>https://www.slov-lex.sk/legislativne-procesy/SK/LP/2022/714</t>
  </si>
  <si>
    <t>28167/2007</t>
  </si>
  <si>
    <t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t>
  </si>
  <si>
    <t>https://www.slov-lex.sk/legislativne-procesy/SK/LP/2023/435</t>
  </si>
  <si>
    <t>527/2007</t>
  </si>
  <si>
    <t>Vyhláška ministerstva zdravotníctva SR , ktorou sa mení vyhláška Ministerstva zdravotníctva SR 527/2007 Z. z., ktorou sa ustanovujú podrobnosti o požiadavkách na zotavovacie podujatie</t>
  </si>
  <si>
    <t>https://www.slov-lex.sk/legislativne-procesy/SK/LP/2023/528</t>
  </si>
  <si>
    <t xml:space="preserve">316/2022 </t>
  </si>
  <si>
    <t>Vyhláška Ministerstva zdravotníctva Slovenskej republiky o kategorizácii ústavnej starostlivosti</t>
  </si>
  <si>
    <t>https://www.slov-lex.sk/legislativne-procesy/SK/LP/2023/642</t>
  </si>
  <si>
    <t>139/1998</t>
  </si>
  <si>
    <t xml:space="preserve">Zákon,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t>
  </si>
  <si>
    <t>https://www.slov-lex.sk/legislativne-procesy/SK/LP/2024/114</t>
  </si>
  <si>
    <t>526/2007</t>
  </si>
  <si>
    <t>Vyhláška Ministerstva zdravotníctva Slovenskej republiky, ktorou sa mení vyhláška Ministerstva zdravotníctva Slovenskej republiky č. 526/2007 Z. z., ktorou sa ustanovujú podrobnosti o požiadavkách na zotavovacie podujatia.</t>
  </si>
  <si>
    <t>https://www.slov-lex.sk/elegislativa/legislativne-procesy/SK/LP/2023/528</t>
  </si>
  <si>
    <t>391/2006</t>
  </si>
  <si>
    <t>Nariadenie vlády Slovenskej republiky, ktorým sa mení nariadenie vlády Slovenskej republiky č. 391/2006 Z. z. o minimálnych bezpečnostných a zdravotných požiadavkách na pracovisko</t>
  </si>
  <si>
    <t>https://www.slov-lex.sk/legislativne-procesy/SK/LP/2022/320</t>
  </si>
  <si>
    <t>578/2004</t>
  </si>
  <si>
    <t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t>
  </si>
  <si>
    <t>https://www.slov-lex.sk/legislativne-procesy/SK/LP/2024/404</t>
  </si>
  <si>
    <t>153/2013</t>
  </si>
  <si>
    <t>Zákon, ktorým sa mení a dopĺňa zákon č. 153/2013 Z. z. o národnom zdravotníckom informačnom systéme a o zmene a doplnení niektorých zákonov v znení neskorších predpisov a ktorým sa menia a dopĺňajú niektoré zákony</t>
  </si>
  <si>
    <t>https://www.slov-lex.sk/legislativne-procesy/SK/LP/2024/419</t>
  </si>
  <si>
    <t>358/2023</t>
  </si>
  <si>
    <t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t>
  </si>
  <si>
    <t>https://www.slov-lex.sk/elegislativa/legislativne-procesy/SK/LP/2024/665</t>
  </si>
  <si>
    <t>579/2004</t>
  </si>
  <si>
    <t xml:space="preserve">Zákon, ktorým sa mení a dopĺňa zákon č. 579/2004 Z. z. o záchrannej zdravotnej službe a o zmene a doplnení niektorých zákonov v znení neskorších predpisov a ktorým sa menia a dopĺňajú niektoré zákony </t>
  </si>
  <si>
    <t xml:space="preserve">https://www.slov-lex.sk/legislativne-procesy/SK/LP/2024/517 </t>
  </si>
  <si>
    <t>92/2018</t>
  </si>
  <si>
    <t>Vyhláška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t>
  </si>
  <si>
    <t>https://www.slov-lex.sk/elegislativa/legislativne-procesy/SK/LP/2024/621</t>
  </si>
  <si>
    <t>236/2025</t>
  </si>
  <si>
    <t>Vyhláška Ministerstva zdravotníctva Slovenskej republiky o minimálnych požiadavkách na personálne zabezpečenie a materiálno - technické vybavenie vybraných druhov ambulantných zdravotníckych zariadení</t>
  </si>
  <si>
    <t>Zákon, ktorým sa mení a dopĺňa ktorým sa mení a dopĺňa zákon č. 153/2013 Z. z. o národnom zdravotníckom informačnom systéme a o zmene a doplnení niektorých zákonov v znení neskorších predpisov a ktorým sa menia a dopĺňajú niektoré zákony</t>
  </si>
  <si>
    <t>Ministerstvo kultúry</t>
  </si>
  <si>
    <t>185/2015</t>
  </si>
  <si>
    <t>Zákon, ktorým sa mení a dopĺňa zákon č. 185/2015 Z. z. Autorský zákon v
znení neskorších predpisov</t>
  </si>
  <si>
    <t xml:space="preserve">https://www.slov-lex.sk/legislativne-procesy/SK/LP/2021/532 </t>
  </si>
  <si>
    <t>265/2022</t>
  </si>
  <si>
    <t>Zákon o vydavateľoch publikácií a o registri v oblasti médií a audiovízie (zákon o publikáciách)</t>
  </si>
  <si>
    <t>https://www.slov-lex.sk/legislativne-procesy/SK/LP/2021/682</t>
  </si>
  <si>
    <t>ROZDIEL do IN
ex ante: reg. č. 1 z AVnaPP
ex post: č. 7 a č. 8 z I. 2024</t>
  </si>
  <si>
    <t>13/1993</t>
  </si>
  <si>
    <t>Zákon, ktorým sa mení a dopĺňa zákon Národnej rady Slovenskej
republiky č. 13/1993 Z. z. o umeleckých fondoch v znení neskorších predpisov</t>
  </si>
  <si>
    <t>https://www.slov-lex.sk/legislativne-procesy/SK/LP/2022/428</t>
  </si>
  <si>
    <t>264/2022</t>
  </si>
  <si>
    <t>Zákon o mediálnych službách a o zmene a doplnení niektorých zákonov (zákon o mediálnych službách)</t>
  </si>
  <si>
    <t>https://www.slov-lex.sk/legislativne-procesy/SK/LP/2021/559</t>
  </si>
  <si>
    <t>189/2025</t>
  </si>
  <si>
    <t>Zákon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t>
  </si>
  <si>
    <t>https://www.slov-lex.sk/legislativne-procesy/SK/LP/2024/369</t>
  </si>
  <si>
    <t>Michelko, Huliak, Danko, Lučanský</t>
  </si>
  <si>
    <t>305/2013</t>
  </si>
  <si>
    <t>Zákon, ktorým sa mení a dopĺňa zákon č. 305/2013 Z. z. o elektronickej podobe výkonu pôsobnosti orgánov verejnej moci a o zmene a doplnení niektorých zákonov (zákon o e-Governmente) v znení neskorších predpisov a ktorým sa menia a dopĺňajú niektoré zákony</t>
  </si>
  <si>
    <t>https://www.slov-lex.sk/legislativne-procesy/SK/LP/2022/108</t>
  </si>
  <si>
    <t>301/2023</t>
  </si>
  <si>
    <t>Zákon, ktorým sa mení a dopĺňa zákon č. 95/2019 Z. z. o
informačných technológiách vo verejnej správe a o zmene a doplnení niektorých zákonov v
znení neskorších predpisov a ktorým sa menia a dopĺňajú niektoré zákony</t>
  </si>
  <si>
    <t>https://www.slov-lex.sk/legislativne-procesy/SK/LP/2022/846</t>
  </si>
  <si>
    <t>ÚV SR</t>
  </si>
  <si>
    <t>Podpredseda vlády pre legislatívu</t>
  </si>
  <si>
    <t>Protimonopolný úrad</t>
  </si>
  <si>
    <t>393/2021</t>
  </si>
  <si>
    <t>Vyhláška Štatistického úradu Slovenskej republiky č. 393/2021 Z. z., ktorou sa mení a dopĺňa vyhláška Štatistického úradu Slovenskej republiky č. 292/2020 Z. z., ktorou sa vydáva Program štátnych štatistických zisťovaní na roky 2021 až 2023</t>
  </si>
  <si>
    <t>https://www.slov-lex.sk/legislativne-procesy/SK/LP/2021/509</t>
  </si>
  <si>
    <t>425/2023</t>
  </si>
  <si>
    <t>Vyhláška Štatistického úradu Slovenskej republiky, ktorou sa vydáva Program štátnych štatistických zisťovaní na roky 2024 až 2026</t>
  </si>
  <si>
    <t>https://www.slov-lex.sk/legislativne-procesy/SK/LP/2023/516</t>
  </si>
  <si>
    <t>305/2024</t>
  </si>
  <si>
    <t>Vyhláška Štatistického úradu Slovenskej republiky, ktorou sa mení a dopĺňa vyhláška Štatistického úradu Slovenskej republiky č. 425/2023 Z. z., ktorou sa vydáva Program štátnych štatistických zisťovaní na roky 2024 až 2026</t>
  </si>
  <si>
    <t>https://www.slov-lex.sk/legislativne-procesy/SK/LP/2024/446</t>
  </si>
  <si>
    <t>292/2020</t>
  </si>
  <si>
    <t>Vyhláška Štatistického úradu Slovenskej republiky, ktorou sa mení a dopĺňa vyhláška Štatistického úradu Slovenskej republiky č. 292/2020 Z. z., ktorou sa vydáva Program štátnych štatistických zisťovaní na roky 2021 až 2023 v znení vyhlášky č. 393/2021 Z. z.</t>
  </si>
  <si>
    <t xml:space="preserve">https://www.slov-lex.sk/legislativne-procesy/SK/LP/2022/479 </t>
  </si>
  <si>
    <t>361/2025</t>
  </si>
  <si>
    <t>Vyhláška, ktorou sa mení a dopĺňa vyhláška Štatistického úradu Slovenskej republiky č. 425/2023 Z. z., ktorou sa vydáva Program štátnych štatistických zisťovaní na roky 2024 až 2026 v znení neskorších predpisov (ďalej len „návrh vyhlášky“)</t>
  </si>
  <si>
    <t>https://www.slov-lex.sk/elegislativa/legislativne-procesy/SK/LP/2025/530</t>
  </si>
  <si>
    <t>Úrad geodézie, kartografie a katastra SR</t>
  </si>
  <si>
    <t>Úrad jadrového dozoru SR</t>
  </si>
  <si>
    <t>541/2004</t>
  </si>
  <si>
    <t>Zákon, ktorým sa mení a dopĺňa zákon č. 541/2004 Z. z. o mierovom využívaní jadrovej energie (atómový zákon) a o zmene a doplnení niektorých zákonov v znení neskorších predpisov</t>
  </si>
  <si>
    <t>https://www.nrsr.sk/web/Default.aspx?sid=zakony/cpt&amp;ZakZborID=13&amp;CisObdobia=8&amp;ID=594</t>
  </si>
  <si>
    <t>Radovan Kazda, Jaromír Šíbl, Tomáš Lehotský a Ľuboš Krajčír</t>
  </si>
  <si>
    <t>431/2011</t>
  </si>
  <si>
    <t>Vyhláška Úradu jadrového dozoru Slovenskej republiky, ktorou sa mení a dopĺňa vyhláška č. 431/2011 Z. z. o systéme manažérstva kvality v znení vyhlášky č. 104/2016 Z. z.</t>
  </si>
  <si>
    <t xml:space="preserve">https://www.slov-lex.sk/legislativne-procesy/SK/LP/2021/773 </t>
  </si>
  <si>
    <t>310/2022</t>
  </si>
  <si>
    <t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t>
  </si>
  <si>
    <t>https://www.slov-lex.sk/legislativne-procesy/SK/LP/2022/167</t>
  </si>
  <si>
    <t>204/2025</t>
  </si>
  <si>
    <t>Vyhláška, ktorou sa mení a dopĺňa vyhláška Úradu jadrového dozoru Slovenskej republiky č. 431/2011 Z. z. o systéme manažérstva kvality v znení neskorších predpisov</t>
  </si>
  <si>
    <t>https://www.slov-lex.sk/elegislativa/legislativne-procesy/SK/LP/2024/672</t>
  </si>
  <si>
    <t>64/2019</t>
  </si>
  <si>
    <t>Zákon, ktorým sa mení a dopĺňa zákon č. 64/2019 Z. z. o sprístupňovaní strelných zbraní a streliva na civilné použitie na trhu v znení zákona č. 376/2019 Z. z. a o zmene a doplnení niektorých zákonov</t>
  </si>
  <si>
    <t xml:space="preserve">https://www.slov-lex.sk/legislativne-procesy/SK/LP/2021/644 </t>
  </si>
  <si>
    <t>UNMS</t>
  </si>
  <si>
    <t>53/2023</t>
  </si>
  <si>
    <t>Zákon o akreditácii orgánov posudzovania zhody</t>
  </si>
  <si>
    <t>https://www.slov-lex.sk/legislativne-procesy/SK/LP/2022/389</t>
  </si>
  <si>
    <t>Úrad pre reguláciu elektronických komunikácií a poštových služieb</t>
  </si>
  <si>
    <t>UREKPS</t>
  </si>
  <si>
    <t>47/2023</t>
  </si>
  <si>
    <t>Opatrenie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</si>
  <si>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https://www.slov-lex.sk/legislativne-procesy/SK/LP/2023/1</t>
  </si>
  <si>
    <t>27/2024</t>
  </si>
  <si>
    <t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</si>
  <si>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https://www.slov-lex.sk/legislativne-procesy/SK/LP/2023/648</t>
  </si>
  <si>
    <t>440/2023</t>
  </si>
  <si>
    <t>Vyhláška Úradu pre reguláciu elektronických komunikácií a poštových služieb z ... 2023 o podrobnostiach týkajúcich sa limitov spotreby pre službu prístupu k internetu alebo k verejne dostupnej interpersonálnej komunikačnej službe</t>
  </si>
  <si>
    <t>https://www.slov-lex.sk/legislativne-procesy/SK/LP/2023/391</t>
  </si>
  <si>
    <t>137/2024</t>
  </si>
  <si>
    <t>Vyhláška Úradu pre reguláciu elektronických komunikácií a poštových služieb zo 17. júna 2024 o podrobnostiach týkajúcich sa zmeny podniku poskytujúceho službu prístupu k internetu (</t>
  </si>
  <si>
    <t>https://www.slov-lex.sk/legislativne-procesy/SK/LP/2024/47</t>
  </si>
  <si>
    <t>338/2024</t>
  </si>
  <si>
    <t>Opatrenie Úradu pre reguláciu elektronických komunikácií a poštových služieb,  ktorým  sa  mení opatrenie z 19. septembra 2016 č. 1/2016, ktorým sa ustanovuje rozsah regulácie cien a určujú sa maximálne ceny univerzálnej služby a poštového platobného styku pre vnútroštátny poštový styk v znení neskorších predpisov.</t>
  </si>
  <si>
    <t>https://www.slov-lex.sk/legislativne-procesy/SK/LP/2024/525</t>
  </si>
  <si>
    <t>65/2025</t>
  </si>
  <si>
    <t>Vyhláška Úradu pre reguláciu elektronických komunikácií a poštových služieb z ... 2024 o podrobnostiach týkajúcich sa kvalitatívnych ukazovateľov služieb</t>
  </si>
  <si>
    <t>https://www.slov-lex.sk/legislativne-procesy/SK/LP/2024/528</t>
  </si>
  <si>
    <t>Úrad pre reguláciu sieťových odvetví</t>
  </si>
  <si>
    <t>312/2022</t>
  </si>
  <si>
    <t>Vyhláška Úradu pre reguláciu sieťových odvetví, ktorou sa ustanovuje cenová regulácia v tepelnej energetike</t>
  </si>
  <si>
    <t>https://www.slov-lex.sk/legislativne-procesy/-/SK/dokumenty/LP-2022-402</t>
  </si>
  <si>
    <t>ROZDIEL do IN
ex ante: reg. č. 1 z AVnaPP
ex post: reg. č. 62 z I. 2024</t>
  </si>
  <si>
    <t>450/2022</t>
  </si>
  <si>
    <t>Vyhláška Úradu pre reguláciu sieťových odvetví, ktorou sa ustanovuje cenová regulácia dodávky plynu</t>
  </si>
  <si>
    <t>https://www.slov-lex.sk/legislativne-procesy/-/SK/dokumenty/LP-2022-480</t>
  </si>
  <si>
    <t>24/2013</t>
  </si>
  <si>
    <t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t>
  </si>
  <si>
    <t>https://www.slov-lex.sk/legislativne-procesy/-/SK/dokumenty/LP-2022-</t>
  </si>
  <si>
    <t>107/2023</t>
  </si>
  <si>
    <t>Vyhláška Úradu pre reguláciu sieťových odvetví, ktorou sa ustanovuje cenová regulácia dodávky elektriny</t>
  </si>
  <si>
    <t xml:space="preserve">https://www.slov-lex.sk/legislativne-procesy/-/SK/dokumenty/LP-2023-79 </t>
  </si>
  <si>
    <t>208/2023</t>
  </si>
  <si>
    <t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t>
  </si>
  <si>
    <t>https://www.slov-lex.sk/legislativne-procesy/SK/LP/2023/60</t>
  </si>
  <si>
    <t>207/2023</t>
  </si>
  <si>
    <t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t>
  </si>
  <si>
    <t>https://www.slov-lex.sk/legislativne-procesy/SK/LP/2023/49</t>
  </si>
  <si>
    <t>133/2024</t>
  </si>
  <si>
    <t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t>
  </si>
  <si>
    <t>https://www.slov-lex.sk/legislativne-procesy/SK/LP/2024/210</t>
  </si>
  <si>
    <t>141/2024</t>
  </si>
  <si>
    <t>Vyhláška Úradu pre reguláciu sieťových odvetví, ktorou sa mení a dopĺňa vyhláška Úradu pre reguláciu sieťových odvetví č. 312/2022 Z. z., ktorou sa ustanovuje cenová regulácia v tepelnej energetike</t>
  </si>
  <si>
    <t>https://www.slov-lex.sk/legislativne-procesy/SK/LP/2024/216</t>
  </si>
  <si>
    <t>146/2024</t>
  </si>
  <si>
    <t>Vyhláška Úradu pre reguláciu sieťových odvetví, ktorou sa ustanovuje rozsah ekonomicky oprávnených nákladov vyvolaných odpojením sa odberateľa od sústavy tepelných zariadení dodávateľa a spôsob ich výpočtu (ďalej len „návrh vyhlášky“).</t>
  </si>
  <si>
    <t>https://www.slov-lex.sk/legislativne-procesy/SK/LP/2023/599</t>
  </si>
  <si>
    <t>493/2023</t>
  </si>
  <si>
    <t xml:space="preserve">Vyhláška Úradu pre reguláciu sieťových odvetví, ktorou sa ustanovujú niektoré podrobnosti v oblasti tokov jalového elektrického výkonu a jeho kompenzácie </t>
  </si>
  <si>
    <t>https://www.slov-lex.sk/legislativne-procesy/SK/LP/2023/574</t>
  </si>
  <si>
    <t>323/2022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</si>
  <si>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t>
  </si>
  <si>
    <t>https://www.slov-lex.sk/legislativne-procesy/SK/LP/2023/626</t>
  </si>
  <si>
    <t>403/2024</t>
  </si>
  <si>
    <t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t>
  </si>
  <si>
    <t>https://www.slov-lex.sk/legislativne-procesy/SK/LP/2024/556</t>
  </si>
  <si>
    <t>394/2024</t>
  </si>
  <si>
    <t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t>
  </si>
  <si>
    <t>https://www.slov-lex.sk/legislativne-procesy/SK/LP/2024/538</t>
  </si>
  <si>
    <t>318/2024</t>
  </si>
  <si>
    <t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t>
  </si>
  <si>
    <t>https://www.slov-lex.sk/legislativne-procesy/SK/LP/2024/480</t>
  </si>
  <si>
    <t>317/2024</t>
  </si>
  <si>
    <t>Vyhláška Úradu pre reguláciu sieťových odvetví, ktorou sa mení a dopĺňa vyhláška Úradu pre reguláciu sieťových odvetví č. 236/2016 Z. z., ktorou sa ustanovujú štandardy kvality prenosu elektriny, distribúcie elektriny a dodávky elektriny</t>
  </si>
  <si>
    <t>https://www.slov-lex.sk/legislativne-procesy/SK/LP/2024/477</t>
  </si>
  <si>
    <t>316/2024</t>
  </si>
  <si>
    <t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t>
  </si>
  <si>
    <t>https://www.slov-lex.sk/legislativne-procesy/SK/LP/2024/478</t>
  </si>
  <si>
    <t>315/2024</t>
  </si>
  <si>
    <t xml:space="preserve">Vyhláška Úradu pre reguláciu sieťových odvetví, ktorou sa mení a dopĺňa vyhláška Úradu pre reguláciu sieťových odvetví č. 277/2012 Z. z., ktorou sa ustanovujú štandardy kvality dodávky tepla v znení vyhlášky č. 234/2016 Z. z. </t>
  </si>
  <si>
    <t>https://www.slov-lex.sk/legislativne-procesy/SK/LP/2024/481</t>
  </si>
  <si>
    <t>167/2025</t>
  </si>
  <si>
    <t xml:space="preserve">Vyhláška Úradu pre reguláciu sieťových odvetví, ktorou sa ustanovuje vzor žiadosti o vydanie povolenia na podnikanie v tepelnej energetike </t>
  </si>
  <si>
    <t>https://www.slov-lex.sk/elegislativa/legislativne-procesy/SK/LP/2025/110</t>
  </si>
  <si>
    <t>Úrad pre verejné obstarávanie</t>
  </si>
  <si>
    <t>Úrad priemyselného vlastníctva SR</t>
  </si>
  <si>
    <t>177/2025</t>
  </si>
  <si>
    <t>Zákon, ktorým sa mení a dopĺňa zákon č. 435/2001 Z. z. o patentoch, dodatkových ochranných osvedčeniach a o zmene a doplnení niektorých zákonov (patentový zákon) v znení neskorších predpisov a ktorým sa menia a dopĺňajú niektoré zákony</t>
  </si>
  <si>
    <t>https://www.slov-lex.sk/legislativne-procesy/SK/LP/2024/516</t>
  </si>
  <si>
    <t>Správa štátnych hmotných rezerv SR</t>
  </si>
  <si>
    <t>Národný bezpečnostný úrad</t>
  </si>
  <si>
    <t>Národná banka Slovenska</t>
  </si>
  <si>
    <t>10/2017</t>
  </si>
  <si>
    <t>Opatrenie Národnej banky Slovenska z ... 2022, ktorým sa mení a dopĺňa opatrenie Národnej banky Slovenska zo 14. novembra 2017 č. 10/2017, ktorým sa ustanovujú podrobnosti o posúdení schopnosti spotrebiteľa splácať spotrebiteľský úver v znení neskorších predpisov</t>
  </si>
  <si>
    <t>https://www.slov-lex.sk/legislativne-procesy/SK/LP/2022/307</t>
  </si>
  <si>
    <t>10/2016</t>
  </si>
  <si>
    <t>Opatrenie Národnej banky Slovenska z ... 2022, ktorým sa mení a dopĺňa opatrenie Národnej banky Slovenska z 13. decembra 2016 č. 10/2016, ktorým sa ustanovujú podrobnosti o posúdení schopnosti spotrebiteľa splácať úver na bývanie v znení neskorších predpisov</t>
  </si>
  <si>
    <t>https://www.slov-lex.sk/legislativne-procesy/SK/LP/2022/304</t>
  </si>
  <si>
    <t>5/2018</t>
  </si>
  <si>
    <t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t>
  </si>
  <si>
    <t>https://www.slov-lex.sk/legislativne-procesy/SK/LP/2022/277</t>
  </si>
  <si>
    <t>2/2023</t>
  </si>
  <si>
    <t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t>
  </si>
  <si>
    <t>https://www.slov-lex.sk/legislativne-procesy/SK/LP/2022/873</t>
  </si>
  <si>
    <t>428/2023</t>
  </si>
  <si>
    <t>Opatrenie Národnej banky Slovenska z ....2023 o náležitostiach žiadosti o udelenie predchádzajúceho súhlasu Národnej banky Slovenska podľa zákona o starobnom dôchodkovom sporení</t>
  </si>
  <si>
    <t xml:space="preserve">https://www.slov-lex.sk/legislativne-procesy/SK/LP/2023/365 </t>
  </si>
  <si>
    <t>139/2013</t>
  </si>
  <si>
    <t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t>
  </si>
  <si>
    <t>https://www.slov-lex.sk/legislativne-procesy/SK/LP/2023/145</t>
  </si>
  <si>
    <t>280/2018</t>
  </si>
  <si>
    <t>Opatrenie Národnej banky Slovenska, ktorým sa mení a dopĺňa opatrenie Národnej banky Slovenska č. 280/2018 Z. z. o predkladaní hlásení podľa Devízového zákona</t>
  </si>
  <si>
    <t>https://www.slov-lex.sk/legislativne-procesy/SK/LP/2023/542</t>
  </si>
  <si>
    <t>429/2024</t>
  </si>
  <si>
    <t xml:space="preserve">Opatrenie Národnej banky Slovenska z ... 2023 o spôsobe preukazovania splnenia podmienok na udelenie povolenia na vznik a činnosť dôchodkovej správcovskej spoločnosti  </t>
  </si>
  <si>
    <t>https://www.slov-lex.sk/legislativne-procesy/SK/LP/2023/363</t>
  </si>
  <si>
    <t>7/2023</t>
  </si>
  <si>
    <t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t>
  </si>
  <si>
    <t>https://www.slov-lex.sk/legislativne-procesy/SK/LP/2023/544</t>
  </si>
  <si>
    <t>9/2023</t>
  </si>
  <si>
    <t>Opatrenie Národnej banky Slovenska z ... 2023 o registri bankových úverov a záruk</t>
  </si>
  <si>
    <t>https://www.slov-lex.sk/legislativne-procesy/SK/LP/2023/569</t>
  </si>
  <si>
    <t>8/2024</t>
  </si>
  <si>
    <t>Opatrenie Národnej banky Slovenska z 3. decembra 2024 č. 8/2024, ktorým sa mení a dopĺňa opatrenie Národnej banky Slovenska z 25. mája 2021 č. 5/2021 o poplatkoch za úkony Národnej banky Slovenska</t>
  </si>
  <si>
    <t>https://www.slov-lex.sk/legislativne-procesy/SK/LP/2024/402</t>
  </si>
  <si>
    <t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t>
  </si>
  <si>
    <t>https://www.slov-lex.sk/legislativne-procesy/SK/LP/2023/407</t>
  </si>
  <si>
    <t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t>
  </si>
  <si>
    <t>https://www.slov-lex.sk/legislativne-procesy/SK/LP/2023/503</t>
  </si>
  <si>
    <t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t>
  </si>
  <si>
    <t>https://www.slov-lex.sk/legislativne-procesy/SK/LP/2023/506</t>
  </si>
  <si>
    <t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t>
  </si>
  <si>
    <t>https://www.slov-lex.sk/legislativne-procesy/SK/LP/2024/81</t>
  </si>
  <si>
    <t>155/2024</t>
  </si>
  <si>
    <t xml:space="preserve">Opatrenie Národnej banky Slovenska z .... 2024 o predkladaní výkazov dôchodkovou správcovskou spoločnosťou a doplnkovou dôchodkovou spoločnosťou na účely vykonávania dohľadu </t>
  </si>
  <si>
    <t xml:space="preserve">https://www.slov-lex.sk/legislativne-procesy/SK/LP/2024/90 </t>
  </si>
  <si>
    <t>134/2024</t>
  </si>
  <si>
    <t xml:space="preserve">Opatrenie Národnej banky Slovenska z ... 2024 o ročných správach a polročných správach predkladaných dôchodkovou správcovskou spoločnosťou </t>
  </si>
  <si>
    <t>https://www.slov-lex.sk/legislativne-procesy/SK/LP/2024/98</t>
  </si>
  <si>
    <t>138/2024</t>
  </si>
  <si>
    <t xml:space="preserve">Opatrenie Národnej banky Slovenska z ... 2024 o ročných správach a polročných správach predkladaných doplnkovou dôchodkovou spoločnosťou </t>
  </si>
  <si>
    <t xml:space="preserve">https://www.slov-lex.sk/legislativne-procesy/SK/LP/2024/99 </t>
  </si>
  <si>
    <t>79/2025</t>
  </si>
  <si>
    <t>Opatrenie Národnej banky Slovenska z ... 2025 o predkladaní výkazov poskytovateľmi služieb kryptoaktív</t>
  </si>
  <si>
    <t xml:space="preserve">https://www.slov-lex.sk/elegislativa/legislativne-procesy/SK/LP/2025/8   </t>
  </si>
  <si>
    <t>169/2025</t>
  </si>
  <si>
    <t>Opatrenie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t>
  </si>
  <si>
    <t xml:space="preserve">https://www.slov-lex.sk/elegislativa/legislativne-procesy/SK/LP/2025/42 </t>
  </si>
  <si>
    <t>213/2025</t>
  </si>
  <si>
    <t xml:space="preserve">Opatrenie Národnej banky Slovenska z 8. júla 2025 č. 6/2025 o poskytovaní údajov týkajúcich sa úverov poskytnutých spotrebiteľom </t>
  </si>
  <si>
    <t>https://www.slov-lex.sk/elegislativa/legislativne-procesy/SK/LP/2025/198</t>
  </si>
  <si>
    <t xml:space="preserve">375/2025 </t>
  </si>
  <si>
    <t>Opatrenie Národnej banky Slovenska, ktorým sa mení a dopĺňa opatrenie Národnej banky Slovenska č. 139/2013 Z. z., ktorým sa ustanovujú podrobnosti o náležitostiach žiadosti o devízovú licenciu a podrobnosti o požiadavkách na obchodovanie s devízovými hodnotami v znení opatrenia č. 300/2023 Z. z.</t>
  </si>
  <si>
    <t>https://www.slov-lex.sk/elegislativa/legislativne-procesy/SK/LP/2025/500</t>
  </si>
  <si>
    <t xml:space="preserve">422/2025 </t>
  </si>
  <si>
    <t>Opatrenie Národnej banky Slovenska z 3. decembra č. 9/2025 o predkladaní výkazov, hlásení a správ poisťovňou, na ktorú sa neuplatňuje osobitný režim, zaisťovňou, pobočkou poisťovne z iného členského štátu alebo pobočkou zaisťovne z iného členského štátu</t>
  </si>
  <si>
    <t>296/2025</t>
  </si>
  <si>
    <t>Opatrenie Národnej banky Slovenska z ... 2025 o predkladaní výkazov správcovskými spoločnosťami, zahraničnými správcovskými spoločnosťami, správcami alternatívnych investičných fondov a samosprávnymi investičnými fondmi na štatistické účely</t>
  </si>
  <si>
    <t>https://www.slov-lex.sk/elegislativa/legislativne-procesy/SK/LP/2025/290/</t>
  </si>
  <si>
    <t>374/2025</t>
  </si>
  <si>
    <t>Opatrenie Národnej banky Slovenska, ktorým sa mení a dopĺňa opatrenie Národnej banky Slovenska č. 180/2012 Z. z. o metódach a postupoch určenia hodnoty majetku v dôchodkovom fonde a doplnkovom dôchodkovom fonde v znení opatrenia č. 38/2013 Z. z.</t>
  </si>
  <si>
    <t>https://www.slov-lex.sk/elegislativa/legislativne-procesy/SK/LP/2025/556</t>
  </si>
  <si>
    <t>Úrad na ochranu osobných údajov</t>
  </si>
  <si>
    <t>Generálna prokuratúra</t>
  </si>
  <si>
    <t>Ministerstvo cestovného ruchu a športu Slovenskej republiky</t>
  </si>
  <si>
    <t>440/2015</t>
  </si>
  <si>
    <t>Zákon, ktorým sa mení a dopĺňa zákon č. 440/2015 Z. z. o športe a o zmene a doplnení niektorých zákonov v znení neskorších predpisov</t>
  </si>
  <si>
    <t>Poslanci Národnej rady SR</t>
  </si>
  <si>
    <t>Príslušný rezorst resp. ÚOŠS</t>
  </si>
  <si>
    <t>90/2016</t>
  </si>
  <si>
    <t xml:space="preserve"> Zákon, ktorým sa mení a dopĺňa zákon č. 90/2016 Z. z. o úveroch na bývanie
a o zmene a doplnení niektorých zákonov v znení neskorších predpisov</t>
  </si>
  <si>
    <t>https://www.slov-lex.sk/legislativne-procesy/SK/LP/2023/348</t>
  </si>
  <si>
    <t xml:space="preserve"> Juraj ŠELIGA,
Milan VETRÁK, Gábor GRENDEL, Jana ŽITŇANSKÁ a Miroslav KOLLÁR</t>
  </si>
  <si>
    <t>Zákon, ktorým sa mení a dopĺňa zákon č. 461/2003 Z. z. o sociálnom poistení v znení neskorších predpisov (ČPT 1397)</t>
  </si>
  <si>
    <t>https://www.slov-lex.sk/legislativne-procesy/SK/LP/2023/65</t>
  </si>
  <si>
    <t>Miloš SVRČEK
 Jozef LUKÁČ</t>
  </si>
  <si>
    <t>Zákon, ktorým sa mení a dopĺňa zákon Národnej rady Slovenskej republiky č. 18/1996 Z. z. o cenách v znení neskorších predpisov (tlač č. 1646)</t>
  </si>
  <si>
    <t>https://www.slov-lex.sk/legislativne-procesy/SK/LP/2023/345</t>
  </si>
  <si>
    <t xml:space="preserve"> Richard TAKÁČ,
 Juraj BLANÁR,
 Ladislav KAMENICKÝ a
 Boris SUSKO </t>
  </si>
  <si>
    <t>Zákon, ktorým sa mení zákon č. 311/2001 Z. z. Zákonník práce v znení neskorších predpisov a ktorým sa menia a dopĺňajú niektoré zákony (tlač 452)</t>
  </si>
  <si>
    <t>https://www.slov-lex.sk/elegislativa/legislativne-procesy/SK/LP/2024/548</t>
  </si>
  <si>
    <t xml:space="preserve">Milan Garaj,
 Andrej Danko
 a Dagmar Kramplová </t>
  </si>
  <si>
    <t>IN</t>
  </si>
  <si>
    <t>OUT</t>
  </si>
  <si>
    <t>Kategória dotknutých subjektov</t>
  </si>
  <si>
    <t>Druhy nákladov</t>
  </si>
  <si>
    <t>Vplyvy (náklady) na 1 podnikateľský subjekt</t>
  </si>
  <si>
    <t>Počet dotknutých subjektov v kategórii</t>
  </si>
  <si>
    <t>Vplyvy (náklady) na celú kategóriu subjektov</t>
  </si>
  <si>
    <t>Vplyvy (náklady) na celé podnikateľské prostredie</t>
  </si>
  <si>
    <t>Početnosť kategórie</t>
  </si>
  <si>
    <t>S. r. o.</t>
  </si>
  <si>
    <t>Priame finančné náklady okrem poplatkov</t>
  </si>
  <si>
    <t>Priame finančné náklady - poplatky</t>
  </si>
  <si>
    <t>Nepriame finančné náklady</t>
  </si>
  <si>
    <t>Administratívne náklady</t>
  </si>
  <si>
    <t>SPOLU</t>
  </si>
  <si>
    <t xml:space="preserve">A. s. </t>
  </si>
  <si>
    <t>Priame finančné náklady (EUR)</t>
  </si>
  <si>
    <t>Nepriame finančné náklady (EUR)</t>
  </si>
  <si>
    <t>Administratívne náklady (EUR)</t>
  </si>
  <si>
    <t>Celkové náklady povinnosti (EUR)</t>
  </si>
  <si>
    <t>Evidencia, vedenie dokumentácie</t>
  </si>
  <si>
    <t>Inventarizácia</t>
  </si>
  <si>
    <t>Archivácia</t>
  </si>
  <si>
    <t>Ohlásenie, oznámenie, poskytnutie informácie</t>
  </si>
  <si>
    <t>Poskytnutie súčinnosti</t>
  </si>
  <si>
    <t>Predloženie dokladu/dokumentu papierovo</t>
  </si>
  <si>
    <t>Predloženie dokladu/dokumentu elektornicky</t>
  </si>
  <si>
    <t>Overenie súladu</t>
  </si>
  <si>
    <t>Vypracovanie dokumentu/správy</t>
  </si>
  <si>
    <t>Žiadosť/návrh</t>
  </si>
  <si>
    <t>Iné</t>
  </si>
  <si>
    <t>Počet plnení</t>
  </si>
  <si>
    <t>Koeficient</t>
  </si>
  <si>
    <t>1-krát ročne</t>
  </si>
  <si>
    <t>2-krát ročne (polročne)</t>
  </si>
  <si>
    <t>3-krát ročne</t>
  </si>
  <si>
    <t>4-krát ročne (štvrťročne)</t>
  </si>
  <si>
    <t>mesačne</t>
  </si>
  <si>
    <t>každé 2 roky</t>
  </si>
  <si>
    <t>každé 3 roky</t>
  </si>
  <si>
    <t>každé 4 roky</t>
  </si>
  <si>
    <t>každých 5 rokov</t>
  </si>
  <si>
    <t>nepravidelne/ jednorazovo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</si>
</sst>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-* #,##0\ &quot;€&quot;_-;\-* #,##0\ &quot;€&quot;_-;_-* &quot;-&quot;??\ &quot;€&quot;_-;_-@_-"/>
    <numFmt numFmtId="168" formatCode="#,##0\ &quot;€&quot;"/>
    <numFmt numFmtId="169" formatCode="#,##0.00\ &quot;€&quot;"/>
    <numFmt numFmtId="170" formatCode="_-* #,##0\ [$€-1]_-;\-* #,##0\ [$€-1]_-;_-* &quot;-&quot;??\ [$€-1]_-;_-@_-"/>
    <numFmt numFmtId="171" formatCode="_-* #,##0.00\ [$€-1]_-;\-* #,##0.00\ [$€-1]_-;_-* &quot;-&quot;??\ [$€-1]_-;_-@_-"/>
  </numFmts>
  <fonts count="91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0"/>
      <color rgb="FF00B0F0"/>
      <name val="Arial"/>
      <family val="2"/>
    </font>
    <font>
      <b/>
      <i/>
      <sz val="10"/>
      <color rgb="FF00B0F0"/>
      <name val="Arial"/>
      <family val="2"/>
    </font>
    <font>
      <b/>
      <sz val="10"/>
      <color rgb="FF77AC00"/>
      <name val="Arial"/>
      <family val="2"/>
    </font>
    <font>
      <b/>
      <i/>
      <sz val="10"/>
      <color rgb="FF77AC00"/>
      <name val="Arial"/>
      <family val="2"/>
    </font>
    <font>
      <b/>
      <sz val="10"/>
      <color rgb="FF00B0F0"/>
      <name val="Arial"/>
      <family val="2"/>
      <charset val="238"/>
    </font>
    <font>
      <b/>
      <sz val="10"/>
      <color rgb="FF77AC00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0"/>
      <color rgb="FFFF0000"/>
      <name val="Arial"/>
      <family val="2"/>
    </font>
    <font>
      <b/>
      <u/>
      <sz val="10"/>
      <color theme="1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  <charset val="238"/>
    </font>
    <font>
      <b/>
      <sz val="20"/>
      <name val="Arial"/>
      <family val="2"/>
      <charset val="238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b/>
      <u val="singleAccounting"/>
      <sz val="11"/>
      <color rgb="FF000000"/>
      <name val="Arial"/>
      <family val="2"/>
      <charset val="238"/>
    </font>
    <font>
      <b/>
      <u val="singleAccounting"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rgb="FF0089C0"/>
      <name val="Arial"/>
      <family val="2"/>
    </font>
    <font>
      <b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Arial"/>
      <family val="2"/>
    </font>
    <font>
      <b/>
      <sz val="14"/>
      <color theme="1"/>
      <name val="Arial"/>
      <family val="2"/>
      <charset val="238"/>
    </font>
    <font>
      <b/>
      <u/>
      <sz val="11"/>
      <color rgb="FF000000"/>
      <name val="Calibri"/>
      <family val="2"/>
      <charset val="238"/>
      <scheme val="minor"/>
    </font>
    <font>
      <b/>
      <u val="singleAccounting"/>
      <sz val="10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rgb="FF0089C0"/>
      <name val="Calibri"/>
      <family val="2"/>
      <charset val="238"/>
      <scheme val="minor"/>
    </font>
    <font>
      <u/>
      <sz val="10"/>
      <color rgb="FF0089C0"/>
      <name val="Arial"/>
      <family val="2"/>
      <charset val="238"/>
    </font>
    <font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name val="Arial"/>
      <family val="2"/>
      <charset val="238"/>
    </font>
    <font>
      <u/>
      <sz val="14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u val="singleAccounting"/>
      <sz val="10"/>
      <color rgb="FF00000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Times New Roman"/>
      <family val="1"/>
      <charset val="238"/>
    </font>
    <font>
      <sz val="8"/>
      <name val="Arial"/>
      <family val="2"/>
    </font>
    <font>
      <sz val="10"/>
      <name val="Calibri"/>
      <family val="2"/>
      <charset val="238"/>
      <scheme val="minor"/>
    </font>
    <font>
      <sz val="10"/>
      <color rgb="FF0089C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1DE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8C8C8C"/>
        <bgColor indexed="64"/>
      </patternFill>
    </fill>
    <fill>
      <patternFill patternType="solid">
        <fgColor rgb="FFEAF7FC"/>
        <bgColor indexed="64"/>
      </patternFill>
    </fill>
    <fill>
      <patternFill patternType="solid">
        <fgColor rgb="FFFBFED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7A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EE100"/>
        <bgColor indexed="64"/>
      </patternFill>
    </fill>
    <fill>
      <patternFill patternType="solid">
        <fgColor rgb="FF9CE2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D3DC"/>
        <bgColor indexed="64"/>
      </patternFill>
    </fill>
    <fill>
      <patternFill patternType="solid">
        <fgColor theme="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A1DE"/>
      </left>
      <right style="thin">
        <color rgb="FF00A1DE"/>
      </right>
      <top style="thin">
        <color rgb="FF00A1DE"/>
      </top>
      <bottom style="thin">
        <color rgb="FF00A1DE"/>
      </bottom>
      <diagonal/>
    </border>
    <border>
      <left style="thin">
        <color rgb="FF00A1DE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C8C8C"/>
      </right>
      <top style="thin">
        <color rgb="FF8C8C8C"/>
      </top>
      <bottom style="thin">
        <color rgb="FF8C8C8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EE100"/>
      </left>
      <right style="thin">
        <color rgb="FFBEE100"/>
      </right>
      <top style="thin">
        <color rgb="FFBEE100"/>
      </top>
      <bottom style="thin">
        <color rgb="FFBEE1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rgb="FF8C8C8C"/>
      </bottom>
      <diagonal/>
    </border>
    <border>
      <left style="thin">
        <color rgb="FF8C8C8C"/>
      </left>
      <right style="thin">
        <color theme="0" tint="-0.499984740745262"/>
      </right>
      <top style="thin">
        <color rgb="FF8C8C8C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/>
      <right style="thin">
        <color rgb="FF8C8C8C"/>
      </right>
      <top style="thin">
        <color rgb="FF8C8C8C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thin">
        <color theme="0"/>
      </bottom>
      <diagonal/>
    </border>
    <border>
      <left style="thin">
        <color theme="0"/>
      </left>
      <right style="medium">
        <color theme="0" tint="-0.499984740745262"/>
      </right>
      <top style="thin">
        <color theme="0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/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499984740745262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499984740745262"/>
      </right>
      <top style="thin">
        <color theme="0" tint="-0.249977111117893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rgb="FF8C8C8C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  <xf numFmtId="164" fontId="13" fillId="0" borderId="0" applyFont="0" applyFill="0" applyBorder="0" applyAlignment="0" applyProtection="0"/>
    <xf numFmtId="0" fontId="9" fillId="0" borderId="0"/>
    <xf numFmtId="0" fontId="3" fillId="0" borderId="0"/>
    <xf numFmtId="164" fontId="13" fillId="0" borderId="0" applyFont="0" applyFill="0" applyBorder="0" applyAlignment="0" applyProtection="0"/>
    <xf numFmtId="0" fontId="27" fillId="0" borderId="0"/>
    <xf numFmtId="0" fontId="40" fillId="0" borderId="0" applyNumberFormat="0" applyFill="0" applyBorder="0" applyAlignment="0" applyProtection="0"/>
    <xf numFmtId="44" fontId="13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75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/>
    <xf numFmtId="0" fontId="9" fillId="0" borderId="0" xfId="0" applyFont="1"/>
    <xf numFmtId="14" fontId="9" fillId="2" borderId="0" xfId="2" applyNumberFormat="1" applyFont="1" applyFill="1" applyAlignment="1" applyProtection="1">
      <alignment horizontal="center" vertical="center"/>
      <protection locked="0"/>
    </xf>
    <xf numFmtId="14" fontId="9" fillId="2" borderId="0" xfId="2" applyNumberFormat="1" applyFont="1" applyFill="1" applyAlignment="1" applyProtection="1">
      <alignment vertical="center"/>
      <protection locked="0"/>
    </xf>
    <xf numFmtId="0" fontId="9" fillId="2" borderId="0" xfId="0" applyFont="1" applyFill="1"/>
    <xf numFmtId="0" fontId="9" fillId="2" borderId="0" xfId="2" applyFont="1" applyFill="1" applyProtection="1">
      <protection locked="0"/>
    </xf>
    <xf numFmtId="0" fontId="0" fillId="0" borderId="1" xfId="0" applyBorder="1" applyAlignment="1">
      <alignment horizontal="left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2" applyFont="1" applyAlignment="1" applyProtection="1">
      <alignment vertical="center" wrapText="1"/>
      <protection locked="0"/>
    </xf>
    <xf numFmtId="0" fontId="9" fillId="0" borderId="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7" xfId="2" applyFont="1" applyBorder="1" applyAlignment="1" applyProtection="1">
      <alignment horizontal="center" vertical="center" wrapText="1"/>
      <protection locked="0"/>
    </xf>
    <xf numFmtId="0" fontId="9" fillId="2" borderId="0" xfId="2" applyFont="1" applyFill="1" applyAlignment="1" applyProtection="1">
      <alignment horizontal="center"/>
      <protection locked="0"/>
    </xf>
    <xf numFmtId="0" fontId="11" fillId="0" borderId="8" xfId="2" applyFont="1" applyBorder="1" applyAlignment="1" applyProtection="1">
      <alignment horizontal="center" vertical="center" wrapText="1"/>
      <protection locked="0"/>
    </xf>
    <xf numFmtId="4" fontId="7" fillId="0" borderId="0" xfId="2" applyNumberFormat="1" applyFont="1" applyAlignment="1">
      <alignment vertical="center" wrapText="1"/>
    </xf>
    <xf numFmtId="0" fontId="10" fillId="8" borderId="6" xfId="2" applyFont="1" applyFill="1" applyBorder="1" applyAlignment="1" applyProtection="1">
      <alignment horizontal="center" vertical="center" wrapText="1"/>
      <protection locked="0"/>
    </xf>
    <xf numFmtId="0" fontId="9" fillId="9" borderId="10" xfId="2" applyFont="1" applyFill="1" applyBorder="1" applyAlignment="1" applyProtection="1">
      <alignment horizontal="center" vertical="center" wrapText="1"/>
      <protection locked="0"/>
    </xf>
    <xf numFmtId="0" fontId="9" fillId="9" borderId="25" xfId="2" applyFont="1" applyFill="1" applyBorder="1" applyAlignment="1" applyProtection="1">
      <alignment horizontal="center" vertical="center" wrapText="1"/>
      <protection locked="0"/>
    </xf>
    <xf numFmtId="0" fontId="7" fillId="8" borderId="37" xfId="2" applyFont="1" applyFill="1" applyBorder="1" applyAlignment="1" applyProtection="1">
      <alignment horizontal="center" vertical="center" wrapText="1"/>
      <protection locked="0"/>
    </xf>
    <xf numFmtId="0" fontId="7" fillId="8" borderId="38" xfId="2" applyFont="1" applyFill="1" applyBorder="1" applyAlignment="1" applyProtection="1">
      <alignment horizontal="center" vertical="center" wrapText="1"/>
      <protection locked="0"/>
    </xf>
    <xf numFmtId="3" fontId="20" fillId="2" borderId="40" xfId="2" applyNumberFormat="1" applyFont="1" applyFill="1" applyBorder="1" applyAlignment="1">
      <alignment horizontal="center" vertical="center" wrapText="1"/>
    </xf>
    <xf numFmtId="3" fontId="20" fillId="2" borderId="42" xfId="2" applyNumberFormat="1" applyFont="1" applyFill="1" applyBorder="1" applyAlignment="1">
      <alignment horizontal="center" vertical="center" wrapText="1"/>
    </xf>
    <xf numFmtId="3" fontId="21" fillId="2" borderId="44" xfId="2" applyNumberFormat="1" applyFont="1" applyFill="1" applyBorder="1" applyAlignment="1">
      <alignment horizontal="center" vertical="center" wrapText="1"/>
    </xf>
    <xf numFmtId="0" fontId="7" fillId="3" borderId="45" xfId="2" applyFont="1" applyFill="1" applyBorder="1" applyAlignment="1" applyProtection="1">
      <alignment horizontal="center" vertical="center" wrapText="1"/>
      <protection locked="0"/>
    </xf>
    <xf numFmtId="0" fontId="7" fillId="3" borderId="46" xfId="2" applyFont="1" applyFill="1" applyBorder="1" applyAlignment="1" applyProtection="1">
      <alignment vertical="center" wrapText="1"/>
      <protection locked="0"/>
    </xf>
    <xf numFmtId="3" fontId="7" fillId="3" borderId="48" xfId="2" applyNumberFormat="1" applyFont="1" applyFill="1" applyBorder="1" applyAlignment="1">
      <alignment horizontal="center" vertical="center" wrapText="1"/>
    </xf>
    <xf numFmtId="0" fontId="12" fillId="4" borderId="22" xfId="2" applyFont="1" applyFill="1" applyBorder="1" applyAlignment="1" applyProtection="1">
      <alignment horizontal="left" vertical="center" wrapText="1"/>
      <protection locked="0"/>
    </xf>
    <xf numFmtId="0" fontId="12" fillId="4" borderId="24" xfId="2" applyFont="1" applyFill="1" applyBorder="1" applyAlignment="1" applyProtection="1">
      <alignment horizontal="left" vertical="center" wrapText="1"/>
      <protection locked="0"/>
    </xf>
    <xf numFmtId="3" fontId="20" fillId="2" borderId="33" xfId="2" applyNumberFormat="1" applyFont="1" applyFill="1" applyBorder="1" applyAlignment="1">
      <alignment horizontal="center" vertical="center" wrapText="1"/>
    </xf>
    <xf numFmtId="3" fontId="20" fillId="2" borderId="29" xfId="2" applyNumberFormat="1" applyFont="1" applyFill="1" applyBorder="1" applyAlignment="1">
      <alignment horizontal="center" vertical="center" wrapText="1"/>
    </xf>
    <xf numFmtId="3" fontId="21" fillId="2" borderId="31" xfId="2" applyNumberFormat="1" applyFont="1" applyFill="1" applyBorder="1" applyAlignment="1">
      <alignment horizontal="center" vertical="center" wrapText="1"/>
    </xf>
    <xf numFmtId="3" fontId="7" fillId="3" borderId="47" xfId="2" applyNumberFormat="1" applyFont="1" applyFill="1" applyBorder="1" applyAlignment="1">
      <alignment horizontal="center" vertical="center" wrapText="1"/>
    </xf>
    <xf numFmtId="0" fontId="3" fillId="0" borderId="0" xfId="7"/>
    <xf numFmtId="4" fontId="3" fillId="0" borderId="0" xfId="7" applyNumberFormat="1"/>
    <xf numFmtId="0" fontId="24" fillId="0" borderId="0" xfId="7" applyFont="1"/>
    <xf numFmtId="4" fontId="23" fillId="0" borderId="0" xfId="7" applyNumberFormat="1" applyFont="1"/>
    <xf numFmtId="0" fontId="23" fillId="0" borderId="0" xfId="7" applyFont="1" applyAlignment="1">
      <alignment horizontal="center" vertical="center" wrapText="1"/>
    </xf>
    <xf numFmtId="0" fontId="3" fillId="0" borderId="0" xfId="7" applyAlignment="1">
      <alignment vertical="center"/>
    </xf>
    <xf numFmtId="0" fontId="3" fillId="0" borderId="0" xfId="7" applyAlignment="1">
      <alignment horizontal="center" vertical="center"/>
    </xf>
    <xf numFmtId="0" fontId="23" fillId="0" borderId="55" xfId="7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0" borderId="1" xfId="7" applyFont="1" applyBorder="1"/>
    <xf numFmtId="4" fontId="3" fillId="0" borderId="1" xfId="7" applyNumberFormat="1" applyBorder="1"/>
    <xf numFmtId="0" fontId="3" fillId="0" borderId="1" xfId="7" applyBorder="1"/>
    <xf numFmtId="0" fontId="24" fillId="0" borderId="4" xfId="7" applyFont="1" applyBorder="1" applyAlignment="1">
      <alignment horizontal="center" vertical="center" wrapText="1"/>
    </xf>
    <xf numFmtId="4" fontId="3" fillId="0" borderId="4" xfId="7" applyNumberFormat="1" applyBorder="1"/>
    <xf numFmtId="0" fontId="23" fillId="0" borderId="1" xfId="7" applyFont="1" applyBorder="1" applyAlignment="1">
      <alignment horizontal="center" vertical="center"/>
    </xf>
    <xf numFmtId="3" fontId="3" fillId="0" borderId="1" xfId="7" applyNumberFormat="1" applyBorder="1"/>
    <xf numFmtId="3" fontId="3" fillId="0" borderId="4" xfId="7" applyNumberFormat="1" applyBorder="1"/>
    <xf numFmtId="0" fontId="23" fillId="13" borderId="55" xfId="7" applyFont="1" applyFill="1" applyBorder="1" applyAlignment="1">
      <alignment horizontal="center" vertical="center" wrapText="1"/>
    </xf>
    <xf numFmtId="4" fontId="23" fillId="13" borderId="4" xfId="7" applyNumberFormat="1" applyFont="1" applyFill="1" applyBorder="1"/>
    <xf numFmtId="4" fontId="3" fillId="13" borderId="1" xfId="7" applyNumberFormat="1" applyFill="1" applyBorder="1"/>
    <xf numFmtId="0" fontId="3" fillId="13" borderId="1" xfId="7" applyFill="1" applyBorder="1"/>
    <xf numFmtId="0" fontId="3" fillId="13" borderId="0" xfId="7" applyFill="1"/>
    <xf numFmtId="0" fontId="22" fillId="0" borderId="63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9" fillId="15" borderId="56" xfId="0" applyFont="1" applyFill="1" applyBorder="1" applyAlignment="1">
      <alignment horizontal="center" vertical="center" wrapText="1"/>
    </xf>
    <xf numFmtId="0" fontId="0" fillId="0" borderId="5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2" fillId="0" borderId="69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166" fontId="30" fillId="0" borderId="1" xfId="5" applyNumberFormat="1" applyFont="1" applyBorder="1" applyAlignment="1">
      <alignment horizontal="center" vertical="center" wrapText="1"/>
    </xf>
    <xf numFmtId="166" fontId="0" fillId="0" borderId="0" xfId="0" applyNumberFormat="1"/>
    <xf numFmtId="166" fontId="34" fillId="0" borderId="0" xfId="0" applyNumberFormat="1" applyFont="1"/>
    <xf numFmtId="0" fontId="34" fillId="0" borderId="0" xfId="0" applyFont="1"/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0" borderId="0" xfId="0" applyFont="1" applyAlignment="1">
      <alignment horizontal="left" vertical="center"/>
    </xf>
    <xf numFmtId="0" fontId="29" fillId="14" borderId="58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center"/>
    </xf>
    <xf numFmtId="0" fontId="42" fillId="0" borderId="0" xfId="0" applyFont="1"/>
    <xf numFmtId="0" fontId="43" fillId="0" borderId="0" xfId="0" applyFont="1"/>
    <xf numFmtId="0" fontId="43" fillId="0" borderId="0" xfId="0" applyFont="1" applyAlignment="1">
      <alignment horizontal="center"/>
    </xf>
    <xf numFmtId="14" fontId="43" fillId="0" borderId="0" xfId="0" applyNumberFormat="1" applyFont="1" applyAlignment="1">
      <alignment horizontal="center"/>
    </xf>
    <xf numFmtId="0" fontId="0" fillId="0" borderId="68" xfId="0" applyBorder="1" applyAlignment="1">
      <alignment horizontal="center" vertical="center" wrapText="1"/>
    </xf>
    <xf numFmtId="0" fontId="40" fillId="0" borderId="68" xfId="10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0" fillId="0" borderId="1" xfId="10" applyNumberFormat="1" applyBorder="1" applyAlignment="1">
      <alignment horizontal="center" vertical="center" wrapText="1"/>
    </xf>
    <xf numFmtId="0" fontId="29" fillId="14" borderId="7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37" fillId="0" borderId="1" xfId="0" applyNumberFormat="1" applyFont="1" applyBorder="1" applyAlignment="1">
      <alignment horizontal="center" vertical="center"/>
    </xf>
    <xf numFmtId="166" fontId="48" fillId="0" borderId="0" xfId="0" applyNumberFormat="1" applyFont="1" applyAlignment="1">
      <alignment horizontal="center" vertical="center" wrapText="1"/>
    </xf>
    <xf numFmtId="0" fontId="40" fillId="0" borderId="1" xfId="1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7" fontId="0" fillId="0" borderId="68" xfId="11" applyNumberFormat="1" applyFont="1" applyBorder="1" applyAlignment="1">
      <alignment horizontal="center" vertical="center"/>
    </xf>
    <xf numFmtId="167" fontId="30" fillId="0" borderId="1" xfId="11" applyNumberFormat="1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14" fontId="41" fillId="0" borderId="0" xfId="0" applyNumberFormat="1" applyFont="1" applyAlignment="1">
      <alignment horizontal="center" vertical="center"/>
    </xf>
    <xf numFmtId="167" fontId="37" fillId="0" borderId="0" xfId="11" applyNumberFormat="1" applyFont="1"/>
    <xf numFmtId="0" fontId="49" fillId="0" borderId="63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49" fillId="0" borderId="62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/>
    </xf>
    <xf numFmtId="167" fontId="44" fillId="0" borderId="1" xfId="11" applyNumberFormat="1" applyFont="1" applyFill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/>
    </xf>
    <xf numFmtId="49" fontId="51" fillId="0" borderId="1" xfId="0" applyNumberFormat="1" applyFont="1" applyBorder="1" applyAlignment="1">
      <alignment horizontal="center" vertical="center"/>
    </xf>
    <xf numFmtId="0" fontId="51" fillId="0" borderId="68" xfId="0" applyFont="1" applyBorder="1" applyAlignment="1">
      <alignment horizontal="center" vertical="center" wrapText="1"/>
    </xf>
    <xf numFmtId="0" fontId="51" fillId="0" borderId="0" xfId="0" applyFont="1"/>
    <xf numFmtId="0" fontId="53" fillId="0" borderId="0" xfId="0" applyFont="1" applyAlignment="1">
      <alignment horizontal="left" vertical="center"/>
    </xf>
    <xf numFmtId="0" fontId="23" fillId="0" borderId="69" xfId="0" applyFont="1" applyBorder="1" applyAlignment="1">
      <alignment horizontal="center" vertical="center" wrapText="1"/>
    </xf>
    <xf numFmtId="0" fontId="23" fillId="0" borderId="62" xfId="0" applyFont="1" applyBorder="1" applyAlignment="1">
      <alignment horizontal="center" vertical="center" wrapText="1"/>
    </xf>
    <xf numFmtId="167" fontId="56" fillId="0" borderId="1" xfId="11" applyNumberFormat="1" applyFont="1" applyBorder="1" applyAlignment="1">
      <alignment horizontal="center" vertical="center" wrapText="1"/>
    </xf>
    <xf numFmtId="0" fontId="55" fillId="0" borderId="1" xfId="10" applyFont="1" applyBorder="1" applyAlignment="1">
      <alignment horizontal="center" vertical="center" wrapText="1"/>
    </xf>
    <xf numFmtId="0" fontId="55" fillId="0" borderId="68" xfId="1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9" fillId="0" borderId="62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/>
    </xf>
    <xf numFmtId="0" fontId="62" fillId="0" borderId="1" xfId="1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4" fillId="14" borderId="63" xfId="0" applyFont="1" applyFill="1" applyBorder="1" applyAlignment="1">
      <alignment horizontal="center" vertical="center" wrapText="1"/>
    </xf>
    <xf numFmtId="0" fontId="54" fillId="15" borderId="91" xfId="0" applyFont="1" applyFill="1" applyBorder="1" applyAlignment="1">
      <alignment horizontal="center" vertical="center" wrapText="1"/>
    </xf>
    <xf numFmtId="167" fontId="45" fillId="0" borderId="1" xfId="0" applyNumberFormat="1" applyFont="1" applyBorder="1" applyAlignment="1">
      <alignment horizontal="center" vertical="center"/>
    </xf>
    <xf numFmtId="167" fontId="28" fillId="0" borderId="0" xfId="11" applyNumberFormat="1" applyFont="1" applyFill="1" applyBorder="1" applyAlignment="1">
      <alignment horizontal="center" vertical="center"/>
    </xf>
    <xf numFmtId="167" fontId="65" fillId="0" borderId="0" xfId="11" applyNumberFormat="1" applyFont="1" applyBorder="1" applyAlignment="1">
      <alignment horizontal="center" vertical="center"/>
    </xf>
    <xf numFmtId="0" fontId="22" fillId="0" borderId="96" xfId="0" applyFont="1" applyBorder="1" applyAlignment="1">
      <alignment horizontal="center" vertical="center" wrapText="1"/>
    </xf>
    <xf numFmtId="14" fontId="0" fillId="0" borderId="77" xfId="0" applyNumberFormat="1" applyBorder="1" applyAlignment="1">
      <alignment horizontal="center" vertical="center"/>
    </xf>
    <xf numFmtId="14" fontId="31" fillId="0" borderId="75" xfId="0" applyNumberFormat="1" applyFont="1" applyBorder="1" applyAlignment="1">
      <alignment horizontal="center" vertical="center" wrapText="1"/>
    </xf>
    <xf numFmtId="14" fontId="30" fillId="0" borderId="75" xfId="0" applyNumberFormat="1" applyFont="1" applyBorder="1" applyAlignment="1">
      <alignment horizontal="center" vertical="center" wrapText="1"/>
    </xf>
    <xf numFmtId="0" fontId="30" fillId="0" borderId="75" xfId="0" applyFont="1" applyBorder="1" applyAlignment="1">
      <alignment horizontal="center" vertical="center" wrapText="1"/>
    </xf>
    <xf numFmtId="0" fontId="29" fillId="14" borderId="94" xfId="0" applyFont="1" applyFill="1" applyBorder="1" applyAlignment="1">
      <alignment horizontal="center" vertical="center" wrapText="1"/>
    </xf>
    <xf numFmtId="167" fontId="30" fillId="0" borderId="57" xfId="11" applyNumberFormat="1" applyFont="1" applyBorder="1" applyAlignment="1">
      <alignment horizontal="center" vertical="center" wrapText="1"/>
    </xf>
    <xf numFmtId="167" fontId="0" fillId="0" borderId="100" xfId="11" applyNumberFormat="1" applyFont="1" applyBorder="1" applyAlignment="1">
      <alignment horizontal="center" vertical="center"/>
    </xf>
    <xf numFmtId="167" fontId="0" fillId="0" borderId="57" xfId="11" applyNumberFormat="1" applyFont="1" applyBorder="1" applyAlignment="1">
      <alignment horizontal="center" vertical="center"/>
    </xf>
    <xf numFmtId="170" fontId="0" fillId="0" borderId="0" xfId="0" applyNumberFormat="1"/>
    <xf numFmtId="167" fontId="0" fillId="0" borderId="0" xfId="0" applyNumberFormat="1"/>
    <xf numFmtId="167" fontId="28" fillId="0" borderId="101" xfId="11" applyNumberFormat="1" applyFont="1" applyFill="1" applyBorder="1" applyAlignment="1">
      <alignment horizontal="center" vertical="center"/>
    </xf>
    <xf numFmtId="167" fontId="28" fillId="0" borderId="61" xfId="11" applyNumberFormat="1" applyFont="1" applyFill="1" applyBorder="1" applyAlignment="1">
      <alignment horizontal="center" vertical="center"/>
    </xf>
    <xf numFmtId="0" fontId="31" fillId="0" borderId="64" xfId="0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0" fontId="58" fillId="0" borderId="1" xfId="10" applyFont="1" applyBorder="1" applyAlignment="1">
      <alignment horizontal="center" vertical="center" wrapText="1"/>
    </xf>
    <xf numFmtId="0" fontId="67" fillId="0" borderId="1" xfId="10" applyFont="1" applyBorder="1" applyAlignment="1">
      <alignment horizontal="center" vertical="center" wrapText="1"/>
    </xf>
    <xf numFmtId="0" fontId="37" fillId="0" borderId="1" xfId="0" applyFont="1" applyBorder="1"/>
    <xf numFmtId="0" fontId="6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4" fontId="63" fillId="0" borderId="0" xfId="0" applyNumberFormat="1" applyFont="1" applyAlignment="1">
      <alignment horizontal="center"/>
    </xf>
    <xf numFmtId="0" fontId="50" fillId="0" borderId="96" xfId="0" applyFont="1" applyBorder="1" applyAlignment="1">
      <alignment vertical="center" wrapText="1"/>
    </xf>
    <xf numFmtId="0" fontId="49" fillId="0" borderId="109" xfId="0" applyFont="1" applyBorder="1" applyAlignment="1">
      <alignment horizontal="center" vertical="center" wrapText="1"/>
    </xf>
    <xf numFmtId="0" fontId="46" fillId="14" borderId="63" xfId="0" applyFont="1" applyFill="1" applyBorder="1" applyAlignment="1">
      <alignment horizontal="center" vertical="center" wrapText="1"/>
    </xf>
    <xf numFmtId="0" fontId="46" fillId="16" borderId="91" xfId="0" applyFont="1" applyFill="1" applyBorder="1" applyAlignment="1">
      <alignment horizontal="center" vertical="center" wrapText="1"/>
    </xf>
    <xf numFmtId="167" fontId="51" fillId="0" borderId="100" xfId="0" applyNumberFormat="1" applyFont="1" applyBorder="1" applyAlignment="1">
      <alignment horizontal="center" vertical="center"/>
    </xf>
    <xf numFmtId="167" fontId="51" fillId="0" borderId="111" xfId="0" applyNumberFormat="1" applyFont="1" applyBorder="1" applyAlignment="1">
      <alignment horizontal="center" vertical="center"/>
    </xf>
    <xf numFmtId="14" fontId="44" fillId="0" borderId="106" xfId="0" applyNumberFormat="1" applyFont="1" applyBorder="1" applyAlignment="1">
      <alignment horizontal="center" vertical="center" wrapText="1"/>
    </xf>
    <xf numFmtId="167" fontId="51" fillId="0" borderId="57" xfId="0" applyNumberFormat="1" applyFont="1" applyBorder="1" applyAlignment="1">
      <alignment horizontal="center" vertical="center"/>
    </xf>
    <xf numFmtId="167" fontId="51" fillId="0" borderId="1" xfId="0" applyNumberFormat="1" applyFont="1" applyBorder="1" applyAlignment="1">
      <alignment horizontal="center" vertical="center"/>
    </xf>
    <xf numFmtId="167" fontId="44" fillId="0" borderId="57" xfId="11" applyNumberFormat="1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166" fontId="49" fillId="0" borderId="0" xfId="0" applyNumberFormat="1" applyFont="1" applyAlignment="1">
      <alignment horizontal="center" vertical="center" wrapText="1"/>
    </xf>
    <xf numFmtId="0" fontId="51" fillId="0" borderId="0" xfId="0" applyFont="1" applyAlignment="1">
      <alignment horizontal="center"/>
    </xf>
    <xf numFmtId="0" fontId="49" fillId="0" borderId="0" xfId="0" applyFont="1"/>
    <xf numFmtId="14" fontId="49" fillId="0" borderId="0" xfId="0" applyNumberFormat="1" applyFont="1" applyAlignment="1">
      <alignment horizontal="center"/>
    </xf>
    <xf numFmtId="0" fontId="53" fillId="0" borderId="0" xfId="0" applyFont="1" applyAlignment="1">
      <alignment horizontal="center" vertical="center"/>
    </xf>
    <xf numFmtId="166" fontId="51" fillId="0" borderId="0" xfId="0" applyNumberFormat="1" applyFont="1"/>
    <xf numFmtId="0" fontId="72" fillId="0" borderId="0" xfId="0" applyFont="1"/>
    <xf numFmtId="166" fontId="72" fillId="0" borderId="0" xfId="0" applyNumberFormat="1" applyFont="1"/>
    <xf numFmtId="0" fontId="73" fillId="0" borderId="0" xfId="0" applyFont="1"/>
    <xf numFmtId="0" fontId="69" fillId="0" borderId="0" xfId="0" applyFont="1"/>
    <xf numFmtId="0" fontId="63" fillId="0" borderId="0" xfId="0" applyFont="1"/>
    <xf numFmtId="167" fontId="47" fillId="0" borderId="84" xfId="11" applyNumberFormat="1" applyFont="1" applyFill="1" applyBorder="1" applyAlignment="1">
      <alignment horizontal="center" vertical="center" wrapText="1"/>
    </xf>
    <xf numFmtId="0" fontId="75" fillId="0" borderId="1" xfId="1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8" fontId="37" fillId="0" borderId="80" xfId="0" applyNumberFormat="1" applyFont="1" applyBorder="1" applyAlignment="1">
      <alignment horizontal="center" vertical="center" wrapText="1"/>
    </xf>
    <xf numFmtId="168" fontId="37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169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168" fontId="37" fillId="0" borderId="4" xfId="0" applyNumberFormat="1" applyFont="1" applyBorder="1" applyAlignment="1">
      <alignment horizontal="center" vertical="center" wrapText="1"/>
    </xf>
    <xf numFmtId="0" fontId="76" fillId="0" borderId="1" xfId="1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/>
    </xf>
    <xf numFmtId="168" fontId="5" fillId="2" borderId="59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68" fontId="5" fillId="0" borderId="1" xfId="0" applyNumberFormat="1" applyFont="1" applyBorder="1" applyAlignment="1">
      <alignment horizontal="center" vertical="center" wrapText="1"/>
    </xf>
    <xf numFmtId="168" fontId="5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/>
    <xf numFmtId="0" fontId="28" fillId="0" borderId="63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167" fontId="77" fillId="14" borderId="58" xfId="11" applyNumberFormat="1" applyFont="1" applyFill="1" applyBorder="1" applyAlignment="1">
      <alignment horizontal="center" vertical="center" wrapText="1"/>
    </xf>
    <xf numFmtId="167" fontId="77" fillId="15" borderId="56" xfId="11" applyNumberFormat="1" applyFont="1" applyFill="1" applyBorder="1" applyAlignment="1">
      <alignment horizontal="center" vertical="center" wrapText="1"/>
    </xf>
    <xf numFmtId="0" fontId="77" fillId="14" borderId="58" xfId="0" applyFont="1" applyFill="1" applyBorder="1" applyAlignment="1">
      <alignment horizontal="center" vertical="center" wrapText="1"/>
    </xf>
    <xf numFmtId="0" fontId="77" fillId="15" borderId="56" xfId="0" applyFont="1" applyFill="1" applyBorder="1" applyAlignment="1">
      <alignment horizontal="center" vertical="center" wrapText="1"/>
    </xf>
    <xf numFmtId="0" fontId="77" fillId="15" borderId="72" xfId="0" applyFont="1" applyFill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/>
    </xf>
    <xf numFmtId="166" fontId="31" fillId="0" borderId="1" xfId="5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56" fillId="0" borderId="75" xfId="0" applyNumberFormat="1" applyFont="1" applyBorder="1" applyAlignment="1">
      <alignment horizontal="center" vertical="center" wrapText="1"/>
    </xf>
    <xf numFmtId="0" fontId="40" fillId="0" borderId="4" xfId="10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top" wrapText="1"/>
    </xf>
    <xf numFmtId="0" fontId="79" fillId="0" borderId="1" xfId="0" applyFont="1" applyBorder="1" applyAlignment="1">
      <alignment horizontal="center" wrapText="1"/>
    </xf>
    <xf numFmtId="0" fontId="37" fillId="0" borderId="59" xfId="0" applyFont="1" applyBorder="1" applyAlignment="1">
      <alignment horizontal="center" vertical="center"/>
    </xf>
    <xf numFmtId="0" fontId="37" fillId="0" borderId="80" xfId="0" applyFont="1" applyBorder="1"/>
    <xf numFmtId="0" fontId="37" fillId="0" borderId="59" xfId="0" applyFont="1" applyBorder="1"/>
    <xf numFmtId="167" fontId="0" fillId="2" borderId="1" xfId="11" applyNumberFormat="1" applyFont="1" applyFill="1" applyBorder="1" applyAlignment="1">
      <alignment horizontal="center" vertical="center" wrapText="1"/>
    </xf>
    <xf numFmtId="0" fontId="40" fillId="0" borderId="0" xfId="10"/>
    <xf numFmtId="0" fontId="35" fillId="0" borderId="1" xfId="0" applyFont="1" applyBorder="1" applyAlignment="1">
      <alignment horizontal="left" vertical="center"/>
    </xf>
    <xf numFmtId="167" fontId="78" fillId="0" borderId="1" xfId="11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 wrapText="1"/>
    </xf>
    <xf numFmtId="169" fontId="0" fillId="11" borderId="1" xfId="0" applyNumberForma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57" fillId="0" borderId="80" xfId="0" applyFont="1" applyBorder="1" applyAlignment="1">
      <alignment horizontal="center" vertical="center" wrapText="1"/>
    </xf>
    <xf numFmtId="0" fontId="60" fillId="0" borderId="1" xfId="10" applyFont="1" applyBorder="1" applyAlignment="1">
      <alignment horizontal="center" vertical="center" wrapText="1"/>
    </xf>
    <xf numFmtId="0" fontId="60" fillId="0" borderId="4" xfId="10" applyFont="1" applyBorder="1" applyAlignment="1">
      <alignment horizontal="center" vertical="center" wrapText="1"/>
    </xf>
    <xf numFmtId="0" fontId="80" fillId="0" borderId="80" xfId="1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wrapText="1"/>
    </xf>
    <xf numFmtId="0" fontId="81" fillId="0" borderId="59" xfId="0" applyFont="1" applyBorder="1" applyAlignment="1">
      <alignment horizontal="center" wrapText="1"/>
    </xf>
    <xf numFmtId="0" fontId="79" fillId="0" borderId="1" xfId="0" applyFont="1" applyBorder="1" applyAlignment="1">
      <alignment horizontal="center" vertical="center" wrapText="1"/>
    </xf>
    <xf numFmtId="0" fontId="79" fillId="0" borderId="0" xfId="0" applyFont="1" applyAlignment="1">
      <alignment horizontal="center" wrapText="1"/>
    </xf>
    <xf numFmtId="0" fontId="75" fillId="0" borderId="100" xfId="1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7" fontId="5" fillId="0" borderId="1" xfId="11" applyNumberFormat="1" applyFont="1" applyFill="1" applyBorder="1" applyAlignment="1">
      <alignment horizontal="center" vertical="center" wrapText="1"/>
    </xf>
    <xf numFmtId="168" fontId="0" fillId="11" borderId="4" xfId="0" applyNumberFormat="1" applyFill="1" applyBorder="1" applyAlignment="1">
      <alignment horizontal="center" vertical="center" wrapText="1"/>
    </xf>
    <xf numFmtId="167" fontId="5" fillId="0" borderId="114" xfId="11" applyNumberFormat="1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0" fontId="0" fillId="17" borderId="0" xfId="0" applyFill="1"/>
    <xf numFmtId="0" fontId="2" fillId="0" borderId="0" xfId="0" applyFont="1" applyAlignment="1">
      <alignment horizontal="center" vertical="center"/>
    </xf>
    <xf numFmtId="0" fontId="82" fillId="0" borderId="0" xfId="0" applyFont="1" applyAlignment="1">
      <alignment horizontal="center" wrapText="1"/>
    </xf>
    <xf numFmtId="0" fontId="82" fillId="0" borderId="1" xfId="0" applyFont="1" applyBorder="1" applyAlignment="1">
      <alignment horizontal="center" vertical="top" wrapText="1"/>
    </xf>
    <xf numFmtId="0" fontId="82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82" fillId="0" borderId="1" xfId="0" applyFont="1" applyBorder="1" applyAlignment="1">
      <alignment horizontal="center" wrapText="1"/>
    </xf>
    <xf numFmtId="0" fontId="81" fillId="0" borderId="1" xfId="0" applyFont="1" applyBorder="1" applyAlignment="1">
      <alignment horizontal="center" vertical="center" wrapText="1"/>
    </xf>
    <xf numFmtId="0" fontId="40" fillId="0" borderId="1" xfId="10" applyBorder="1" applyAlignment="1">
      <alignment horizontal="center" wrapText="1"/>
    </xf>
    <xf numFmtId="49" fontId="40" fillId="0" borderId="1" xfId="12" applyNumberFormat="1" applyBorder="1" applyAlignment="1">
      <alignment horizontal="center" vertical="center" wrapText="1"/>
    </xf>
    <xf numFmtId="0" fontId="53" fillId="0" borderId="66" xfId="0" applyFont="1" applyBorder="1" applyAlignment="1">
      <alignment horizontal="left" vertical="center"/>
    </xf>
    <xf numFmtId="0" fontId="53" fillId="0" borderId="67" xfId="0" applyFont="1" applyBorder="1" applyAlignment="1">
      <alignment horizontal="left" vertical="center"/>
    </xf>
    <xf numFmtId="0" fontId="53" fillId="0" borderId="87" xfId="0" applyFont="1" applyBorder="1" applyAlignment="1">
      <alignment horizontal="left" vertical="center"/>
    </xf>
    <xf numFmtId="17" fontId="5" fillId="0" borderId="1" xfId="0" applyNumberFormat="1" applyFont="1" applyBorder="1" applyAlignment="1">
      <alignment horizontal="center" vertical="center" wrapText="1"/>
    </xf>
    <xf numFmtId="167" fontId="5" fillId="0" borderId="57" xfId="11" applyNumberFormat="1" applyFont="1" applyFill="1" applyBorder="1" applyAlignment="1">
      <alignment horizontal="center" vertical="center" wrapText="1"/>
    </xf>
    <xf numFmtId="167" fontId="51" fillId="19" borderId="100" xfId="0" applyNumberFormat="1" applyFont="1" applyFill="1" applyBorder="1" applyAlignment="1">
      <alignment horizontal="center" vertical="center"/>
    </xf>
    <xf numFmtId="167" fontId="49" fillId="0" borderId="74" xfId="11" applyNumberFormat="1" applyFont="1" applyBorder="1" applyAlignment="1">
      <alignment horizontal="right" vertical="center"/>
    </xf>
    <xf numFmtId="14" fontId="5" fillId="0" borderId="75" xfId="0" applyNumberFormat="1" applyFont="1" applyBorder="1" applyAlignment="1">
      <alignment horizontal="center" vertical="center"/>
    </xf>
    <xf numFmtId="0" fontId="46" fillId="14" borderId="62" xfId="0" applyFont="1" applyFill="1" applyBorder="1" applyAlignment="1">
      <alignment horizontal="center" vertical="center" wrapText="1"/>
    </xf>
    <xf numFmtId="0" fontId="46" fillId="15" borderId="62" xfId="0" applyFont="1" applyFill="1" applyBorder="1" applyAlignment="1">
      <alignment horizontal="center" vertical="center" wrapText="1"/>
    </xf>
    <xf numFmtId="0" fontId="46" fillId="15" borderId="91" xfId="0" applyFont="1" applyFill="1" applyBorder="1" applyAlignment="1">
      <alignment horizontal="center" vertical="center" wrapText="1"/>
    </xf>
    <xf numFmtId="166" fontId="51" fillId="0" borderId="0" xfId="5" applyNumberFormat="1" applyFont="1"/>
    <xf numFmtId="167" fontId="51" fillId="0" borderId="0" xfId="0" applyNumberFormat="1" applyFont="1"/>
    <xf numFmtId="167" fontId="56" fillId="0" borderId="57" xfId="11" applyNumberFormat="1" applyFont="1" applyBorder="1" applyAlignment="1">
      <alignment horizontal="center" vertical="center" wrapText="1"/>
    </xf>
    <xf numFmtId="0" fontId="84" fillId="0" borderId="1" xfId="0" applyFont="1" applyBorder="1" applyAlignment="1">
      <alignment horizontal="center" vertical="center"/>
    </xf>
    <xf numFmtId="0" fontId="85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14" fontId="87" fillId="0" borderId="75" xfId="0" applyNumberFormat="1" applyFont="1" applyBorder="1" applyAlignment="1">
      <alignment horizontal="center" vertical="center" wrapText="1"/>
    </xf>
    <xf numFmtId="14" fontId="61" fillId="0" borderId="75" xfId="0" applyNumberFormat="1" applyFont="1" applyBorder="1" applyAlignment="1">
      <alignment horizontal="center" vertical="center" wrapText="1"/>
    </xf>
    <xf numFmtId="0" fontId="40" fillId="17" borderId="1" xfId="10" applyFill="1" applyBorder="1" applyAlignment="1">
      <alignment horizontal="center" vertical="center" wrapText="1"/>
    </xf>
    <xf numFmtId="0" fontId="40" fillId="17" borderId="1" xfId="12" applyFill="1" applyBorder="1" applyAlignment="1">
      <alignment horizontal="center" vertical="center" wrapText="1"/>
    </xf>
    <xf numFmtId="49" fontId="37" fillId="0" borderId="59" xfId="0" applyNumberFormat="1" applyFont="1" applyBorder="1" applyAlignment="1">
      <alignment horizontal="center" vertical="center"/>
    </xf>
    <xf numFmtId="0" fontId="37" fillId="0" borderId="7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49" fontId="37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171" fontId="44" fillId="0" borderId="1" xfId="11" applyNumberFormat="1" applyFont="1" applyBorder="1" applyAlignment="1">
      <alignment horizontal="right" vertical="center" wrapText="1"/>
    </xf>
    <xf numFmtId="170" fontId="0" fillId="0" borderId="1" xfId="0" applyNumberFormat="1" applyBorder="1" applyAlignment="1">
      <alignment horizontal="center" vertical="center"/>
    </xf>
    <xf numFmtId="170" fontId="31" fillId="0" borderId="57" xfId="11" applyNumberFormat="1" applyFont="1" applyFill="1" applyBorder="1" applyAlignment="1">
      <alignment horizontal="center" vertical="center" wrapText="1"/>
    </xf>
    <xf numFmtId="170" fontId="31" fillId="0" borderId="1" xfId="11" applyNumberFormat="1" applyFont="1" applyFill="1" applyBorder="1" applyAlignment="1">
      <alignment horizontal="right" vertical="center" wrapText="1"/>
    </xf>
    <xf numFmtId="170" fontId="0" fillId="0" borderId="68" xfId="0" applyNumberFormat="1" applyBorder="1" applyAlignment="1">
      <alignment horizontal="center" vertical="center"/>
    </xf>
    <xf numFmtId="170" fontId="44" fillId="0" borderId="1" xfId="11" applyNumberFormat="1" applyFont="1" applyBorder="1" applyAlignment="1">
      <alignment horizontal="right" vertical="center" wrapText="1"/>
    </xf>
    <xf numFmtId="170" fontId="0" fillId="0" borderId="100" xfId="11" applyNumberFormat="1" applyFont="1" applyBorder="1" applyAlignment="1">
      <alignment horizontal="center" vertical="center"/>
    </xf>
    <xf numFmtId="170" fontId="0" fillId="0" borderId="57" xfId="11" applyNumberFormat="1" applyFont="1" applyBorder="1" applyAlignment="1">
      <alignment horizontal="center" vertical="center"/>
    </xf>
    <xf numFmtId="170" fontId="0" fillId="0" borderId="1" xfId="11" applyNumberFormat="1" applyFont="1" applyBorder="1" applyAlignment="1">
      <alignment horizontal="center" vertical="center"/>
    </xf>
    <xf numFmtId="170" fontId="0" fillId="18" borderId="100" xfId="0" applyNumberFormat="1" applyFill="1" applyBorder="1" applyAlignment="1">
      <alignment horizontal="center" vertical="center"/>
    </xf>
    <xf numFmtId="170" fontId="31" fillId="0" borderId="1" xfId="11" applyNumberFormat="1" applyFont="1" applyBorder="1" applyAlignment="1">
      <alignment horizontal="center" vertical="center" wrapText="1"/>
    </xf>
    <xf numFmtId="170" fontId="30" fillId="0" borderId="57" xfId="11" applyNumberFormat="1" applyFont="1" applyBorder="1" applyAlignment="1">
      <alignment horizontal="center" vertical="center" wrapText="1"/>
    </xf>
    <xf numFmtId="170" fontId="30" fillId="0" borderId="1" xfId="11" applyNumberFormat="1" applyFont="1" applyBorder="1" applyAlignment="1">
      <alignment horizontal="center" vertical="center" wrapText="1"/>
    </xf>
    <xf numFmtId="170" fontId="0" fillId="0" borderId="1" xfId="0" applyNumberFormat="1" applyBorder="1" applyAlignment="1">
      <alignment vertical="center" wrapText="1"/>
    </xf>
    <xf numFmtId="170" fontId="0" fillId="0" borderId="0" xfId="0" applyNumberFormat="1" applyAlignment="1">
      <alignment vertical="center"/>
    </xf>
    <xf numFmtId="170" fontId="0" fillId="0" borderId="1" xfId="0" applyNumberFormat="1" applyBorder="1" applyAlignment="1">
      <alignment vertical="center"/>
    </xf>
    <xf numFmtId="170" fontId="37" fillId="0" borderId="1" xfId="11" applyNumberFormat="1" applyFont="1" applyBorder="1" applyAlignment="1">
      <alignment horizontal="center" vertical="center"/>
    </xf>
    <xf numFmtId="170" fontId="31" fillId="0" borderId="68" xfId="11" applyNumberFormat="1" applyFont="1" applyFill="1" applyBorder="1" applyAlignment="1">
      <alignment horizontal="center" vertical="center" wrapText="1"/>
    </xf>
    <xf numFmtId="170" fontId="31" fillId="0" borderId="68" xfId="11" applyNumberFormat="1" applyFont="1" applyBorder="1" applyAlignment="1">
      <alignment horizontal="center" vertical="center" wrapText="1"/>
    </xf>
    <xf numFmtId="14" fontId="31" fillId="0" borderId="100" xfId="0" applyNumberFormat="1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46" fillId="14" borderId="59" xfId="0" applyFont="1" applyFill="1" applyBorder="1" applyAlignment="1">
      <alignment horizontal="center" vertical="center" wrapText="1"/>
    </xf>
    <xf numFmtId="0" fontId="46" fillId="15" borderId="5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0" fontId="31" fillId="0" borderId="68" xfId="5" applyNumberFormat="1" applyFont="1" applyFill="1" applyBorder="1" applyAlignment="1">
      <alignment horizontal="center" vertical="center" wrapText="1"/>
    </xf>
    <xf numFmtId="3" fontId="51" fillId="0" borderId="0" xfId="0" applyNumberFormat="1" applyFont="1"/>
    <xf numFmtId="170" fontId="31" fillId="0" borderId="1" xfId="5" applyNumberFormat="1" applyFont="1" applyFill="1" applyBorder="1" applyAlignment="1">
      <alignment horizontal="center" vertical="center" wrapText="1"/>
    </xf>
    <xf numFmtId="170" fontId="31" fillId="0" borderId="57" xfId="5" applyNumberFormat="1" applyFont="1" applyFill="1" applyBorder="1" applyAlignment="1">
      <alignment horizontal="center" vertical="center" wrapText="1"/>
    </xf>
    <xf numFmtId="167" fontId="0" fillId="18" borderId="57" xfId="0" applyNumberFormat="1" applyFill="1" applyBorder="1" applyAlignment="1">
      <alignment horizontal="center" vertical="center"/>
    </xf>
    <xf numFmtId="14" fontId="30" fillId="0" borderId="75" xfId="0" applyNumberFormat="1" applyFont="1" applyBorder="1" applyAlignment="1">
      <alignment horizontal="center" wrapText="1"/>
    </xf>
    <xf numFmtId="170" fontId="31" fillId="0" borderId="57" xfId="11" applyNumberFormat="1" applyFont="1" applyFill="1" applyBorder="1" applyAlignment="1">
      <alignment horizontal="center" wrapText="1"/>
    </xf>
    <xf numFmtId="170" fontId="31" fillId="0" borderId="1" xfId="11" applyNumberFormat="1" applyFont="1" applyFill="1" applyBorder="1" applyAlignment="1">
      <alignment horizontal="right" wrapText="1"/>
    </xf>
    <xf numFmtId="171" fontId="44" fillId="0" borderId="1" xfId="11" applyNumberFormat="1" applyFont="1" applyBorder="1" applyAlignment="1">
      <alignment horizontal="right" wrapText="1"/>
    </xf>
    <xf numFmtId="170" fontId="44" fillId="0" borderId="1" xfId="11" applyNumberFormat="1" applyFont="1" applyBorder="1" applyAlignment="1">
      <alignment horizontal="right" wrapText="1"/>
    </xf>
    <xf numFmtId="170" fontId="31" fillId="0" borderId="57" xfId="5" applyNumberFormat="1" applyFont="1" applyFill="1" applyBorder="1" applyAlignment="1">
      <alignment horizontal="center" wrapText="1"/>
    </xf>
    <xf numFmtId="170" fontId="31" fillId="0" borderId="1" xfId="5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170" fontId="0" fillId="0" borderId="1" xfId="0" applyNumberFormat="1" applyBorder="1" applyAlignment="1">
      <alignment wrapText="1"/>
    </xf>
    <xf numFmtId="170" fontId="30" fillId="0" borderId="57" xfId="11" applyNumberFormat="1" applyFont="1" applyBorder="1" applyAlignment="1">
      <alignment horizontal="center" wrapText="1"/>
    </xf>
    <xf numFmtId="170" fontId="30" fillId="0" borderId="1" xfId="11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6" fillId="0" borderId="1" xfId="0" applyFont="1" applyBorder="1" applyAlignment="1">
      <alignment horizontal="center" wrapText="1"/>
    </xf>
    <xf numFmtId="170" fontId="0" fillId="0" borderId="1" xfId="0" applyNumberFormat="1" applyBorder="1" applyAlignment="1">
      <alignment horizontal="center" wrapText="1"/>
    </xf>
    <xf numFmtId="170" fontId="0" fillId="0" borderId="100" xfId="11" applyNumberFormat="1" applyFont="1" applyBorder="1" applyAlignment="1">
      <alignment horizontal="center" wrapText="1"/>
    </xf>
    <xf numFmtId="170" fontId="0" fillId="18" borderId="100" xfId="0" applyNumberFormat="1" applyFill="1" applyBorder="1" applyAlignment="1">
      <alignment horizontal="center" wrapText="1"/>
    </xf>
    <xf numFmtId="167" fontId="0" fillId="18" borderId="57" xfId="0" applyNumberFormat="1" applyFill="1" applyBorder="1" applyAlignment="1">
      <alignment horizontal="center" wrapText="1"/>
    </xf>
    <xf numFmtId="170" fontId="0" fillId="0" borderId="57" xfId="11" applyNumberFormat="1" applyFont="1" applyBorder="1" applyAlignment="1">
      <alignment horizontal="center" wrapText="1"/>
    </xf>
    <xf numFmtId="170" fontId="0" fillId="0" borderId="1" xfId="11" applyNumberFormat="1" applyFont="1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4" fillId="0" borderId="1" xfId="0" applyFont="1" applyBorder="1" applyAlignment="1">
      <alignment horizontal="center" wrapText="1"/>
    </xf>
    <xf numFmtId="49" fontId="45" fillId="0" borderId="1" xfId="0" applyNumberFormat="1" applyFont="1" applyBorder="1" applyAlignment="1">
      <alignment horizontal="center" wrapText="1"/>
    </xf>
    <xf numFmtId="14" fontId="0" fillId="0" borderId="77" xfId="0" applyNumberFormat="1" applyBorder="1" applyAlignment="1">
      <alignment horizontal="center" vertical="center" wrapText="1"/>
    </xf>
    <xf numFmtId="167" fontId="37" fillId="0" borderId="71" xfId="11" applyNumberFormat="1" applyFont="1" applyFill="1" applyBorder="1" applyAlignment="1">
      <alignment horizontal="center" vertical="center" wrapText="1"/>
    </xf>
    <xf numFmtId="167" fontId="37" fillId="0" borderId="78" xfId="11" applyNumberFormat="1" applyFont="1" applyFill="1" applyBorder="1" applyAlignment="1">
      <alignment horizontal="center" vertical="center" wrapText="1"/>
    </xf>
    <xf numFmtId="171" fontId="44" fillId="0" borderId="4" xfId="11" applyNumberFormat="1" applyFont="1" applyBorder="1" applyAlignment="1">
      <alignment horizontal="right" vertical="center" wrapText="1"/>
    </xf>
    <xf numFmtId="170" fontId="44" fillId="0" borderId="4" xfId="11" applyNumberFormat="1" applyFont="1" applyBorder="1" applyAlignment="1">
      <alignment horizontal="right" vertical="center" wrapText="1"/>
    </xf>
    <xf numFmtId="170" fontId="0" fillId="0" borderId="4" xfId="0" applyNumberFormat="1" applyBorder="1" applyAlignment="1">
      <alignment horizontal="center" vertical="center"/>
    </xf>
    <xf numFmtId="170" fontId="0" fillId="0" borderId="90" xfId="11" applyNumberFormat="1" applyFont="1" applyBorder="1" applyAlignment="1">
      <alignment horizontal="center" vertical="center"/>
    </xf>
    <xf numFmtId="170" fontId="31" fillId="0" borderId="71" xfId="5" applyNumberFormat="1" applyFont="1" applyFill="1" applyBorder="1" applyAlignment="1">
      <alignment horizontal="center" vertical="center" wrapText="1"/>
    </xf>
    <xf numFmtId="170" fontId="31" fillId="0" borderId="78" xfId="5" applyNumberFormat="1" applyFont="1" applyFill="1" applyBorder="1" applyAlignment="1">
      <alignment horizontal="center" vertical="center" wrapText="1"/>
    </xf>
    <xf numFmtId="170" fontId="0" fillId="0" borderId="4" xfId="0" applyNumberFormat="1" applyBorder="1" applyAlignment="1">
      <alignment vertical="center" wrapText="1"/>
    </xf>
    <xf numFmtId="170" fontId="0" fillId="18" borderId="90" xfId="0" applyNumberFormat="1" applyFill="1" applyBorder="1" applyAlignment="1">
      <alignment horizontal="center" vertical="center"/>
    </xf>
    <xf numFmtId="14" fontId="37" fillId="0" borderId="114" xfId="0" applyNumberFormat="1" applyFont="1" applyBorder="1" applyAlignment="1">
      <alignment horizontal="center" vertical="center"/>
    </xf>
    <xf numFmtId="170" fontId="37" fillId="0" borderId="1" xfId="0" applyNumberFormat="1" applyFont="1" applyBorder="1" applyAlignment="1">
      <alignment horizontal="center" vertical="center"/>
    </xf>
    <xf numFmtId="170" fontId="37" fillId="18" borderId="100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167" fontId="37" fillId="18" borderId="57" xfId="0" applyNumberFormat="1" applyFont="1" applyFill="1" applyBorder="1" applyAlignment="1">
      <alignment horizontal="center" vertical="center"/>
    </xf>
    <xf numFmtId="170" fontId="37" fillId="0" borderId="1" xfId="0" applyNumberFormat="1" applyFont="1" applyBorder="1" applyAlignment="1">
      <alignment vertical="center"/>
    </xf>
    <xf numFmtId="170" fontId="37" fillId="0" borderId="1" xfId="0" applyNumberFormat="1" applyFont="1" applyBorder="1" applyAlignment="1">
      <alignment vertical="center" wrapText="1"/>
    </xf>
    <xf numFmtId="167" fontId="37" fillId="0" borderId="79" xfId="11" applyNumberFormat="1" applyFont="1" applyBorder="1" applyAlignment="1">
      <alignment horizontal="center" vertical="center"/>
    </xf>
    <xf numFmtId="167" fontId="37" fillId="0" borderId="80" xfId="11" applyNumberFormat="1" applyFont="1" applyBorder="1" applyAlignment="1">
      <alignment horizontal="center" vertical="center"/>
    </xf>
    <xf numFmtId="167" fontId="37" fillId="0" borderId="107" xfId="11" applyNumberFormat="1" applyFont="1" applyBorder="1" applyAlignment="1">
      <alignment horizontal="center" vertical="center"/>
    </xf>
    <xf numFmtId="170" fontId="46" fillId="0" borderId="101" xfId="0" applyNumberFormat="1" applyFont="1" applyBorder="1" applyAlignment="1">
      <alignment horizontal="center" vertical="center" wrapText="1"/>
    </xf>
    <xf numFmtId="170" fontId="46" fillId="0" borderId="64" xfId="0" applyNumberFormat="1" applyFont="1" applyBorder="1" applyAlignment="1">
      <alignment horizontal="center" vertical="center" wrapText="1"/>
    </xf>
    <xf numFmtId="167" fontId="37" fillId="0" borderId="64" xfId="11" applyNumberFormat="1" applyFont="1" applyBorder="1" applyAlignment="1">
      <alignment horizontal="center" vertical="center"/>
    </xf>
    <xf numFmtId="171" fontId="31" fillId="0" borderId="1" xfId="11" applyNumberFormat="1" applyFont="1" applyBorder="1" applyAlignment="1">
      <alignment horizontal="right" vertical="center" wrapText="1"/>
    </xf>
    <xf numFmtId="170" fontId="31" fillId="0" borderId="1" xfId="11" applyNumberFormat="1" applyFont="1" applyBorder="1" applyAlignment="1">
      <alignment horizontal="right" vertical="center" wrapText="1"/>
    </xf>
    <xf numFmtId="170" fontId="77" fillId="0" borderId="64" xfId="0" applyNumberFormat="1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166" fontId="65" fillId="0" borderId="0" xfId="0" applyNumberFormat="1" applyFont="1" applyAlignment="1">
      <alignment horizontal="center" vertical="center" wrapText="1"/>
    </xf>
    <xf numFmtId="168" fontId="28" fillId="0" borderId="74" xfId="0" applyNumberFormat="1" applyFont="1" applyBorder="1" applyAlignment="1">
      <alignment horizontal="right" vertical="center" wrapText="1"/>
    </xf>
    <xf numFmtId="170" fontId="31" fillId="0" borderId="4" xfId="11" applyNumberFormat="1" applyFont="1" applyFill="1" applyBorder="1" applyAlignment="1">
      <alignment horizontal="right" vertical="center" wrapText="1"/>
    </xf>
    <xf numFmtId="171" fontId="31" fillId="0" borderId="4" xfId="11" applyNumberFormat="1" applyFont="1" applyBorder="1" applyAlignment="1">
      <alignment horizontal="right" vertical="center" wrapText="1"/>
    </xf>
    <xf numFmtId="170" fontId="31" fillId="0" borderId="4" xfId="11" applyNumberFormat="1" applyFont="1" applyBorder="1" applyAlignment="1">
      <alignment horizontal="right" vertical="center" wrapText="1"/>
    </xf>
    <xf numFmtId="170" fontId="37" fillId="0" borderId="4" xfId="0" applyNumberFormat="1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88" fillId="0" borderId="64" xfId="0" applyFont="1" applyBorder="1" applyAlignment="1">
      <alignment horizontal="center" vertical="center" wrapText="1"/>
    </xf>
    <xf numFmtId="0" fontId="77" fillId="14" borderId="64" xfId="0" applyFont="1" applyFill="1" applyBorder="1" applyAlignment="1">
      <alignment horizontal="center" vertical="center" wrapText="1"/>
    </xf>
    <xf numFmtId="0" fontId="77" fillId="15" borderId="64" xfId="0" applyFont="1" applyFill="1" applyBorder="1" applyAlignment="1">
      <alignment horizontal="center" vertical="center" wrapText="1"/>
    </xf>
    <xf numFmtId="0" fontId="77" fillId="14" borderId="61" xfId="0" applyFont="1" applyFill="1" applyBorder="1" applyAlignment="1">
      <alignment horizontal="center" vertical="center" wrapText="1"/>
    </xf>
    <xf numFmtId="0" fontId="77" fillId="14" borderId="60" xfId="0" applyFont="1" applyFill="1" applyBorder="1" applyAlignment="1">
      <alignment horizontal="center" vertical="center" wrapText="1"/>
    </xf>
    <xf numFmtId="170" fontId="31" fillId="0" borderId="78" xfId="11" applyNumberFormat="1" applyFont="1" applyFill="1" applyBorder="1" applyAlignment="1">
      <alignment horizontal="center" vertical="center" wrapText="1"/>
    </xf>
    <xf numFmtId="170" fontId="37" fillId="0" borderId="68" xfId="11" applyNumberFormat="1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 wrapText="1"/>
    </xf>
    <xf numFmtId="14" fontId="31" fillId="0" borderId="90" xfId="0" applyNumberFormat="1" applyFont="1" applyBorder="1" applyAlignment="1">
      <alignment horizontal="center" vertical="center" wrapText="1"/>
    </xf>
    <xf numFmtId="0" fontId="75" fillId="17" borderId="100" xfId="10" applyFont="1" applyFill="1" applyBorder="1" applyAlignment="1">
      <alignment horizontal="center" vertical="center" wrapText="1"/>
    </xf>
    <xf numFmtId="0" fontId="75" fillId="17" borderId="100" xfId="12" applyFont="1" applyFill="1" applyBorder="1" applyAlignment="1">
      <alignment horizontal="center" vertical="center" wrapText="1"/>
    </xf>
    <xf numFmtId="49" fontId="37" fillId="0" borderId="100" xfId="0" applyNumberFormat="1" applyFont="1" applyBorder="1" applyAlignment="1">
      <alignment horizontal="center" vertical="center"/>
    </xf>
    <xf numFmtId="0" fontId="77" fillId="14" borderId="102" xfId="0" applyFont="1" applyFill="1" applyBorder="1" applyAlignment="1">
      <alignment horizontal="center" vertical="center" wrapText="1"/>
    </xf>
    <xf numFmtId="0" fontId="77" fillId="15" borderId="103" xfId="0" applyFont="1" applyFill="1" applyBorder="1" applyAlignment="1">
      <alignment horizontal="center" vertical="center" wrapText="1"/>
    </xf>
    <xf numFmtId="0" fontId="77" fillId="14" borderId="103" xfId="0" applyFont="1" applyFill="1" applyBorder="1" applyAlignment="1">
      <alignment horizontal="center" vertical="center" wrapText="1"/>
    </xf>
    <xf numFmtId="14" fontId="75" fillId="0" borderId="100" xfId="10" applyNumberFormat="1" applyFont="1" applyBorder="1" applyAlignment="1">
      <alignment horizontal="center" vertical="center" wrapText="1"/>
    </xf>
    <xf numFmtId="14" fontId="75" fillId="0" borderId="100" xfId="12" applyNumberFormat="1" applyFont="1" applyBorder="1" applyAlignment="1">
      <alignment horizontal="center" vertical="center" wrapText="1"/>
    </xf>
    <xf numFmtId="14" fontId="75" fillId="0" borderId="100" xfId="10" applyNumberFormat="1" applyFont="1" applyBorder="1" applyAlignment="1">
      <alignment horizontal="center" wrapText="1"/>
    </xf>
    <xf numFmtId="14" fontId="68" fillId="0" borderId="100" xfId="10" applyNumberFormat="1" applyFont="1" applyBorder="1" applyAlignment="1">
      <alignment horizontal="center" vertical="center" wrapText="1"/>
    </xf>
    <xf numFmtId="14" fontId="76" fillId="0" borderId="100" xfId="10" applyNumberFormat="1" applyFont="1" applyBorder="1" applyAlignment="1">
      <alignment horizontal="center" vertical="center" wrapText="1"/>
    </xf>
    <xf numFmtId="14" fontId="40" fillId="0" borderId="75" xfId="10" applyNumberFormat="1" applyBorder="1" applyAlignment="1">
      <alignment horizontal="center" vertical="center" wrapText="1"/>
    </xf>
    <xf numFmtId="14" fontId="55" fillId="0" borderId="75" xfId="10" applyNumberFormat="1" applyFont="1" applyBorder="1" applyAlignment="1">
      <alignment horizontal="center" vertical="center" wrapText="1"/>
    </xf>
    <xf numFmtId="14" fontId="40" fillId="0" borderId="75" xfId="12" applyNumberFormat="1" applyBorder="1" applyAlignment="1">
      <alignment horizontal="center" vertical="center" wrapText="1"/>
    </xf>
    <xf numFmtId="14" fontId="40" fillId="0" borderId="75" xfId="10" applyNumberFormat="1" applyBorder="1" applyAlignment="1">
      <alignment horizontal="center" wrapText="1"/>
    </xf>
    <xf numFmtId="14" fontId="58" fillId="0" borderId="75" xfId="10" applyNumberFormat="1" applyFont="1" applyBorder="1" applyAlignment="1">
      <alignment horizontal="center" vertical="center" wrapText="1"/>
    </xf>
    <xf numFmtId="14" fontId="62" fillId="0" borderId="75" xfId="10" applyNumberFormat="1" applyFont="1" applyBorder="1" applyAlignment="1">
      <alignment horizontal="center" vertical="center" wrapText="1"/>
    </xf>
    <xf numFmtId="14" fontId="76" fillId="0" borderId="75" xfId="10" applyNumberFormat="1" applyFont="1" applyBorder="1" applyAlignment="1">
      <alignment horizontal="center" vertical="center" wrapText="1"/>
    </xf>
    <xf numFmtId="14" fontId="40" fillId="17" borderId="75" xfId="10" applyNumberFormat="1" applyFill="1" applyBorder="1" applyAlignment="1">
      <alignment horizontal="center" vertical="center" wrapText="1"/>
    </xf>
    <xf numFmtId="14" fontId="40" fillId="17" borderId="75" xfId="12" applyNumberFormat="1" applyFill="1" applyBorder="1" applyAlignment="1">
      <alignment horizontal="center" vertical="center" wrapText="1"/>
    </xf>
    <xf numFmtId="14" fontId="0" fillId="0" borderId="75" xfId="0" applyNumberFormat="1" applyBorder="1" applyAlignment="1">
      <alignment horizontal="center" vertical="center"/>
    </xf>
    <xf numFmtId="14" fontId="30" fillId="0" borderId="1" xfId="11" applyNumberFormat="1" applyFont="1" applyBorder="1" applyAlignment="1">
      <alignment horizontal="center" vertical="center" wrapText="1"/>
    </xf>
    <xf numFmtId="167" fontId="51" fillId="0" borderId="56" xfId="0" applyNumberFormat="1" applyFont="1" applyBorder="1" applyAlignment="1">
      <alignment horizontal="center" vertical="center"/>
    </xf>
    <xf numFmtId="167" fontId="51" fillId="0" borderId="75" xfId="0" applyNumberFormat="1" applyFont="1" applyBorder="1" applyAlignment="1">
      <alignment horizontal="center" vertical="center"/>
    </xf>
    <xf numFmtId="167" fontId="51" fillId="0" borderId="72" xfId="0" applyNumberFormat="1" applyFont="1" applyBorder="1" applyAlignment="1">
      <alignment horizontal="center" vertical="center"/>
    </xf>
    <xf numFmtId="0" fontId="89" fillId="0" borderId="0" xfId="0" applyFont="1"/>
    <xf numFmtId="0" fontId="28" fillId="0" borderId="0" xfId="0" applyFont="1"/>
    <xf numFmtId="0" fontId="90" fillId="0" borderId="0" xfId="0" applyFont="1"/>
    <xf numFmtId="0" fontId="46" fillId="14" borderId="70" xfId="0" applyFont="1" applyFill="1" applyBorder="1" applyAlignment="1">
      <alignment horizontal="center" vertical="center" wrapText="1"/>
    </xf>
    <xf numFmtId="170" fontId="46" fillId="0" borderId="94" xfId="5" applyNumberFormat="1" applyFont="1" applyBorder="1" applyAlignment="1">
      <alignment horizontal="center" vertical="center" wrapText="1"/>
    </xf>
    <xf numFmtId="170" fontId="46" fillId="0" borderId="56" xfId="5" applyNumberFormat="1" applyFont="1" applyBorder="1" applyAlignment="1">
      <alignment horizontal="center" vertical="center" wrapText="1"/>
    </xf>
    <xf numFmtId="170" fontId="46" fillId="0" borderId="112" xfId="5" applyNumberFormat="1" applyFont="1" applyBorder="1" applyAlignment="1">
      <alignment horizontal="center" vertical="center" wrapText="1"/>
    </xf>
    <xf numFmtId="170" fontId="46" fillId="0" borderId="58" xfId="5" applyNumberFormat="1" applyFont="1" applyBorder="1" applyAlignment="1">
      <alignment horizontal="center" vertical="center" wrapText="1"/>
    </xf>
    <xf numFmtId="170" fontId="37" fillId="0" borderId="0" xfId="0" applyNumberFormat="1" applyFont="1"/>
    <xf numFmtId="170" fontId="46" fillId="0" borderId="57" xfId="5" applyNumberFormat="1" applyFont="1" applyBorder="1" applyAlignment="1">
      <alignment horizontal="center" vertical="center" wrapText="1"/>
    </xf>
    <xf numFmtId="170" fontId="46" fillId="0" borderId="100" xfId="5" applyNumberFormat="1" applyFont="1" applyBorder="1" applyAlignment="1">
      <alignment horizontal="center" vertical="center" wrapText="1"/>
    </xf>
    <xf numFmtId="170" fontId="46" fillId="0" borderId="68" xfId="5" applyNumberFormat="1" applyFont="1" applyBorder="1" applyAlignment="1">
      <alignment horizontal="center" vertical="center" wrapText="1"/>
    </xf>
    <xf numFmtId="170" fontId="46" fillId="0" borderId="1" xfId="5" applyNumberFormat="1" applyFont="1" applyBorder="1" applyAlignment="1">
      <alignment horizontal="center" vertical="center" wrapText="1"/>
    </xf>
    <xf numFmtId="170" fontId="44" fillId="0" borderId="68" xfId="5" applyNumberFormat="1" applyFont="1" applyBorder="1" applyAlignment="1">
      <alignment horizontal="center" vertical="center" wrapText="1"/>
    </xf>
    <xf numFmtId="170" fontId="44" fillId="0" borderId="1" xfId="5" applyNumberFormat="1" applyFont="1" applyBorder="1" applyAlignment="1">
      <alignment horizontal="center" vertical="center" wrapText="1"/>
    </xf>
    <xf numFmtId="170" fontId="44" fillId="0" borderId="57" xfId="5" applyNumberFormat="1" applyFont="1" applyBorder="1" applyAlignment="1">
      <alignment horizontal="center" vertical="center" wrapText="1"/>
    </xf>
    <xf numFmtId="170" fontId="44" fillId="0" borderId="100" xfId="5" applyNumberFormat="1" applyFont="1" applyBorder="1" applyAlignment="1">
      <alignment horizontal="center" vertical="center" wrapText="1"/>
    </xf>
    <xf numFmtId="170" fontId="46" fillId="0" borderId="85" xfId="0" applyNumberFormat="1" applyFont="1" applyBorder="1" applyAlignment="1">
      <alignment horizontal="center" vertical="center" wrapText="1"/>
    </xf>
    <xf numFmtId="170" fontId="46" fillId="0" borderId="107" xfId="0" applyNumberFormat="1" applyFont="1" applyBorder="1" applyAlignment="1">
      <alignment horizontal="center" vertical="center" wrapText="1"/>
    </xf>
    <xf numFmtId="170" fontId="46" fillId="0" borderId="80" xfId="0" applyNumberFormat="1" applyFont="1" applyBorder="1" applyAlignment="1">
      <alignment horizontal="center" vertical="center" wrapText="1"/>
    </xf>
    <xf numFmtId="166" fontId="44" fillId="0" borderId="80" xfId="0" applyNumberFormat="1" applyFont="1" applyBorder="1" applyAlignment="1">
      <alignment horizontal="center" vertical="center" wrapText="1"/>
    </xf>
    <xf numFmtId="166" fontId="44" fillId="0" borderId="108" xfId="0" applyNumberFormat="1" applyFont="1" applyBorder="1" applyAlignment="1">
      <alignment horizontal="center" vertical="center" wrapText="1"/>
    </xf>
    <xf numFmtId="0" fontId="37" fillId="0" borderId="79" xfId="0" applyFont="1" applyBorder="1" applyAlignment="1">
      <alignment horizontal="center" vertical="center"/>
    </xf>
    <xf numFmtId="0" fontId="37" fillId="0" borderId="80" xfId="0" applyFont="1" applyBorder="1" applyAlignment="1">
      <alignment horizontal="center" vertical="center"/>
    </xf>
    <xf numFmtId="0" fontId="37" fillId="0" borderId="107" xfId="0" applyFont="1" applyBorder="1"/>
    <xf numFmtId="167" fontId="31" fillId="0" borderId="66" xfId="0" applyNumberFormat="1" applyFont="1" applyBorder="1" applyAlignment="1">
      <alignment vertical="center"/>
    </xf>
    <xf numFmtId="170" fontId="37" fillId="0" borderId="101" xfId="0" applyNumberFormat="1" applyFont="1" applyBorder="1" applyAlignment="1">
      <alignment horizontal="center" vertical="center"/>
    </xf>
    <xf numFmtId="5" fontId="37" fillId="0" borderId="64" xfId="0" applyNumberFormat="1" applyFont="1" applyBorder="1" applyAlignment="1">
      <alignment horizontal="center" vertical="center"/>
    </xf>
    <xf numFmtId="167" fontId="48" fillId="0" borderId="74" xfId="11" applyNumberFormat="1" applyFont="1" applyBorder="1" applyAlignment="1">
      <alignment horizontal="right" vertical="center"/>
    </xf>
    <xf numFmtId="166" fontId="47" fillId="0" borderId="73" xfId="0" applyNumberFormat="1" applyFont="1" applyBorder="1" applyAlignment="1">
      <alignment horizontal="center" vertical="center" wrapText="1"/>
    </xf>
    <xf numFmtId="166" fontId="47" fillId="0" borderId="83" xfId="0" applyNumberFormat="1" applyFont="1" applyBorder="1" applyAlignment="1">
      <alignment horizontal="center" vertical="center" wrapText="1"/>
    </xf>
    <xf numFmtId="167" fontId="48" fillId="0" borderId="84" xfId="11" applyNumberFormat="1" applyFont="1" applyBorder="1" applyAlignment="1">
      <alignment horizontal="right" vertical="center"/>
    </xf>
    <xf numFmtId="0" fontId="28" fillId="0" borderId="94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53" fillId="0" borderId="0" xfId="0" applyFont="1"/>
    <xf numFmtId="5" fontId="51" fillId="0" borderId="0" xfId="0" applyNumberFormat="1" applyFont="1"/>
    <xf numFmtId="0" fontId="66" fillId="19" borderId="1" xfId="0" applyFont="1" applyFill="1" applyBorder="1" applyAlignment="1">
      <alignment horizontal="center" vertical="top" wrapText="1"/>
    </xf>
    <xf numFmtId="0" fontId="52" fillId="17" borderId="1" xfId="10" applyFont="1" applyFill="1" applyBorder="1" applyAlignment="1">
      <alignment horizontal="center" vertical="center" wrapText="1"/>
    </xf>
    <xf numFmtId="0" fontId="51" fillId="19" borderId="1" xfId="0" applyFont="1" applyFill="1" applyBorder="1" applyAlignment="1">
      <alignment horizontal="center" vertical="center"/>
    </xf>
    <xf numFmtId="0" fontId="51" fillId="19" borderId="1" xfId="0" applyFont="1" applyFill="1" applyBorder="1" applyAlignment="1">
      <alignment horizontal="center" vertical="center" wrapText="1"/>
    </xf>
    <xf numFmtId="17" fontId="66" fillId="19" borderId="1" xfId="0" applyNumberFormat="1" applyFont="1" applyFill="1" applyBorder="1" applyAlignment="1">
      <alignment horizontal="center" vertical="center" wrapText="1"/>
    </xf>
    <xf numFmtId="0" fontId="52" fillId="19" borderId="1" xfId="12" applyFont="1" applyFill="1" applyBorder="1" applyAlignment="1">
      <alignment horizontal="center" wrapText="1"/>
    </xf>
    <xf numFmtId="14" fontId="66" fillId="19" borderId="75" xfId="0" applyNumberFormat="1" applyFont="1" applyFill="1" applyBorder="1" applyAlignment="1">
      <alignment horizontal="center" vertical="center"/>
    </xf>
    <xf numFmtId="0" fontId="51" fillId="0" borderId="105" xfId="0" applyFont="1" applyBorder="1"/>
    <xf numFmtId="0" fontId="51" fillId="0" borderId="83" xfId="0" applyFont="1" applyBorder="1"/>
    <xf numFmtId="167" fontId="51" fillId="19" borderId="68" xfId="0" applyNumberFormat="1" applyFont="1" applyFill="1" applyBorder="1" applyAlignment="1">
      <alignment horizontal="center" vertical="center"/>
    </xf>
    <xf numFmtId="167" fontId="49" fillId="0" borderId="95" xfId="11" applyNumberFormat="1" applyFont="1" applyBorder="1" applyAlignment="1">
      <alignment horizontal="right" vertical="center"/>
    </xf>
    <xf numFmtId="167" fontId="44" fillId="0" borderId="100" xfId="11" applyNumberFormat="1" applyFont="1" applyFill="1" applyBorder="1" applyAlignment="1">
      <alignment horizontal="center" vertical="center" wrapText="1"/>
    </xf>
    <xf numFmtId="167" fontId="51" fillId="19" borderId="57" xfId="0" applyNumberFormat="1" applyFont="1" applyFill="1" applyBorder="1" applyAlignment="1">
      <alignment horizontal="center" vertical="center"/>
    </xf>
    <xf numFmtId="166" fontId="47" fillId="0" borderId="0" xfId="0" applyNumberFormat="1" applyFont="1" applyAlignment="1">
      <alignment horizontal="center" vertical="center" wrapText="1"/>
    </xf>
    <xf numFmtId="167" fontId="48" fillId="0" borderId="0" xfId="11" applyNumberFormat="1" applyFont="1" applyBorder="1" applyAlignment="1">
      <alignment horizontal="right" vertical="center"/>
    </xf>
    <xf numFmtId="170" fontId="78" fillId="0" borderId="0" xfId="0" applyNumberFormat="1" applyFont="1" applyAlignment="1">
      <alignment horizontal="center" vertical="center" wrapText="1"/>
    </xf>
    <xf numFmtId="170" fontId="78" fillId="0" borderId="67" xfId="0" applyNumberFormat="1" applyFont="1" applyBorder="1" applyAlignment="1">
      <alignment horizontal="center" vertical="center" wrapText="1"/>
    </xf>
    <xf numFmtId="167" fontId="37" fillId="18" borderId="83" xfId="0" applyNumberFormat="1" applyFont="1" applyFill="1" applyBorder="1" applyAlignment="1">
      <alignment horizontal="center" vertical="center"/>
    </xf>
    <xf numFmtId="167" fontId="37" fillId="0" borderId="61" xfId="11" applyNumberFormat="1" applyFont="1" applyBorder="1" applyAlignment="1">
      <alignment horizontal="center" vertical="center"/>
    </xf>
    <xf numFmtId="49" fontId="37" fillId="0" borderId="92" xfId="0" applyNumberFormat="1" applyFont="1" applyBorder="1" applyAlignment="1">
      <alignment horizontal="center" vertical="center"/>
    </xf>
    <xf numFmtId="170" fontId="31" fillId="0" borderId="70" xfId="11" applyNumberFormat="1" applyFont="1" applyBorder="1" applyAlignment="1">
      <alignment horizontal="center" vertical="center" wrapText="1"/>
    </xf>
    <xf numFmtId="170" fontId="31" fillId="0" borderId="59" xfId="11" applyNumberFormat="1" applyFont="1" applyBorder="1" applyAlignment="1">
      <alignment horizontal="center" vertical="center" wrapText="1"/>
    </xf>
    <xf numFmtId="171" fontId="31" fillId="0" borderId="59" xfId="11" applyNumberFormat="1" applyFont="1" applyBorder="1" applyAlignment="1">
      <alignment horizontal="right" vertical="center" wrapText="1"/>
    </xf>
    <xf numFmtId="170" fontId="31" fillId="0" borderId="59" xfId="11" applyNumberFormat="1" applyFont="1" applyBorder="1" applyAlignment="1">
      <alignment horizontal="right" vertical="center" wrapText="1"/>
    </xf>
    <xf numFmtId="170" fontId="37" fillId="0" borderId="59" xfId="0" applyNumberFormat="1" applyFont="1" applyBorder="1" applyAlignment="1">
      <alignment horizontal="center" vertical="center"/>
    </xf>
    <xf numFmtId="166" fontId="77" fillId="0" borderId="80" xfId="0" applyNumberFormat="1" applyFont="1" applyBorder="1" applyAlignment="1">
      <alignment horizontal="center" vertical="center" wrapText="1"/>
    </xf>
    <xf numFmtId="166" fontId="31" fillId="0" borderId="80" xfId="0" applyNumberFormat="1" applyFont="1" applyBorder="1" applyAlignment="1">
      <alignment horizontal="center" vertical="center" wrapText="1"/>
    </xf>
    <xf numFmtId="170" fontId="78" fillId="0" borderId="73" xfId="0" applyNumberFormat="1" applyFont="1" applyBorder="1" applyAlignment="1">
      <alignment horizontal="center" vertical="center" wrapText="1"/>
    </xf>
    <xf numFmtId="170" fontId="31" fillId="0" borderId="64" xfId="5" applyNumberFormat="1" applyFont="1" applyBorder="1" applyAlignment="1">
      <alignment vertical="center"/>
    </xf>
    <xf numFmtId="167" fontId="37" fillId="0" borderId="81" xfId="11" applyNumberFormat="1" applyFont="1" applyBorder="1" applyAlignment="1">
      <alignment horizontal="center" vertical="center"/>
    </xf>
    <xf numFmtId="170" fontId="31" fillId="0" borderId="101" xfId="5" applyNumberFormat="1" applyFont="1" applyBorder="1" applyAlignment="1">
      <alignment vertical="center"/>
    </xf>
    <xf numFmtId="170" fontId="78" fillId="0" borderId="105" xfId="0" applyNumberFormat="1" applyFont="1" applyBorder="1" applyAlignment="1">
      <alignment horizontal="center" vertical="center" wrapText="1"/>
    </xf>
    <xf numFmtId="166" fontId="31" fillId="0" borderId="107" xfId="0" applyNumberFormat="1" applyFont="1" applyBorder="1" applyAlignment="1">
      <alignment horizontal="center" vertical="center" wrapText="1"/>
    </xf>
    <xf numFmtId="0" fontId="37" fillId="19" borderId="66" xfId="0" applyFont="1" applyFill="1" applyBorder="1"/>
    <xf numFmtId="0" fontId="37" fillId="19" borderId="67" xfId="0" applyFont="1" applyFill="1" applyBorder="1"/>
    <xf numFmtId="0" fontId="37" fillId="19" borderId="87" xfId="0" applyFont="1" applyFill="1" applyBorder="1"/>
    <xf numFmtId="167" fontId="48" fillId="0" borderId="81" xfId="11" applyNumberFormat="1" applyFont="1" applyBorder="1" applyAlignment="1">
      <alignment horizontal="right" vertical="center"/>
    </xf>
    <xf numFmtId="0" fontId="46" fillId="14" borderId="65" xfId="0" applyFont="1" applyFill="1" applyBorder="1" applyAlignment="1">
      <alignment horizontal="center" vertical="center" wrapText="1"/>
    </xf>
    <xf numFmtId="0" fontId="37" fillId="19" borderId="74" xfId="0" applyFont="1" applyFill="1" applyBorder="1"/>
    <xf numFmtId="166" fontId="28" fillId="0" borderId="0" xfId="0" applyNumberFormat="1" applyFont="1"/>
    <xf numFmtId="167" fontId="51" fillId="0" borderId="110" xfId="0" applyNumberFormat="1" applyFont="1" applyBorder="1" applyAlignment="1">
      <alignment horizontal="center" vertical="center"/>
    </xf>
    <xf numFmtId="0" fontId="28" fillId="19" borderId="81" xfId="0" applyFont="1" applyFill="1" applyBorder="1"/>
    <xf numFmtId="0" fontId="28" fillId="19" borderId="95" xfId="0" applyFont="1" applyFill="1" applyBorder="1"/>
    <xf numFmtId="170" fontId="44" fillId="0" borderId="115" xfId="0" applyNumberFormat="1" applyFont="1" applyBorder="1" applyAlignment="1">
      <alignment horizontal="center" vertical="center" wrapText="1"/>
    </xf>
    <xf numFmtId="167" fontId="44" fillId="0" borderId="71" xfId="11" applyNumberFormat="1" applyFont="1" applyFill="1" applyBorder="1" applyAlignment="1">
      <alignment horizontal="center" vertical="center" wrapText="1"/>
    </xf>
    <xf numFmtId="0" fontId="46" fillId="14" borderId="101" xfId="0" applyFont="1" applyFill="1" applyBorder="1" applyAlignment="1">
      <alignment horizontal="center" vertical="center" wrapText="1"/>
    </xf>
    <xf numFmtId="0" fontId="88" fillId="0" borderId="62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77" fillId="15" borderId="62" xfId="0" applyFont="1" applyFill="1" applyBorder="1" applyAlignment="1">
      <alignment horizontal="center" vertical="center" wrapText="1"/>
    </xf>
    <xf numFmtId="0" fontId="77" fillId="14" borderId="62" xfId="0" applyFont="1" applyFill="1" applyBorder="1" applyAlignment="1">
      <alignment horizontal="center" vertical="center" wrapText="1"/>
    </xf>
    <xf numFmtId="0" fontId="77" fillId="14" borderId="91" xfId="0" applyFont="1" applyFill="1" applyBorder="1" applyAlignment="1">
      <alignment horizontal="center" vertical="center" wrapText="1"/>
    </xf>
    <xf numFmtId="0" fontId="37" fillId="19" borderId="86" xfId="0" applyFont="1" applyFill="1" applyBorder="1"/>
    <xf numFmtId="0" fontId="28" fillId="0" borderId="66" xfId="0" applyFont="1" applyBorder="1" applyAlignment="1">
      <alignment horizontal="center" vertical="center" wrapText="1"/>
    </xf>
    <xf numFmtId="0" fontId="77" fillId="14" borderId="117" xfId="0" applyFont="1" applyFill="1" applyBorder="1" applyAlignment="1">
      <alignment horizontal="center" vertical="center" wrapText="1"/>
    </xf>
    <xf numFmtId="0" fontId="77" fillId="14" borderId="63" xfId="0" applyFont="1" applyFill="1" applyBorder="1" applyAlignment="1">
      <alignment horizontal="center" vertical="center" wrapText="1"/>
    </xf>
    <xf numFmtId="170" fontId="37" fillId="0" borderId="103" xfId="0" applyNumberFormat="1" applyFont="1" applyBorder="1" applyAlignment="1">
      <alignment horizontal="center" vertical="center"/>
    </xf>
    <xf numFmtId="170" fontId="46" fillId="0" borderId="61" xfId="0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37" fillId="2" borderId="4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68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46" fillId="14" borderId="97" xfId="0" applyFont="1" applyFill="1" applyBorder="1" applyAlignment="1">
      <alignment horizontal="center" vertical="center" wrapText="1"/>
    </xf>
    <xf numFmtId="0" fontId="46" fillId="14" borderId="92" xfId="0" applyFont="1" applyFill="1" applyBorder="1" applyAlignment="1">
      <alignment horizontal="center" vertical="center" wrapText="1"/>
    </xf>
    <xf numFmtId="0" fontId="0" fillId="0" borderId="65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49" fontId="0" fillId="0" borderId="59" xfId="0" applyNumberFormat="1" applyBorder="1" applyAlignment="1">
      <alignment horizontal="center" wrapText="1"/>
    </xf>
    <xf numFmtId="0" fontId="40" fillId="0" borderId="59" xfId="10" applyBorder="1" applyAlignment="1">
      <alignment horizontal="center" wrapText="1"/>
    </xf>
    <xf numFmtId="0" fontId="0" fillId="0" borderId="65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2" borderId="59" xfId="0" applyFill="1" applyBorder="1" applyAlignment="1">
      <alignment horizontal="center" vertical="center" wrapText="1"/>
    </xf>
    <xf numFmtId="0" fontId="40" fillId="0" borderId="59" xfId="1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80" xfId="0" applyBorder="1" applyAlignment="1">
      <alignment horizontal="center" vertical="center" wrapText="1"/>
    </xf>
    <xf numFmtId="0" fontId="40" fillId="0" borderId="80" xfId="10" applyBorder="1" applyAlignment="1">
      <alignment horizontal="center" vertical="center" wrapText="1"/>
    </xf>
    <xf numFmtId="170" fontId="0" fillId="0" borderId="1" xfId="0" applyNumberFormat="1" applyBorder="1" applyAlignment="1">
      <alignment horizontal="center" vertical="center" wrapText="1"/>
    </xf>
    <xf numFmtId="0" fontId="46" fillId="16" borderId="62" xfId="0" applyFont="1" applyFill="1" applyBorder="1" applyAlignment="1">
      <alignment horizontal="center" vertical="center" wrapText="1"/>
    </xf>
    <xf numFmtId="170" fontId="44" fillId="0" borderId="81" xfId="0" applyNumberFormat="1" applyFont="1" applyBorder="1" applyAlignment="1">
      <alignment horizontal="center" vertical="center" wrapText="1"/>
    </xf>
    <xf numFmtId="167" fontId="46" fillId="0" borderId="84" xfId="11" applyNumberFormat="1" applyFont="1" applyFill="1" applyBorder="1" applyAlignment="1">
      <alignment horizontal="center" vertical="center" wrapText="1"/>
    </xf>
    <xf numFmtId="0" fontId="71" fillId="0" borderId="113" xfId="0" applyFont="1" applyBorder="1" applyAlignment="1">
      <alignment horizontal="center" vertical="center" wrapText="1"/>
    </xf>
    <xf numFmtId="0" fontId="71" fillId="0" borderId="73" xfId="0" applyFont="1" applyBorder="1" applyAlignment="1">
      <alignment vertical="center"/>
    </xf>
    <xf numFmtId="3" fontId="66" fillId="0" borderId="73" xfId="0" applyNumberFormat="1" applyFont="1" applyBorder="1" applyAlignment="1">
      <alignment vertical="center"/>
    </xf>
    <xf numFmtId="167" fontId="49" fillId="0" borderId="83" xfId="11" applyNumberFormat="1" applyFont="1" applyBorder="1" applyAlignment="1">
      <alignment horizontal="right" vertical="center"/>
    </xf>
    <xf numFmtId="167" fontId="66" fillId="19" borderId="1" xfId="11" applyNumberFormat="1" applyFont="1" applyFill="1" applyBorder="1" applyAlignment="1">
      <alignment horizontal="center" vertical="center" wrapText="1"/>
    </xf>
    <xf numFmtId="167" fontId="44" fillId="19" borderId="1" xfId="11" applyNumberFormat="1" applyFont="1" applyFill="1" applyBorder="1" applyAlignment="1">
      <alignment horizontal="center" vertical="center" wrapText="1"/>
    </xf>
    <xf numFmtId="167" fontId="44" fillId="19" borderId="1" xfId="11" applyNumberFormat="1" applyFont="1" applyFill="1" applyBorder="1" applyAlignment="1">
      <alignment horizontal="right" vertical="center" wrapText="1"/>
    </xf>
    <xf numFmtId="167" fontId="51" fillId="19" borderId="1" xfId="11" applyNumberFormat="1" applyFont="1" applyFill="1" applyBorder="1" applyAlignment="1">
      <alignment horizontal="right" vertical="center"/>
    </xf>
    <xf numFmtId="167" fontId="44" fillId="0" borderId="94" xfId="11" applyNumberFormat="1" applyFont="1" applyFill="1" applyBorder="1" applyAlignment="1">
      <alignment horizontal="center" vertical="center" wrapText="1"/>
    </xf>
    <xf numFmtId="167" fontId="44" fillId="0" borderId="58" xfId="11" applyNumberFormat="1" applyFont="1" applyFill="1" applyBorder="1" applyAlignment="1">
      <alignment horizontal="center" vertical="center" wrapText="1"/>
    </xf>
    <xf numFmtId="167" fontId="66" fillId="19" borderId="57" xfId="11" applyNumberFormat="1" applyFont="1" applyFill="1" applyBorder="1" applyAlignment="1">
      <alignment horizontal="center" vertical="center" wrapText="1"/>
    </xf>
    <xf numFmtId="167" fontId="46" fillId="0" borderId="102" xfId="11" applyNumberFormat="1" applyFont="1" applyFill="1" applyBorder="1" applyAlignment="1">
      <alignment horizontal="center" vertical="center" wrapText="1"/>
    </xf>
    <xf numFmtId="167" fontId="46" fillId="0" borderId="103" xfId="11" applyNumberFormat="1" applyFont="1" applyFill="1" applyBorder="1" applyAlignment="1">
      <alignment horizontal="center" vertical="center" wrapText="1"/>
    </xf>
    <xf numFmtId="166" fontId="66" fillId="0" borderId="103" xfId="0" applyNumberFormat="1" applyFont="1" applyBorder="1" applyAlignment="1">
      <alignment horizontal="center" vertical="center" wrapText="1"/>
    </xf>
    <xf numFmtId="166" fontId="71" fillId="0" borderId="103" xfId="0" applyNumberFormat="1" applyFont="1" applyBorder="1" applyAlignment="1">
      <alignment horizontal="center" vertical="center" wrapText="1"/>
    </xf>
    <xf numFmtId="167" fontId="51" fillId="19" borderId="75" xfId="11" applyNumberFormat="1" applyFont="1" applyFill="1" applyBorder="1" applyAlignment="1">
      <alignment horizontal="right" vertical="center"/>
    </xf>
    <xf numFmtId="166" fontId="71" fillId="0" borderId="118" xfId="0" applyNumberFormat="1" applyFont="1" applyBorder="1" applyAlignment="1">
      <alignment horizontal="center" vertical="center" wrapText="1"/>
    </xf>
    <xf numFmtId="0" fontId="46" fillId="14" borderId="76" xfId="0" applyFont="1" applyFill="1" applyBorder="1" applyAlignment="1">
      <alignment horizontal="center" vertical="center" wrapText="1"/>
    </xf>
    <xf numFmtId="3" fontId="66" fillId="0" borderId="105" xfId="0" applyNumberFormat="1" applyFont="1" applyBorder="1" applyAlignment="1">
      <alignment vertical="center"/>
    </xf>
    <xf numFmtId="0" fontId="51" fillId="19" borderId="1" xfId="0" applyFont="1" applyFill="1" applyBorder="1"/>
    <xf numFmtId="168" fontId="51" fillId="19" borderId="1" xfId="0" applyNumberFormat="1" applyFont="1" applyFill="1" applyBorder="1" applyAlignment="1">
      <alignment horizontal="center" vertical="center"/>
    </xf>
    <xf numFmtId="167" fontId="51" fillId="19" borderId="57" xfId="11" applyNumberFormat="1" applyFont="1" applyFill="1" applyBorder="1" applyAlignment="1">
      <alignment horizontal="right" vertical="center"/>
    </xf>
    <xf numFmtId="168" fontId="51" fillId="19" borderId="100" xfId="0" applyNumberFormat="1" applyFont="1" applyFill="1" applyBorder="1" applyAlignment="1">
      <alignment horizontal="center" vertical="center"/>
    </xf>
    <xf numFmtId="168" fontId="51" fillId="0" borderId="102" xfId="0" applyNumberFormat="1" applyFont="1" applyBorder="1" applyAlignment="1">
      <alignment horizontal="center" vertical="center"/>
    </xf>
    <xf numFmtId="168" fontId="51" fillId="0" borderId="103" xfId="0" applyNumberFormat="1" applyFont="1" applyBorder="1" applyAlignment="1">
      <alignment horizontal="center" vertical="center"/>
    </xf>
    <xf numFmtId="167" fontId="51" fillId="0" borderId="104" xfId="0" applyNumberFormat="1" applyFont="1" applyBorder="1" applyAlignment="1">
      <alignment horizontal="center" vertical="center"/>
    </xf>
    <xf numFmtId="0" fontId="28" fillId="0" borderId="99" xfId="0" applyFont="1" applyBorder="1" applyAlignment="1">
      <alignment horizontal="center" vertical="center" wrapText="1"/>
    </xf>
    <xf numFmtId="0" fontId="28" fillId="2" borderId="72" xfId="0" applyFont="1" applyFill="1" applyBorder="1" applyAlignment="1">
      <alignment horizontal="center" vertical="center"/>
    </xf>
    <xf numFmtId="0" fontId="28" fillId="2" borderId="75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 wrapText="1"/>
    </xf>
    <xf numFmtId="170" fontId="37" fillId="0" borderId="116" xfId="11" applyNumberFormat="1" applyFont="1" applyBorder="1" applyAlignment="1">
      <alignment horizontal="center" vertical="center"/>
    </xf>
    <xf numFmtId="170" fontId="37" fillId="0" borderId="75" xfId="11" applyNumberFormat="1" applyFont="1" applyBorder="1" applyAlignment="1">
      <alignment horizontal="center" vertical="center"/>
    </xf>
    <xf numFmtId="170" fontId="37" fillId="0" borderId="82" xfId="11" applyNumberFormat="1" applyFont="1" applyBorder="1" applyAlignment="1">
      <alignment horizontal="center" vertical="center"/>
    </xf>
    <xf numFmtId="0" fontId="77" fillId="14" borderId="65" xfId="0" applyFont="1" applyFill="1" applyBorder="1" applyAlignment="1">
      <alignment horizontal="center" vertical="center" wrapText="1"/>
    </xf>
    <xf numFmtId="0" fontId="77" fillId="15" borderId="59" xfId="0" applyFont="1" applyFill="1" applyBorder="1" applyAlignment="1">
      <alignment horizontal="center" vertical="center" wrapText="1"/>
    </xf>
    <xf numFmtId="0" fontId="77" fillId="14" borderId="59" xfId="0" applyFont="1" applyFill="1" applyBorder="1" applyAlignment="1">
      <alignment horizontal="center" vertical="center" wrapText="1"/>
    </xf>
    <xf numFmtId="167" fontId="44" fillId="0" borderId="94" xfId="11" applyNumberFormat="1" applyFont="1" applyFill="1" applyBorder="1" applyAlignment="1" applyProtection="1">
      <alignment horizontal="center" vertical="center" wrapText="1"/>
      <protection locked="0"/>
    </xf>
    <xf numFmtId="167" fontId="44" fillId="0" borderId="58" xfId="11" applyNumberFormat="1" applyFont="1" applyFill="1" applyBorder="1" applyAlignment="1" applyProtection="1">
      <alignment horizontal="center" vertical="center" wrapText="1"/>
      <protection locked="0"/>
    </xf>
    <xf numFmtId="167" fontId="37" fillId="0" borderId="58" xfId="0" applyNumberFormat="1" applyFont="1" applyBorder="1" applyAlignment="1">
      <alignment horizontal="center" vertical="center"/>
    </xf>
    <xf numFmtId="0" fontId="37" fillId="0" borderId="58" xfId="0" applyFont="1" applyBorder="1" applyAlignment="1">
      <alignment horizontal="left" vertical="center" wrapText="1"/>
    </xf>
    <xf numFmtId="170" fontId="37" fillId="18" borderId="56" xfId="0" applyNumberFormat="1" applyFont="1" applyFill="1" applyBorder="1" applyAlignment="1">
      <alignment horizontal="center" vertical="center"/>
    </xf>
    <xf numFmtId="170" fontId="31" fillId="0" borderId="102" xfId="5" applyNumberFormat="1" applyFont="1" applyFill="1" applyBorder="1" applyAlignment="1">
      <alignment horizontal="center" vertical="center" wrapText="1"/>
    </xf>
    <xf numFmtId="170" fontId="31" fillId="0" borderId="103" xfId="5" applyNumberFormat="1" applyFont="1" applyFill="1" applyBorder="1" applyAlignment="1">
      <alignment horizontal="center" vertical="center" wrapText="1"/>
    </xf>
    <xf numFmtId="170" fontId="37" fillId="0" borderId="103" xfId="0" applyNumberFormat="1" applyFont="1" applyBorder="1" applyAlignment="1">
      <alignment vertical="center" wrapText="1"/>
    </xf>
    <xf numFmtId="170" fontId="37" fillId="18" borderId="104" xfId="0" applyNumberFormat="1" applyFont="1" applyFill="1" applyBorder="1" applyAlignment="1">
      <alignment horizontal="center" vertical="center"/>
    </xf>
    <xf numFmtId="167" fontId="0" fillId="0" borderId="71" xfId="11" applyNumberFormat="1" applyFont="1" applyBorder="1" applyAlignment="1">
      <alignment horizontal="center" vertical="center"/>
    </xf>
    <xf numFmtId="0" fontId="77" fillId="14" borderId="101" xfId="0" applyFont="1" applyFill="1" applyBorder="1" applyAlignment="1">
      <alignment horizontal="center" vertical="center" wrapText="1"/>
    </xf>
    <xf numFmtId="0" fontId="77" fillId="15" borderId="61" xfId="0" applyFont="1" applyFill="1" applyBorder="1" applyAlignment="1">
      <alignment horizontal="center" vertical="center" wrapText="1"/>
    </xf>
    <xf numFmtId="0" fontId="28" fillId="0" borderId="119" xfId="0" applyFont="1" applyBorder="1" applyAlignment="1">
      <alignment horizontal="center" vertical="center" wrapText="1"/>
    </xf>
    <xf numFmtId="167" fontId="0" fillId="18" borderId="68" xfId="0" applyNumberFormat="1" applyFill="1" applyBorder="1" applyAlignment="1">
      <alignment horizontal="center" vertical="center"/>
    </xf>
    <xf numFmtId="166" fontId="31" fillId="0" borderId="108" xfId="0" applyNumberFormat="1" applyFont="1" applyBorder="1" applyAlignment="1">
      <alignment horizontal="center" vertical="center" wrapText="1"/>
    </xf>
    <xf numFmtId="167" fontId="37" fillId="0" borderId="119" xfId="11" applyNumberFormat="1" applyFont="1" applyBorder="1" applyAlignment="1">
      <alignment horizontal="center" vertical="center"/>
    </xf>
    <xf numFmtId="167" fontId="0" fillId="0" borderId="102" xfId="11" applyNumberFormat="1" applyFont="1" applyBorder="1" applyAlignment="1">
      <alignment horizontal="center" vertical="center"/>
    </xf>
    <xf numFmtId="0" fontId="37" fillId="19" borderId="95" xfId="0" applyFont="1" applyFill="1" applyBorder="1"/>
    <xf numFmtId="167" fontId="0" fillId="0" borderId="104" xfId="11" applyNumberFormat="1" applyFont="1" applyBorder="1" applyAlignment="1">
      <alignment horizontal="center" vertical="center"/>
    </xf>
    <xf numFmtId="167" fontId="0" fillId="18" borderId="111" xfId="0" applyNumberFormat="1" applyFill="1" applyBorder="1" applyAlignment="1">
      <alignment horizontal="center" vertical="center"/>
    </xf>
    <xf numFmtId="167" fontId="0" fillId="0" borderId="90" xfId="11" applyNumberFormat="1" applyFont="1" applyBorder="1" applyAlignment="1">
      <alignment horizontal="center" vertical="center"/>
    </xf>
    <xf numFmtId="167" fontId="44" fillId="0" borderId="90" xfId="11" applyNumberFormat="1" applyFont="1" applyFill="1" applyBorder="1" applyAlignment="1">
      <alignment horizontal="center" vertical="center" wrapText="1"/>
    </xf>
    <xf numFmtId="0" fontId="46" fillId="16" borderId="61" xfId="0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2" borderId="68" xfId="0" applyFont="1" applyFill="1" applyBorder="1" applyAlignment="1">
      <alignment horizontal="center" vertical="center" wrapText="1"/>
    </xf>
    <xf numFmtId="0" fontId="51" fillId="2" borderId="68" xfId="0" applyFont="1" applyFill="1" applyBorder="1" applyAlignment="1">
      <alignment horizontal="center" vertical="center" wrapText="1"/>
    </xf>
    <xf numFmtId="49" fontId="5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167" fontId="1" fillId="2" borderId="1" xfId="11" applyNumberFormat="1" applyFont="1" applyFill="1" applyBorder="1" applyAlignment="1">
      <alignment horizontal="center" vertical="center" wrapText="1"/>
    </xf>
    <xf numFmtId="0" fontId="1" fillId="0" borderId="1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/>
    </xf>
    <xf numFmtId="14" fontId="1" fillId="0" borderId="68" xfId="0" applyNumberFormat="1" applyFont="1" applyBorder="1" applyAlignment="1">
      <alignment horizontal="center" vertical="center"/>
    </xf>
    <xf numFmtId="167" fontId="1" fillId="0" borderId="68" xfId="11" applyNumberFormat="1" applyFont="1" applyBorder="1" applyAlignment="1">
      <alignment horizontal="center" vertical="center"/>
    </xf>
    <xf numFmtId="166" fontId="1" fillId="0" borderId="68" xfId="5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53" fillId="0" borderId="81" xfId="0" applyFont="1" applyBorder="1" applyAlignment="1">
      <alignment horizontal="left" vertical="center"/>
    </xf>
    <xf numFmtId="0" fontId="53" fillId="0" borderId="86" xfId="0" applyFont="1" applyBorder="1" applyAlignment="1">
      <alignment horizontal="left" vertical="center"/>
    </xf>
    <xf numFmtId="0" fontId="28" fillId="0" borderId="105" xfId="0" applyFont="1" applyBorder="1" applyAlignment="1">
      <alignment horizontal="left" vertical="center"/>
    </xf>
    <xf numFmtId="0" fontId="28" fillId="0" borderId="107" xfId="0" applyFont="1" applyBorder="1" applyAlignment="1">
      <alignment horizontal="left" vertical="center"/>
    </xf>
    <xf numFmtId="0" fontId="63" fillId="0" borderId="66" xfId="0" applyFont="1" applyBorder="1" applyAlignment="1">
      <alignment horizontal="center"/>
    </xf>
    <xf numFmtId="0" fontId="63" fillId="0" borderId="87" xfId="0" applyFont="1" applyBorder="1" applyAlignment="1">
      <alignment horizontal="center"/>
    </xf>
    <xf numFmtId="0" fontId="46" fillId="14" borderId="97" xfId="0" applyFont="1" applyFill="1" applyBorder="1" applyAlignment="1">
      <alignment horizontal="center" vertical="center" wrapText="1"/>
    </xf>
    <xf numFmtId="0" fontId="46" fillId="14" borderId="89" xfId="0" applyFont="1" applyFill="1" applyBorder="1" applyAlignment="1">
      <alignment horizontal="center" vertical="center" wrapText="1"/>
    </xf>
    <xf numFmtId="0" fontId="46" fillId="14" borderId="56" xfId="0" applyFont="1" applyFill="1" applyBorder="1" applyAlignment="1">
      <alignment horizontal="center" vertical="center" wrapText="1"/>
    </xf>
    <xf numFmtId="0" fontId="46" fillId="14" borderId="92" xfId="0" applyFont="1" applyFill="1" applyBorder="1" applyAlignment="1">
      <alignment horizontal="center" vertical="center" wrapText="1"/>
    </xf>
    <xf numFmtId="14" fontId="63" fillId="0" borderId="63" xfId="0" applyNumberFormat="1" applyFont="1" applyBorder="1" applyAlignment="1">
      <alignment horizontal="center" vertical="center"/>
    </xf>
    <xf numFmtId="14" fontId="63" fillId="0" borderId="62" xfId="0" applyNumberFormat="1" applyFont="1" applyBorder="1" applyAlignment="1">
      <alignment horizontal="center" vertical="center"/>
    </xf>
    <xf numFmtId="14" fontId="63" fillId="0" borderId="58" xfId="0" applyNumberFormat="1" applyFont="1" applyBorder="1" applyAlignment="1">
      <alignment horizontal="center" vertical="center"/>
    </xf>
    <xf numFmtId="14" fontId="63" fillId="0" borderId="56" xfId="0" applyNumberFormat="1" applyFont="1" applyBorder="1" applyAlignment="1">
      <alignment horizontal="center" vertical="center"/>
    </xf>
    <xf numFmtId="0" fontId="75" fillId="0" borderId="0" xfId="10" applyFont="1" applyAlignment="1"/>
    <xf numFmtId="0" fontId="46" fillId="0" borderId="94" xfId="0" applyFont="1" applyBorder="1" applyAlignment="1">
      <alignment horizontal="center" vertical="center" wrapText="1"/>
    </xf>
    <xf numFmtId="0" fontId="46" fillId="0" borderId="58" xfId="0" applyFont="1" applyBorder="1" applyAlignment="1">
      <alignment horizontal="center" vertical="center" wrapText="1"/>
    </xf>
    <xf numFmtId="0" fontId="46" fillId="14" borderId="58" xfId="0" applyFont="1" applyFill="1" applyBorder="1" applyAlignment="1">
      <alignment horizontal="center" vertical="center" wrapText="1"/>
    </xf>
    <xf numFmtId="0" fontId="46" fillId="14" borderId="59" xfId="0" applyFont="1" applyFill="1" applyBorder="1" applyAlignment="1">
      <alignment horizontal="center" vertical="center" wrapText="1"/>
    </xf>
    <xf numFmtId="0" fontId="46" fillId="15" borderId="58" xfId="0" applyFont="1" applyFill="1" applyBorder="1" applyAlignment="1">
      <alignment horizontal="center" vertical="center" wrapText="1"/>
    </xf>
    <xf numFmtId="0" fontId="46" fillId="15" borderId="59" xfId="0" applyFont="1" applyFill="1" applyBorder="1" applyAlignment="1">
      <alignment horizontal="center" vertical="center" wrapText="1"/>
    </xf>
    <xf numFmtId="0" fontId="15" fillId="8" borderId="19" xfId="2" applyFont="1" applyFill="1" applyBorder="1" applyAlignment="1" applyProtection="1">
      <alignment horizontal="center" vertical="center" wrapText="1"/>
      <protection locked="0"/>
    </xf>
    <xf numFmtId="0" fontId="15" fillId="8" borderId="6" xfId="2" applyFont="1" applyFill="1" applyBorder="1" applyAlignment="1" applyProtection="1">
      <alignment horizontal="center" vertical="center" wrapText="1"/>
      <protection locked="0"/>
    </xf>
    <xf numFmtId="165" fontId="15" fillId="8" borderId="20" xfId="2" applyNumberFormat="1" applyFont="1" applyFill="1" applyBorder="1" applyAlignment="1" applyProtection="1">
      <alignment horizontal="center" vertical="center" wrapText="1"/>
      <protection locked="0"/>
    </xf>
    <xf numFmtId="165" fontId="15" fillId="8" borderId="2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vertical="center" wrapText="1"/>
      <protection locked="0"/>
    </xf>
    <xf numFmtId="0" fontId="10" fillId="8" borderId="18" xfId="2" applyFont="1" applyFill="1" applyBorder="1" applyAlignment="1" applyProtection="1">
      <alignment horizontal="center" vertical="center" wrapText="1"/>
      <protection locked="0"/>
    </xf>
    <xf numFmtId="0" fontId="10" fillId="8" borderId="19" xfId="2" applyFont="1" applyFill="1" applyBorder="1" applyAlignment="1" applyProtection="1">
      <alignment horizontal="center" vertical="center" wrapText="1"/>
      <protection locked="0"/>
    </xf>
    <xf numFmtId="0" fontId="14" fillId="8" borderId="19" xfId="2" applyFont="1" applyFill="1" applyBorder="1" applyAlignment="1" applyProtection="1">
      <alignment horizontal="center" vertical="center" wrapText="1"/>
      <protection locked="0"/>
    </xf>
    <xf numFmtId="0" fontId="10" fillId="8" borderId="6" xfId="2" applyFont="1" applyFill="1" applyBorder="1" applyAlignment="1" applyProtection="1">
      <alignment horizontal="center" vertical="center" wrapText="1"/>
      <protection locked="0"/>
    </xf>
    <xf numFmtId="0" fontId="10" fillId="8" borderId="27" xfId="2" applyFont="1" applyFill="1" applyBorder="1" applyAlignment="1" applyProtection="1">
      <alignment horizontal="center" vertical="center" wrapText="1"/>
      <protection locked="0"/>
    </xf>
    <xf numFmtId="0" fontId="10" fillId="8" borderId="28" xfId="2" applyFont="1" applyFill="1" applyBorder="1" applyAlignment="1" applyProtection="1">
      <alignment horizontal="center" vertical="center" wrapText="1"/>
      <protection locked="0"/>
    </xf>
    <xf numFmtId="4" fontId="12" fillId="0" borderId="51" xfId="5" applyNumberFormat="1" applyFont="1" applyFill="1" applyBorder="1" applyAlignment="1" applyProtection="1">
      <alignment horizontal="center" vertical="center" wrapText="1"/>
      <protection locked="0"/>
    </xf>
    <xf numFmtId="4" fontId="12" fillId="0" borderId="50" xfId="5" applyNumberFormat="1" applyFont="1" applyFill="1" applyBorder="1" applyAlignment="1" applyProtection="1">
      <alignment horizontal="center" vertical="center" wrapText="1"/>
      <protection locked="0"/>
    </xf>
    <xf numFmtId="4" fontId="12" fillId="0" borderId="17" xfId="5" applyNumberFormat="1" applyFont="1" applyFill="1" applyBorder="1" applyAlignment="1" applyProtection="1">
      <alignment horizontal="center" vertical="center" wrapText="1"/>
      <protection locked="0"/>
    </xf>
    <xf numFmtId="3" fontId="9" fillId="6" borderId="2" xfId="5" applyNumberFormat="1" applyFont="1" applyFill="1" applyBorder="1" applyAlignment="1" applyProtection="1">
      <alignment horizontal="center" vertical="center" wrapText="1"/>
      <protection locked="0"/>
    </xf>
    <xf numFmtId="3" fontId="12" fillId="6" borderId="2" xfId="5" applyNumberFormat="1" applyFont="1" applyFill="1" applyBorder="1" applyAlignment="1" applyProtection="1">
      <alignment horizontal="center" vertical="center" wrapText="1"/>
    </xf>
    <xf numFmtId="0" fontId="16" fillId="2" borderId="39" xfId="2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vertical="center" wrapText="1"/>
    </xf>
    <xf numFmtId="0" fontId="16" fillId="2" borderId="41" xfId="2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>
      <alignment vertical="center" wrapText="1"/>
    </xf>
    <xf numFmtId="0" fontId="18" fillId="2" borderId="43" xfId="2" applyFont="1" applyFill="1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vertical="center" wrapText="1"/>
    </xf>
    <xf numFmtId="0" fontId="15" fillId="8" borderId="35" xfId="0" applyFont="1" applyFill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9" fillId="10" borderId="10" xfId="2" applyFont="1" applyFill="1" applyBorder="1" applyAlignment="1" applyProtection="1">
      <alignment horizontal="center" vertical="center" wrapText="1"/>
      <protection locked="0"/>
    </xf>
    <xf numFmtId="0" fontId="9" fillId="10" borderId="25" xfId="2" applyFont="1" applyFill="1" applyBorder="1" applyAlignment="1" applyProtection="1">
      <alignment horizontal="center" vertical="center" wrapText="1"/>
      <protection locked="0"/>
    </xf>
    <xf numFmtId="1" fontId="9" fillId="10" borderId="10" xfId="2" applyNumberFormat="1" applyFont="1" applyFill="1" applyBorder="1" applyAlignment="1" applyProtection="1">
      <alignment horizontal="center" vertical="center" wrapText="1"/>
      <protection locked="0"/>
    </xf>
    <xf numFmtId="1" fontId="9" fillId="10" borderId="25" xfId="2" applyNumberFormat="1" applyFont="1" applyFill="1" applyBorder="1" applyAlignment="1" applyProtection="1">
      <alignment horizontal="center" vertical="center" wrapText="1"/>
      <protection locked="0"/>
    </xf>
    <xf numFmtId="165" fontId="12" fillId="4" borderId="23" xfId="2" applyNumberFormat="1" applyFont="1" applyFill="1" applyBorder="1" applyAlignment="1" applyProtection="1">
      <alignment horizontal="center" vertical="center" wrapText="1"/>
      <protection locked="0"/>
    </xf>
    <xf numFmtId="165" fontId="12" fillId="4" borderId="26" xfId="2" applyNumberFormat="1" applyFont="1" applyFill="1" applyBorder="1" applyAlignment="1" applyProtection="1">
      <alignment horizontal="center" vertical="center" wrapText="1"/>
      <protection locked="0"/>
    </xf>
    <xf numFmtId="165" fontId="9" fillId="4" borderId="5" xfId="2" applyNumberFormat="1" applyFont="1" applyFill="1" applyBorder="1" applyAlignment="1" applyProtection="1">
      <alignment horizontal="center" vertical="center" wrapText="1"/>
      <protection locked="0"/>
    </xf>
    <xf numFmtId="165" fontId="9" fillId="4" borderId="16" xfId="2" applyNumberFormat="1" applyFont="1" applyFill="1" applyBorder="1" applyAlignment="1" applyProtection="1">
      <alignment horizontal="center" vertical="center" wrapText="1"/>
      <protection locked="0"/>
    </xf>
    <xf numFmtId="3" fontId="9" fillId="4" borderId="13" xfId="2" applyNumberFormat="1" applyFont="1" applyFill="1" applyBorder="1" applyAlignment="1">
      <alignment horizontal="center" vertical="center" wrapText="1"/>
    </xf>
    <xf numFmtId="3" fontId="9" fillId="4" borderId="14" xfId="2" applyNumberFormat="1" applyFont="1" applyFill="1" applyBorder="1" applyAlignment="1">
      <alignment horizontal="center" vertical="center" wrapText="1"/>
    </xf>
    <xf numFmtId="4" fontId="12" fillId="0" borderId="49" xfId="5" applyNumberFormat="1" applyFont="1" applyFill="1" applyBorder="1" applyAlignment="1" applyProtection="1">
      <alignment horizontal="center" vertical="center" wrapText="1"/>
    </xf>
    <xf numFmtId="4" fontId="12" fillId="0" borderId="50" xfId="5" applyNumberFormat="1" applyFont="1" applyFill="1" applyBorder="1" applyAlignment="1" applyProtection="1">
      <alignment horizontal="center" vertical="center" wrapText="1"/>
    </xf>
    <xf numFmtId="4" fontId="12" fillId="0" borderId="17" xfId="5" applyNumberFormat="1" applyFont="1" applyFill="1" applyBorder="1" applyAlignment="1" applyProtection="1">
      <alignment horizontal="center" vertical="center" wrapText="1"/>
    </xf>
    <xf numFmtId="3" fontId="9" fillId="7" borderId="9" xfId="5" applyNumberFormat="1" applyFont="1" applyFill="1" applyBorder="1" applyAlignment="1" applyProtection="1">
      <alignment horizontal="center" vertical="center" wrapText="1"/>
    </xf>
    <xf numFmtId="165" fontId="10" fillId="5" borderId="15" xfId="2" applyNumberFormat="1" applyFont="1" applyFill="1" applyBorder="1" applyAlignment="1" applyProtection="1">
      <alignment horizontal="center" vertical="center" wrapText="1"/>
      <protection locked="0"/>
    </xf>
    <xf numFmtId="165" fontId="10" fillId="5" borderId="8" xfId="2" applyNumberFormat="1" applyFont="1" applyFill="1" applyBorder="1" applyAlignment="1" applyProtection="1">
      <alignment horizontal="center" vertical="center" wrapText="1"/>
      <protection locked="0"/>
    </xf>
    <xf numFmtId="165" fontId="10" fillId="5" borderId="11" xfId="2" applyNumberFormat="1" applyFont="1" applyFill="1" applyBorder="1" applyAlignment="1" applyProtection="1">
      <alignment horizontal="center" vertical="center" wrapText="1"/>
      <protection locked="0"/>
    </xf>
    <xf numFmtId="165" fontId="10" fillId="5" borderId="12" xfId="2" applyNumberFormat="1" applyFont="1" applyFill="1" applyBorder="1" applyAlignment="1" applyProtection="1">
      <alignment horizontal="center" vertical="center" wrapText="1"/>
      <protection locked="0"/>
    </xf>
    <xf numFmtId="0" fontId="46" fillId="14" borderId="76" xfId="0" applyFont="1" applyFill="1" applyBorder="1" applyAlignment="1">
      <alignment horizontal="center" vertical="center" wrapText="1"/>
    </xf>
    <xf numFmtId="0" fontId="46" fillId="14" borderId="93" xfId="0" applyFont="1" applyFill="1" applyBorder="1" applyAlignment="1">
      <alignment horizontal="center" vertical="center" wrapText="1"/>
    </xf>
    <xf numFmtId="0" fontId="49" fillId="0" borderId="66" xfId="0" applyFont="1" applyBorder="1" applyAlignment="1">
      <alignment horizontal="center" wrapText="1"/>
    </xf>
    <xf numFmtId="0" fontId="49" fillId="0" borderId="67" xfId="0" applyFont="1" applyBorder="1" applyAlignment="1">
      <alignment horizontal="center" wrapText="1"/>
    </xf>
    <xf numFmtId="0" fontId="49" fillId="0" borderId="87" xfId="0" applyFont="1" applyBorder="1" applyAlignment="1">
      <alignment horizontal="center" wrapText="1"/>
    </xf>
    <xf numFmtId="0" fontId="53" fillId="0" borderId="95" xfId="0" applyFont="1" applyBorder="1" applyAlignment="1">
      <alignment horizontal="left" vertical="center"/>
    </xf>
    <xf numFmtId="0" fontId="74" fillId="0" borderId="0" xfId="10" applyFont="1" applyAlignment="1"/>
    <xf numFmtId="0" fontId="49" fillId="0" borderId="115" xfId="0" applyFont="1" applyBorder="1" applyAlignment="1">
      <alignment horizontal="left" vertical="center"/>
    </xf>
    <xf numFmtId="0" fontId="49" fillId="0" borderId="114" xfId="0" applyFont="1" applyBorder="1" applyAlignment="1">
      <alignment horizontal="left" vertical="center"/>
    </xf>
    <xf numFmtId="0" fontId="49" fillId="0" borderId="66" xfId="0" applyFont="1" applyBorder="1" applyAlignment="1">
      <alignment horizontal="center"/>
    </xf>
    <xf numFmtId="0" fontId="49" fillId="0" borderId="67" xfId="0" applyFont="1" applyBorder="1" applyAlignment="1">
      <alignment horizontal="center"/>
    </xf>
    <xf numFmtId="0" fontId="49" fillId="0" borderId="87" xfId="0" applyFont="1" applyBorder="1" applyAlignment="1">
      <alignment horizontal="center"/>
    </xf>
    <xf numFmtId="0" fontId="40" fillId="0" borderId="0" xfId="10" applyAlignment="1"/>
    <xf numFmtId="0" fontId="63" fillId="0" borderId="63" xfId="0" applyFont="1" applyBorder="1" applyAlignment="1">
      <alignment horizontal="center"/>
    </xf>
    <xf numFmtId="0" fontId="63" fillId="0" borderId="91" xfId="0" applyFont="1" applyBorder="1" applyAlignment="1">
      <alignment horizontal="center"/>
    </xf>
    <xf numFmtId="0" fontId="54" fillId="14" borderId="94" xfId="0" applyFont="1" applyFill="1" applyBorder="1" applyAlignment="1">
      <alignment horizontal="center" vertical="center" wrapText="1"/>
    </xf>
    <xf numFmtId="0" fontId="54" fillId="14" borderId="57" xfId="0" applyFont="1" applyFill="1" applyBorder="1" applyAlignment="1">
      <alignment horizontal="center" vertical="center" wrapText="1"/>
    </xf>
    <xf numFmtId="0" fontId="28" fillId="0" borderId="79" xfId="0" applyFont="1" applyBorder="1" applyAlignment="1">
      <alignment horizontal="left" vertical="center"/>
    </xf>
    <xf numFmtId="0" fontId="28" fillId="0" borderId="80" xfId="0" applyFont="1" applyBorder="1" applyAlignment="1">
      <alignment horizontal="left" vertical="center"/>
    </xf>
    <xf numFmtId="0" fontId="28" fillId="0" borderId="101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35" fillId="0" borderId="81" xfId="0" applyFont="1" applyBorder="1" applyAlignment="1">
      <alignment horizontal="left" vertical="center"/>
    </xf>
    <xf numFmtId="0" fontId="35" fillId="0" borderId="86" xfId="0" applyFont="1" applyBorder="1" applyAlignment="1">
      <alignment horizontal="left" vertical="center"/>
    </xf>
    <xf numFmtId="0" fontId="35" fillId="0" borderId="113" xfId="0" applyFont="1" applyBorder="1" applyAlignment="1">
      <alignment horizontal="left" vertical="center"/>
    </xf>
    <xf numFmtId="0" fontId="63" fillId="0" borderId="98" xfId="0" applyFont="1" applyBorder="1" applyAlignment="1">
      <alignment horizontal="center" vertical="center"/>
    </xf>
    <xf numFmtId="0" fontId="63" fillId="0" borderId="99" xfId="0" applyFont="1" applyBorder="1" applyAlignment="1">
      <alignment horizontal="center" vertical="center"/>
    </xf>
    <xf numFmtId="0" fontId="63" fillId="0" borderId="88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62" xfId="0" applyFont="1" applyBorder="1" applyAlignment="1">
      <alignment horizontal="center"/>
    </xf>
    <xf numFmtId="0" fontId="54" fillId="0" borderId="94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54" fillId="14" borderId="58" xfId="0" applyFont="1" applyFill="1" applyBorder="1" applyAlignment="1">
      <alignment horizontal="center" vertical="center" wrapText="1"/>
    </xf>
    <xf numFmtId="0" fontId="54" fillId="14" borderId="59" xfId="0" applyFont="1" applyFill="1" applyBorder="1" applyAlignment="1">
      <alignment horizontal="center" vertical="center" wrapText="1"/>
    </xf>
    <xf numFmtId="0" fontId="54" fillId="15" borderId="58" xfId="0" applyFont="1" applyFill="1" applyBorder="1" applyAlignment="1">
      <alignment horizontal="center" vertical="center" wrapText="1"/>
    </xf>
    <xf numFmtId="0" fontId="54" fillId="15" borderId="59" xfId="0" applyFont="1" applyFill="1" applyBorder="1" applyAlignment="1">
      <alignment horizontal="center" vertical="center" wrapText="1"/>
    </xf>
    <xf numFmtId="0" fontId="54" fillId="9" borderId="58" xfId="0" applyFont="1" applyFill="1" applyBorder="1" applyAlignment="1">
      <alignment horizontal="center" vertical="center" wrapText="1"/>
    </xf>
    <xf numFmtId="0" fontId="54" fillId="9" borderId="59" xfId="0" applyFont="1" applyFill="1" applyBorder="1" applyAlignment="1">
      <alignment horizontal="center" vertical="center" wrapText="1"/>
    </xf>
    <xf numFmtId="0" fontId="54" fillId="14" borderId="56" xfId="0" applyFont="1" applyFill="1" applyBorder="1" applyAlignment="1">
      <alignment horizontal="center" vertical="center" wrapText="1"/>
    </xf>
    <xf numFmtId="0" fontId="54" fillId="14" borderId="92" xfId="0" applyFont="1" applyFill="1" applyBorder="1" applyAlignment="1">
      <alignment horizontal="center" vertical="center" wrapText="1"/>
    </xf>
    <xf numFmtId="0" fontId="54" fillId="9" borderId="103" xfId="0" applyFont="1" applyFill="1" applyBorder="1" applyAlignment="1">
      <alignment horizontal="center" vertical="center" wrapText="1"/>
    </xf>
    <xf numFmtId="0" fontId="54" fillId="14" borderId="104" xfId="0" applyFont="1" applyFill="1" applyBorder="1" applyAlignment="1">
      <alignment horizontal="center" vertical="center" wrapText="1"/>
    </xf>
    <xf numFmtId="0" fontId="63" fillId="0" borderId="97" xfId="0" applyFont="1" applyBorder="1" applyAlignment="1">
      <alignment horizontal="center" vertical="center"/>
    </xf>
    <xf numFmtId="0" fontId="63" fillId="0" borderId="89" xfId="0" applyFont="1" applyBorder="1" applyAlignment="1">
      <alignment horizontal="center" vertical="center"/>
    </xf>
    <xf numFmtId="0" fontId="54" fillId="14" borderId="103" xfId="0" applyFont="1" applyFill="1" applyBorder="1" applyAlignment="1">
      <alignment horizontal="center" vertical="center" wrapText="1"/>
    </xf>
    <xf numFmtId="0" fontId="54" fillId="15" borderId="103" xfId="0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0" fontId="28" fillId="0" borderId="60" xfId="0" applyFont="1" applyBorder="1" applyAlignment="1">
      <alignment horizontal="left" vertical="center"/>
    </xf>
    <xf numFmtId="0" fontId="63" fillId="0" borderId="81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95" xfId="0" applyFont="1" applyBorder="1" applyAlignment="1">
      <alignment horizontal="center" vertical="center"/>
    </xf>
    <xf numFmtId="0" fontId="63" fillId="0" borderId="67" xfId="0" applyFont="1" applyBorder="1" applyAlignment="1">
      <alignment horizontal="center"/>
    </xf>
    <xf numFmtId="0" fontId="54" fillId="0" borderId="109" xfId="0" applyFont="1" applyBorder="1" applyAlignment="1">
      <alignment horizontal="center" vertical="center" wrapText="1"/>
    </xf>
    <xf numFmtId="0" fontId="54" fillId="0" borderId="112" xfId="0" applyFont="1" applyBorder="1" applyAlignment="1">
      <alignment horizontal="center" vertical="center" wrapText="1"/>
    </xf>
    <xf numFmtId="0" fontId="54" fillId="14" borderId="62" xfId="0" applyFont="1" applyFill="1" applyBorder="1" applyAlignment="1">
      <alignment horizontal="center" vertical="center" wrapText="1"/>
    </xf>
    <xf numFmtId="0" fontId="54" fillId="14" borderId="73" xfId="0" applyFont="1" applyFill="1" applyBorder="1" applyAlignment="1">
      <alignment horizontal="center" vertical="center" wrapText="1"/>
    </xf>
    <xf numFmtId="0" fontId="54" fillId="15" borderId="62" xfId="0" applyFont="1" applyFill="1" applyBorder="1" applyAlignment="1">
      <alignment horizontal="center" vertical="center" wrapText="1"/>
    </xf>
    <xf numFmtId="0" fontId="54" fillId="15" borderId="73" xfId="0" applyFont="1" applyFill="1" applyBorder="1" applyAlignment="1">
      <alignment horizontal="center" vertical="center" wrapText="1"/>
    </xf>
    <xf numFmtId="0" fontId="54" fillId="14" borderId="63" xfId="0" applyFont="1" applyFill="1" applyBorder="1" applyAlignment="1">
      <alignment horizontal="center" vertical="center" wrapText="1"/>
    </xf>
    <xf numFmtId="0" fontId="54" fillId="14" borderId="71" xfId="0" applyFont="1" applyFill="1" applyBorder="1" applyAlignment="1">
      <alignment horizontal="center" vertical="center" wrapText="1"/>
    </xf>
    <xf numFmtId="0" fontId="54" fillId="0" borderId="72" xfId="0" applyFont="1" applyBorder="1" applyAlignment="1">
      <alignment horizontal="center" vertical="center" wrapText="1"/>
    </xf>
    <xf numFmtId="0" fontId="54" fillId="9" borderId="62" xfId="0" applyFont="1" applyFill="1" applyBorder="1" applyAlignment="1">
      <alignment horizontal="center" vertical="center" wrapText="1"/>
    </xf>
    <xf numFmtId="0" fontId="54" fillId="9" borderId="73" xfId="0" applyFont="1" applyFill="1" applyBorder="1" applyAlignment="1">
      <alignment horizontal="center" vertical="center" wrapText="1"/>
    </xf>
    <xf numFmtId="0" fontId="54" fillId="14" borderId="91" xfId="0" applyFont="1" applyFill="1" applyBorder="1" applyAlignment="1">
      <alignment horizontal="center" vertical="center" wrapText="1"/>
    </xf>
    <xf numFmtId="0" fontId="54" fillId="14" borderId="83" xfId="0" applyFont="1" applyFill="1" applyBorder="1" applyAlignment="1">
      <alignment horizontal="center" vertical="center" wrapText="1"/>
    </xf>
    <xf numFmtId="0" fontId="54" fillId="14" borderId="112" xfId="0" applyFont="1" applyFill="1" applyBorder="1" applyAlignment="1">
      <alignment horizontal="center" vertical="center" wrapText="1"/>
    </xf>
    <xf numFmtId="0" fontId="54" fillId="14" borderId="68" xfId="0" applyFont="1" applyFill="1" applyBorder="1" applyAlignment="1">
      <alignment horizontal="center" vertical="center" wrapText="1"/>
    </xf>
    <xf numFmtId="0" fontId="63" fillId="0" borderId="69" xfId="0" applyFont="1" applyBorder="1" applyAlignment="1">
      <alignment horizontal="center"/>
    </xf>
    <xf numFmtId="0" fontId="54" fillId="14" borderId="69" xfId="0" applyFont="1" applyFill="1" applyBorder="1" applyAlignment="1">
      <alignment horizontal="center" vertical="center" wrapText="1"/>
    </xf>
    <xf numFmtId="0" fontId="54" fillId="14" borderId="78" xfId="0" applyFont="1" applyFill="1" applyBorder="1" applyAlignment="1">
      <alignment horizontal="center" vertical="center" wrapText="1"/>
    </xf>
    <xf numFmtId="0" fontId="54" fillId="0" borderId="98" xfId="0" applyFont="1" applyBorder="1" applyAlignment="1">
      <alignment horizontal="center" vertical="center" wrapText="1"/>
    </xf>
    <xf numFmtId="0" fontId="54" fillId="0" borderId="97" xfId="0" applyFont="1" applyBorder="1" applyAlignment="1">
      <alignment horizontal="center" vertical="center" wrapText="1"/>
    </xf>
    <xf numFmtId="0" fontId="54" fillId="14" borderId="85" xfId="0" applyFont="1" applyFill="1" applyBorder="1" applyAlignment="1">
      <alignment horizontal="center" vertical="center" wrapText="1"/>
    </xf>
    <xf numFmtId="0" fontId="54" fillId="15" borderId="98" xfId="0" applyFont="1" applyFill="1" applyBorder="1" applyAlignment="1">
      <alignment horizontal="center" vertical="center" wrapText="1"/>
    </xf>
    <xf numFmtId="0" fontId="54" fillId="15" borderId="88" xfId="0" applyFont="1" applyFill="1" applyBorder="1" applyAlignment="1">
      <alignment horizontal="center" vertical="center" wrapText="1"/>
    </xf>
    <xf numFmtId="0" fontId="54" fillId="9" borderId="56" xfId="0" applyFont="1" applyFill="1" applyBorder="1" applyAlignment="1">
      <alignment horizontal="center" vertical="center" wrapText="1"/>
    </xf>
    <xf numFmtId="0" fontId="54" fillId="9" borderId="92" xfId="0" applyFont="1" applyFill="1" applyBorder="1" applyAlignment="1">
      <alignment horizontal="center" vertical="center" wrapText="1"/>
    </xf>
    <xf numFmtId="0" fontId="54" fillId="14" borderId="76" xfId="0" applyFont="1" applyFill="1" applyBorder="1" applyAlignment="1">
      <alignment horizontal="center" vertical="center" wrapText="1"/>
    </xf>
    <xf numFmtId="0" fontId="54" fillId="14" borderId="93" xfId="0" applyFont="1" applyFill="1" applyBorder="1" applyAlignment="1">
      <alignment horizontal="center" vertical="center" wrapText="1"/>
    </xf>
    <xf numFmtId="0" fontId="25" fillId="11" borderId="54" xfId="7" applyFont="1" applyFill="1" applyBorder="1" applyAlignment="1">
      <alignment horizontal="center"/>
    </xf>
    <xf numFmtId="0" fontId="25" fillId="11" borderId="53" xfId="7" applyFont="1" applyFill="1" applyBorder="1" applyAlignment="1">
      <alignment horizontal="center"/>
    </xf>
    <xf numFmtId="0" fontId="25" fillId="11" borderId="52" xfId="7" applyFont="1" applyFill="1" applyBorder="1" applyAlignment="1">
      <alignment horizontal="center"/>
    </xf>
    <xf numFmtId="0" fontId="26" fillId="12" borderId="54" xfId="7" applyFont="1" applyFill="1" applyBorder="1" applyAlignment="1">
      <alignment horizontal="center"/>
    </xf>
    <xf numFmtId="0" fontId="26" fillId="12" borderId="53" xfId="7" applyFont="1" applyFill="1" applyBorder="1" applyAlignment="1">
      <alignment horizontal="center"/>
    </xf>
    <xf numFmtId="0" fontId="26" fillId="12" borderId="52" xfId="7" applyFont="1" applyFill="1" applyBorder="1" applyAlignment="1">
      <alignment horizontal="center"/>
    </xf>
    <xf numFmtId="0" fontId="3" fillId="0" borderId="1" xfId="7" applyBorder="1" applyAlignment="1">
      <alignment horizontal="center" vertical="center"/>
    </xf>
    <xf numFmtId="0" fontId="3" fillId="0" borderId="4" xfId="7" applyBorder="1" applyAlignment="1">
      <alignment horizontal="center" vertical="center"/>
    </xf>
  </cellXfs>
  <cellStyles count="13">
    <cellStyle name="Čiarka" xfId="5" builtinId="3"/>
    <cellStyle name="Čiarka 2" xfId="8" xr:uid="{00000000-0005-0000-0000-000001000000}"/>
    <cellStyle name="Hyperlink" xfId="12" xr:uid="{00000000-000B-0000-0000-000008000000}"/>
    <cellStyle name="Hypertextové prepojenie" xfId="10" builtinId="8"/>
    <cellStyle name="Mena" xfId="11" builtinId="4"/>
    <cellStyle name="Normal 2" xfId="1" xr:uid="{00000000-0005-0000-0000-000004000000}"/>
    <cellStyle name="Normal 3" xfId="6" xr:uid="{00000000-0005-0000-0000-000005000000}"/>
    <cellStyle name="Normálna" xfId="0" builtinId="0"/>
    <cellStyle name="Normálna 2" xfId="2" xr:uid="{00000000-0005-0000-0000-000007000000}"/>
    <cellStyle name="Normálna 2 2" xfId="3" xr:uid="{00000000-0005-0000-0000-000008000000}"/>
    <cellStyle name="Normálna 3" xfId="4" xr:uid="{00000000-0005-0000-0000-000009000000}"/>
    <cellStyle name="Normálna 4" xfId="7" xr:uid="{00000000-0005-0000-0000-00000A000000}"/>
    <cellStyle name="Normálna 5" xfId="9" xr:uid="{00000000-0005-0000-0000-00000B000000}"/>
  </cellStyles>
  <dxfs count="560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b/>
        <i val="0"/>
        <color auto="1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90ED8B"/>
      <color rgb="FFFBB3C2"/>
      <color rgb="FF0089C0"/>
      <color rgb="FF72C7E7"/>
      <color rgb="FFB4FABC"/>
      <color rgb="FFFB6D8F"/>
      <color rgb="FF9CE200"/>
      <color rgb="FF77AC00"/>
      <color rgb="FF81B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1/502" TargetMode="External"/><Relationship Id="rId7" Type="http://schemas.openxmlformats.org/officeDocument/2006/relationships/comments" Target="../comments10.xml"/><Relationship Id="rId2" Type="http://schemas.openxmlformats.org/officeDocument/2006/relationships/hyperlink" Target="https://www.slov-lex.sk/legislativne-procesy/SK/LP/2022/156" TargetMode="External"/><Relationship Id="rId1" Type="http://schemas.openxmlformats.org/officeDocument/2006/relationships/hyperlink" Target="https://www.slov-lex.sk/legislativne-procesy/SK/LP/2021/446" TargetMode="External"/><Relationship Id="rId6" Type="http://schemas.openxmlformats.org/officeDocument/2006/relationships/vmlDrawing" Target="../drawings/vmlDrawing10.vml"/><Relationship Id="rId5" Type="http://schemas.openxmlformats.org/officeDocument/2006/relationships/hyperlink" Target="https://www.slov-lex.sk/legislativne-procesy/SK/LP/2024/428" TargetMode="External"/><Relationship Id="rId4" Type="http://schemas.openxmlformats.org/officeDocument/2006/relationships/hyperlink" Target="https://www.slov-lex.sk/legislativne-procesy/SK/LP/2023/1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86" TargetMode="External"/><Relationship Id="rId13" Type="http://schemas.openxmlformats.org/officeDocument/2006/relationships/hyperlink" Target="https://www.slov-lex.sk/elegislativa/legislativne-procesy/SK/LP/2025/158" TargetMode="External"/><Relationship Id="rId18" Type="http://schemas.openxmlformats.org/officeDocument/2006/relationships/vmlDrawing" Target="../drawings/vmlDrawing12.vml"/><Relationship Id="rId3" Type="http://schemas.openxmlformats.org/officeDocument/2006/relationships/hyperlink" Target="https://www.slov-lex.sk/legislativne-procesy/SK/LP/2022/619" TargetMode="External"/><Relationship Id="rId7" Type="http://schemas.openxmlformats.org/officeDocument/2006/relationships/hyperlink" Target="https://www.slov-lex.sk/legislativne-procesy/SK/LP/2023/362" TargetMode="External"/><Relationship Id="rId12" Type="http://schemas.openxmlformats.org/officeDocument/2006/relationships/hyperlink" Target="https://www.slov-lex.sk/elegislativa/legislativne-procesy/SK/LP/2025/179" TargetMode="External"/><Relationship Id="rId17" Type="http://schemas.openxmlformats.org/officeDocument/2006/relationships/hyperlink" Target="https://www.slov-lex.sk/elegislativa/legislativne-procesy/SK/LP/2025/331" TargetMode="External"/><Relationship Id="rId2" Type="http://schemas.openxmlformats.org/officeDocument/2006/relationships/hyperlink" Target="https://www.slov-lex.sk/legislativne-procesy/SK/LP/2021/613" TargetMode="External"/><Relationship Id="rId16" Type="http://schemas.openxmlformats.org/officeDocument/2006/relationships/hyperlink" Target="https://www.slov-lex.sk/elegislativa/legislativne-procesy/SK/LP/2025/332" TargetMode="External"/><Relationship Id="rId1" Type="http://schemas.openxmlformats.org/officeDocument/2006/relationships/hyperlink" Target="https://www.slov-lex.sk/legislativne-procesy/SK/LP/2021/407" TargetMode="External"/><Relationship Id="rId6" Type="http://schemas.openxmlformats.org/officeDocument/2006/relationships/hyperlink" Target="https://www.slov-lex.sk/legislativne-procesy/SK/LP/2023/361" TargetMode="External"/><Relationship Id="rId11" Type="http://schemas.openxmlformats.org/officeDocument/2006/relationships/hyperlink" Target="https://www.slov-lex.sk/legislativne-procesy/SK/LP/2024/501" TargetMode="External"/><Relationship Id="rId5" Type="http://schemas.openxmlformats.org/officeDocument/2006/relationships/hyperlink" Target="https://www.slov-lex.sk/legislativne-procesy/SK/LP/2022/466" TargetMode="External"/><Relationship Id="rId15" Type="http://schemas.openxmlformats.org/officeDocument/2006/relationships/hyperlink" Target="https://www.slov-lex.sk/elegislativa/legislativne-procesy/SK/LP/2025/55" TargetMode="External"/><Relationship Id="rId10" Type="http://schemas.openxmlformats.org/officeDocument/2006/relationships/hyperlink" Target="https://www.slov-lex.sk/elegislativa/legislativne-procesy/SK/LP/2024/534" TargetMode="External"/><Relationship Id="rId19" Type="http://schemas.openxmlformats.org/officeDocument/2006/relationships/comments" Target="../comments12.xml"/><Relationship Id="rId4" Type="http://schemas.openxmlformats.org/officeDocument/2006/relationships/hyperlink" Target="https://www.slov-lex.sk/legislativne-procesy/SK/LP/2022/241" TargetMode="External"/><Relationship Id="rId9" Type="http://schemas.openxmlformats.org/officeDocument/2006/relationships/hyperlink" Target="https://www.slov-lex.sk/legislativne-procesy/SK/LP/2022/695" TargetMode="External"/><Relationship Id="rId14" Type="http://schemas.openxmlformats.org/officeDocument/2006/relationships/hyperlink" Target="https://www.slov-lex.sk/elegislativa/legislativne-procesy/SK/LP/2025/159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2/765" TargetMode="External"/><Relationship Id="rId3" Type="http://schemas.openxmlformats.org/officeDocument/2006/relationships/hyperlink" Target="https://www.slov-lex.sk/legislativne-procesy/SK/LP/2022/42" TargetMode="External"/><Relationship Id="rId7" Type="http://schemas.openxmlformats.org/officeDocument/2006/relationships/hyperlink" Target="https://www.slov-lex.sk/legislativne-procesy/SK/LP/2022/791" TargetMode="External"/><Relationship Id="rId12" Type="http://schemas.openxmlformats.org/officeDocument/2006/relationships/comments" Target="../comments13.xml"/><Relationship Id="rId2" Type="http://schemas.openxmlformats.org/officeDocument/2006/relationships/hyperlink" Target="https://www.slov-lex.sk/legislativne-procesy/SK/LP/2021/740" TargetMode="External"/><Relationship Id="rId1" Type="http://schemas.openxmlformats.org/officeDocument/2006/relationships/hyperlink" Target="https://www.nrsr.sk/web/Default.aspx?sid=zakony/zakon&amp;MasterID=8344" TargetMode="External"/><Relationship Id="rId6" Type="http://schemas.openxmlformats.org/officeDocument/2006/relationships/hyperlink" Target="https://www.slov-lex.sk/legislativne-procesy/SK/LP/2023/691" TargetMode="External"/><Relationship Id="rId11" Type="http://schemas.openxmlformats.org/officeDocument/2006/relationships/vmlDrawing" Target="../drawings/vmlDrawing13.vml"/><Relationship Id="rId5" Type="http://schemas.openxmlformats.org/officeDocument/2006/relationships/hyperlink" Target="https://www.slov-lex.sk/legislativne-procesy/SK/LP/2022/27" TargetMode="External"/><Relationship Id="rId10" Type="http://schemas.openxmlformats.org/officeDocument/2006/relationships/hyperlink" Target="https://www.slov-lex.sk/legislativne-procesy/SK/LP/2024/121" TargetMode="External"/><Relationship Id="rId4" Type="http://schemas.openxmlformats.org/officeDocument/2006/relationships/hyperlink" Target="https://www.slov-lex.sk/legislativne-procesy/SK/LP/2022/537" TargetMode="External"/><Relationship Id="rId9" Type="http://schemas.openxmlformats.org/officeDocument/2006/relationships/hyperlink" Target="https://www.slov-lex.sk/legislativne-procesy/SK/LP/2021/777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42" TargetMode="External"/><Relationship Id="rId13" Type="http://schemas.openxmlformats.org/officeDocument/2006/relationships/hyperlink" Target="https://www.slov-lex.sk/legislativne-procesy/SK/LP/2024/419" TargetMode="External"/><Relationship Id="rId18" Type="http://schemas.openxmlformats.org/officeDocument/2006/relationships/hyperlink" Target="https://www.slov-lex.sk/elegislativa/legislativne-procesy/SK/LP/2025/243" TargetMode="External"/><Relationship Id="rId3" Type="http://schemas.openxmlformats.org/officeDocument/2006/relationships/hyperlink" Target="https://www.slov-lex.sk/legislativne-procesy/SK/LP/2021/437" TargetMode="External"/><Relationship Id="rId7" Type="http://schemas.openxmlformats.org/officeDocument/2006/relationships/hyperlink" Target="https://www.slov-lex.sk/legislativne-procesy/SK/LP/2023/528" TargetMode="External"/><Relationship Id="rId12" Type="http://schemas.openxmlformats.org/officeDocument/2006/relationships/hyperlink" Target="https://www.slov-lex.sk/legislativne-procesy/SK/LP/2024/404" TargetMode="External"/><Relationship Id="rId17" Type="http://schemas.openxmlformats.org/officeDocument/2006/relationships/hyperlink" Target="https://www.slov-lex.sk/elegislativa/legislativne-procesy/SK/LP/2025/39" TargetMode="External"/><Relationship Id="rId2" Type="http://schemas.openxmlformats.org/officeDocument/2006/relationships/hyperlink" Target="https://www.slov-lex.sk/legislativne-procesy/SK/LP/2021/816" TargetMode="External"/><Relationship Id="rId16" Type="http://schemas.openxmlformats.org/officeDocument/2006/relationships/hyperlink" Target="https://www.slov-lex.sk/elegislativa/legislativne-procesy/SK/LP/2024/621" TargetMode="External"/><Relationship Id="rId20" Type="http://schemas.openxmlformats.org/officeDocument/2006/relationships/comments" Target="../comments15.xml"/><Relationship Id="rId1" Type="http://schemas.openxmlformats.org/officeDocument/2006/relationships/hyperlink" Target="https://www.slov-lex.sk/legislativne-procesy/SK/LP/2022/315" TargetMode="External"/><Relationship Id="rId6" Type="http://schemas.openxmlformats.org/officeDocument/2006/relationships/hyperlink" Target="https://www.slov-lex.sk/legislativne-procesy/SK/LP/2023/435" TargetMode="External"/><Relationship Id="rId11" Type="http://schemas.openxmlformats.org/officeDocument/2006/relationships/hyperlink" Target="https://www.slov-lex.sk/legislativne-procesy/SK/LP/2022/320" TargetMode="External"/><Relationship Id="rId5" Type="http://schemas.openxmlformats.org/officeDocument/2006/relationships/hyperlink" Target="https://www.slov-lex.sk/legislativne-procesy/SK/LP/2022/714" TargetMode="External"/><Relationship Id="rId15" Type="http://schemas.openxmlformats.org/officeDocument/2006/relationships/hyperlink" Target="https://www.slov-lex.sk/legislativne-procesy/SK/LP/2024/517" TargetMode="External"/><Relationship Id="rId10" Type="http://schemas.openxmlformats.org/officeDocument/2006/relationships/hyperlink" Target="https://www.slov-lex.sk/elegislativa/legislativne-procesy/SK/LP/2023/528" TargetMode="External"/><Relationship Id="rId19" Type="http://schemas.openxmlformats.org/officeDocument/2006/relationships/vmlDrawing" Target="../drawings/vmlDrawing15.vml"/><Relationship Id="rId4" Type="http://schemas.openxmlformats.org/officeDocument/2006/relationships/hyperlink" Target="https://www.slov-lex.sk/legislativne-procesy/SK/LP/2022/5" TargetMode="External"/><Relationship Id="rId9" Type="http://schemas.openxmlformats.org/officeDocument/2006/relationships/hyperlink" Target="https://www.slov-lex.sk/legislativne-procesy/SK/LP/2024/114" TargetMode="External"/><Relationship Id="rId14" Type="http://schemas.openxmlformats.org/officeDocument/2006/relationships/hyperlink" Target="https://www.slov-lex.sk/elegislativa/legislativne-procesy/SK/LP/2024/665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428" TargetMode="External"/><Relationship Id="rId2" Type="http://schemas.openxmlformats.org/officeDocument/2006/relationships/hyperlink" Target="https://www.slov-lex.sk/legislativne-procesy/SK/LP/2021/682" TargetMode="External"/><Relationship Id="rId1" Type="http://schemas.openxmlformats.org/officeDocument/2006/relationships/hyperlink" Target="https://www.slov-lex.sk/legislativne-procesy/SK/LP/2021/532" TargetMode="External"/><Relationship Id="rId6" Type="http://schemas.openxmlformats.org/officeDocument/2006/relationships/comments" Target="../comments16.xml"/><Relationship Id="rId5" Type="http://schemas.openxmlformats.org/officeDocument/2006/relationships/vmlDrawing" Target="../drawings/vmlDrawing16.vml"/><Relationship Id="rId4" Type="http://schemas.openxmlformats.org/officeDocument/2006/relationships/hyperlink" Target="https://www.slov-lex.sk/legislativne-procesy/SK/LP/2024/369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846" TargetMode="External"/><Relationship Id="rId2" Type="http://schemas.openxmlformats.org/officeDocument/2006/relationships/hyperlink" Target="https://www.slov-lex.sk/legislativne-procesy/SK/LP/2022/108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17.xml"/><Relationship Id="rId4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4/446" TargetMode="External"/><Relationship Id="rId7" Type="http://schemas.openxmlformats.org/officeDocument/2006/relationships/comments" Target="../comments21.xml"/><Relationship Id="rId2" Type="http://schemas.openxmlformats.org/officeDocument/2006/relationships/hyperlink" Target="https://www.slov-lex.sk/legislativne-procesy/SK/LP/2023/516" TargetMode="External"/><Relationship Id="rId1" Type="http://schemas.openxmlformats.org/officeDocument/2006/relationships/hyperlink" Target="https://www.slov-lex.sk/legislativne-procesy/SK/LP/2021/509" TargetMode="External"/><Relationship Id="rId6" Type="http://schemas.openxmlformats.org/officeDocument/2006/relationships/vmlDrawing" Target="../drawings/vmlDrawing21.vml"/><Relationship Id="rId5" Type="http://schemas.openxmlformats.org/officeDocument/2006/relationships/hyperlink" Target="https://www.slov-lex.sk/elegislativa/legislativne-procesy/SK/LP/2025/530" TargetMode="External"/><Relationship Id="rId4" Type="http://schemas.openxmlformats.org/officeDocument/2006/relationships/hyperlink" Target="https://www.slov-lex.sk/legislativne-procesy/SK/LP/2022/479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167" TargetMode="External"/><Relationship Id="rId2" Type="http://schemas.openxmlformats.org/officeDocument/2006/relationships/hyperlink" Target="https://www.slov-lex.sk/legislativne-procesy/SK/LP/2021/773" TargetMode="External"/><Relationship Id="rId1" Type="http://schemas.openxmlformats.org/officeDocument/2006/relationships/hyperlink" Target="https://www.nrsr.sk/web/Default.aspx?sid=zakony/cpt&amp;ZakZborID=13&amp;CisObdobia=8&amp;ID=594" TargetMode="External"/><Relationship Id="rId6" Type="http://schemas.openxmlformats.org/officeDocument/2006/relationships/comments" Target="../comments23.xml"/><Relationship Id="rId5" Type="http://schemas.openxmlformats.org/officeDocument/2006/relationships/vmlDrawing" Target="../drawings/vmlDrawing23.vml"/><Relationship Id="rId4" Type="http://schemas.openxmlformats.org/officeDocument/2006/relationships/hyperlink" Target="https://www.slov-lex.sk/elegislativa/legislativne-procesy/SK/LP/2024/672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2/389" TargetMode="External"/><Relationship Id="rId2" Type="http://schemas.openxmlformats.org/officeDocument/2006/relationships/hyperlink" Target="https://www.slov-lex.sk/legislativne-procesy/SK/LP/2021/644" TargetMode="External"/><Relationship Id="rId1" Type="http://schemas.openxmlformats.org/officeDocument/2006/relationships/hyperlink" Target="https://www.slov-lex.sk/legislativne-procesy/-/SK/dokumenty/LP-2021-619" TargetMode="External"/><Relationship Id="rId5" Type="http://schemas.openxmlformats.org/officeDocument/2006/relationships/comments" Target="../comments24.xml"/><Relationship Id="rId4" Type="http://schemas.openxmlformats.org/officeDocument/2006/relationships/vmlDrawing" Target="../drawings/vmlDrawing24.v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5.xml"/><Relationship Id="rId3" Type="http://schemas.openxmlformats.org/officeDocument/2006/relationships/hyperlink" Target="https://www.slov-lex.sk/legislativne-procesy/SK/LP/2023/391" TargetMode="External"/><Relationship Id="rId7" Type="http://schemas.openxmlformats.org/officeDocument/2006/relationships/vmlDrawing" Target="../drawings/vmlDrawing25.vml"/><Relationship Id="rId2" Type="http://schemas.openxmlformats.org/officeDocument/2006/relationships/hyperlink" Target="https://www.slov-lex.sk/legislativne-procesy/SK/LP/2023/648" TargetMode="External"/><Relationship Id="rId1" Type="http://schemas.openxmlformats.org/officeDocument/2006/relationships/hyperlink" Target="https://www.slov-lex.sk/legislativne-procesy/SK/LP/2023/1" TargetMode="External"/><Relationship Id="rId6" Type="http://schemas.openxmlformats.org/officeDocument/2006/relationships/hyperlink" Target="https://www.slov-lex.sk/legislativne-procesy/SK/LP/2024/525" TargetMode="External"/><Relationship Id="rId5" Type="http://schemas.openxmlformats.org/officeDocument/2006/relationships/hyperlink" Target="https://www.slov-lex.sk/legislativne-procesy/SK/LP/2024/528" TargetMode="External"/><Relationship Id="rId4" Type="http://schemas.openxmlformats.org/officeDocument/2006/relationships/hyperlink" Target="https://www.slov-lex.sk/legislativne-procesy/SK/LP/2024/47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6" TargetMode="External"/><Relationship Id="rId13" Type="http://schemas.openxmlformats.org/officeDocument/2006/relationships/hyperlink" Target="https://www.slov-lex.sk/legislativne-procesy/SK/LP/2024/538" TargetMode="External"/><Relationship Id="rId18" Type="http://schemas.openxmlformats.org/officeDocument/2006/relationships/hyperlink" Target="https://www.slov-lex.sk/elegislativa/legislativne-procesy/SK/LP/2025/110" TargetMode="External"/><Relationship Id="rId3" Type="http://schemas.openxmlformats.org/officeDocument/2006/relationships/hyperlink" Target="https://www.slov-lex.sk/legislativne-procesy/-/SK/dokumenty/LP-2022-" TargetMode="External"/><Relationship Id="rId7" Type="http://schemas.openxmlformats.org/officeDocument/2006/relationships/hyperlink" Target="https://www.slov-lex.sk/legislativne-procesy/SK/LP/2024/210" TargetMode="External"/><Relationship Id="rId12" Type="http://schemas.openxmlformats.org/officeDocument/2006/relationships/hyperlink" Target="https://www.slov-lex.sk/legislativne-procesy/SK/LP/2024/556" TargetMode="External"/><Relationship Id="rId17" Type="http://schemas.openxmlformats.org/officeDocument/2006/relationships/hyperlink" Target="https://www.slov-lex.sk/legislativne-procesy/SK/LP/2024/481" TargetMode="External"/><Relationship Id="rId2" Type="http://schemas.openxmlformats.org/officeDocument/2006/relationships/hyperlink" Target="https://www.slov-lex.sk/legislativne-procesy/-/SK/dokumenty/LP-2022-480" TargetMode="External"/><Relationship Id="rId16" Type="http://schemas.openxmlformats.org/officeDocument/2006/relationships/hyperlink" Target="https://www.slov-lex.sk/legislativne-procesy/SK/LP/2024/478" TargetMode="External"/><Relationship Id="rId20" Type="http://schemas.openxmlformats.org/officeDocument/2006/relationships/comments" Target="../comments26.xml"/><Relationship Id="rId1" Type="http://schemas.openxmlformats.org/officeDocument/2006/relationships/hyperlink" Target="https://www.slov-lex.sk/legislativne-procesy/-/SK/dokumenty/LP-2022-402" TargetMode="External"/><Relationship Id="rId6" Type="http://schemas.openxmlformats.org/officeDocument/2006/relationships/hyperlink" Target="https://www.slov-lex.sk/legislativne-procesy/SK/LP/2023/49" TargetMode="External"/><Relationship Id="rId11" Type="http://schemas.openxmlformats.org/officeDocument/2006/relationships/hyperlink" Target="https://www.slov-lex.sk/legislativne-procesy/SK/LP/2023/626" TargetMode="External"/><Relationship Id="rId5" Type="http://schemas.openxmlformats.org/officeDocument/2006/relationships/hyperlink" Target="https://www.slov-lex.sk/legislativne-procesy/SK/LP/2023/60" TargetMode="External"/><Relationship Id="rId15" Type="http://schemas.openxmlformats.org/officeDocument/2006/relationships/hyperlink" Target="https://www.slov-lex.sk/legislativne-procesy/SK/LP/2024/477" TargetMode="External"/><Relationship Id="rId10" Type="http://schemas.openxmlformats.org/officeDocument/2006/relationships/hyperlink" Target="https://www.slov-lex.sk/legislativne-procesy/SK/LP/2023/574" TargetMode="External"/><Relationship Id="rId19" Type="http://schemas.openxmlformats.org/officeDocument/2006/relationships/vmlDrawing" Target="../drawings/vmlDrawing26.vml"/><Relationship Id="rId4" Type="http://schemas.openxmlformats.org/officeDocument/2006/relationships/hyperlink" Target="https://www.slov-lex.sk/legislativne-procesy/-/SK/dokumenty/LP-2023-79" TargetMode="External"/><Relationship Id="rId9" Type="http://schemas.openxmlformats.org/officeDocument/2006/relationships/hyperlink" Target="https://www.slov-lex.sk/legislativne-procesy/SK/LP/2023/599" TargetMode="External"/><Relationship Id="rId14" Type="http://schemas.openxmlformats.org/officeDocument/2006/relationships/hyperlink" Target="https://www.slov-lex.sk/legislativne-procesy/SK/LP/2024/480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hyperlink" Target="https://www.slov-lex.sk/legislativne-procesy/SK/LP/2024/516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okovania.gov.sk/RVL/Material/25950/1" TargetMode="External"/><Relationship Id="rId4" Type="http://schemas.openxmlformats.org/officeDocument/2006/relationships/comments" Target="../comments2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0.xml"/><Relationship Id="rId1" Type="http://schemas.openxmlformats.org/officeDocument/2006/relationships/vmlDrawing" Target="../drawings/vmlDrawing30.v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363" TargetMode="External"/><Relationship Id="rId13" Type="http://schemas.openxmlformats.org/officeDocument/2006/relationships/hyperlink" Target="https://www.slov-lex.sk/legislativne-procesy/SK/LP/2023/506" TargetMode="External"/><Relationship Id="rId18" Type="http://schemas.openxmlformats.org/officeDocument/2006/relationships/hyperlink" Target="https://www.slov-lex.sk/elegislativa/legislativne-procesy/SK/LP/2025/42" TargetMode="External"/><Relationship Id="rId26" Type="http://schemas.openxmlformats.org/officeDocument/2006/relationships/vmlDrawing" Target="../drawings/vmlDrawing31.vml"/><Relationship Id="rId3" Type="http://schemas.openxmlformats.org/officeDocument/2006/relationships/hyperlink" Target="https://www.slov-lex.sk/legislativne-procesy/SK/LP/2022/277" TargetMode="External"/><Relationship Id="rId21" Type="http://schemas.openxmlformats.org/officeDocument/2006/relationships/hyperlink" Target="https://www.slov-lex.sk/elegislativa/legislativne-procesy/SK/LP/2025/416" TargetMode="External"/><Relationship Id="rId7" Type="http://schemas.openxmlformats.org/officeDocument/2006/relationships/hyperlink" Target="https://www.slov-lex.sk/legislativne-procesy/SK/LP/2023/542" TargetMode="External"/><Relationship Id="rId12" Type="http://schemas.openxmlformats.org/officeDocument/2006/relationships/hyperlink" Target="https://www.slov-lex.sk/legislativne-procesy/SK/LP/2023/503" TargetMode="External"/><Relationship Id="rId17" Type="http://schemas.openxmlformats.org/officeDocument/2006/relationships/hyperlink" Target="https://www.slov-lex.sk/legislativne-procesy/SK/LP/2024/99" TargetMode="External"/><Relationship Id="rId25" Type="http://schemas.openxmlformats.org/officeDocument/2006/relationships/hyperlink" Target="https://www.slov-lex.sk/legislativne-procesy/SK/LP/2023/407" TargetMode="External"/><Relationship Id="rId2" Type="http://schemas.openxmlformats.org/officeDocument/2006/relationships/hyperlink" Target="https://www.slov-lex.sk/legislativne-procesy/SK/LP/2022/304" TargetMode="External"/><Relationship Id="rId16" Type="http://schemas.openxmlformats.org/officeDocument/2006/relationships/hyperlink" Target="https://www.slov-lex.sk/legislativne-procesy/SK/LP/2024/98" TargetMode="External"/><Relationship Id="rId20" Type="http://schemas.openxmlformats.org/officeDocument/2006/relationships/hyperlink" Target="https://www.slov-lex.sk/elegislativa/legislativne-procesy/SK/LP/2025/500" TargetMode="External"/><Relationship Id="rId1" Type="http://schemas.openxmlformats.org/officeDocument/2006/relationships/hyperlink" Target="https://www.slov-lex.sk/legislativne-procesy/SK/LP/2022/307" TargetMode="External"/><Relationship Id="rId6" Type="http://schemas.openxmlformats.org/officeDocument/2006/relationships/hyperlink" Target="https://www.slov-lex.sk/legislativne-procesy/SK/LP/2023/145" TargetMode="External"/><Relationship Id="rId11" Type="http://schemas.openxmlformats.org/officeDocument/2006/relationships/hyperlink" Target="https://www.slov-lex.sk/legislativne-procesy/SK/LP/2024/402" TargetMode="External"/><Relationship Id="rId24" Type="http://schemas.openxmlformats.org/officeDocument/2006/relationships/hyperlink" Target="https://www.slov-lex.sk/elegislativa/legislativne-procesy/SK/LP/2025/8" TargetMode="External"/><Relationship Id="rId5" Type="http://schemas.openxmlformats.org/officeDocument/2006/relationships/hyperlink" Target="https://www.slov-lex.sk/legislativne-procesy/SK/LP/2023/365" TargetMode="External"/><Relationship Id="rId15" Type="http://schemas.openxmlformats.org/officeDocument/2006/relationships/hyperlink" Target="https://www.slov-lex.sk/legislativne-procesy/SK/LP/2024/90" TargetMode="External"/><Relationship Id="rId23" Type="http://schemas.openxmlformats.org/officeDocument/2006/relationships/hyperlink" Target="https://www.slov-lex.sk/elegislativa/legislativne-procesy/SK/LP/2025/556" TargetMode="External"/><Relationship Id="rId10" Type="http://schemas.openxmlformats.org/officeDocument/2006/relationships/hyperlink" Target="https://www.slov-lex.sk/legislativne-procesy/SK/LP/2023/569" TargetMode="External"/><Relationship Id="rId19" Type="http://schemas.openxmlformats.org/officeDocument/2006/relationships/hyperlink" Target="https://www.slov-lex.sk/elegislativa/legislativne-procesy/SK/LP/2025/198" TargetMode="External"/><Relationship Id="rId4" Type="http://schemas.openxmlformats.org/officeDocument/2006/relationships/hyperlink" Target="https://www.slov-lex.sk/legislativne-procesy/SK/LP/2022/873" TargetMode="External"/><Relationship Id="rId9" Type="http://schemas.openxmlformats.org/officeDocument/2006/relationships/hyperlink" Target="https://www.slov-lex.sk/legislativne-procesy/SK/LP/2023/544" TargetMode="External"/><Relationship Id="rId14" Type="http://schemas.openxmlformats.org/officeDocument/2006/relationships/hyperlink" Target="https://www.slov-lex.sk/legislativne-procesy/SK/LP/2024/81" TargetMode="External"/><Relationship Id="rId22" Type="http://schemas.openxmlformats.org/officeDocument/2006/relationships/hyperlink" Target="https://www.slov-lex.sk/elegislativa/legislativne-procesy/SK/LP/2025/290/" TargetMode="External"/><Relationship Id="rId27" Type="http://schemas.openxmlformats.org/officeDocument/2006/relationships/comments" Target="../comments3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2.xml"/><Relationship Id="rId1" Type="http://schemas.openxmlformats.org/officeDocument/2006/relationships/vmlDrawing" Target="../drawings/vmlDrawing32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3.xml"/><Relationship Id="rId1" Type="http://schemas.openxmlformats.org/officeDocument/2006/relationships/vmlDrawing" Target="../drawings/vmlDrawing33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4.xml"/><Relationship Id="rId1" Type="http://schemas.openxmlformats.org/officeDocument/2006/relationships/vmlDrawing" Target="../drawings/vmlDrawing34.v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hyperlink" Target="https://www.slov-lex.sk/legislativne-procesy/SK/LP/2024/362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lov-lex.sk/legislativne-procesy/SK/LP/2023/345" TargetMode="External"/><Relationship Id="rId2" Type="http://schemas.openxmlformats.org/officeDocument/2006/relationships/hyperlink" Target="https://www.slov-lex.sk/legislativne-procesy/SK/LP/2023/65" TargetMode="External"/><Relationship Id="rId1" Type="http://schemas.openxmlformats.org/officeDocument/2006/relationships/hyperlink" Target="https://www.slov-lex.sk/legislativne-procesy/SK/LP/2023/348" TargetMode="External"/><Relationship Id="rId6" Type="http://schemas.openxmlformats.org/officeDocument/2006/relationships/comments" Target="../comments36.xml"/><Relationship Id="rId5" Type="http://schemas.openxmlformats.org/officeDocument/2006/relationships/vmlDrawing" Target="../drawings/vmlDrawing36.vml"/><Relationship Id="rId4" Type="http://schemas.openxmlformats.org/officeDocument/2006/relationships/hyperlink" Target="https://www.slov-lex.sk/elegislativa/legislativne-procesy/SK/LP/2024/548" TargetMode="Externa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elegislativa/legislativne-procesy/SK/LP/2025/39" TargetMode="External"/><Relationship Id="rId3" Type="http://schemas.openxmlformats.org/officeDocument/2006/relationships/hyperlink" Target="https://www.slov-lex.sk/legislativne-procesy/SK/LP/2024/384" TargetMode="External"/><Relationship Id="rId7" Type="http://schemas.openxmlformats.org/officeDocument/2006/relationships/hyperlink" Target="https://www.slov-lex.sk/legislativne-procesy/SK/LP/2024/362" TargetMode="External"/><Relationship Id="rId2" Type="http://schemas.openxmlformats.org/officeDocument/2006/relationships/hyperlink" Target="https://www.slov-lex.sk/legislativne-procesy/SK/LP/2024/370" TargetMode="External"/><Relationship Id="rId1" Type="http://schemas.openxmlformats.org/officeDocument/2006/relationships/hyperlink" Target="https://rokovania.gov.sk/RVL/Material/25950/1" TargetMode="External"/><Relationship Id="rId6" Type="http://schemas.openxmlformats.org/officeDocument/2006/relationships/hyperlink" Target="https://www.slov-lex.sk/legislativne-procesy/SK/LP/2024/496" TargetMode="External"/><Relationship Id="rId11" Type="http://schemas.openxmlformats.org/officeDocument/2006/relationships/comments" Target="../comments3.xml"/><Relationship Id="rId5" Type="http://schemas.openxmlformats.org/officeDocument/2006/relationships/hyperlink" Target="https://www.slov-lex.sk/legislativne-procesy/SK/LP/2024/437" TargetMode="External"/><Relationship Id="rId10" Type="http://schemas.openxmlformats.org/officeDocument/2006/relationships/vmlDrawing" Target="../drawings/vmlDrawing3.vml"/><Relationship Id="rId4" Type="http://schemas.openxmlformats.org/officeDocument/2006/relationships/hyperlink" Target="https://www.slov-lex.sk/legislativne-procesy/SK/LP/2024/435" TargetMode="External"/><Relationship Id="rId9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www.slov-lex.sk/legislativne-procesy/-/SK/LP/2022/39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668" TargetMode="External"/><Relationship Id="rId13" Type="http://schemas.openxmlformats.org/officeDocument/2006/relationships/hyperlink" Target="https://www.slov-lex.sk/legislativne-procesy/SK/LP/2024/176" TargetMode="External"/><Relationship Id="rId18" Type="http://schemas.openxmlformats.org/officeDocument/2006/relationships/hyperlink" Target="https://www.slov-lex.sk/legislativne-procesy/SK/LP/2024/443" TargetMode="External"/><Relationship Id="rId26" Type="http://schemas.openxmlformats.org/officeDocument/2006/relationships/hyperlink" Target="https://www.slov-lex.sk/elegislativa/legislativne-procesy/SK/LP/2022/681" TargetMode="External"/><Relationship Id="rId3" Type="http://schemas.openxmlformats.org/officeDocument/2006/relationships/hyperlink" Target="https://www.slov-lex.sk/legislativne-procesy/SK/LP/2021/597" TargetMode="External"/><Relationship Id="rId21" Type="http://schemas.openxmlformats.org/officeDocument/2006/relationships/hyperlink" Target="https://www.slov-lex.sk/elegislativa/legislativne-procesy/SK/LP/2024/645" TargetMode="External"/><Relationship Id="rId7" Type="http://schemas.openxmlformats.org/officeDocument/2006/relationships/hyperlink" Target="https://www.slov-lex.sk/legislativne-procesy/SK/LP/2022/184" TargetMode="External"/><Relationship Id="rId12" Type="http://schemas.openxmlformats.org/officeDocument/2006/relationships/hyperlink" Target="https://www.slov-lex.sk/legislativne-procesy/SK/LP/2024/105" TargetMode="External"/><Relationship Id="rId17" Type="http://schemas.openxmlformats.org/officeDocument/2006/relationships/hyperlink" Target="https://www.slov-lex.sk/legislativne-procesy/SK/LP/2024/495" TargetMode="External"/><Relationship Id="rId25" Type="http://schemas.openxmlformats.org/officeDocument/2006/relationships/hyperlink" Target="https://www.slov-lex.sk/legislativne-procesy/SK/LP/2023/161" TargetMode="External"/><Relationship Id="rId2" Type="http://schemas.openxmlformats.org/officeDocument/2006/relationships/hyperlink" Target="https://www.slov-lex.sk/legislativne-procesy/-/SK/dokumenty/LP-2021-619" TargetMode="External"/><Relationship Id="rId16" Type="http://schemas.openxmlformats.org/officeDocument/2006/relationships/hyperlink" Target="https://www.slov-lex.sk/legislativne-procesy/SK/LP/2024/294" TargetMode="External"/><Relationship Id="rId20" Type="http://schemas.openxmlformats.org/officeDocument/2006/relationships/hyperlink" Target="https://www.slov-lex.sk/elegislativa/legislativne-procesy/SK/LP/2024/618" TargetMode="External"/><Relationship Id="rId1" Type="http://schemas.openxmlformats.org/officeDocument/2006/relationships/hyperlink" Target="https://www.slov-lex.sk/legislativne-procesy/SK/LP/2021/736" TargetMode="External"/><Relationship Id="rId6" Type="http://schemas.openxmlformats.org/officeDocument/2006/relationships/hyperlink" Target="https://www.slov-lex.sk/legislativne-procesy/SK/LP/2022/538" TargetMode="External"/><Relationship Id="rId11" Type="http://schemas.openxmlformats.org/officeDocument/2006/relationships/hyperlink" Target="https://www.slov-lex.sk/legislativne-procesy/SK/LP/2024/86" TargetMode="External"/><Relationship Id="rId24" Type="http://schemas.openxmlformats.org/officeDocument/2006/relationships/hyperlink" Target="https://www.slov-lex.sk/elegislativa/legislativne-procesy/SK/LP/2026/6" TargetMode="External"/><Relationship Id="rId5" Type="http://schemas.openxmlformats.org/officeDocument/2006/relationships/hyperlink" Target="https://www.slov-lex.sk/legislativne-procesy/SK/LP/2021/576" TargetMode="External"/><Relationship Id="rId15" Type="http://schemas.openxmlformats.org/officeDocument/2006/relationships/hyperlink" Target="https://www.slov-lex.sk/legislativne-procesy/SK/LP/2024/293" TargetMode="External"/><Relationship Id="rId23" Type="http://schemas.openxmlformats.org/officeDocument/2006/relationships/hyperlink" Target="https://www.slov-lex.sk/elegislativa/legislativne-procesy/SK/LP/2024/638" TargetMode="External"/><Relationship Id="rId28" Type="http://schemas.openxmlformats.org/officeDocument/2006/relationships/comments" Target="../comments5.xml"/><Relationship Id="rId10" Type="http://schemas.openxmlformats.org/officeDocument/2006/relationships/hyperlink" Target="https://www.slov-lex.sk/legislativne-procesy/SK/LP/2023/511" TargetMode="External"/><Relationship Id="rId19" Type="http://schemas.openxmlformats.org/officeDocument/2006/relationships/hyperlink" Target="https://www.slov-lex.sk/legislativne-procesy/SK/LP/2024/485" TargetMode="External"/><Relationship Id="rId4" Type="http://schemas.openxmlformats.org/officeDocument/2006/relationships/hyperlink" Target="https://www.slov-lex.sk/legislativne-procesy/SK/LP/2022/309" TargetMode="External"/><Relationship Id="rId9" Type="http://schemas.openxmlformats.org/officeDocument/2006/relationships/hyperlink" Target="https://www.slov-lex.sk/legislativne-procesy/SK/LP/2023/529" TargetMode="External"/><Relationship Id="rId14" Type="http://schemas.openxmlformats.org/officeDocument/2006/relationships/hyperlink" Target="https://www.slov-lex.sk/legislativne-procesy/SK/LP/2024/174" TargetMode="External"/><Relationship Id="rId22" Type="http://schemas.openxmlformats.org/officeDocument/2006/relationships/hyperlink" Target="https://www.slov-lex.sk/elegislativa/legislativne-procesy/SK/LP/2025/44" TargetMode="External"/><Relationship Id="rId27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hyperlink" Target="https://www.slov-lex.sk/legislativne-procesy/SK/LP/2022/45" TargetMode="External"/><Relationship Id="rId7" Type="http://schemas.openxmlformats.org/officeDocument/2006/relationships/vmlDrawing" Target="../drawings/vmlDrawing6.vml"/><Relationship Id="rId2" Type="http://schemas.openxmlformats.org/officeDocument/2006/relationships/hyperlink" Target="https://www.slov-lex.sk/legislativne-procesy/-/SK/dokumenty/LP-2021-619" TargetMode="External"/><Relationship Id="rId1" Type="http://schemas.openxmlformats.org/officeDocument/2006/relationships/hyperlink" Target="https://www.slov-lex.sk/legislativne-procesy/SK/LP/2021/406" TargetMode="External"/><Relationship Id="rId6" Type="http://schemas.openxmlformats.org/officeDocument/2006/relationships/hyperlink" Target="https://www.slov-lex.sk/elegislativa/legislativne-procesy/SK/LP/2025/43" TargetMode="External"/><Relationship Id="rId5" Type="http://schemas.openxmlformats.org/officeDocument/2006/relationships/hyperlink" Target="https://www.slov-lex.sk/legislativne-procesy/SK/LP/2024/296" TargetMode="External"/><Relationship Id="rId4" Type="http://schemas.openxmlformats.org/officeDocument/2006/relationships/hyperlink" Target="https://www.slov-lex.sk/legislativne-procesy/SK/LP/2023/367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4/218" TargetMode="External"/><Relationship Id="rId13" Type="http://schemas.openxmlformats.org/officeDocument/2006/relationships/hyperlink" Target="https://www.slov-lex.sk/ezbierky/pravne-predpisy/SK/ZZ/2025/297" TargetMode="External"/><Relationship Id="rId3" Type="http://schemas.openxmlformats.org/officeDocument/2006/relationships/hyperlink" Target="https://www.slov-lex.sk/legislativne-procesy/SK/LP/2022/839" TargetMode="External"/><Relationship Id="rId7" Type="http://schemas.openxmlformats.org/officeDocument/2006/relationships/hyperlink" Target="https://www.slov-lex.sk/legislativne-procesy/SK/LP/2023/532" TargetMode="External"/><Relationship Id="rId12" Type="http://schemas.openxmlformats.org/officeDocument/2006/relationships/hyperlink" Target="https://www.slov-lex.sk/elegislativa/legislativne-procesy/SK/LP/2025/141" TargetMode="External"/><Relationship Id="rId2" Type="http://schemas.openxmlformats.org/officeDocument/2006/relationships/hyperlink" Target="https://www.slov-lex.sk/legislativne-procesy/SK/LP/2022/53" TargetMode="External"/><Relationship Id="rId1" Type="http://schemas.openxmlformats.org/officeDocument/2006/relationships/hyperlink" Target="https://www.slov-lex.sk/legislativne-procesy/SK/LP/2021/555" TargetMode="External"/><Relationship Id="rId6" Type="http://schemas.openxmlformats.org/officeDocument/2006/relationships/hyperlink" Target="https://www.slov-lex.sk/legislativne-procesy/SK/LP/2022/720" TargetMode="External"/><Relationship Id="rId11" Type="http://schemas.openxmlformats.org/officeDocument/2006/relationships/hyperlink" Target="https://www.slov-lex.sk/elegislativa/legislativne-procesy/SK/LP/2025/14" TargetMode="External"/><Relationship Id="rId5" Type="http://schemas.openxmlformats.org/officeDocument/2006/relationships/hyperlink" Target="https://www.slov-lex.sk/legislativne-procesy/SK/LP/2022/653" TargetMode="External"/><Relationship Id="rId15" Type="http://schemas.openxmlformats.org/officeDocument/2006/relationships/comments" Target="../comments7.xml"/><Relationship Id="rId10" Type="http://schemas.openxmlformats.org/officeDocument/2006/relationships/hyperlink" Target="https://www.slov-lex.sk/legislativne-procesy/SK/LP/2024/351" TargetMode="External"/><Relationship Id="rId4" Type="http://schemas.openxmlformats.org/officeDocument/2006/relationships/hyperlink" Target="https://www.slov-lex.sk/legislativne-procesy/SK/LP/2023/238" TargetMode="External"/><Relationship Id="rId9" Type="http://schemas.openxmlformats.org/officeDocument/2006/relationships/hyperlink" Target="https://www.slov-lex.sk/elegislativa/legislativne-procesy/SK/LP/2023/171" TargetMode="External"/><Relationship Id="rId1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lov-lex.sk/legislativne-procesy/SK/LP/2023/88" TargetMode="External"/><Relationship Id="rId13" Type="http://schemas.openxmlformats.org/officeDocument/2006/relationships/hyperlink" Target="https://www.slov-lex.sk/legislativne-procesy/SK/LP/2023/684" TargetMode="External"/><Relationship Id="rId18" Type="http://schemas.openxmlformats.org/officeDocument/2006/relationships/vmlDrawing" Target="../drawings/vmlDrawing8.vml"/><Relationship Id="rId3" Type="http://schemas.openxmlformats.org/officeDocument/2006/relationships/hyperlink" Target="https://www.slov-lex.sk/legislativne-procesy/SK/LP/2022/158" TargetMode="External"/><Relationship Id="rId7" Type="http://schemas.openxmlformats.org/officeDocument/2006/relationships/hyperlink" Target="https://www.slov-lex.sk/legislativne-procesy/SK/LP/2023/135" TargetMode="External"/><Relationship Id="rId12" Type="http://schemas.openxmlformats.org/officeDocument/2006/relationships/hyperlink" Target="https://www.slov-lex.sk/elegislativa/legislativne-procesy/SK/LP/2023/2" TargetMode="External"/><Relationship Id="rId17" Type="http://schemas.openxmlformats.org/officeDocument/2006/relationships/hyperlink" Target="https://www.slov-lex.sk/elegislativa/legislativne-procesy/SK/LP/2025/600" TargetMode="External"/><Relationship Id="rId2" Type="http://schemas.openxmlformats.org/officeDocument/2006/relationships/hyperlink" Target="https://www.slov-lex.sk/legislativne-procesy/SK/LP/2022/243" TargetMode="External"/><Relationship Id="rId16" Type="http://schemas.openxmlformats.org/officeDocument/2006/relationships/hyperlink" Target="https://www.slov-lex.sk/elegislativa/legislativne-procesy/SK/LP/2025/334" TargetMode="External"/><Relationship Id="rId1" Type="http://schemas.openxmlformats.org/officeDocument/2006/relationships/hyperlink" Target="https://www.slov-lex.sk/legislativne-procesy/-/SK/dokumenty/LP-2021-619" TargetMode="External"/><Relationship Id="rId6" Type="http://schemas.openxmlformats.org/officeDocument/2006/relationships/hyperlink" Target="https://www.slov-lex.sk/legislativne-procesy/SK/LP/2023/122" TargetMode="External"/><Relationship Id="rId11" Type="http://schemas.openxmlformats.org/officeDocument/2006/relationships/hyperlink" Target="https://www.slov-lex.sk/legislativne-procesy/SK/LP/2023/558" TargetMode="External"/><Relationship Id="rId5" Type="http://schemas.openxmlformats.org/officeDocument/2006/relationships/hyperlink" Target="https://www.slov-lex.sk/legislativne-procesy/SK/LP/2023/115" TargetMode="External"/><Relationship Id="rId15" Type="http://schemas.openxmlformats.org/officeDocument/2006/relationships/hyperlink" Target="https://www.slov-lex.sk/elegislativa/legislativne-procesy/SK/LP/2025/274" TargetMode="External"/><Relationship Id="rId10" Type="http://schemas.openxmlformats.org/officeDocument/2006/relationships/hyperlink" Target="https://www.slov-lex.sk/legislativne-procesy/SK/LP/2023/556" TargetMode="External"/><Relationship Id="rId19" Type="http://schemas.openxmlformats.org/officeDocument/2006/relationships/comments" Target="../comments8.xml"/><Relationship Id="rId4" Type="http://schemas.openxmlformats.org/officeDocument/2006/relationships/hyperlink" Target="https://www.slov-lex.sk/legislativne-procesy/SK/LP/2022/500" TargetMode="External"/><Relationship Id="rId9" Type="http://schemas.openxmlformats.org/officeDocument/2006/relationships/hyperlink" Target="https://www.slov-lex.sk/legislativne-procesy/SK/LP/2023/555" TargetMode="External"/><Relationship Id="rId14" Type="http://schemas.openxmlformats.org/officeDocument/2006/relationships/hyperlink" Target="https://www.slov-lex.sk/elegislativa/legislativne-procesy/SK/LP/2025/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showGridLines="0" zoomScale="80" zoomScaleNormal="80" workbookViewId="0">
      <selection activeCell="C20" sqref="C20"/>
    </sheetView>
  </sheetViews>
  <sheetFormatPr defaultColWidth="9.140625" defaultRowHeight="12.75" x14ac:dyDescent="0.2"/>
  <cols>
    <col min="1" max="1" width="2.140625" style="4" customWidth="1"/>
    <col min="2" max="2" width="35" style="4" customWidth="1"/>
    <col min="3" max="3" width="9.85546875" style="11" customWidth="1"/>
    <col min="4" max="4" width="21" style="12" customWidth="1"/>
    <col min="5" max="5" width="21.42578125" style="4" customWidth="1"/>
    <col min="6" max="6" width="22.140625" style="4" customWidth="1"/>
    <col min="7" max="7" width="18.28515625" style="4" customWidth="1"/>
    <col min="8" max="8" width="18.7109375" style="4" customWidth="1"/>
    <col min="9" max="9" width="15.7109375" style="4" hidden="1" customWidth="1"/>
    <col min="10" max="10" width="13.28515625" style="4" hidden="1" customWidth="1"/>
    <col min="11" max="11" width="21.28515625" style="4" hidden="1" customWidth="1"/>
    <col min="12" max="18" width="14.28515625" style="4" hidden="1" customWidth="1"/>
    <col min="19" max="20" width="21.42578125" style="4" customWidth="1"/>
    <col min="21" max="21" width="9.42578125" style="4" customWidth="1"/>
    <col min="22" max="22" width="9.140625" style="4" customWidth="1"/>
    <col min="23" max="16384" width="9.140625" style="4"/>
  </cols>
  <sheetData>
    <row r="1" spans="1:23" ht="13.5" thickBot="1" x14ac:dyDescent="0.25"/>
    <row r="2" spans="1:23" ht="46.5" customHeight="1" x14ac:dyDescent="0.2">
      <c r="B2" s="646" t="s">
        <v>0</v>
      </c>
      <c r="C2" s="647"/>
      <c r="D2" s="24" t="s">
        <v>1</v>
      </c>
      <c r="E2" s="25" t="s">
        <v>2</v>
      </c>
    </row>
    <row r="3" spans="1:23" ht="24.75" customHeight="1" x14ac:dyDescent="0.2">
      <c r="B3" s="640" t="s">
        <v>3</v>
      </c>
      <c r="C3" s="641"/>
      <c r="D3" s="34">
        <f>SUM(M11:M13)</f>
        <v>0</v>
      </c>
      <c r="E3" s="26">
        <f>SUM(N11:N13)</f>
        <v>0</v>
      </c>
    </row>
    <row r="4" spans="1:23" ht="24.75" customHeight="1" x14ac:dyDescent="0.2">
      <c r="B4" s="642" t="s">
        <v>4</v>
      </c>
      <c r="C4" s="643"/>
      <c r="D4" s="35">
        <f>SUM(O11:O13)</f>
        <v>0</v>
      </c>
      <c r="E4" s="27">
        <f>SUM(P11:P13)</f>
        <v>0</v>
      </c>
    </row>
    <row r="5" spans="1:23" ht="24.75" customHeight="1" x14ac:dyDescent="0.2">
      <c r="B5" s="644" t="s">
        <v>5</v>
      </c>
      <c r="C5" s="645"/>
      <c r="D5" s="36">
        <f>SUM(K11:K13)</f>
        <v>0</v>
      </c>
      <c r="E5" s="28">
        <f>SUM(L11:L13)</f>
        <v>0</v>
      </c>
    </row>
    <row r="6" spans="1:23" ht="32.25" customHeight="1" thickBot="1" x14ac:dyDescent="0.25">
      <c r="B6" s="29" t="s">
        <v>6</v>
      </c>
      <c r="C6" s="30"/>
      <c r="D6" s="37">
        <f>SUM(Q11:Q13)</f>
        <v>0</v>
      </c>
      <c r="E6" s="31">
        <f>SUM(R11:R13)</f>
        <v>0</v>
      </c>
    </row>
    <row r="8" spans="1:23" s="7" customFormat="1" ht="13.5" thickBot="1" x14ac:dyDescent="0.25">
      <c r="A8" s="8"/>
      <c r="B8" s="628" t="s">
        <v>7</v>
      </c>
      <c r="C8" s="628"/>
      <c r="D8" s="20">
        <v>835</v>
      </c>
      <c r="E8" s="5"/>
      <c r="F8" s="5"/>
      <c r="G8" s="5"/>
      <c r="H8" s="5"/>
      <c r="I8" s="5"/>
      <c r="J8" s="5"/>
      <c r="K8" s="5"/>
      <c r="L8" s="6"/>
      <c r="M8" s="5"/>
      <c r="N8" s="5"/>
      <c r="O8" s="5"/>
      <c r="P8" s="5"/>
      <c r="Q8" s="6"/>
      <c r="R8" s="6"/>
    </row>
    <row r="9" spans="1:23" s="7" customFormat="1" ht="20.25" customHeight="1" x14ac:dyDescent="0.2">
      <c r="A9" s="8"/>
      <c r="B9" s="629" t="s">
        <v>8</v>
      </c>
      <c r="C9" s="630"/>
      <c r="D9" s="630"/>
      <c r="E9" s="631" t="s">
        <v>9</v>
      </c>
      <c r="F9" s="631" t="s">
        <v>10</v>
      </c>
      <c r="G9" s="624" t="s">
        <v>11</v>
      </c>
      <c r="H9" s="626" t="s">
        <v>12</v>
      </c>
      <c r="I9" s="662" t="s">
        <v>12</v>
      </c>
      <c r="J9" s="664" t="s">
        <v>13</v>
      </c>
    </row>
    <row r="10" spans="1:23" s="10" customFormat="1" ht="60" customHeight="1" thickBot="1" x14ac:dyDescent="0.25">
      <c r="A10" s="18"/>
      <c r="B10" s="633" t="s">
        <v>14</v>
      </c>
      <c r="C10" s="634"/>
      <c r="D10" s="21" t="s">
        <v>15</v>
      </c>
      <c r="E10" s="632"/>
      <c r="F10" s="632"/>
      <c r="G10" s="625"/>
      <c r="H10" s="627"/>
      <c r="I10" s="663"/>
      <c r="J10" s="665"/>
      <c r="K10" s="19"/>
      <c r="L10" s="17"/>
    </row>
    <row r="11" spans="1:23" s="15" customFormat="1" x14ac:dyDescent="0.2">
      <c r="A11" s="13"/>
      <c r="B11" s="32" t="s">
        <v>16</v>
      </c>
      <c r="C11" s="22">
        <f>IFERROR(VLOOKUP(B11,vstupy!$B$2:$C$13,2,FALSE),0)</f>
        <v>0</v>
      </c>
      <c r="D11" s="648">
        <v>0</v>
      </c>
      <c r="E11" s="650">
        <v>0</v>
      </c>
      <c r="F11" s="650">
        <v>0</v>
      </c>
      <c r="G11" s="648">
        <v>0</v>
      </c>
      <c r="H11" s="652" t="s">
        <v>17</v>
      </c>
      <c r="I11" s="654">
        <f>VLOOKUP(H11,vstupy!$B$17:$C$27,2,FALSE)</f>
        <v>0</v>
      </c>
      <c r="J11" s="656">
        <f>IF(D11=0,SUM(C11:C13),D11)</f>
        <v>0</v>
      </c>
      <c r="K11" s="658">
        <f>IF(I11&gt;0.9,($D$8/160)*(J11/60)*I11,($D$8/160)*(J11/60)*1)</f>
        <v>0</v>
      </c>
      <c r="L11" s="661">
        <f>K11*G11</f>
        <v>0</v>
      </c>
      <c r="M11" s="635">
        <f>IF(I11&gt;0.9,E11*I11,E11*1)</f>
        <v>0</v>
      </c>
      <c r="N11" s="638">
        <f>M11*G11</f>
        <v>0</v>
      </c>
      <c r="O11" s="635">
        <f>IF(I11&gt;0.9,I11*F11,F11*1)</f>
        <v>0</v>
      </c>
      <c r="P11" s="638">
        <f>O11*G11</f>
        <v>0</v>
      </c>
      <c r="Q11" s="639">
        <f>M11+O11+K11</f>
        <v>0</v>
      </c>
      <c r="R11" s="638">
        <f>L11+N11+P11</f>
        <v>0</v>
      </c>
      <c r="S11" s="14"/>
      <c r="W11" s="16"/>
    </row>
    <row r="12" spans="1:23" s="15" customFormat="1" x14ac:dyDescent="0.2">
      <c r="B12" s="32" t="s">
        <v>16</v>
      </c>
      <c r="C12" s="22">
        <f>IFERROR(VLOOKUP(B12,vstupy!$B$2:$C$12,2,FALSE),0)</f>
        <v>0</v>
      </c>
      <c r="D12" s="648"/>
      <c r="E12" s="650"/>
      <c r="F12" s="650"/>
      <c r="G12" s="648"/>
      <c r="H12" s="652"/>
      <c r="I12" s="654"/>
      <c r="J12" s="656"/>
      <c r="K12" s="659"/>
      <c r="L12" s="661"/>
      <c r="M12" s="636"/>
      <c r="N12" s="638"/>
      <c r="O12" s="636"/>
      <c r="P12" s="638"/>
      <c r="Q12" s="639"/>
      <c r="R12" s="638"/>
    </row>
    <row r="13" spans="1:23" s="15" customFormat="1" ht="13.5" thickBot="1" x14ac:dyDescent="0.25">
      <c r="B13" s="33" t="s">
        <v>16</v>
      </c>
      <c r="C13" s="23">
        <f>IFERROR(VLOOKUP(B13,vstupy!$B$2:$C$12,2,FALSE),0)</f>
        <v>0</v>
      </c>
      <c r="D13" s="649"/>
      <c r="E13" s="651"/>
      <c r="F13" s="651"/>
      <c r="G13" s="649"/>
      <c r="H13" s="653"/>
      <c r="I13" s="655"/>
      <c r="J13" s="657"/>
      <c r="K13" s="660"/>
      <c r="L13" s="661"/>
      <c r="M13" s="637"/>
      <c r="N13" s="638"/>
      <c r="O13" s="637"/>
      <c r="P13" s="638"/>
      <c r="Q13" s="639"/>
      <c r="R13" s="638"/>
    </row>
    <row r="20" spans="3:4" x14ac:dyDescent="0.2">
      <c r="D20" s="4"/>
    </row>
    <row r="23" spans="3:4" x14ac:dyDescent="0.2">
      <c r="C23" s="4"/>
      <c r="D23" s="4"/>
    </row>
    <row r="24" spans="3:4" x14ac:dyDescent="0.2">
      <c r="C24" s="4"/>
      <c r="D24" s="4"/>
    </row>
    <row r="25" spans="3:4" x14ac:dyDescent="0.2">
      <c r="C25" s="4"/>
      <c r="D25" s="4"/>
    </row>
    <row r="26" spans="3:4" x14ac:dyDescent="0.2">
      <c r="C26" s="4"/>
      <c r="D26" s="4"/>
    </row>
    <row r="27" spans="3:4" x14ac:dyDescent="0.2">
      <c r="C27" s="4"/>
      <c r="D27" s="4"/>
    </row>
  </sheetData>
  <mergeCells count="28">
    <mergeCell ref="B3:C3"/>
    <mergeCell ref="B4:C4"/>
    <mergeCell ref="B5:C5"/>
    <mergeCell ref="B2:C2"/>
    <mergeCell ref="N11:N13"/>
    <mergeCell ref="D11:D13"/>
    <mergeCell ref="E11:E13"/>
    <mergeCell ref="F11:F13"/>
    <mergeCell ref="G11:G13"/>
    <mergeCell ref="H11:H13"/>
    <mergeCell ref="I11:I13"/>
    <mergeCell ref="J11:J13"/>
    <mergeCell ref="K11:K13"/>
    <mergeCell ref="L11:L13"/>
    <mergeCell ref="I9:I10"/>
    <mergeCell ref="J9:J10"/>
    <mergeCell ref="O11:O13"/>
    <mergeCell ref="P11:P13"/>
    <mergeCell ref="Q11:Q13"/>
    <mergeCell ref="R11:R13"/>
    <mergeCell ref="M11:M13"/>
    <mergeCell ref="G9:G10"/>
    <mergeCell ref="H9:H10"/>
    <mergeCell ref="B8:C8"/>
    <mergeCell ref="B9:D9"/>
    <mergeCell ref="E9:E10"/>
    <mergeCell ref="F9:F10"/>
    <mergeCell ref="B10:C10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vstupy!$B$2:$B$13</xm:f>
          </x14:formula1>
          <xm:sqref>B11:B13</xm:sqref>
        </x14:dataValidation>
        <x14:dataValidation type="list" allowBlank="1" showInputMessage="1" showErrorMessage="1" xr:uid="{00000000-0002-0000-0000-000001000000}">
          <x14:formula1>
            <xm:f>vstupy!$B$17:$B$27</xm:f>
          </x14:formula1>
          <xm:sqref>H11:H13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06EEC-C353-4C87-9A88-9EA325BABC17}">
  <dimension ref="A1:AB50"/>
  <sheetViews>
    <sheetView zoomScale="80" zoomScaleNormal="80" workbookViewId="0">
      <pane xSplit="2" ySplit="6" topLeftCell="Y16" activePane="bottomRight" state="frozen"/>
      <selection pane="topRight" activeCell="C1" sqref="C1"/>
      <selection pane="bottomLeft" activeCell="A7" sqref="A7"/>
      <selection pane="bottomRight" activeCell="AA44" sqref="AA4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399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21" customHeight="1" x14ac:dyDescent="0.2">
      <c r="A7" s="86">
        <v>1</v>
      </c>
      <c r="B7" s="86" t="s">
        <v>400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K22" si="0">IF(YEAR($F7)&gt;2021,G7,0)</f>
        <v>0</v>
      </c>
      <c r="L7" s="280">
        <f t="shared" ref="L7:L22" si="1">IF(YEAR($F7)&gt;2021,H7,0)</f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21" customHeight="1" x14ac:dyDescent="0.2">
      <c r="A8" s="86">
        <v>2</v>
      </c>
      <c r="B8" s="86" t="s">
        <v>400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I40" si="2">IF(YEAR($F8)=2021,G8,"0€")</f>
        <v>0€</v>
      </c>
      <c r="J8" s="275" t="str">
        <f t="shared" ref="J8:J40" si="3">IF(YEAR($F8)=2021,H8,"0€")</f>
        <v>0€</v>
      </c>
      <c r="K8" s="275">
        <f t="shared" si="0"/>
        <v>0</v>
      </c>
      <c r="L8" s="280">
        <f t="shared" si="1"/>
        <v>0</v>
      </c>
      <c r="M8" s="279" t="s">
        <v>223</v>
      </c>
      <c r="N8" s="276"/>
      <c r="O8" s="283">
        <f t="shared" ref="O8:O40" si="4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5">R8-P8</f>
        <v>0</v>
      </c>
      <c r="U8" s="276">
        <f t="shared" si="5"/>
        <v>0</v>
      </c>
      <c r="V8" s="289"/>
      <c r="W8" s="284">
        <f t="shared" ref="W8:W40" si="6">-2*T8+U8</f>
        <v>0</v>
      </c>
      <c r="Y8" s="140">
        <f>I8+K8+T8</f>
        <v>0</v>
      </c>
      <c r="Z8" s="139">
        <f t="shared" ref="Z8:Z40" si="7">J8+L8+U8</f>
        <v>0</v>
      </c>
      <c r="AA8" s="303">
        <f t="shared" ref="AA8:AA40" si="8">O8+W8</f>
        <v>0</v>
      </c>
    </row>
    <row r="9" spans="1:27" s="90" customFormat="1" ht="21" customHeight="1" x14ac:dyDescent="0.2">
      <c r="A9" s="86">
        <v>3</v>
      </c>
      <c r="B9" s="86" t="s">
        <v>400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2"/>
        <v>0€</v>
      </c>
      <c r="J9" s="275" t="str">
        <f t="shared" si="3"/>
        <v>0€</v>
      </c>
      <c r="K9" s="275">
        <f t="shared" si="0"/>
        <v>0</v>
      </c>
      <c r="L9" s="280">
        <f t="shared" si="1"/>
        <v>0</v>
      </c>
      <c r="M9" s="279" t="s">
        <v>223</v>
      </c>
      <c r="N9" s="276"/>
      <c r="O9" s="283">
        <f t="shared" si="4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5"/>
        <v>0</v>
      </c>
      <c r="U9" s="276">
        <f t="shared" si="5"/>
        <v>0</v>
      </c>
      <c r="V9" s="288"/>
      <c r="W9" s="284">
        <f t="shared" si="6"/>
        <v>0</v>
      </c>
      <c r="Y9" s="140">
        <f t="shared" ref="Y9:Y40" si="9">I9+K9+T9</f>
        <v>0</v>
      </c>
      <c r="Z9" s="139">
        <f t="shared" si="7"/>
        <v>0</v>
      </c>
      <c r="AA9" s="303">
        <f t="shared" si="8"/>
        <v>0</v>
      </c>
    </row>
    <row r="10" spans="1:27" s="90" customFormat="1" ht="21" customHeight="1" x14ac:dyDescent="0.2">
      <c r="A10" s="86">
        <v>4</v>
      </c>
      <c r="B10" s="86" t="s">
        <v>400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2"/>
        <v>0€</v>
      </c>
      <c r="J10" s="275" t="str">
        <f t="shared" si="3"/>
        <v>0€</v>
      </c>
      <c r="K10" s="275">
        <f t="shared" si="0"/>
        <v>0</v>
      </c>
      <c r="L10" s="280">
        <f t="shared" si="1"/>
        <v>0</v>
      </c>
      <c r="M10" s="279" t="s">
        <v>223</v>
      </c>
      <c r="N10" s="276"/>
      <c r="O10" s="283">
        <f t="shared" si="4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5"/>
        <v>0</v>
      </c>
      <c r="U10" s="276">
        <f t="shared" si="5"/>
        <v>0</v>
      </c>
      <c r="V10" s="288"/>
      <c r="W10" s="284">
        <f t="shared" si="6"/>
        <v>0</v>
      </c>
      <c r="Y10" s="140">
        <f t="shared" si="9"/>
        <v>0</v>
      </c>
      <c r="Z10" s="139">
        <f t="shared" si="7"/>
        <v>0</v>
      </c>
      <c r="AA10" s="303">
        <f t="shared" si="8"/>
        <v>0</v>
      </c>
    </row>
    <row r="11" spans="1:27" s="90" customFormat="1" ht="21" customHeight="1" x14ac:dyDescent="0.2">
      <c r="A11" s="86">
        <v>5</v>
      </c>
      <c r="B11" s="86" t="s">
        <v>400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2"/>
        <v>0€</v>
      </c>
      <c r="J11" s="275" t="str">
        <f t="shared" si="3"/>
        <v>0€</v>
      </c>
      <c r="K11" s="275">
        <f t="shared" si="0"/>
        <v>0</v>
      </c>
      <c r="L11" s="280">
        <f t="shared" si="1"/>
        <v>0</v>
      </c>
      <c r="M11" s="279" t="s">
        <v>223</v>
      </c>
      <c r="N11" s="276"/>
      <c r="O11" s="283">
        <f t="shared" si="4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5"/>
        <v>0</v>
      </c>
      <c r="U11" s="276">
        <f t="shared" si="5"/>
        <v>0</v>
      </c>
      <c r="V11" s="288"/>
      <c r="W11" s="284">
        <f t="shared" si="6"/>
        <v>0</v>
      </c>
      <c r="Y11" s="140">
        <f t="shared" si="9"/>
        <v>0</v>
      </c>
      <c r="Z11" s="139">
        <f t="shared" si="7"/>
        <v>0</v>
      </c>
      <c r="AA11" s="303">
        <f t="shared" si="8"/>
        <v>0</v>
      </c>
    </row>
    <row r="12" spans="1:27" s="90" customFormat="1" ht="21" customHeight="1" x14ac:dyDescent="0.2">
      <c r="A12" s="86">
        <v>6</v>
      </c>
      <c r="B12" s="86" t="s">
        <v>400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2"/>
        <v>0€</v>
      </c>
      <c r="J12" s="275" t="str">
        <f t="shared" si="3"/>
        <v>0€</v>
      </c>
      <c r="K12" s="275">
        <f t="shared" si="0"/>
        <v>0</v>
      </c>
      <c r="L12" s="280">
        <f t="shared" si="1"/>
        <v>0</v>
      </c>
      <c r="M12" s="279" t="s">
        <v>223</v>
      </c>
      <c r="N12" s="276"/>
      <c r="O12" s="283">
        <f t="shared" si="4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5"/>
        <v>0</v>
      </c>
      <c r="U12" s="276">
        <f t="shared" si="5"/>
        <v>0</v>
      </c>
      <c r="V12" s="288"/>
      <c r="W12" s="284">
        <f t="shared" si="6"/>
        <v>0</v>
      </c>
      <c r="Y12" s="140">
        <f t="shared" si="9"/>
        <v>0</v>
      </c>
      <c r="Z12" s="139">
        <f t="shared" si="7"/>
        <v>0</v>
      </c>
      <c r="AA12" s="303">
        <f t="shared" si="8"/>
        <v>0</v>
      </c>
    </row>
    <row r="13" spans="1:27" s="90" customFormat="1" ht="21" customHeight="1" x14ac:dyDescent="0.2">
      <c r="A13" s="86">
        <v>7</v>
      </c>
      <c r="B13" s="86" t="s">
        <v>400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2"/>
        <v>0€</v>
      </c>
      <c r="J13" s="275" t="str">
        <f t="shared" si="3"/>
        <v>0€</v>
      </c>
      <c r="K13" s="275">
        <f t="shared" si="0"/>
        <v>0</v>
      </c>
      <c r="L13" s="280">
        <f t="shared" si="1"/>
        <v>0</v>
      </c>
      <c r="M13" s="279" t="s">
        <v>223</v>
      </c>
      <c r="N13" s="276"/>
      <c r="O13" s="283">
        <f t="shared" si="4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5"/>
        <v>0</v>
      </c>
      <c r="U13" s="276">
        <f t="shared" si="5"/>
        <v>0</v>
      </c>
      <c r="V13" s="288"/>
      <c r="W13" s="284">
        <f t="shared" si="6"/>
        <v>0</v>
      </c>
      <c r="Y13" s="140">
        <f t="shared" si="9"/>
        <v>0</v>
      </c>
      <c r="Z13" s="139">
        <f t="shared" si="7"/>
        <v>0</v>
      </c>
      <c r="AA13" s="303">
        <f t="shared" si="8"/>
        <v>0</v>
      </c>
    </row>
    <row r="14" spans="1:27" s="90" customFormat="1" ht="21" customHeight="1" x14ac:dyDescent="0.2">
      <c r="A14" s="86">
        <v>8</v>
      </c>
      <c r="B14" s="86" t="s">
        <v>400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2"/>
        <v>0€</v>
      </c>
      <c r="J14" s="275" t="str">
        <f t="shared" si="3"/>
        <v>0€</v>
      </c>
      <c r="K14" s="275">
        <f t="shared" si="0"/>
        <v>0</v>
      </c>
      <c r="L14" s="280">
        <f t="shared" si="1"/>
        <v>0</v>
      </c>
      <c r="M14" s="279" t="s">
        <v>223</v>
      </c>
      <c r="N14" s="276"/>
      <c r="O14" s="283">
        <f t="shared" si="4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5"/>
        <v>0</v>
      </c>
      <c r="U14" s="276">
        <f t="shared" si="5"/>
        <v>0</v>
      </c>
      <c r="V14" s="288"/>
      <c r="W14" s="284">
        <f t="shared" si="6"/>
        <v>0</v>
      </c>
      <c r="Y14" s="140">
        <f t="shared" si="9"/>
        <v>0</v>
      </c>
      <c r="Z14" s="139">
        <f t="shared" si="7"/>
        <v>0</v>
      </c>
      <c r="AA14" s="303">
        <f t="shared" si="8"/>
        <v>0</v>
      </c>
    </row>
    <row r="15" spans="1:27" ht="21" customHeight="1" x14ac:dyDescent="0.2">
      <c r="A15" s="86">
        <v>9</v>
      </c>
      <c r="B15" s="86" t="s">
        <v>400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2"/>
        <v>0€</v>
      </c>
      <c r="J15" s="275" t="str">
        <f t="shared" si="3"/>
        <v>0€</v>
      </c>
      <c r="K15" s="275">
        <f t="shared" si="0"/>
        <v>0</v>
      </c>
      <c r="L15" s="280">
        <f t="shared" si="1"/>
        <v>0</v>
      </c>
      <c r="M15" s="279" t="s">
        <v>223</v>
      </c>
      <c r="N15" s="276"/>
      <c r="O15" s="283">
        <f t="shared" si="4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5"/>
        <v>0</v>
      </c>
      <c r="U15" s="276">
        <f t="shared" si="5"/>
        <v>0</v>
      </c>
      <c r="V15" s="288"/>
      <c r="W15" s="284">
        <f t="shared" si="6"/>
        <v>0</v>
      </c>
      <c r="Y15" s="140">
        <f t="shared" si="9"/>
        <v>0</v>
      </c>
      <c r="Z15" s="139">
        <f t="shared" si="7"/>
        <v>0</v>
      </c>
      <c r="AA15" s="303">
        <f t="shared" si="8"/>
        <v>0</v>
      </c>
    </row>
    <row r="16" spans="1:27" ht="21" customHeight="1" x14ac:dyDescent="0.2">
      <c r="A16" s="86">
        <v>10</v>
      </c>
      <c r="B16" s="86" t="s">
        <v>400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2"/>
        <v>0€</v>
      </c>
      <c r="J16" s="275" t="str">
        <f t="shared" si="3"/>
        <v>0€</v>
      </c>
      <c r="K16" s="275">
        <f t="shared" si="0"/>
        <v>0</v>
      </c>
      <c r="L16" s="280">
        <f t="shared" si="1"/>
        <v>0</v>
      </c>
      <c r="M16" s="279" t="s">
        <v>223</v>
      </c>
      <c r="N16" s="276"/>
      <c r="O16" s="283">
        <f t="shared" si="4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5"/>
        <v>0</v>
      </c>
      <c r="U16" s="276">
        <f t="shared" si="5"/>
        <v>0</v>
      </c>
      <c r="V16" s="288"/>
      <c r="W16" s="284">
        <f t="shared" si="6"/>
        <v>0</v>
      </c>
      <c r="Y16" s="140">
        <f t="shared" si="9"/>
        <v>0</v>
      </c>
      <c r="Z16" s="139">
        <f t="shared" si="7"/>
        <v>0</v>
      </c>
      <c r="AA16" s="303">
        <f t="shared" si="8"/>
        <v>0</v>
      </c>
    </row>
    <row r="17" spans="1:27" ht="21" customHeight="1" x14ac:dyDescent="0.2">
      <c r="A17" s="86">
        <v>11</v>
      </c>
      <c r="B17" s="86" t="s">
        <v>400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2"/>
        <v>0€</v>
      </c>
      <c r="J17" s="275" t="str">
        <f t="shared" si="3"/>
        <v>0€</v>
      </c>
      <c r="K17" s="275">
        <f t="shared" si="0"/>
        <v>0</v>
      </c>
      <c r="L17" s="280">
        <f t="shared" si="1"/>
        <v>0</v>
      </c>
      <c r="M17" s="279" t="s">
        <v>223</v>
      </c>
      <c r="N17" s="276"/>
      <c r="O17" s="283">
        <f t="shared" si="4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5"/>
        <v>0</v>
      </c>
      <c r="U17" s="276">
        <f t="shared" si="5"/>
        <v>0</v>
      </c>
      <c r="V17" s="288"/>
      <c r="W17" s="284">
        <f t="shared" si="6"/>
        <v>0</v>
      </c>
      <c r="Y17" s="140">
        <f t="shared" si="9"/>
        <v>0</v>
      </c>
      <c r="Z17" s="139">
        <f t="shared" si="7"/>
        <v>0</v>
      </c>
      <c r="AA17" s="303">
        <f t="shared" si="8"/>
        <v>0</v>
      </c>
    </row>
    <row r="18" spans="1:27" ht="21" customHeight="1" x14ac:dyDescent="0.2">
      <c r="A18" s="86">
        <v>12</v>
      </c>
      <c r="B18" s="86" t="s">
        <v>400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2"/>
        <v>0€</v>
      </c>
      <c r="J18" s="275" t="str">
        <f t="shared" si="3"/>
        <v>0€</v>
      </c>
      <c r="K18" s="275">
        <f t="shared" si="0"/>
        <v>0</v>
      </c>
      <c r="L18" s="280">
        <f t="shared" si="1"/>
        <v>0</v>
      </c>
      <c r="M18" s="279" t="s">
        <v>223</v>
      </c>
      <c r="N18" s="276"/>
      <c r="O18" s="283">
        <f t="shared" si="4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5"/>
        <v>0</v>
      </c>
      <c r="U18" s="276">
        <f t="shared" si="5"/>
        <v>0</v>
      </c>
      <c r="V18" s="288"/>
      <c r="W18" s="284">
        <f t="shared" si="6"/>
        <v>0</v>
      </c>
      <c r="Y18" s="140">
        <f t="shared" si="9"/>
        <v>0</v>
      </c>
      <c r="Z18" s="139">
        <f t="shared" si="7"/>
        <v>0</v>
      </c>
      <c r="AA18" s="303">
        <f t="shared" si="8"/>
        <v>0</v>
      </c>
    </row>
    <row r="19" spans="1:27" ht="21" customHeight="1" x14ac:dyDescent="0.2">
      <c r="A19" s="86">
        <v>13</v>
      </c>
      <c r="B19" s="86" t="s">
        <v>400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2"/>
        <v>0€</v>
      </c>
      <c r="J19" s="275" t="str">
        <f t="shared" si="3"/>
        <v>0€</v>
      </c>
      <c r="K19" s="275">
        <f t="shared" si="0"/>
        <v>0</v>
      </c>
      <c r="L19" s="280">
        <f t="shared" si="1"/>
        <v>0</v>
      </c>
      <c r="M19" s="279" t="s">
        <v>223</v>
      </c>
      <c r="N19" s="276"/>
      <c r="O19" s="283">
        <f t="shared" si="4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5"/>
        <v>0</v>
      </c>
      <c r="U19" s="276">
        <f t="shared" si="5"/>
        <v>0</v>
      </c>
      <c r="V19" s="288"/>
      <c r="W19" s="284">
        <f t="shared" si="6"/>
        <v>0</v>
      </c>
      <c r="Y19" s="140">
        <f t="shared" si="9"/>
        <v>0</v>
      </c>
      <c r="Z19" s="139">
        <f t="shared" si="7"/>
        <v>0</v>
      </c>
      <c r="AA19" s="303">
        <f t="shared" si="8"/>
        <v>0</v>
      </c>
    </row>
    <row r="20" spans="1:27" ht="21" customHeight="1" x14ac:dyDescent="0.2">
      <c r="A20" s="86">
        <v>14</v>
      </c>
      <c r="B20" s="86" t="s">
        <v>400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2"/>
        <v>0€</v>
      </c>
      <c r="J20" s="275" t="str">
        <f t="shared" si="3"/>
        <v>0€</v>
      </c>
      <c r="K20" s="275">
        <f t="shared" si="0"/>
        <v>0</v>
      </c>
      <c r="L20" s="280">
        <f t="shared" si="1"/>
        <v>0</v>
      </c>
      <c r="M20" s="279" t="s">
        <v>223</v>
      </c>
      <c r="N20" s="276"/>
      <c r="O20" s="283">
        <f t="shared" si="4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5"/>
        <v>0</v>
      </c>
      <c r="U20" s="276">
        <f t="shared" si="5"/>
        <v>0</v>
      </c>
      <c r="V20" s="288"/>
      <c r="W20" s="284">
        <f t="shared" si="6"/>
        <v>0</v>
      </c>
      <c r="Y20" s="140">
        <f t="shared" si="9"/>
        <v>0</v>
      </c>
      <c r="Z20" s="139">
        <f t="shared" si="7"/>
        <v>0</v>
      </c>
      <c r="AA20" s="303">
        <f t="shared" si="8"/>
        <v>0</v>
      </c>
    </row>
    <row r="21" spans="1:27" ht="21" customHeight="1" x14ac:dyDescent="0.2">
      <c r="A21" s="86">
        <v>15</v>
      </c>
      <c r="B21" s="86" t="s">
        <v>400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2"/>
        <v>0€</v>
      </c>
      <c r="J21" s="275" t="str">
        <f t="shared" si="3"/>
        <v>0€</v>
      </c>
      <c r="K21" s="275">
        <f t="shared" si="0"/>
        <v>0</v>
      </c>
      <c r="L21" s="280">
        <f t="shared" si="1"/>
        <v>0</v>
      </c>
      <c r="M21" s="279" t="s">
        <v>223</v>
      </c>
      <c r="N21" s="276"/>
      <c r="O21" s="283">
        <f t="shared" si="4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5"/>
        <v>0</v>
      </c>
      <c r="U21" s="276">
        <f t="shared" si="5"/>
        <v>0</v>
      </c>
      <c r="V21" s="288"/>
      <c r="W21" s="284">
        <f t="shared" si="6"/>
        <v>0</v>
      </c>
      <c r="Y21" s="140">
        <f t="shared" si="9"/>
        <v>0</v>
      </c>
      <c r="Z21" s="139">
        <f t="shared" si="7"/>
        <v>0</v>
      </c>
      <c r="AA21" s="303">
        <f t="shared" si="8"/>
        <v>0</v>
      </c>
    </row>
    <row r="22" spans="1:27" ht="21" customHeight="1" x14ac:dyDescent="0.2">
      <c r="A22" s="86">
        <v>16</v>
      </c>
      <c r="B22" s="86" t="s">
        <v>400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2"/>
        <v>0€</v>
      </c>
      <c r="J22" s="275" t="str">
        <f t="shared" si="3"/>
        <v>0€</v>
      </c>
      <c r="K22" s="275">
        <f t="shared" si="0"/>
        <v>0</v>
      </c>
      <c r="L22" s="280">
        <f t="shared" si="1"/>
        <v>0</v>
      </c>
      <c r="M22" s="279" t="s">
        <v>223</v>
      </c>
      <c r="N22" s="276"/>
      <c r="O22" s="283">
        <f t="shared" si="4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5"/>
        <v>0</v>
      </c>
      <c r="U22" s="276">
        <f t="shared" si="5"/>
        <v>0</v>
      </c>
      <c r="V22" s="288"/>
      <c r="W22" s="284">
        <f t="shared" si="6"/>
        <v>0</v>
      </c>
      <c r="Y22" s="140">
        <f t="shared" si="9"/>
        <v>0</v>
      </c>
      <c r="Z22" s="139">
        <f t="shared" si="7"/>
        <v>0</v>
      </c>
      <c r="AA22" s="303">
        <f t="shared" si="8"/>
        <v>0</v>
      </c>
    </row>
    <row r="23" spans="1:27" ht="21" customHeight="1" x14ac:dyDescent="0.2">
      <c r="A23" s="86">
        <v>17</v>
      </c>
      <c r="B23" s="86" t="s">
        <v>400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2"/>
        <v>0€</v>
      </c>
      <c r="J23" s="275" t="str">
        <f t="shared" si="3"/>
        <v>0€</v>
      </c>
      <c r="K23" s="275">
        <f t="shared" ref="K23:L40" si="10">IF(YEAR($F23)&gt;2021,G23,0)</f>
        <v>0</v>
      </c>
      <c r="L23" s="280">
        <f t="shared" si="10"/>
        <v>0</v>
      </c>
      <c r="M23" s="279" t="s">
        <v>223</v>
      </c>
      <c r="N23" s="276"/>
      <c r="O23" s="283">
        <f t="shared" si="4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5"/>
        <v>0</v>
      </c>
      <c r="U23" s="276">
        <f t="shared" si="5"/>
        <v>0</v>
      </c>
      <c r="V23" s="288"/>
      <c r="W23" s="284">
        <f t="shared" si="6"/>
        <v>0</v>
      </c>
      <c r="Y23" s="140">
        <f t="shared" si="9"/>
        <v>0</v>
      </c>
      <c r="Z23" s="139">
        <f t="shared" si="7"/>
        <v>0</v>
      </c>
      <c r="AA23" s="303">
        <f t="shared" si="8"/>
        <v>0</v>
      </c>
    </row>
    <row r="24" spans="1:27" ht="18.75" customHeight="1" x14ac:dyDescent="0.2">
      <c r="A24" s="86">
        <v>18</v>
      </c>
      <c r="B24" s="86" t="s">
        <v>400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2"/>
        <v>0€</v>
      </c>
      <c r="J24" s="275" t="str">
        <f t="shared" si="3"/>
        <v>0€</v>
      </c>
      <c r="K24" s="275">
        <f t="shared" si="10"/>
        <v>0</v>
      </c>
      <c r="L24" s="280">
        <f t="shared" si="10"/>
        <v>0</v>
      </c>
      <c r="M24" s="279" t="s">
        <v>223</v>
      </c>
      <c r="N24" s="276"/>
      <c r="O24" s="283">
        <f t="shared" si="4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1">R24-P24</f>
        <v>0</v>
      </c>
      <c r="U24" s="276">
        <f t="shared" si="11"/>
        <v>0</v>
      </c>
      <c r="V24" s="288"/>
      <c r="W24" s="284">
        <f t="shared" si="6"/>
        <v>0</v>
      </c>
      <c r="Y24" s="140">
        <f t="shared" si="9"/>
        <v>0</v>
      </c>
      <c r="Z24" s="139">
        <f t="shared" si="7"/>
        <v>0</v>
      </c>
      <c r="AA24" s="303">
        <f t="shared" si="8"/>
        <v>0</v>
      </c>
    </row>
    <row r="25" spans="1:27" ht="18.75" customHeight="1" x14ac:dyDescent="0.2">
      <c r="A25" s="86">
        <v>19</v>
      </c>
      <c r="B25" s="86" t="s">
        <v>400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2"/>
        <v>0€</v>
      </c>
      <c r="J25" s="275" t="str">
        <f t="shared" si="3"/>
        <v>0€</v>
      </c>
      <c r="K25" s="275">
        <f t="shared" si="10"/>
        <v>0</v>
      </c>
      <c r="L25" s="280">
        <f t="shared" si="10"/>
        <v>0</v>
      </c>
      <c r="M25" s="279" t="s">
        <v>223</v>
      </c>
      <c r="N25" s="276"/>
      <c r="O25" s="283">
        <f t="shared" si="4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1"/>
        <v>0</v>
      </c>
      <c r="U25" s="276">
        <f t="shared" si="11"/>
        <v>0</v>
      </c>
      <c r="V25" s="288"/>
      <c r="W25" s="284">
        <f t="shared" si="6"/>
        <v>0</v>
      </c>
      <c r="Y25" s="140">
        <f t="shared" si="9"/>
        <v>0</v>
      </c>
      <c r="Z25" s="139">
        <f t="shared" si="7"/>
        <v>0</v>
      </c>
      <c r="AA25" s="303">
        <f t="shared" si="8"/>
        <v>0</v>
      </c>
    </row>
    <row r="26" spans="1:27" ht="18.75" customHeight="1" x14ac:dyDescent="0.2">
      <c r="A26" s="86">
        <v>20</v>
      </c>
      <c r="B26" s="86" t="s">
        <v>400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2"/>
        <v>0€</v>
      </c>
      <c r="J26" s="275" t="str">
        <f t="shared" si="3"/>
        <v>0€</v>
      </c>
      <c r="K26" s="275">
        <f t="shared" si="10"/>
        <v>0</v>
      </c>
      <c r="L26" s="280">
        <f t="shared" si="10"/>
        <v>0</v>
      </c>
      <c r="M26" s="279" t="s">
        <v>223</v>
      </c>
      <c r="N26" s="276"/>
      <c r="O26" s="283">
        <f t="shared" si="4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1"/>
        <v>0</v>
      </c>
      <c r="U26" s="276">
        <f t="shared" si="11"/>
        <v>0</v>
      </c>
      <c r="V26" s="288"/>
      <c r="W26" s="284">
        <f t="shared" si="6"/>
        <v>0</v>
      </c>
      <c r="Y26" s="140">
        <f t="shared" si="9"/>
        <v>0</v>
      </c>
      <c r="Z26" s="139">
        <f t="shared" si="7"/>
        <v>0</v>
      </c>
      <c r="AA26" s="303">
        <f t="shared" si="8"/>
        <v>0</v>
      </c>
    </row>
    <row r="27" spans="1:27" ht="18.75" customHeight="1" x14ac:dyDescent="0.2">
      <c r="A27" s="86">
        <v>21</v>
      </c>
      <c r="B27" s="86" t="s">
        <v>400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2"/>
        <v>0€</v>
      </c>
      <c r="J27" s="275" t="str">
        <f t="shared" si="3"/>
        <v>0€</v>
      </c>
      <c r="K27" s="275">
        <f t="shared" si="10"/>
        <v>0</v>
      </c>
      <c r="L27" s="280">
        <f t="shared" si="10"/>
        <v>0</v>
      </c>
      <c r="M27" s="279" t="s">
        <v>223</v>
      </c>
      <c r="N27" s="276"/>
      <c r="O27" s="283">
        <f t="shared" si="4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1"/>
        <v>0</v>
      </c>
      <c r="U27" s="276">
        <f t="shared" si="11"/>
        <v>0</v>
      </c>
      <c r="V27" s="288"/>
      <c r="W27" s="284">
        <f t="shared" si="6"/>
        <v>0</v>
      </c>
      <c r="Y27" s="140">
        <f t="shared" si="9"/>
        <v>0</v>
      </c>
      <c r="Z27" s="139">
        <f t="shared" si="7"/>
        <v>0</v>
      </c>
      <c r="AA27" s="303">
        <f t="shared" si="8"/>
        <v>0</v>
      </c>
    </row>
    <row r="28" spans="1:27" ht="18.75" customHeight="1" x14ac:dyDescent="0.2">
      <c r="A28" s="86">
        <v>22</v>
      </c>
      <c r="B28" s="86" t="s">
        <v>400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2"/>
        <v>0€</v>
      </c>
      <c r="J28" s="275" t="str">
        <f t="shared" si="3"/>
        <v>0€</v>
      </c>
      <c r="K28" s="275">
        <f t="shared" si="10"/>
        <v>0</v>
      </c>
      <c r="L28" s="280">
        <f t="shared" si="10"/>
        <v>0</v>
      </c>
      <c r="M28" s="279" t="s">
        <v>223</v>
      </c>
      <c r="N28" s="276"/>
      <c r="O28" s="283">
        <f t="shared" si="4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1"/>
        <v>0</v>
      </c>
      <c r="U28" s="276">
        <f t="shared" si="11"/>
        <v>0</v>
      </c>
      <c r="V28" s="288"/>
      <c r="W28" s="284">
        <f t="shared" si="6"/>
        <v>0</v>
      </c>
      <c r="Y28" s="140">
        <f t="shared" si="9"/>
        <v>0</v>
      </c>
      <c r="Z28" s="139">
        <f t="shared" si="7"/>
        <v>0</v>
      </c>
      <c r="AA28" s="303">
        <f t="shared" si="8"/>
        <v>0</v>
      </c>
    </row>
    <row r="29" spans="1:27" ht="18.75" customHeight="1" x14ac:dyDescent="0.2">
      <c r="A29" s="86">
        <v>23</v>
      </c>
      <c r="B29" s="86" t="s">
        <v>400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2"/>
        <v>0€</v>
      </c>
      <c r="J29" s="275" t="str">
        <f t="shared" si="3"/>
        <v>0€</v>
      </c>
      <c r="K29" s="275">
        <f t="shared" si="10"/>
        <v>0</v>
      </c>
      <c r="L29" s="280">
        <f t="shared" si="10"/>
        <v>0</v>
      </c>
      <c r="M29" s="279" t="s">
        <v>223</v>
      </c>
      <c r="N29" s="276"/>
      <c r="O29" s="283">
        <f t="shared" si="4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1"/>
        <v>0</v>
      </c>
      <c r="U29" s="276">
        <f t="shared" si="11"/>
        <v>0</v>
      </c>
      <c r="V29" s="288"/>
      <c r="W29" s="284">
        <f t="shared" si="6"/>
        <v>0</v>
      </c>
      <c r="Y29" s="140">
        <f t="shared" si="9"/>
        <v>0</v>
      </c>
      <c r="Z29" s="139">
        <f t="shared" si="7"/>
        <v>0</v>
      </c>
      <c r="AA29" s="303">
        <f t="shared" si="8"/>
        <v>0</v>
      </c>
    </row>
    <row r="30" spans="1:27" ht="18.75" customHeight="1" x14ac:dyDescent="0.2">
      <c r="A30" s="86">
        <v>24</v>
      </c>
      <c r="B30" s="86" t="s">
        <v>400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2"/>
        <v>0€</v>
      </c>
      <c r="J30" s="275" t="str">
        <f t="shared" si="3"/>
        <v>0€</v>
      </c>
      <c r="K30" s="275">
        <f t="shared" si="10"/>
        <v>0</v>
      </c>
      <c r="L30" s="280">
        <f t="shared" si="10"/>
        <v>0</v>
      </c>
      <c r="M30" s="279" t="s">
        <v>223</v>
      </c>
      <c r="N30" s="276"/>
      <c r="O30" s="283">
        <f t="shared" si="4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1"/>
        <v>0</v>
      </c>
      <c r="U30" s="276">
        <f t="shared" si="11"/>
        <v>0</v>
      </c>
      <c r="V30" s="288"/>
      <c r="W30" s="284">
        <f t="shared" si="6"/>
        <v>0</v>
      </c>
      <c r="Y30" s="140">
        <f t="shared" si="9"/>
        <v>0</v>
      </c>
      <c r="Z30" s="139">
        <f t="shared" si="7"/>
        <v>0</v>
      </c>
      <c r="AA30" s="303">
        <f t="shared" si="8"/>
        <v>0</v>
      </c>
    </row>
    <row r="31" spans="1:27" ht="18.75" customHeight="1" x14ac:dyDescent="0.2">
      <c r="A31" s="86">
        <v>25</v>
      </c>
      <c r="B31" s="86" t="s">
        <v>400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2"/>
        <v>0€</v>
      </c>
      <c r="J31" s="275" t="str">
        <f t="shared" si="3"/>
        <v>0€</v>
      </c>
      <c r="K31" s="275">
        <f t="shared" si="10"/>
        <v>0</v>
      </c>
      <c r="L31" s="280">
        <f t="shared" si="10"/>
        <v>0</v>
      </c>
      <c r="M31" s="279" t="s">
        <v>223</v>
      </c>
      <c r="N31" s="276"/>
      <c r="O31" s="283">
        <f t="shared" si="4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1"/>
        <v>0</v>
      </c>
      <c r="U31" s="276">
        <f t="shared" si="11"/>
        <v>0</v>
      </c>
      <c r="V31" s="288"/>
      <c r="W31" s="284">
        <f t="shared" si="6"/>
        <v>0</v>
      </c>
      <c r="Y31" s="140">
        <f t="shared" si="9"/>
        <v>0</v>
      </c>
      <c r="Z31" s="139">
        <f t="shared" si="7"/>
        <v>0</v>
      </c>
      <c r="AA31" s="303">
        <f t="shared" si="8"/>
        <v>0</v>
      </c>
    </row>
    <row r="32" spans="1:27" ht="18.75" customHeight="1" x14ac:dyDescent="0.2">
      <c r="A32" s="86">
        <v>26</v>
      </c>
      <c r="B32" s="86" t="s">
        <v>400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2"/>
        <v>0€</v>
      </c>
      <c r="J32" s="275" t="str">
        <f t="shared" si="3"/>
        <v>0€</v>
      </c>
      <c r="K32" s="275">
        <f t="shared" si="10"/>
        <v>0</v>
      </c>
      <c r="L32" s="280">
        <f t="shared" si="10"/>
        <v>0</v>
      </c>
      <c r="M32" s="279" t="s">
        <v>223</v>
      </c>
      <c r="N32" s="276"/>
      <c r="O32" s="283">
        <f t="shared" si="4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1"/>
        <v>0</v>
      </c>
      <c r="U32" s="276">
        <f t="shared" si="11"/>
        <v>0</v>
      </c>
      <c r="V32" s="288"/>
      <c r="W32" s="284">
        <f t="shared" si="6"/>
        <v>0</v>
      </c>
      <c r="Y32" s="140">
        <f t="shared" si="9"/>
        <v>0</v>
      </c>
      <c r="Z32" s="139">
        <f t="shared" si="7"/>
        <v>0</v>
      </c>
      <c r="AA32" s="303">
        <f t="shared" si="8"/>
        <v>0</v>
      </c>
    </row>
    <row r="33" spans="1:27" ht="18.75" customHeight="1" x14ac:dyDescent="0.2">
      <c r="A33" s="86">
        <v>27</v>
      </c>
      <c r="B33" s="86" t="s">
        <v>400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2"/>
        <v>0€</v>
      </c>
      <c r="J33" s="275" t="str">
        <f t="shared" si="3"/>
        <v>0€</v>
      </c>
      <c r="K33" s="275">
        <f t="shared" si="10"/>
        <v>0</v>
      </c>
      <c r="L33" s="280">
        <f t="shared" si="10"/>
        <v>0</v>
      </c>
      <c r="M33" s="279" t="s">
        <v>223</v>
      </c>
      <c r="N33" s="276"/>
      <c r="O33" s="283">
        <f t="shared" si="4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1"/>
        <v>0</v>
      </c>
      <c r="U33" s="276">
        <f t="shared" si="11"/>
        <v>0</v>
      </c>
      <c r="V33" s="288"/>
      <c r="W33" s="284">
        <f t="shared" si="6"/>
        <v>0</v>
      </c>
      <c r="Y33" s="140">
        <f t="shared" si="9"/>
        <v>0</v>
      </c>
      <c r="Z33" s="139">
        <f t="shared" si="7"/>
        <v>0</v>
      </c>
      <c r="AA33" s="303">
        <f t="shared" si="8"/>
        <v>0</v>
      </c>
    </row>
    <row r="34" spans="1:27" ht="18.75" customHeight="1" x14ac:dyDescent="0.2">
      <c r="A34" s="86">
        <v>28</v>
      </c>
      <c r="B34" s="86" t="s">
        <v>400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2"/>
        <v>0€</v>
      </c>
      <c r="J34" s="275" t="str">
        <f t="shared" si="3"/>
        <v>0€</v>
      </c>
      <c r="K34" s="275">
        <f t="shared" si="10"/>
        <v>0</v>
      </c>
      <c r="L34" s="280">
        <f t="shared" si="10"/>
        <v>0</v>
      </c>
      <c r="M34" s="279" t="s">
        <v>223</v>
      </c>
      <c r="N34" s="276"/>
      <c r="O34" s="283">
        <f t="shared" si="4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1"/>
        <v>0</v>
      </c>
      <c r="U34" s="276">
        <f t="shared" si="11"/>
        <v>0</v>
      </c>
      <c r="V34" s="288"/>
      <c r="W34" s="284">
        <f t="shared" si="6"/>
        <v>0</v>
      </c>
      <c r="Y34" s="140">
        <f t="shared" si="9"/>
        <v>0</v>
      </c>
      <c r="Z34" s="139">
        <f t="shared" si="7"/>
        <v>0</v>
      </c>
      <c r="AA34" s="303">
        <f t="shared" si="8"/>
        <v>0</v>
      </c>
    </row>
    <row r="35" spans="1:27" ht="18.75" customHeight="1" x14ac:dyDescent="0.2">
      <c r="A35" s="86">
        <v>29</v>
      </c>
      <c r="B35" s="86" t="s">
        <v>400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2"/>
        <v>0€</v>
      </c>
      <c r="J35" s="275" t="str">
        <f t="shared" si="3"/>
        <v>0€</v>
      </c>
      <c r="K35" s="275">
        <f t="shared" si="10"/>
        <v>0</v>
      </c>
      <c r="L35" s="280">
        <f t="shared" si="10"/>
        <v>0</v>
      </c>
      <c r="M35" s="279" t="s">
        <v>223</v>
      </c>
      <c r="N35" s="276"/>
      <c r="O35" s="283">
        <f t="shared" si="4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1"/>
        <v>0</v>
      </c>
      <c r="U35" s="276">
        <f t="shared" si="11"/>
        <v>0</v>
      </c>
      <c r="V35" s="288"/>
      <c r="W35" s="284">
        <f t="shared" si="6"/>
        <v>0</v>
      </c>
      <c r="Y35" s="140">
        <f t="shared" si="9"/>
        <v>0</v>
      </c>
      <c r="Z35" s="139">
        <f t="shared" si="7"/>
        <v>0</v>
      </c>
      <c r="AA35" s="303">
        <f t="shared" si="8"/>
        <v>0</v>
      </c>
    </row>
    <row r="36" spans="1:27" ht="18.75" customHeight="1" x14ac:dyDescent="0.2">
      <c r="A36" s="86">
        <v>30</v>
      </c>
      <c r="B36" s="86" t="s">
        <v>400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2"/>
        <v>0€</v>
      </c>
      <c r="J36" s="275" t="str">
        <f t="shared" si="3"/>
        <v>0€</v>
      </c>
      <c r="K36" s="275">
        <f t="shared" si="10"/>
        <v>0</v>
      </c>
      <c r="L36" s="280">
        <f t="shared" si="10"/>
        <v>0</v>
      </c>
      <c r="M36" s="279" t="s">
        <v>223</v>
      </c>
      <c r="N36" s="276"/>
      <c r="O36" s="283">
        <f t="shared" si="4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1"/>
        <v>0</v>
      </c>
      <c r="U36" s="276">
        <f t="shared" si="11"/>
        <v>0</v>
      </c>
      <c r="V36" s="288"/>
      <c r="W36" s="284">
        <f t="shared" si="6"/>
        <v>0</v>
      </c>
      <c r="Y36" s="140">
        <f t="shared" si="9"/>
        <v>0</v>
      </c>
      <c r="Z36" s="139">
        <f t="shared" si="7"/>
        <v>0</v>
      </c>
      <c r="AA36" s="303">
        <f t="shared" si="8"/>
        <v>0</v>
      </c>
    </row>
    <row r="37" spans="1:27" ht="18.75" customHeight="1" x14ac:dyDescent="0.2">
      <c r="A37" s="86">
        <v>31</v>
      </c>
      <c r="B37" s="86" t="s">
        <v>400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2"/>
        <v>0€</v>
      </c>
      <c r="J37" s="275" t="str">
        <f t="shared" si="3"/>
        <v>0€</v>
      </c>
      <c r="K37" s="275">
        <f t="shared" si="10"/>
        <v>0</v>
      </c>
      <c r="L37" s="280">
        <f t="shared" si="10"/>
        <v>0</v>
      </c>
      <c r="M37" s="279" t="s">
        <v>223</v>
      </c>
      <c r="N37" s="276"/>
      <c r="O37" s="283">
        <f t="shared" si="4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1"/>
        <v>0</v>
      </c>
      <c r="U37" s="276">
        <f t="shared" si="11"/>
        <v>0</v>
      </c>
      <c r="V37" s="288"/>
      <c r="W37" s="284">
        <f t="shared" si="6"/>
        <v>0</v>
      </c>
      <c r="Y37" s="140">
        <f t="shared" si="9"/>
        <v>0</v>
      </c>
      <c r="Z37" s="139">
        <f t="shared" si="7"/>
        <v>0</v>
      </c>
      <c r="AA37" s="303">
        <f t="shared" si="8"/>
        <v>0</v>
      </c>
    </row>
    <row r="38" spans="1:27" ht="18.75" customHeight="1" x14ac:dyDescent="0.2">
      <c r="A38" s="86">
        <v>32</v>
      </c>
      <c r="B38" s="86" t="s">
        <v>400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2"/>
        <v>0€</v>
      </c>
      <c r="J38" s="275" t="str">
        <f t="shared" si="3"/>
        <v>0€</v>
      </c>
      <c r="K38" s="275">
        <f t="shared" si="10"/>
        <v>0</v>
      </c>
      <c r="L38" s="280">
        <f t="shared" si="10"/>
        <v>0</v>
      </c>
      <c r="M38" s="279" t="s">
        <v>223</v>
      </c>
      <c r="N38" s="276"/>
      <c r="O38" s="283">
        <f t="shared" si="4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1"/>
        <v>0</v>
      </c>
      <c r="U38" s="276">
        <f t="shared" si="11"/>
        <v>0</v>
      </c>
      <c r="V38" s="288"/>
      <c r="W38" s="284">
        <f t="shared" si="6"/>
        <v>0</v>
      </c>
      <c r="Y38" s="140">
        <f t="shared" si="9"/>
        <v>0</v>
      </c>
      <c r="Z38" s="139">
        <f t="shared" si="7"/>
        <v>0</v>
      </c>
      <c r="AA38" s="303">
        <f t="shared" si="8"/>
        <v>0</v>
      </c>
    </row>
    <row r="39" spans="1:27" ht="18.75" customHeight="1" x14ac:dyDescent="0.2">
      <c r="A39" s="86">
        <v>33</v>
      </c>
      <c r="B39" s="86" t="s">
        <v>400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2"/>
        <v>0€</v>
      </c>
      <c r="J39" s="275" t="str">
        <f t="shared" si="3"/>
        <v>0€</v>
      </c>
      <c r="K39" s="275">
        <f t="shared" si="10"/>
        <v>0</v>
      </c>
      <c r="L39" s="280">
        <f t="shared" si="10"/>
        <v>0</v>
      </c>
      <c r="M39" s="279" t="s">
        <v>223</v>
      </c>
      <c r="N39" s="276"/>
      <c r="O39" s="283">
        <f t="shared" si="4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1"/>
        <v>0</v>
      </c>
      <c r="U39" s="276">
        <f t="shared" si="11"/>
        <v>0</v>
      </c>
      <c r="V39" s="288"/>
      <c r="W39" s="284">
        <f t="shared" si="6"/>
        <v>0</v>
      </c>
      <c r="Y39" s="140">
        <f t="shared" si="9"/>
        <v>0</v>
      </c>
      <c r="Z39" s="139">
        <f t="shared" si="7"/>
        <v>0</v>
      </c>
      <c r="AA39" s="303">
        <f t="shared" si="8"/>
        <v>0</v>
      </c>
    </row>
    <row r="40" spans="1:27" ht="16.5" customHeight="1" thickBot="1" x14ac:dyDescent="0.25">
      <c r="A40" s="86">
        <v>34</v>
      </c>
      <c r="B40" s="86" t="s">
        <v>400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2"/>
        <v>0€</v>
      </c>
      <c r="J40" s="275" t="str">
        <f t="shared" si="3"/>
        <v>0€</v>
      </c>
      <c r="K40" s="275">
        <f t="shared" si="10"/>
        <v>0</v>
      </c>
      <c r="L40" s="280">
        <f t="shared" si="10"/>
        <v>0</v>
      </c>
      <c r="M40" s="279" t="s">
        <v>223</v>
      </c>
      <c r="N40" s="276"/>
      <c r="O40" s="283">
        <f t="shared" si="4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1"/>
        <v>0</v>
      </c>
      <c r="U40" s="276">
        <f t="shared" si="11"/>
        <v>0</v>
      </c>
      <c r="V40" s="288"/>
      <c r="W40" s="284">
        <f t="shared" si="6"/>
        <v>0</v>
      </c>
      <c r="Y40" s="571">
        <f t="shared" si="9"/>
        <v>0</v>
      </c>
      <c r="Z40" s="573">
        <f t="shared" si="7"/>
        <v>0</v>
      </c>
      <c r="AA40" s="303">
        <f t="shared" si="8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2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3">SUM(P7:P41)</f>
        <v>0</v>
      </c>
      <c r="Q44" s="460">
        <f t="shared" si="13"/>
        <v>0</v>
      </c>
      <c r="R44" s="460">
        <f t="shared" si="13"/>
        <v>0</v>
      </c>
      <c r="S44" s="460">
        <f t="shared" si="13"/>
        <v>0</v>
      </c>
      <c r="T44" s="460">
        <f t="shared" si="13"/>
        <v>0</v>
      </c>
      <c r="U44" s="460">
        <f t="shared" si="13"/>
        <v>0</v>
      </c>
      <c r="V44" s="460"/>
      <c r="W44" s="450">
        <f t="shared" ref="W44" si="14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449" priority="14" operator="lessThan">
      <formula>0</formula>
    </cfRule>
    <cfRule type="cellIs" dxfId="44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447" priority="3" operator="lessThan">
      <formula>0</formula>
    </cfRule>
    <cfRule type="cellIs" dxfId="446" priority="4" operator="greaterThan">
      <formula>0</formula>
    </cfRule>
  </conditionalFormatting>
  <conditionalFormatting sqref="O7:O40">
    <cfRule type="cellIs" dxfId="445" priority="41" operator="lessThan">
      <formula>0</formula>
    </cfRule>
    <cfRule type="cellIs" dxfId="444" priority="42" operator="greaterThan">
      <formula>0</formula>
    </cfRule>
  </conditionalFormatting>
  <conditionalFormatting sqref="O43:O44">
    <cfRule type="cellIs" dxfId="443" priority="16" operator="lessThan">
      <formula>0</formula>
    </cfRule>
    <cfRule type="cellIs" dxfId="442" priority="17" operator="greaterThan">
      <formula>0</formula>
    </cfRule>
  </conditionalFormatting>
  <conditionalFormatting sqref="P42:W42 U43:W43">
    <cfRule type="cellIs" dxfId="441" priority="12" operator="lessThan">
      <formula>0</formula>
    </cfRule>
    <cfRule type="cellIs" dxfId="440" priority="13" operator="greaterThan">
      <formula>0</formula>
    </cfRule>
  </conditionalFormatting>
  <conditionalFormatting sqref="W7:W40">
    <cfRule type="colorScale" priority="40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439" priority="10" operator="lessThan">
      <formula>0</formula>
    </cfRule>
    <cfRule type="cellIs" dxfId="438" priority="11" operator="greaterThan">
      <formula>0</formula>
    </cfRule>
  </conditionalFormatting>
  <conditionalFormatting sqref="Z46">
    <cfRule type="cellIs" dxfId="437" priority="1" operator="lessThan">
      <formula>0</formula>
    </cfRule>
    <cfRule type="cellIs" dxfId="436" priority="2" operator="greaterThan">
      <formula>0</formula>
    </cfRule>
  </conditionalFormatting>
  <conditionalFormatting sqref="AA7:AA40">
    <cfRule type="colorScale" priority="39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435" priority="5" operator="lessThan">
      <formula>0</formula>
    </cfRule>
    <cfRule type="cellIs" dxfId="434" priority="6" operator="greaterThan">
      <formula>0</formula>
    </cfRule>
  </conditionalFormatting>
  <dataValidations xWindow="774" yWindow="513" count="3">
    <dataValidation type="list" allowBlank="1" showInputMessage="1" showErrorMessage="1" sqref="M7:M41" xr:uid="{A024FC7B-47C1-47A7-AC62-E386F3A1DF06}">
      <formula1>"áno,nie"</formula1>
    </dataValidation>
    <dataValidation type="custom" allowBlank="1" showErrorMessage="1" error="Hodnota musí byť vždy väčšia ako &quot;0&quot;. " sqref="P41:S41" xr:uid="{0A537767-0933-4DA7-90CB-04F790F325B4}">
      <formula1>"&gt;0"</formula1>
    </dataValidation>
    <dataValidation allowBlank="1" showInputMessage="1" promptTitle="Číslo musí byť väčšie ako 0." prompt="Číslo musí byť väčšie ako 0." sqref="P7:U40" xr:uid="{DADE18B8-6213-48DF-AFE5-6AE9EC0B1CC2}"/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2ACE-EE71-4345-A537-5029B3841608}">
  <dimension ref="A1:AB50"/>
  <sheetViews>
    <sheetView zoomScale="80" zoomScaleNormal="80" workbookViewId="0">
      <pane xSplit="2" ySplit="6" topLeftCell="Y16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401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567" t="s">
        <v>90</v>
      </c>
      <c r="G6" s="565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65.25" customHeight="1" x14ac:dyDescent="0.2">
      <c r="A7" s="86">
        <v>1</v>
      </c>
      <c r="B7" s="86" t="s">
        <v>95</v>
      </c>
      <c r="C7" s="66" t="s">
        <v>402</v>
      </c>
      <c r="D7" s="87" t="s">
        <v>403</v>
      </c>
      <c r="E7" s="88" t="s">
        <v>404</v>
      </c>
      <c r="F7" s="135">
        <v>44531</v>
      </c>
      <c r="G7" s="286">
        <v>626886</v>
      </c>
      <c r="H7" s="287">
        <v>0</v>
      </c>
      <c r="I7" s="280">
        <f>IF(YEAR($F7)=2021,G7,"0€")</f>
        <v>626886</v>
      </c>
      <c r="J7" s="275">
        <f>IF(YEAR($F7)=2021,H7,"0€")</f>
        <v>0</v>
      </c>
      <c r="K7" s="275">
        <f t="shared" ref="K7:L22" si="0">IF(YEAR($F7)&gt;2021,G7,0)</f>
        <v>0</v>
      </c>
      <c r="L7" s="280">
        <f t="shared" si="0"/>
        <v>0</v>
      </c>
      <c r="M7" s="279" t="s">
        <v>218</v>
      </c>
      <c r="N7" s="276"/>
      <c r="O7" s="281">
        <f>-2*G7+H7</f>
        <v>-1253772</v>
      </c>
      <c r="P7" s="302">
        <v>626886</v>
      </c>
      <c r="Q7" s="299">
        <v>0</v>
      </c>
      <c r="R7" s="299">
        <v>1964422</v>
      </c>
      <c r="S7" s="299">
        <v>0</v>
      </c>
      <c r="T7" s="276">
        <f>(R7-P7)</f>
        <v>1337536</v>
      </c>
      <c r="U7" s="276">
        <f>S7-Q7</f>
        <v>0</v>
      </c>
      <c r="V7" s="288" t="s">
        <v>405</v>
      </c>
      <c r="W7" s="284">
        <f>-2*T7+U7</f>
        <v>-2675072</v>
      </c>
      <c r="Y7" s="564">
        <f>I7+K7+T7</f>
        <v>1964422</v>
      </c>
      <c r="Z7" s="575">
        <f>J7+L7+U7</f>
        <v>0</v>
      </c>
      <c r="AA7" s="568">
        <f>O7+W7</f>
        <v>-3928844</v>
      </c>
    </row>
    <row r="8" spans="1:27" s="90" customFormat="1" ht="46.5" customHeight="1" x14ac:dyDescent="0.2">
      <c r="A8" s="86">
        <v>2</v>
      </c>
      <c r="B8" s="86" t="s">
        <v>95</v>
      </c>
      <c r="C8" s="86" t="s">
        <v>406</v>
      </c>
      <c r="D8" s="87" t="s">
        <v>407</v>
      </c>
      <c r="E8" s="93" t="s">
        <v>408</v>
      </c>
      <c r="F8" s="135">
        <v>44759</v>
      </c>
      <c r="G8" s="286">
        <v>5116</v>
      </c>
      <c r="H8" s="287">
        <v>3439310</v>
      </c>
      <c r="I8" s="280" t="str">
        <f t="shared" ref="I8:I40" si="1">IF(YEAR($F8)=2021,G8,"0€")</f>
        <v>0€</v>
      </c>
      <c r="J8" s="275" t="str">
        <f t="shared" ref="J8:J40" si="2">IF(YEAR($F8)=2021,H8,"0€")</f>
        <v>0€</v>
      </c>
      <c r="K8" s="275">
        <f t="shared" si="0"/>
        <v>5116</v>
      </c>
      <c r="L8" s="280">
        <f t="shared" si="0"/>
        <v>3439310</v>
      </c>
      <c r="M8" s="279" t="s">
        <v>218</v>
      </c>
      <c r="N8" s="276"/>
      <c r="O8" s="281">
        <f t="shared" ref="O8:O40" si="3">-2*G8+H8</f>
        <v>3429078</v>
      </c>
      <c r="P8" s="302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9"/>
      <c r="W8" s="284">
        <f t="shared" ref="W8:W40" si="5">-2*T8+U8</f>
        <v>0</v>
      </c>
      <c r="Y8" s="140">
        <f>I8+K8+T8</f>
        <v>5116</v>
      </c>
      <c r="Z8" s="139">
        <f t="shared" ref="Z8:Z40" si="6">J8+L8+U8</f>
        <v>3439310</v>
      </c>
      <c r="AA8" s="568">
        <f t="shared" ref="AA8:AA40" si="7">O8+W8</f>
        <v>3429078</v>
      </c>
    </row>
    <row r="9" spans="1:27" s="90" customFormat="1" ht="44.25" customHeight="1" x14ac:dyDescent="0.2">
      <c r="A9" s="86">
        <v>3</v>
      </c>
      <c r="B9" s="86" t="s">
        <v>95</v>
      </c>
      <c r="C9" s="86" t="s">
        <v>409</v>
      </c>
      <c r="D9" s="87" t="s">
        <v>410</v>
      </c>
      <c r="E9" s="93" t="s">
        <v>411</v>
      </c>
      <c r="F9" s="135">
        <v>44759</v>
      </c>
      <c r="G9" s="286">
        <v>72168.92</v>
      </c>
      <c r="H9" s="287">
        <v>27494.73</v>
      </c>
      <c r="I9" s="280" t="str">
        <f t="shared" si="1"/>
        <v>0€</v>
      </c>
      <c r="J9" s="275" t="str">
        <f t="shared" si="2"/>
        <v>0€</v>
      </c>
      <c r="K9" s="275">
        <f t="shared" si="0"/>
        <v>72168.92</v>
      </c>
      <c r="L9" s="280">
        <f t="shared" si="0"/>
        <v>27494.73</v>
      </c>
      <c r="M9" s="279" t="s">
        <v>218</v>
      </c>
      <c r="N9" s="276"/>
      <c r="O9" s="281">
        <f t="shared" si="3"/>
        <v>-116843.11</v>
      </c>
      <c r="P9" s="302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ref="Y9:Y10" si="8">I9+K9+T9</f>
        <v>72168.92</v>
      </c>
      <c r="Z9" s="139">
        <f t="shared" si="6"/>
        <v>27494.73</v>
      </c>
      <c r="AA9" s="568">
        <f t="shared" si="7"/>
        <v>-116843.11</v>
      </c>
    </row>
    <row r="10" spans="1:27" s="90" customFormat="1" ht="33" customHeight="1" x14ac:dyDescent="0.2">
      <c r="A10" s="86">
        <v>4</v>
      </c>
      <c r="B10" s="86" t="s">
        <v>95</v>
      </c>
      <c r="C10" s="66" t="s">
        <v>412</v>
      </c>
      <c r="D10" s="94" t="s">
        <v>413</v>
      </c>
      <c r="E10" s="88" t="s">
        <v>414</v>
      </c>
      <c r="F10" s="135">
        <v>45352</v>
      </c>
      <c r="G10" s="286">
        <v>102447</v>
      </c>
      <c r="H10" s="287">
        <v>6276542</v>
      </c>
      <c r="I10" s="280" t="str">
        <f t="shared" si="1"/>
        <v>0€</v>
      </c>
      <c r="J10" s="275" t="str">
        <f t="shared" si="2"/>
        <v>0€</v>
      </c>
      <c r="K10" s="275">
        <f t="shared" si="0"/>
        <v>102447</v>
      </c>
      <c r="L10" s="280">
        <f t="shared" si="0"/>
        <v>6276542</v>
      </c>
      <c r="M10" s="279" t="s">
        <v>218</v>
      </c>
      <c r="N10" s="276"/>
      <c r="O10" s="281">
        <f t="shared" si="3"/>
        <v>6071648</v>
      </c>
      <c r="P10" s="302">
        <v>0</v>
      </c>
      <c r="Q10" s="299">
        <v>0</v>
      </c>
      <c r="R10" s="299">
        <v>0</v>
      </c>
      <c r="S10" s="299">
        <v>0</v>
      </c>
      <c r="T10" s="276">
        <f t="shared" si="4"/>
        <v>0</v>
      </c>
      <c r="U10" s="276">
        <f t="shared" si="4"/>
        <v>0</v>
      </c>
      <c r="V10" s="288"/>
      <c r="W10" s="284">
        <f t="shared" si="5"/>
        <v>0</v>
      </c>
      <c r="Y10" s="140">
        <f t="shared" si="8"/>
        <v>102447</v>
      </c>
      <c r="Z10" s="139">
        <f t="shared" si="6"/>
        <v>6276542</v>
      </c>
      <c r="AA10" s="568">
        <f t="shared" si="7"/>
        <v>6071648</v>
      </c>
    </row>
    <row r="11" spans="1:27" s="90" customFormat="1" ht="33" customHeight="1" x14ac:dyDescent="0.2">
      <c r="A11" s="86">
        <v>5</v>
      </c>
      <c r="B11" s="86" t="s">
        <v>95</v>
      </c>
      <c r="C11" s="87" t="s">
        <v>415</v>
      </c>
      <c r="D11" s="87" t="s">
        <v>416</v>
      </c>
      <c r="E11" s="93" t="s">
        <v>417</v>
      </c>
      <c r="F11" s="135">
        <v>45870</v>
      </c>
      <c r="G11" s="286">
        <v>0</v>
      </c>
      <c r="H11" s="287">
        <v>46098</v>
      </c>
      <c r="I11" s="280" t="str">
        <f t="shared" si="1"/>
        <v>0€</v>
      </c>
      <c r="J11" s="275" t="str">
        <f t="shared" si="2"/>
        <v>0€</v>
      </c>
      <c r="K11" s="275">
        <f t="shared" si="0"/>
        <v>0</v>
      </c>
      <c r="L11" s="280">
        <f t="shared" si="0"/>
        <v>46098</v>
      </c>
      <c r="M11" s="279" t="s">
        <v>218</v>
      </c>
      <c r="N11" s="276"/>
      <c r="O11" s="281">
        <f t="shared" si="3"/>
        <v>46098</v>
      </c>
      <c r="P11" s="302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ref="Y11" si="9">I11+K11+T11</f>
        <v>0</v>
      </c>
      <c r="Z11" s="139">
        <f t="shared" si="6"/>
        <v>46098</v>
      </c>
      <c r="AA11" s="568">
        <f t="shared" si="7"/>
        <v>46098</v>
      </c>
    </row>
    <row r="12" spans="1:27" s="90" customFormat="1" ht="21" customHeight="1" x14ac:dyDescent="0.2">
      <c r="A12" s="86">
        <v>6</v>
      </c>
      <c r="B12" s="86" t="s">
        <v>95</v>
      </c>
      <c r="C12" s="66"/>
      <c r="D12" s="94"/>
      <c r="E12" s="93"/>
      <c r="F12" s="135"/>
      <c r="G12" s="286">
        <v>0</v>
      </c>
      <c r="H12" s="287">
        <v>0</v>
      </c>
      <c r="I12" s="275" t="str">
        <f t="shared" si="1"/>
        <v>0€</v>
      </c>
      <c r="J12" s="275" t="str">
        <f t="shared" si="2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1">
        <f t="shared" si="3"/>
        <v>0</v>
      </c>
      <c r="P12" s="302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ref="Y12:Y40" si="10">I12+K12+T12</f>
        <v>0</v>
      </c>
      <c r="Z12" s="139">
        <f t="shared" si="6"/>
        <v>0</v>
      </c>
      <c r="AA12" s="568">
        <f t="shared" si="7"/>
        <v>0</v>
      </c>
    </row>
    <row r="13" spans="1:27" s="90" customFormat="1" ht="21" customHeight="1" x14ac:dyDescent="0.2">
      <c r="A13" s="86">
        <v>7</v>
      </c>
      <c r="B13" s="86" t="s">
        <v>95</v>
      </c>
      <c r="C13" s="66"/>
      <c r="D13" s="94"/>
      <c r="E13" s="88"/>
      <c r="F13" s="135"/>
      <c r="G13" s="286">
        <v>0</v>
      </c>
      <c r="H13" s="287">
        <v>0</v>
      </c>
      <c r="I13" s="275" t="str">
        <f t="shared" si="1"/>
        <v>0€</v>
      </c>
      <c r="J13" s="275" t="str">
        <f t="shared" si="2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1">
        <f t="shared" si="3"/>
        <v>0</v>
      </c>
      <c r="P13" s="302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10"/>
        <v>0</v>
      </c>
      <c r="Z13" s="139">
        <f t="shared" si="6"/>
        <v>0</v>
      </c>
      <c r="AA13" s="568">
        <f t="shared" si="7"/>
        <v>0</v>
      </c>
    </row>
    <row r="14" spans="1:27" s="90" customFormat="1" ht="21" customHeight="1" x14ac:dyDescent="0.2">
      <c r="A14" s="86">
        <v>8</v>
      </c>
      <c r="B14" s="86" t="s">
        <v>95</v>
      </c>
      <c r="C14" s="66"/>
      <c r="D14" s="94"/>
      <c r="E14" s="88"/>
      <c r="F14" s="135"/>
      <c r="G14" s="286">
        <v>0</v>
      </c>
      <c r="H14" s="287">
        <v>0</v>
      </c>
      <c r="I14" s="275" t="str">
        <f t="shared" si="1"/>
        <v>0€</v>
      </c>
      <c r="J14" s="275" t="str">
        <f t="shared" si="2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1">
        <f t="shared" si="3"/>
        <v>0</v>
      </c>
      <c r="P14" s="302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10"/>
        <v>0</v>
      </c>
      <c r="Z14" s="139">
        <f t="shared" si="6"/>
        <v>0</v>
      </c>
      <c r="AA14" s="568">
        <f t="shared" si="7"/>
        <v>0</v>
      </c>
    </row>
    <row r="15" spans="1:27" ht="21" customHeight="1" x14ac:dyDescent="0.2">
      <c r="A15" s="86">
        <v>9</v>
      </c>
      <c r="B15" s="86" t="s">
        <v>95</v>
      </c>
      <c r="C15" s="66"/>
      <c r="D15" s="94"/>
      <c r="E15" s="88"/>
      <c r="F15" s="135"/>
      <c r="G15" s="286">
        <v>0</v>
      </c>
      <c r="H15" s="287">
        <v>0</v>
      </c>
      <c r="I15" s="275" t="str">
        <f t="shared" si="1"/>
        <v>0€</v>
      </c>
      <c r="J15" s="275" t="str">
        <f t="shared" si="2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1">
        <f t="shared" si="3"/>
        <v>0</v>
      </c>
      <c r="P15" s="302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10"/>
        <v>0</v>
      </c>
      <c r="Z15" s="139">
        <f t="shared" si="6"/>
        <v>0</v>
      </c>
      <c r="AA15" s="568">
        <f t="shared" si="7"/>
        <v>0</v>
      </c>
    </row>
    <row r="16" spans="1:27" ht="21" customHeight="1" x14ac:dyDescent="0.2">
      <c r="A16" s="86">
        <v>10</v>
      </c>
      <c r="B16" s="86" t="s">
        <v>95</v>
      </c>
      <c r="C16" s="66"/>
      <c r="D16" s="94"/>
      <c r="E16" s="115"/>
      <c r="F16" s="135"/>
      <c r="G16" s="286">
        <v>0</v>
      </c>
      <c r="H16" s="287">
        <v>0</v>
      </c>
      <c r="I16" s="275" t="str">
        <f t="shared" si="1"/>
        <v>0€</v>
      </c>
      <c r="J16" s="275" t="str">
        <f t="shared" si="2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1">
        <f t="shared" si="3"/>
        <v>0</v>
      </c>
      <c r="P16" s="302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10"/>
        <v>0</v>
      </c>
      <c r="Z16" s="139">
        <f t="shared" si="6"/>
        <v>0</v>
      </c>
      <c r="AA16" s="568">
        <f t="shared" si="7"/>
        <v>0</v>
      </c>
    </row>
    <row r="17" spans="1:27" ht="21" customHeight="1" x14ac:dyDescent="0.2">
      <c r="A17" s="86">
        <v>11</v>
      </c>
      <c r="B17" s="86" t="s">
        <v>95</v>
      </c>
      <c r="C17" s="86"/>
      <c r="D17" s="87"/>
      <c r="E17" s="115"/>
      <c r="F17" s="135"/>
      <c r="G17" s="286">
        <v>0</v>
      </c>
      <c r="H17" s="287">
        <v>0</v>
      </c>
      <c r="I17" s="275" t="str">
        <f t="shared" si="1"/>
        <v>0€</v>
      </c>
      <c r="J17" s="275" t="str">
        <f t="shared" si="2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1">
        <f t="shared" si="3"/>
        <v>0</v>
      </c>
      <c r="P17" s="302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10"/>
        <v>0</v>
      </c>
      <c r="Z17" s="139">
        <f t="shared" si="6"/>
        <v>0</v>
      </c>
      <c r="AA17" s="568">
        <f t="shared" si="7"/>
        <v>0</v>
      </c>
    </row>
    <row r="18" spans="1:27" ht="21" customHeight="1" x14ac:dyDescent="0.2">
      <c r="A18" s="86">
        <v>12</v>
      </c>
      <c r="B18" s="86" t="s">
        <v>95</v>
      </c>
      <c r="C18" s="1"/>
      <c r="D18" s="122"/>
      <c r="E18" s="93"/>
      <c r="F18" s="135"/>
      <c r="G18" s="286">
        <v>0</v>
      </c>
      <c r="H18" s="287">
        <v>0</v>
      </c>
      <c r="I18" s="275" t="str">
        <f t="shared" si="1"/>
        <v>0€</v>
      </c>
      <c r="J18" s="275" t="str">
        <f t="shared" si="2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1">
        <f t="shared" si="3"/>
        <v>0</v>
      </c>
      <c r="P18" s="302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10"/>
        <v>0</v>
      </c>
      <c r="Z18" s="139">
        <f t="shared" si="6"/>
        <v>0</v>
      </c>
      <c r="AA18" s="568">
        <f t="shared" si="7"/>
        <v>0</v>
      </c>
    </row>
    <row r="19" spans="1:27" ht="21" customHeight="1" x14ac:dyDescent="0.2">
      <c r="A19" s="86">
        <v>13</v>
      </c>
      <c r="B19" s="86" t="s">
        <v>95</v>
      </c>
      <c r="C19" s="190"/>
      <c r="D19" s="117"/>
      <c r="E19" s="93"/>
      <c r="F19" s="135"/>
      <c r="G19" s="286">
        <v>0</v>
      </c>
      <c r="H19" s="287">
        <v>0</v>
      </c>
      <c r="I19" s="275" t="str">
        <f t="shared" si="1"/>
        <v>0€</v>
      </c>
      <c r="J19" s="275" t="str">
        <f t="shared" si="2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1">
        <f t="shared" si="3"/>
        <v>0</v>
      </c>
      <c r="P19" s="302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10"/>
        <v>0</v>
      </c>
      <c r="Z19" s="139">
        <f t="shared" si="6"/>
        <v>0</v>
      </c>
      <c r="AA19" s="568">
        <f t="shared" si="7"/>
        <v>0</v>
      </c>
    </row>
    <row r="20" spans="1:27" ht="21" customHeight="1" x14ac:dyDescent="0.2">
      <c r="A20" s="86">
        <v>14</v>
      </c>
      <c r="B20" s="86" t="s">
        <v>95</v>
      </c>
      <c r="C20" s="66"/>
      <c r="D20" s="117"/>
      <c r="E20" s="246"/>
      <c r="F20" s="135"/>
      <c r="G20" s="286">
        <v>0</v>
      </c>
      <c r="H20" s="287">
        <v>0</v>
      </c>
      <c r="I20" s="275" t="str">
        <f t="shared" si="1"/>
        <v>0€</v>
      </c>
      <c r="J20" s="275" t="str">
        <f t="shared" si="2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1">
        <f t="shared" si="3"/>
        <v>0</v>
      </c>
      <c r="P20" s="302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10"/>
        <v>0</v>
      </c>
      <c r="Z20" s="139">
        <f t="shared" si="6"/>
        <v>0</v>
      </c>
      <c r="AA20" s="568">
        <f t="shared" si="7"/>
        <v>0</v>
      </c>
    </row>
    <row r="21" spans="1:27" ht="21" customHeight="1" x14ac:dyDescent="0.2">
      <c r="A21" s="86">
        <v>15</v>
      </c>
      <c r="B21" s="86" t="s">
        <v>95</v>
      </c>
      <c r="C21" s="66"/>
      <c r="D21" s="117"/>
      <c r="E21" s="246"/>
      <c r="F21" s="135"/>
      <c r="G21" s="286">
        <v>0</v>
      </c>
      <c r="H21" s="287">
        <v>0</v>
      </c>
      <c r="I21" s="275" t="str">
        <f t="shared" si="1"/>
        <v>0€</v>
      </c>
      <c r="J21" s="275" t="str">
        <f t="shared" si="2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1">
        <f t="shared" si="3"/>
        <v>0</v>
      </c>
      <c r="P21" s="302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10"/>
        <v>0</v>
      </c>
      <c r="Z21" s="139">
        <f t="shared" si="6"/>
        <v>0</v>
      </c>
      <c r="AA21" s="568">
        <f t="shared" si="7"/>
        <v>0</v>
      </c>
    </row>
    <row r="22" spans="1:27" ht="21" customHeight="1" x14ac:dyDescent="0.2">
      <c r="A22" s="86">
        <v>16</v>
      </c>
      <c r="B22" s="86" t="s">
        <v>95</v>
      </c>
      <c r="C22" s="250"/>
      <c r="D22" s="117"/>
      <c r="E22" s="245"/>
      <c r="F22" s="135"/>
      <c r="G22" s="286">
        <v>0</v>
      </c>
      <c r="H22" s="287">
        <v>0</v>
      </c>
      <c r="I22" s="275" t="str">
        <f t="shared" si="1"/>
        <v>0€</v>
      </c>
      <c r="J22" s="275" t="str">
        <f t="shared" si="2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1">
        <f t="shared" si="3"/>
        <v>0</v>
      </c>
      <c r="P22" s="302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10"/>
        <v>0</v>
      </c>
      <c r="Z22" s="139">
        <f t="shared" si="6"/>
        <v>0</v>
      </c>
      <c r="AA22" s="568">
        <f t="shared" si="7"/>
        <v>0</v>
      </c>
    </row>
    <row r="23" spans="1:27" ht="21" customHeight="1" x14ac:dyDescent="0.2">
      <c r="A23" s="86">
        <v>17</v>
      </c>
      <c r="B23" s="86" t="s">
        <v>95</v>
      </c>
      <c r="C23" s="261"/>
      <c r="D23" s="177"/>
      <c r="E23" s="147"/>
      <c r="F23" s="135"/>
      <c r="G23" s="286">
        <v>0</v>
      </c>
      <c r="H23" s="287">
        <v>0</v>
      </c>
      <c r="I23" s="275" t="str">
        <f t="shared" si="1"/>
        <v>0€</v>
      </c>
      <c r="J23" s="275" t="str">
        <f t="shared" si="2"/>
        <v>0€</v>
      </c>
      <c r="K23" s="275">
        <f t="shared" ref="K23:L40" si="11">IF(YEAR($F23)&gt;2021,G23,0)</f>
        <v>0</v>
      </c>
      <c r="L23" s="280">
        <f t="shared" si="11"/>
        <v>0</v>
      </c>
      <c r="M23" s="279" t="s">
        <v>223</v>
      </c>
      <c r="N23" s="276"/>
      <c r="O23" s="281">
        <f t="shared" si="3"/>
        <v>0</v>
      </c>
      <c r="P23" s="302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10"/>
        <v>0</v>
      </c>
      <c r="Z23" s="139">
        <f t="shared" si="6"/>
        <v>0</v>
      </c>
      <c r="AA23" s="568">
        <f t="shared" si="7"/>
        <v>0</v>
      </c>
    </row>
    <row r="24" spans="1:27" ht="18.75" customHeight="1" x14ac:dyDescent="0.2">
      <c r="A24" s="86">
        <v>18</v>
      </c>
      <c r="B24" s="86" t="s">
        <v>95</v>
      </c>
      <c r="C24" s="261"/>
      <c r="D24" s="177"/>
      <c r="E24" s="147"/>
      <c r="F24" s="135"/>
      <c r="G24" s="286">
        <v>0</v>
      </c>
      <c r="H24" s="287">
        <v>0</v>
      </c>
      <c r="I24" s="275" t="str">
        <f t="shared" si="1"/>
        <v>0€</v>
      </c>
      <c r="J24" s="275" t="str">
        <f t="shared" si="2"/>
        <v>0€</v>
      </c>
      <c r="K24" s="275">
        <f t="shared" si="11"/>
        <v>0</v>
      </c>
      <c r="L24" s="280">
        <f t="shared" si="11"/>
        <v>0</v>
      </c>
      <c r="M24" s="279" t="s">
        <v>223</v>
      </c>
      <c r="N24" s="276"/>
      <c r="O24" s="281">
        <f t="shared" si="3"/>
        <v>0</v>
      </c>
      <c r="P24" s="302">
        <v>0</v>
      </c>
      <c r="Q24" s="299">
        <v>0</v>
      </c>
      <c r="R24" s="299">
        <v>0</v>
      </c>
      <c r="S24" s="299">
        <v>0</v>
      </c>
      <c r="T24" s="276">
        <f t="shared" ref="T24:U40" si="12">R24-P24</f>
        <v>0</v>
      </c>
      <c r="U24" s="276">
        <f t="shared" si="12"/>
        <v>0</v>
      </c>
      <c r="V24" s="288"/>
      <c r="W24" s="284">
        <f t="shared" si="5"/>
        <v>0</v>
      </c>
      <c r="Y24" s="140">
        <f t="shared" si="10"/>
        <v>0</v>
      </c>
      <c r="Z24" s="139">
        <f t="shared" si="6"/>
        <v>0</v>
      </c>
      <c r="AA24" s="568">
        <f t="shared" si="7"/>
        <v>0</v>
      </c>
    </row>
    <row r="25" spans="1:27" ht="18.75" customHeight="1" x14ac:dyDescent="0.2">
      <c r="A25" s="86">
        <v>19</v>
      </c>
      <c r="B25" s="86" t="s">
        <v>95</v>
      </c>
      <c r="C25" s="126"/>
      <c r="D25" s="177"/>
      <c r="E25" s="147"/>
      <c r="F25" s="135"/>
      <c r="G25" s="286">
        <v>0</v>
      </c>
      <c r="H25" s="287">
        <v>0</v>
      </c>
      <c r="I25" s="275" t="str">
        <f t="shared" si="1"/>
        <v>0€</v>
      </c>
      <c r="J25" s="275" t="str">
        <f t="shared" si="2"/>
        <v>0€</v>
      </c>
      <c r="K25" s="275">
        <f t="shared" si="11"/>
        <v>0</v>
      </c>
      <c r="L25" s="280">
        <f t="shared" si="11"/>
        <v>0</v>
      </c>
      <c r="M25" s="279" t="s">
        <v>223</v>
      </c>
      <c r="N25" s="276"/>
      <c r="O25" s="281">
        <f t="shared" si="3"/>
        <v>0</v>
      </c>
      <c r="P25" s="302">
        <v>0</v>
      </c>
      <c r="Q25" s="299">
        <v>0</v>
      </c>
      <c r="R25" s="299">
        <v>0</v>
      </c>
      <c r="S25" s="299">
        <v>0</v>
      </c>
      <c r="T25" s="276">
        <f t="shared" si="12"/>
        <v>0</v>
      </c>
      <c r="U25" s="276">
        <f t="shared" si="12"/>
        <v>0</v>
      </c>
      <c r="V25" s="288"/>
      <c r="W25" s="284">
        <f t="shared" si="5"/>
        <v>0</v>
      </c>
      <c r="Y25" s="140">
        <f t="shared" si="10"/>
        <v>0</v>
      </c>
      <c r="Z25" s="139">
        <f t="shared" si="6"/>
        <v>0</v>
      </c>
      <c r="AA25" s="568">
        <f t="shared" si="7"/>
        <v>0</v>
      </c>
    </row>
    <row r="26" spans="1:27" ht="18.75" customHeight="1" x14ac:dyDescent="0.2">
      <c r="A26" s="86">
        <v>20</v>
      </c>
      <c r="B26" s="86" t="s">
        <v>95</v>
      </c>
      <c r="C26" s="261"/>
      <c r="D26" s="177"/>
      <c r="E26" s="147"/>
      <c r="F26" s="135"/>
      <c r="G26" s="286">
        <v>0</v>
      </c>
      <c r="H26" s="287">
        <v>0</v>
      </c>
      <c r="I26" s="275" t="str">
        <f t="shared" si="1"/>
        <v>0€</v>
      </c>
      <c r="J26" s="275" t="str">
        <f t="shared" si="2"/>
        <v>0€</v>
      </c>
      <c r="K26" s="275">
        <f t="shared" si="11"/>
        <v>0</v>
      </c>
      <c r="L26" s="280">
        <f t="shared" si="11"/>
        <v>0</v>
      </c>
      <c r="M26" s="279" t="s">
        <v>223</v>
      </c>
      <c r="N26" s="276"/>
      <c r="O26" s="281">
        <f t="shared" si="3"/>
        <v>0</v>
      </c>
      <c r="P26" s="302">
        <v>0</v>
      </c>
      <c r="Q26" s="299">
        <v>0</v>
      </c>
      <c r="R26" s="299">
        <v>0</v>
      </c>
      <c r="S26" s="299">
        <v>0</v>
      </c>
      <c r="T26" s="276">
        <f t="shared" si="12"/>
        <v>0</v>
      </c>
      <c r="U26" s="276">
        <f t="shared" si="12"/>
        <v>0</v>
      </c>
      <c r="V26" s="288"/>
      <c r="W26" s="284">
        <f t="shared" si="5"/>
        <v>0</v>
      </c>
      <c r="Y26" s="140">
        <f t="shared" si="10"/>
        <v>0</v>
      </c>
      <c r="Z26" s="139">
        <f t="shared" si="6"/>
        <v>0</v>
      </c>
      <c r="AA26" s="568">
        <f t="shared" si="7"/>
        <v>0</v>
      </c>
    </row>
    <row r="27" spans="1:27" ht="18.75" customHeight="1" x14ac:dyDescent="0.2">
      <c r="A27" s="86">
        <v>21</v>
      </c>
      <c r="B27" s="86" t="s">
        <v>95</v>
      </c>
      <c r="C27" s="126"/>
      <c r="D27" s="177"/>
      <c r="E27" s="147"/>
      <c r="F27" s="135"/>
      <c r="G27" s="286">
        <v>0</v>
      </c>
      <c r="H27" s="287">
        <v>0</v>
      </c>
      <c r="I27" s="275" t="str">
        <f t="shared" si="1"/>
        <v>0€</v>
      </c>
      <c r="J27" s="275" t="str">
        <f t="shared" si="2"/>
        <v>0€</v>
      </c>
      <c r="K27" s="275">
        <f t="shared" si="11"/>
        <v>0</v>
      </c>
      <c r="L27" s="280">
        <f t="shared" si="11"/>
        <v>0</v>
      </c>
      <c r="M27" s="279" t="s">
        <v>223</v>
      </c>
      <c r="N27" s="276"/>
      <c r="O27" s="281">
        <f t="shared" si="3"/>
        <v>0</v>
      </c>
      <c r="P27" s="302">
        <v>0</v>
      </c>
      <c r="Q27" s="299">
        <v>0</v>
      </c>
      <c r="R27" s="299">
        <v>0</v>
      </c>
      <c r="S27" s="299">
        <v>0</v>
      </c>
      <c r="T27" s="276">
        <f t="shared" si="12"/>
        <v>0</v>
      </c>
      <c r="U27" s="276">
        <f t="shared" si="12"/>
        <v>0</v>
      </c>
      <c r="V27" s="288"/>
      <c r="W27" s="284">
        <f t="shared" si="5"/>
        <v>0</v>
      </c>
      <c r="Y27" s="140">
        <f t="shared" si="10"/>
        <v>0</v>
      </c>
      <c r="Z27" s="139">
        <f t="shared" si="6"/>
        <v>0</v>
      </c>
      <c r="AA27" s="568">
        <f t="shared" si="7"/>
        <v>0</v>
      </c>
    </row>
    <row r="28" spans="1:27" ht="18.75" customHeight="1" x14ac:dyDescent="0.2">
      <c r="A28" s="86">
        <v>22</v>
      </c>
      <c r="B28" s="86" t="s">
        <v>95</v>
      </c>
      <c r="C28" s="261"/>
      <c r="D28" s="177"/>
      <c r="E28" s="125"/>
      <c r="F28" s="135"/>
      <c r="G28" s="286">
        <v>0</v>
      </c>
      <c r="H28" s="287">
        <v>0</v>
      </c>
      <c r="I28" s="275" t="str">
        <f t="shared" si="1"/>
        <v>0€</v>
      </c>
      <c r="J28" s="275" t="str">
        <f t="shared" si="2"/>
        <v>0€</v>
      </c>
      <c r="K28" s="275">
        <f t="shared" si="11"/>
        <v>0</v>
      </c>
      <c r="L28" s="280">
        <f t="shared" si="11"/>
        <v>0</v>
      </c>
      <c r="M28" s="279" t="s">
        <v>223</v>
      </c>
      <c r="N28" s="276"/>
      <c r="O28" s="281">
        <f t="shared" si="3"/>
        <v>0</v>
      </c>
      <c r="P28" s="302">
        <v>0</v>
      </c>
      <c r="Q28" s="299">
        <v>0</v>
      </c>
      <c r="R28" s="299">
        <v>0</v>
      </c>
      <c r="S28" s="299">
        <v>0</v>
      </c>
      <c r="T28" s="276">
        <f t="shared" si="12"/>
        <v>0</v>
      </c>
      <c r="U28" s="276">
        <f t="shared" si="12"/>
        <v>0</v>
      </c>
      <c r="V28" s="288"/>
      <c r="W28" s="284">
        <f t="shared" si="5"/>
        <v>0</v>
      </c>
      <c r="Y28" s="140">
        <f t="shared" si="10"/>
        <v>0</v>
      </c>
      <c r="Z28" s="139">
        <f t="shared" si="6"/>
        <v>0</v>
      </c>
      <c r="AA28" s="568">
        <f t="shared" si="7"/>
        <v>0</v>
      </c>
    </row>
    <row r="29" spans="1:27" ht="18.75" customHeight="1" x14ac:dyDescent="0.2">
      <c r="A29" s="86">
        <v>23</v>
      </c>
      <c r="B29" s="86" t="s">
        <v>95</v>
      </c>
      <c r="C29" s="66"/>
      <c r="D29" s="177"/>
      <c r="E29" s="185"/>
      <c r="F29" s="135"/>
      <c r="G29" s="286">
        <v>0</v>
      </c>
      <c r="H29" s="287">
        <v>0</v>
      </c>
      <c r="I29" s="275" t="str">
        <f t="shared" si="1"/>
        <v>0€</v>
      </c>
      <c r="J29" s="275" t="str">
        <f t="shared" si="2"/>
        <v>0€</v>
      </c>
      <c r="K29" s="275">
        <f t="shared" si="11"/>
        <v>0</v>
      </c>
      <c r="L29" s="280">
        <f t="shared" si="11"/>
        <v>0</v>
      </c>
      <c r="M29" s="279" t="s">
        <v>223</v>
      </c>
      <c r="N29" s="276"/>
      <c r="O29" s="281">
        <f t="shared" si="3"/>
        <v>0</v>
      </c>
      <c r="P29" s="302">
        <v>0</v>
      </c>
      <c r="Q29" s="299">
        <v>0</v>
      </c>
      <c r="R29" s="299">
        <v>0</v>
      </c>
      <c r="S29" s="299">
        <v>0</v>
      </c>
      <c r="T29" s="276">
        <f t="shared" si="12"/>
        <v>0</v>
      </c>
      <c r="U29" s="276">
        <f t="shared" si="12"/>
        <v>0</v>
      </c>
      <c r="V29" s="288"/>
      <c r="W29" s="284">
        <f t="shared" si="5"/>
        <v>0</v>
      </c>
      <c r="Y29" s="140">
        <f t="shared" si="10"/>
        <v>0</v>
      </c>
      <c r="Z29" s="139">
        <f t="shared" si="6"/>
        <v>0</v>
      </c>
      <c r="AA29" s="568">
        <f t="shared" si="7"/>
        <v>0</v>
      </c>
    </row>
    <row r="30" spans="1:27" ht="18.75" customHeight="1" x14ac:dyDescent="0.2">
      <c r="A30" s="86">
        <v>24</v>
      </c>
      <c r="B30" s="86" t="s">
        <v>95</v>
      </c>
      <c r="C30" s="86"/>
      <c r="D30" s="177"/>
      <c r="E30" s="185"/>
      <c r="F30" s="135"/>
      <c r="G30" s="286">
        <v>0</v>
      </c>
      <c r="H30" s="287">
        <v>0</v>
      </c>
      <c r="I30" s="275" t="str">
        <f t="shared" si="1"/>
        <v>0€</v>
      </c>
      <c r="J30" s="275" t="str">
        <f t="shared" si="2"/>
        <v>0€</v>
      </c>
      <c r="K30" s="275">
        <f t="shared" si="11"/>
        <v>0</v>
      </c>
      <c r="L30" s="280">
        <f t="shared" si="11"/>
        <v>0</v>
      </c>
      <c r="M30" s="279" t="s">
        <v>223</v>
      </c>
      <c r="N30" s="276"/>
      <c r="O30" s="281">
        <f t="shared" si="3"/>
        <v>0</v>
      </c>
      <c r="P30" s="302">
        <v>0</v>
      </c>
      <c r="Q30" s="299">
        <v>0</v>
      </c>
      <c r="R30" s="299">
        <v>0</v>
      </c>
      <c r="S30" s="299">
        <v>0</v>
      </c>
      <c r="T30" s="276">
        <f t="shared" si="12"/>
        <v>0</v>
      </c>
      <c r="U30" s="276">
        <f t="shared" si="12"/>
        <v>0</v>
      </c>
      <c r="V30" s="288"/>
      <c r="W30" s="284">
        <f t="shared" si="5"/>
        <v>0</v>
      </c>
      <c r="Y30" s="140">
        <f t="shared" si="10"/>
        <v>0</v>
      </c>
      <c r="Z30" s="139">
        <f t="shared" si="6"/>
        <v>0</v>
      </c>
      <c r="AA30" s="568">
        <f t="shared" si="7"/>
        <v>0</v>
      </c>
    </row>
    <row r="31" spans="1:27" ht="18.75" customHeight="1" x14ac:dyDescent="0.2">
      <c r="A31" s="86">
        <v>25</v>
      </c>
      <c r="B31" s="86" t="s">
        <v>95</v>
      </c>
      <c r="C31" s="190"/>
      <c r="D31" s="177"/>
      <c r="E31" s="93"/>
      <c r="F31" s="135"/>
      <c r="G31" s="286">
        <v>0</v>
      </c>
      <c r="H31" s="287">
        <v>0</v>
      </c>
      <c r="I31" s="275" t="str">
        <f t="shared" si="1"/>
        <v>0€</v>
      </c>
      <c r="J31" s="275" t="str">
        <f t="shared" si="2"/>
        <v>0€</v>
      </c>
      <c r="K31" s="275">
        <f t="shared" si="11"/>
        <v>0</v>
      </c>
      <c r="L31" s="280">
        <f t="shared" si="11"/>
        <v>0</v>
      </c>
      <c r="M31" s="279" t="s">
        <v>223</v>
      </c>
      <c r="N31" s="276"/>
      <c r="O31" s="281">
        <f t="shared" si="3"/>
        <v>0</v>
      </c>
      <c r="P31" s="302">
        <v>0</v>
      </c>
      <c r="Q31" s="299">
        <v>0</v>
      </c>
      <c r="R31" s="299">
        <v>0</v>
      </c>
      <c r="S31" s="299">
        <v>0</v>
      </c>
      <c r="T31" s="276">
        <f t="shared" si="12"/>
        <v>0</v>
      </c>
      <c r="U31" s="276">
        <f t="shared" si="12"/>
        <v>0</v>
      </c>
      <c r="V31" s="288"/>
      <c r="W31" s="284">
        <f t="shared" si="5"/>
        <v>0</v>
      </c>
      <c r="Y31" s="140">
        <f t="shared" si="10"/>
        <v>0</v>
      </c>
      <c r="Z31" s="139">
        <f t="shared" si="6"/>
        <v>0</v>
      </c>
      <c r="AA31" s="568">
        <f t="shared" si="7"/>
        <v>0</v>
      </c>
    </row>
    <row r="32" spans="1:27" ht="18.75" customHeight="1" x14ac:dyDescent="0.2">
      <c r="A32" s="86">
        <v>26</v>
      </c>
      <c r="B32" s="86" t="s">
        <v>95</v>
      </c>
      <c r="C32" s="190"/>
      <c r="D32" s="177"/>
      <c r="E32" s="266"/>
      <c r="F32" s="135"/>
      <c r="G32" s="286">
        <v>0</v>
      </c>
      <c r="H32" s="287">
        <v>0</v>
      </c>
      <c r="I32" s="275" t="str">
        <f t="shared" si="1"/>
        <v>0€</v>
      </c>
      <c r="J32" s="275" t="str">
        <f t="shared" si="2"/>
        <v>0€</v>
      </c>
      <c r="K32" s="275">
        <f t="shared" si="11"/>
        <v>0</v>
      </c>
      <c r="L32" s="280">
        <f t="shared" si="11"/>
        <v>0</v>
      </c>
      <c r="M32" s="279" t="s">
        <v>223</v>
      </c>
      <c r="N32" s="276"/>
      <c r="O32" s="281">
        <f t="shared" si="3"/>
        <v>0</v>
      </c>
      <c r="P32" s="302">
        <v>0</v>
      </c>
      <c r="Q32" s="299">
        <v>0</v>
      </c>
      <c r="R32" s="299">
        <v>0</v>
      </c>
      <c r="S32" s="299">
        <v>0</v>
      </c>
      <c r="T32" s="276">
        <f t="shared" si="12"/>
        <v>0</v>
      </c>
      <c r="U32" s="276">
        <f t="shared" si="12"/>
        <v>0</v>
      </c>
      <c r="V32" s="288"/>
      <c r="W32" s="284">
        <f t="shared" si="5"/>
        <v>0</v>
      </c>
      <c r="Y32" s="140">
        <f t="shared" si="10"/>
        <v>0</v>
      </c>
      <c r="Z32" s="139">
        <f t="shared" si="6"/>
        <v>0</v>
      </c>
      <c r="AA32" s="568">
        <f t="shared" si="7"/>
        <v>0</v>
      </c>
    </row>
    <row r="33" spans="1:27" ht="18.75" customHeight="1" x14ac:dyDescent="0.2">
      <c r="A33" s="86">
        <v>27</v>
      </c>
      <c r="B33" s="86" t="s">
        <v>95</v>
      </c>
      <c r="C33" s="190"/>
      <c r="D33" s="177"/>
      <c r="E33" s="266"/>
      <c r="F33" s="135"/>
      <c r="G33" s="286">
        <v>0</v>
      </c>
      <c r="H33" s="287">
        <v>0</v>
      </c>
      <c r="I33" s="275" t="str">
        <f t="shared" si="1"/>
        <v>0€</v>
      </c>
      <c r="J33" s="275" t="str">
        <f t="shared" si="2"/>
        <v>0€</v>
      </c>
      <c r="K33" s="275">
        <f t="shared" si="11"/>
        <v>0</v>
      </c>
      <c r="L33" s="280">
        <f t="shared" si="11"/>
        <v>0</v>
      </c>
      <c r="M33" s="279" t="s">
        <v>223</v>
      </c>
      <c r="N33" s="276"/>
      <c r="O33" s="281">
        <f t="shared" si="3"/>
        <v>0</v>
      </c>
      <c r="P33" s="302">
        <v>0</v>
      </c>
      <c r="Q33" s="299">
        <v>0</v>
      </c>
      <c r="R33" s="299">
        <v>0</v>
      </c>
      <c r="S33" s="299">
        <v>0</v>
      </c>
      <c r="T33" s="276">
        <f t="shared" si="12"/>
        <v>0</v>
      </c>
      <c r="U33" s="276">
        <f t="shared" si="12"/>
        <v>0</v>
      </c>
      <c r="V33" s="288"/>
      <c r="W33" s="284">
        <f t="shared" si="5"/>
        <v>0</v>
      </c>
      <c r="Y33" s="140">
        <f t="shared" si="10"/>
        <v>0</v>
      </c>
      <c r="Z33" s="139">
        <f t="shared" si="6"/>
        <v>0</v>
      </c>
      <c r="AA33" s="568">
        <f t="shared" si="7"/>
        <v>0</v>
      </c>
    </row>
    <row r="34" spans="1:27" ht="18.75" customHeight="1" x14ac:dyDescent="0.2">
      <c r="A34" s="86">
        <v>28</v>
      </c>
      <c r="B34" s="86" t="s">
        <v>95</v>
      </c>
      <c r="C34" s="190"/>
      <c r="D34" s="177"/>
      <c r="E34" s="267"/>
      <c r="F34" s="135"/>
      <c r="G34" s="286">
        <v>0</v>
      </c>
      <c r="H34" s="287">
        <v>0</v>
      </c>
      <c r="I34" s="275" t="str">
        <f t="shared" si="1"/>
        <v>0€</v>
      </c>
      <c r="J34" s="275" t="str">
        <f t="shared" si="2"/>
        <v>0€</v>
      </c>
      <c r="K34" s="275">
        <f t="shared" si="11"/>
        <v>0</v>
      </c>
      <c r="L34" s="280">
        <f t="shared" si="11"/>
        <v>0</v>
      </c>
      <c r="M34" s="279" t="s">
        <v>223</v>
      </c>
      <c r="N34" s="276"/>
      <c r="O34" s="281">
        <f t="shared" si="3"/>
        <v>0</v>
      </c>
      <c r="P34" s="302">
        <v>0</v>
      </c>
      <c r="Q34" s="299">
        <v>0</v>
      </c>
      <c r="R34" s="299">
        <v>0</v>
      </c>
      <c r="S34" s="299">
        <v>0</v>
      </c>
      <c r="T34" s="276">
        <f t="shared" si="12"/>
        <v>0</v>
      </c>
      <c r="U34" s="276">
        <f t="shared" si="12"/>
        <v>0</v>
      </c>
      <c r="V34" s="288"/>
      <c r="W34" s="284">
        <f t="shared" si="5"/>
        <v>0</v>
      </c>
      <c r="Y34" s="140">
        <f t="shared" si="10"/>
        <v>0</v>
      </c>
      <c r="Z34" s="139">
        <f t="shared" si="6"/>
        <v>0</v>
      </c>
      <c r="AA34" s="568">
        <f t="shared" si="7"/>
        <v>0</v>
      </c>
    </row>
    <row r="35" spans="1:27" ht="18.75" customHeight="1" x14ac:dyDescent="0.2">
      <c r="A35" s="86">
        <v>29</v>
      </c>
      <c r="B35" s="86" t="s">
        <v>95</v>
      </c>
      <c r="C35" s="190"/>
      <c r="D35" s="177"/>
      <c r="E35" s="93"/>
      <c r="F35" s="135"/>
      <c r="G35" s="286">
        <v>0</v>
      </c>
      <c r="H35" s="287">
        <v>0</v>
      </c>
      <c r="I35" s="275" t="str">
        <f t="shared" si="1"/>
        <v>0€</v>
      </c>
      <c r="J35" s="275" t="str">
        <f t="shared" si="2"/>
        <v>0€</v>
      </c>
      <c r="K35" s="275">
        <f t="shared" si="11"/>
        <v>0</v>
      </c>
      <c r="L35" s="280">
        <f t="shared" si="11"/>
        <v>0</v>
      </c>
      <c r="M35" s="279" t="s">
        <v>223</v>
      </c>
      <c r="N35" s="276"/>
      <c r="O35" s="281">
        <f t="shared" si="3"/>
        <v>0</v>
      </c>
      <c r="P35" s="302">
        <v>0</v>
      </c>
      <c r="Q35" s="299">
        <v>0</v>
      </c>
      <c r="R35" s="299">
        <v>0</v>
      </c>
      <c r="S35" s="299">
        <v>0</v>
      </c>
      <c r="T35" s="276">
        <f t="shared" si="12"/>
        <v>0</v>
      </c>
      <c r="U35" s="276">
        <f t="shared" si="12"/>
        <v>0</v>
      </c>
      <c r="V35" s="288"/>
      <c r="W35" s="284">
        <f t="shared" si="5"/>
        <v>0</v>
      </c>
      <c r="Y35" s="140">
        <f t="shared" si="10"/>
        <v>0</v>
      </c>
      <c r="Z35" s="139">
        <f t="shared" si="6"/>
        <v>0</v>
      </c>
      <c r="AA35" s="568">
        <f t="shared" si="7"/>
        <v>0</v>
      </c>
    </row>
    <row r="36" spans="1:27" ht="18.75" customHeight="1" x14ac:dyDescent="0.2">
      <c r="A36" s="86">
        <v>30</v>
      </c>
      <c r="B36" s="86" t="s">
        <v>95</v>
      </c>
      <c r="C36" s="66"/>
      <c r="D36" s="66"/>
      <c r="E36" s="66"/>
      <c r="F36" s="135"/>
      <c r="G36" s="286">
        <v>0</v>
      </c>
      <c r="H36" s="287">
        <v>0</v>
      </c>
      <c r="I36" s="275" t="str">
        <f t="shared" si="1"/>
        <v>0€</v>
      </c>
      <c r="J36" s="275" t="str">
        <f t="shared" si="2"/>
        <v>0€</v>
      </c>
      <c r="K36" s="275">
        <f t="shared" si="11"/>
        <v>0</v>
      </c>
      <c r="L36" s="280">
        <f t="shared" si="11"/>
        <v>0</v>
      </c>
      <c r="M36" s="279" t="s">
        <v>223</v>
      </c>
      <c r="N36" s="276"/>
      <c r="O36" s="281">
        <f t="shared" si="3"/>
        <v>0</v>
      </c>
      <c r="P36" s="302">
        <v>0</v>
      </c>
      <c r="Q36" s="299">
        <v>0</v>
      </c>
      <c r="R36" s="299">
        <v>0</v>
      </c>
      <c r="S36" s="299">
        <v>0</v>
      </c>
      <c r="T36" s="276">
        <f t="shared" si="12"/>
        <v>0</v>
      </c>
      <c r="U36" s="276">
        <f t="shared" si="12"/>
        <v>0</v>
      </c>
      <c r="V36" s="288"/>
      <c r="W36" s="284">
        <f t="shared" si="5"/>
        <v>0</v>
      </c>
      <c r="Y36" s="140">
        <f t="shared" si="10"/>
        <v>0</v>
      </c>
      <c r="Z36" s="139">
        <f t="shared" si="6"/>
        <v>0</v>
      </c>
      <c r="AA36" s="568">
        <f t="shared" si="7"/>
        <v>0</v>
      </c>
    </row>
    <row r="37" spans="1:27" ht="18.75" customHeight="1" x14ac:dyDescent="0.2">
      <c r="A37" s="86">
        <v>31</v>
      </c>
      <c r="B37" s="86" t="s">
        <v>95</v>
      </c>
      <c r="C37" s="66"/>
      <c r="D37" s="66"/>
      <c r="E37" s="66"/>
      <c r="F37" s="135"/>
      <c r="G37" s="286">
        <v>0</v>
      </c>
      <c r="H37" s="287">
        <v>0</v>
      </c>
      <c r="I37" s="275" t="str">
        <f t="shared" si="1"/>
        <v>0€</v>
      </c>
      <c r="J37" s="275" t="str">
        <f t="shared" si="2"/>
        <v>0€</v>
      </c>
      <c r="K37" s="275">
        <f t="shared" si="11"/>
        <v>0</v>
      </c>
      <c r="L37" s="280">
        <f t="shared" si="11"/>
        <v>0</v>
      </c>
      <c r="M37" s="279" t="s">
        <v>223</v>
      </c>
      <c r="N37" s="276"/>
      <c r="O37" s="281">
        <f t="shared" si="3"/>
        <v>0</v>
      </c>
      <c r="P37" s="302">
        <v>0</v>
      </c>
      <c r="Q37" s="299">
        <v>0</v>
      </c>
      <c r="R37" s="299">
        <v>0</v>
      </c>
      <c r="S37" s="299">
        <v>0</v>
      </c>
      <c r="T37" s="276">
        <f t="shared" si="12"/>
        <v>0</v>
      </c>
      <c r="U37" s="276">
        <f t="shared" si="12"/>
        <v>0</v>
      </c>
      <c r="V37" s="288"/>
      <c r="W37" s="284">
        <f t="shared" si="5"/>
        <v>0</v>
      </c>
      <c r="Y37" s="140">
        <f t="shared" si="10"/>
        <v>0</v>
      </c>
      <c r="Z37" s="139">
        <f t="shared" si="6"/>
        <v>0</v>
      </c>
      <c r="AA37" s="568">
        <f t="shared" si="7"/>
        <v>0</v>
      </c>
    </row>
    <row r="38" spans="1:27" ht="18.75" customHeight="1" x14ac:dyDescent="0.2">
      <c r="A38" s="86">
        <v>32</v>
      </c>
      <c r="B38" s="86" t="s">
        <v>95</v>
      </c>
      <c r="C38" s="66"/>
      <c r="D38" s="66"/>
      <c r="E38" s="66"/>
      <c r="F38" s="135"/>
      <c r="G38" s="286">
        <v>0</v>
      </c>
      <c r="H38" s="287">
        <v>0</v>
      </c>
      <c r="I38" s="275" t="str">
        <f t="shared" si="1"/>
        <v>0€</v>
      </c>
      <c r="J38" s="275" t="str">
        <f t="shared" si="2"/>
        <v>0€</v>
      </c>
      <c r="K38" s="275">
        <f t="shared" si="11"/>
        <v>0</v>
      </c>
      <c r="L38" s="280">
        <f t="shared" si="11"/>
        <v>0</v>
      </c>
      <c r="M38" s="279" t="s">
        <v>223</v>
      </c>
      <c r="N38" s="276"/>
      <c r="O38" s="281">
        <f t="shared" si="3"/>
        <v>0</v>
      </c>
      <c r="P38" s="302">
        <v>0</v>
      </c>
      <c r="Q38" s="299">
        <v>0</v>
      </c>
      <c r="R38" s="299">
        <v>0</v>
      </c>
      <c r="S38" s="299">
        <v>0</v>
      </c>
      <c r="T38" s="276">
        <f t="shared" si="12"/>
        <v>0</v>
      </c>
      <c r="U38" s="276">
        <f t="shared" si="12"/>
        <v>0</v>
      </c>
      <c r="V38" s="288"/>
      <c r="W38" s="284">
        <f t="shared" si="5"/>
        <v>0</v>
      </c>
      <c r="Y38" s="140">
        <f t="shared" si="10"/>
        <v>0</v>
      </c>
      <c r="Z38" s="139">
        <f t="shared" si="6"/>
        <v>0</v>
      </c>
      <c r="AA38" s="568">
        <f t="shared" si="7"/>
        <v>0</v>
      </c>
    </row>
    <row r="39" spans="1:27" ht="18.75" customHeight="1" x14ac:dyDescent="0.2">
      <c r="A39" s="86">
        <v>33</v>
      </c>
      <c r="B39" s="86" t="s">
        <v>95</v>
      </c>
      <c r="C39" s="66"/>
      <c r="D39" s="66"/>
      <c r="E39" s="66"/>
      <c r="F39" s="135"/>
      <c r="G39" s="286">
        <v>0</v>
      </c>
      <c r="H39" s="287">
        <v>0</v>
      </c>
      <c r="I39" s="275" t="str">
        <f t="shared" si="1"/>
        <v>0€</v>
      </c>
      <c r="J39" s="275" t="str">
        <f t="shared" si="2"/>
        <v>0€</v>
      </c>
      <c r="K39" s="275">
        <f t="shared" si="11"/>
        <v>0</v>
      </c>
      <c r="L39" s="280">
        <f t="shared" si="11"/>
        <v>0</v>
      </c>
      <c r="M39" s="279" t="s">
        <v>223</v>
      </c>
      <c r="N39" s="276"/>
      <c r="O39" s="281">
        <f t="shared" si="3"/>
        <v>0</v>
      </c>
      <c r="P39" s="302">
        <v>0</v>
      </c>
      <c r="Q39" s="299">
        <v>0</v>
      </c>
      <c r="R39" s="299">
        <v>0</v>
      </c>
      <c r="S39" s="299">
        <v>0</v>
      </c>
      <c r="T39" s="276">
        <f t="shared" si="12"/>
        <v>0</v>
      </c>
      <c r="U39" s="276">
        <f t="shared" si="12"/>
        <v>0</v>
      </c>
      <c r="V39" s="288"/>
      <c r="W39" s="284">
        <f t="shared" si="5"/>
        <v>0</v>
      </c>
      <c r="Y39" s="140">
        <f t="shared" si="10"/>
        <v>0</v>
      </c>
      <c r="Z39" s="139">
        <f t="shared" si="6"/>
        <v>0</v>
      </c>
      <c r="AA39" s="568">
        <f t="shared" si="7"/>
        <v>0</v>
      </c>
    </row>
    <row r="40" spans="1:27" ht="16.5" customHeight="1" thickBot="1" x14ac:dyDescent="0.25">
      <c r="A40" s="86">
        <v>34</v>
      </c>
      <c r="B40" s="86" t="s">
        <v>95</v>
      </c>
      <c r="C40" s="66"/>
      <c r="D40" s="66"/>
      <c r="E40" s="66"/>
      <c r="F40" s="135"/>
      <c r="G40" s="286">
        <v>0</v>
      </c>
      <c r="H40" s="287">
        <v>0</v>
      </c>
      <c r="I40" s="275" t="str">
        <f t="shared" si="1"/>
        <v>0€</v>
      </c>
      <c r="J40" s="275" t="str">
        <f t="shared" si="2"/>
        <v>0€</v>
      </c>
      <c r="K40" s="275">
        <f t="shared" si="11"/>
        <v>0</v>
      </c>
      <c r="L40" s="280">
        <f t="shared" si="11"/>
        <v>0</v>
      </c>
      <c r="M40" s="279" t="s">
        <v>223</v>
      </c>
      <c r="N40" s="276"/>
      <c r="O40" s="281">
        <f t="shared" si="3"/>
        <v>0</v>
      </c>
      <c r="P40" s="302">
        <v>0</v>
      </c>
      <c r="Q40" s="299">
        <v>0</v>
      </c>
      <c r="R40" s="299">
        <v>0</v>
      </c>
      <c r="S40" s="299">
        <v>0</v>
      </c>
      <c r="T40" s="276">
        <f t="shared" si="12"/>
        <v>0</v>
      </c>
      <c r="U40" s="276">
        <f t="shared" si="12"/>
        <v>0</v>
      </c>
      <c r="V40" s="288"/>
      <c r="W40" s="284">
        <f t="shared" si="5"/>
        <v>0</v>
      </c>
      <c r="Y40" s="571">
        <f t="shared" si="10"/>
        <v>0</v>
      </c>
      <c r="Z40" s="573">
        <f t="shared" si="6"/>
        <v>0</v>
      </c>
      <c r="AA40" s="568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6"/>
      <c r="H41" s="467"/>
      <c r="I41" s="467"/>
      <c r="J41" s="467"/>
      <c r="K41" s="467"/>
      <c r="L41" s="467"/>
      <c r="M41" s="467"/>
      <c r="N41" s="467"/>
      <c r="O41" s="468"/>
      <c r="P41" s="466"/>
      <c r="Q41" s="467"/>
      <c r="R41" s="467"/>
      <c r="S41" s="467"/>
      <c r="T41" s="467"/>
      <c r="U41" s="467"/>
      <c r="V41" s="467"/>
      <c r="W41" s="468"/>
      <c r="X41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626886</v>
      </c>
      <c r="H42" s="458">
        <f>J42</f>
        <v>0</v>
      </c>
      <c r="I42" s="459">
        <f>SUM(I7:I41)</f>
        <v>626886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  <c r="X42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179731.91999999998</v>
      </c>
      <c r="H43" s="353">
        <f>L43</f>
        <v>9789444.7300000004</v>
      </c>
      <c r="I43" s="354"/>
      <c r="J43" s="145"/>
      <c r="K43" s="461">
        <f>SUM(K7:K41)</f>
        <v>179731.91999999998</v>
      </c>
      <c r="L43" s="461">
        <f t="shared" ref="L43" si="13">SUM(L7:L41)</f>
        <v>9789444.7300000004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  <c r="X43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806617.91999999993</v>
      </c>
      <c r="H44" s="460">
        <f>SUM(H42:H43)</f>
        <v>9789444.7300000004</v>
      </c>
      <c r="O44" s="462">
        <f>SUM(O7:O41)</f>
        <v>8176208.8899999997</v>
      </c>
      <c r="P44" s="464">
        <f t="shared" ref="P44:U44" si="14">SUM(P7:P41)</f>
        <v>626886</v>
      </c>
      <c r="Q44" s="460">
        <f t="shared" si="14"/>
        <v>0</v>
      </c>
      <c r="R44" s="460">
        <f t="shared" si="14"/>
        <v>1964422</v>
      </c>
      <c r="S44" s="460">
        <f t="shared" si="14"/>
        <v>0</v>
      </c>
      <c r="T44" s="460">
        <f t="shared" si="14"/>
        <v>1337536</v>
      </c>
      <c r="U44" s="460">
        <f t="shared" si="14"/>
        <v>0</v>
      </c>
      <c r="V44" s="460"/>
      <c r="W44" s="450">
        <f t="shared" ref="W44" si="15">SUM(W7:W41)</f>
        <v>-2675072</v>
      </c>
      <c r="X44"/>
      <c r="Y44" s="143">
        <f>SUM(Y7:Y41)</f>
        <v>2144153.92</v>
      </c>
      <c r="Z44" s="144">
        <f>SUM(Z7:Z41)</f>
        <v>9789444.7300000004</v>
      </c>
      <c r="AA44" s="131">
        <f>SUM(AA7:AA41)</f>
        <v>5501136.8899999997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X45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8176208.8899999997</v>
      </c>
      <c r="Z46" s="131">
        <f>SUM(AA7:AA41)</f>
        <v>5501136.8899999997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433" priority="14" operator="lessThan">
      <formula>0</formula>
    </cfRule>
    <cfRule type="cellIs" dxfId="43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431" priority="3" operator="lessThan">
      <formula>0</formula>
    </cfRule>
    <cfRule type="cellIs" dxfId="430" priority="4" operator="greaterThan">
      <formula>0</formula>
    </cfRule>
  </conditionalFormatting>
  <conditionalFormatting sqref="O7:O40">
    <cfRule type="cellIs" dxfId="429" priority="23" operator="lessThan">
      <formula>0</formula>
    </cfRule>
    <cfRule type="cellIs" dxfId="428" priority="24" operator="greaterThan">
      <formula>0</formula>
    </cfRule>
  </conditionalFormatting>
  <conditionalFormatting sqref="O43:O44">
    <cfRule type="cellIs" dxfId="427" priority="16" operator="lessThan">
      <formula>0</formula>
    </cfRule>
    <cfRule type="cellIs" dxfId="426" priority="17" operator="greaterThan">
      <formula>0</formula>
    </cfRule>
  </conditionalFormatting>
  <conditionalFormatting sqref="P42:W42 U43:W43">
    <cfRule type="cellIs" dxfId="425" priority="12" operator="lessThan">
      <formula>0</formula>
    </cfRule>
    <cfRule type="cellIs" dxfId="42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423" priority="10" operator="lessThan">
      <formula>0</formula>
    </cfRule>
    <cfRule type="cellIs" dxfId="422" priority="11" operator="greaterThan">
      <formula>0</formula>
    </cfRule>
  </conditionalFormatting>
  <conditionalFormatting sqref="Z46">
    <cfRule type="cellIs" dxfId="421" priority="1" operator="lessThan">
      <formula>0</formula>
    </cfRule>
    <cfRule type="cellIs" dxfId="42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419" priority="5" operator="lessThan">
      <formula>0</formula>
    </cfRule>
    <cfRule type="cellIs" dxfId="418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3A8A6F3C-C73A-41CF-BA6A-8F4A2CA26B7F}">
      <formula1>"&gt;0"</formula1>
    </dataValidation>
    <dataValidation type="list" allowBlank="1" showInputMessage="1" showErrorMessage="1" sqref="M7:M41" xr:uid="{E38042F6-5A74-4F42-ADCD-44877D4C25E0}">
      <formula1>"áno,nie"</formula1>
    </dataValidation>
    <dataValidation allowBlank="1" showInputMessage="1" promptTitle="Číslo musí byť väčšie ako 0." prompt="Číslo musí byť väčšie ako 0." sqref="P7:U40" xr:uid="{F89306FE-1A9E-43F8-99F6-CCAA33326349}"/>
  </dataValidations>
  <hyperlinks>
    <hyperlink ref="E7" r:id="rId1" xr:uid="{3D13DA06-0FE4-4319-AB76-7EA5137642E4}"/>
    <hyperlink ref="E8" r:id="rId2" xr:uid="{2A7B326A-A914-4447-9D8C-8E9A397654AF}"/>
    <hyperlink ref="E9" r:id="rId3" xr:uid="{10BB3B6F-F4D0-4B54-BBBC-D34BB391FB51}"/>
    <hyperlink ref="E10" r:id="rId4" xr:uid="{1F7A0B59-2FAC-4998-908F-1BC11F3233FB}"/>
    <hyperlink ref="E11" r:id="rId5" xr:uid="{19DF9198-A9FD-4F83-A905-B944EFE4BB2A}"/>
  </hyperlinks>
  <pageMargins left="0.7" right="0.7" top="0.75" bottom="0.75" header="0.3" footer="0.3"/>
  <legacy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D9E2D-B2E5-43B8-A24A-A2D96A488423}">
  <dimension ref="A1:AB50"/>
  <sheetViews>
    <sheetView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G39" sqref="AG3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418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567" t="s">
        <v>90</v>
      </c>
      <c r="G6" s="565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 t="s">
        <v>419</v>
      </c>
      <c r="C7" s="66"/>
      <c r="D7" s="87"/>
      <c r="E7" s="88"/>
      <c r="F7" s="135"/>
      <c r="G7" s="286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1">
        <f>-2*G7+H7</f>
        <v>0</v>
      </c>
      <c r="P7" s="302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33" customHeight="1" x14ac:dyDescent="0.2">
      <c r="A8" s="86">
        <v>2</v>
      </c>
      <c r="B8" s="86" t="s">
        <v>419</v>
      </c>
      <c r="C8" s="86"/>
      <c r="D8" s="87"/>
      <c r="E8" s="93"/>
      <c r="F8" s="135"/>
      <c r="G8" s="286">
        <v>0</v>
      </c>
      <c r="H8" s="287">
        <v>0</v>
      </c>
      <c r="I8" s="275" t="str">
        <f t="shared" ref="I8:I40" si="1">IF(YEAR($F8)=2021,G8,"0€")</f>
        <v>0€</v>
      </c>
      <c r="J8" s="275" t="str">
        <f t="shared" ref="J8:J40" si="2">IF(YEAR($F8)=2021,H8,"0€")</f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1">
        <f t="shared" ref="O8:O40" si="3">-2*G8+H8</f>
        <v>0</v>
      </c>
      <c r="P8" s="302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9"/>
      <c r="W8" s="284">
        <f t="shared" ref="W8:W40" si="5">-2*T8+U8</f>
        <v>0</v>
      </c>
      <c r="Y8" s="140">
        <f>I8+K8+T8</f>
        <v>0</v>
      </c>
      <c r="Z8" s="139">
        <f t="shared" ref="Z8:Z40" si="6">J8+L8+U8</f>
        <v>0</v>
      </c>
      <c r="AA8" s="303">
        <f t="shared" ref="AA8:AA40" si="7">O8+W8</f>
        <v>0</v>
      </c>
    </row>
    <row r="9" spans="1:27" s="90" customFormat="1" ht="33" customHeight="1" x14ac:dyDescent="0.2">
      <c r="A9" s="86">
        <v>3</v>
      </c>
      <c r="B9" s="86" t="s">
        <v>419</v>
      </c>
      <c r="C9" s="86"/>
      <c r="D9" s="87"/>
      <c r="E9" s="93"/>
      <c r="F9" s="135"/>
      <c r="G9" s="286">
        <v>0</v>
      </c>
      <c r="H9" s="287">
        <v>0</v>
      </c>
      <c r="I9" s="275" t="str">
        <f t="shared" si="1"/>
        <v>0€</v>
      </c>
      <c r="J9" s="275" t="str">
        <f t="shared" si="2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1">
        <f t="shared" si="3"/>
        <v>0</v>
      </c>
      <c r="P9" s="302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ref="Y9:Y40" si="8">I9+K9+T9</f>
        <v>0</v>
      </c>
      <c r="Z9" s="139">
        <f t="shared" si="6"/>
        <v>0</v>
      </c>
      <c r="AA9" s="303">
        <f t="shared" si="7"/>
        <v>0</v>
      </c>
    </row>
    <row r="10" spans="1:27" s="90" customFormat="1" ht="33" customHeight="1" x14ac:dyDescent="0.2">
      <c r="A10" s="86">
        <v>4</v>
      </c>
      <c r="B10" s="86" t="s">
        <v>419</v>
      </c>
      <c r="C10" s="66"/>
      <c r="D10" s="94"/>
      <c r="E10" s="88"/>
      <c r="F10" s="135"/>
      <c r="G10" s="286">
        <v>0</v>
      </c>
      <c r="H10" s="287">
        <v>0</v>
      </c>
      <c r="I10" s="275" t="str">
        <f t="shared" si="1"/>
        <v>0€</v>
      </c>
      <c r="J10" s="275" t="str">
        <f t="shared" si="2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1">
        <f t="shared" si="3"/>
        <v>0</v>
      </c>
      <c r="P10" s="302">
        <v>0</v>
      </c>
      <c r="Q10" s="299">
        <v>0</v>
      </c>
      <c r="R10" s="299">
        <v>0</v>
      </c>
      <c r="S10" s="299">
        <v>0</v>
      </c>
      <c r="T10" s="276">
        <f t="shared" si="4"/>
        <v>0</v>
      </c>
      <c r="U10" s="276">
        <f t="shared" si="4"/>
        <v>0</v>
      </c>
      <c r="V10" s="288"/>
      <c r="W10" s="284">
        <f t="shared" si="5"/>
        <v>0</v>
      </c>
      <c r="Y10" s="140">
        <f t="shared" si="8"/>
        <v>0</v>
      </c>
      <c r="Z10" s="139">
        <f t="shared" si="6"/>
        <v>0</v>
      </c>
      <c r="AA10" s="303">
        <f t="shared" si="7"/>
        <v>0</v>
      </c>
    </row>
    <row r="11" spans="1:27" s="90" customFormat="1" ht="33" customHeight="1" x14ac:dyDescent="0.2">
      <c r="A11" s="86">
        <v>5</v>
      </c>
      <c r="B11" s="86" t="s">
        <v>419</v>
      </c>
      <c r="C11" s="87"/>
      <c r="D11" s="87"/>
      <c r="E11" s="93"/>
      <c r="F11" s="135"/>
      <c r="G11" s="286">
        <v>0</v>
      </c>
      <c r="H11" s="287">
        <v>0</v>
      </c>
      <c r="I11" s="275" t="str">
        <f t="shared" si="1"/>
        <v>0€</v>
      </c>
      <c r="J11" s="275" t="str">
        <f t="shared" si="2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1">
        <f t="shared" si="3"/>
        <v>0</v>
      </c>
      <c r="P11" s="302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8"/>
        <v>0</v>
      </c>
      <c r="Z11" s="139">
        <f t="shared" si="6"/>
        <v>0</v>
      </c>
      <c r="AA11" s="303">
        <f t="shared" si="7"/>
        <v>0</v>
      </c>
    </row>
    <row r="12" spans="1:27" s="90" customFormat="1" ht="21" customHeight="1" x14ac:dyDescent="0.2">
      <c r="A12" s="86">
        <v>6</v>
      </c>
      <c r="B12" s="86" t="s">
        <v>419</v>
      </c>
      <c r="C12" s="66"/>
      <c r="D12" s="94"/>
      <c r="E12" s="93"/>
      <c r="F12" s="135"/>
      <c r="G12" s="286">
        <v>0</v>
      </c>
      <c r="H12" s="287">
        <v>0</v>
      </c>
      <c r="I12" s="275" t="str">
        <f t="shared" si="1"/>
        <v>0€</v>
      </c>
      <c r="J12" s="275" t="str">
        <f t="shared" si="2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1">
        <f t="shared" si="3"/>
        <v>0</v>
      </c>
      <c r="P12" s="302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8"/>
        <v>0</v>
      </c>
      <c r="Z12" s="139">
        <f t="shared" si="6"/>
        <v>0</v>
      </c>
      <c r="AA12" s="303">
        <f t="shared" si="7"/>
        <v>0</v>
      </c>
    </row>
    <row r="13" spans="1:27" s="90" customFormat="1" ht="21" customHeight="1" x14ac:dyDescent="0.2">
      <c r="A13" s="86">
        <v>7</v>
      </c>
      <c r="B13" s="86" t="s">
        <v>419</v>
      </c>
      <c r="C13" s="66"/>
      <c r="D13" s="94"/>
      <c r="E13" s="88"/>
      <c r="F13" s="135"/>
      <c r="G13" s="286">
        <v>0</v>
      </c>
      <c r="H13" s="287">
        <v>0</v>
      </c>
      <c r="I13" s="275" t="str">
        <f t="shared" si="1"/>
        <v>0€</v>
      </c>
      <c r="J13" s="275" t="str">
        <f t="shared" si="2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1">
        <f t="shared" si="3"/>
        <v>0</v>
      </c>
      <c r="P13" s="302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8"/>
        <v>0</v>
      </c>
      <c r="Z13" s="139">
        <f t="shared" si="6"/>
        <v>0</v>
      </c>
      <c r="AA13" s="303">
        <f t="shared" si="7"/>
        <v>0</v>
      </c>
    </row>
    <row r="14" spans="1:27" s="90" customFormat="1" ht="21" customHeight="1" x14ac:dyDescent="0.2">
      <c r="A14" s="86">
        <v>8</v>
      </c>
      <c r="B14" s="86" t="s">
        <v>419</v>
      </c>
      <c r="C14" s="66"/>
      <c r="D14" s="94"/>
      <c r="E14" s="88"/>
      <c r="F14" s="135"/>
      <c r="G14" s="286">
        <v>0</v>
      </c>
      <c r="H14" s="287">
        <v>0</v>
      </c>
      <c r="I14" s="275" t="str">
        <f t="shared" si="1"/>
        <v>0€</v>
      </c>
      <c r="J14" s="275" t="str">
        <f t="shared" si="2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1">
        <f t="shared" si="3"/>
        <v>0</v>
      </c>
      <c r="P14" s="302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8"/>
        <v>0</v>
      </c>
      <c r="Z14" s="139">
        <f t="shared" si="6"/>
        <v>0</v>
      </c>
      <c r="AA14" s="303">
        <f t="shared" si="7"/>
        <v>0</v>
      </c>
    </row>
    <row r="15" spans="1:27" ht="21" customHeight="1" x14ac:dyDescent="0.2">
      <c r="A15" s="86">
        <v>9</v>
      </c>
      <c r="B15" s="86" t="s">
        <v>419</v>
      </c>
      <c r="C15" s="66"/>
      <c r="D15" s="94"/>
      <c r="E15" s="88"/>
      <c r="F15" s="135"/>
      <c r="G15" s="286">
        <v>0</v>
      </c>
      <c r="H15" s="287">
        <v>0</v>
      </c>
      <c r="I15" s="275" t="str">
        <f t="shared" si="1"/>
        <v>0€</v>
      </c>
      <c r="J15" s="275" t="str">
        <f t="shared" si="2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1">
        <f t="shared" si="3"/>
        <v>0</v>
      </c>
      <c r="P15" s="302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8"/>
        <v>0</v>
      </c>
      <c r="Z15" s="139">
        <f t="shared" si="6"/>
        <v>0</v>
      </c>
      <c r="AA15" s="303">
        <f t="shared" si="7"/>
        <v>0</v>
      </c>
    </row>
    <row r="16" spans="1:27" ht="21" customHeight="1" x14ac:dyDescent="0.2">
      <c r="A16" s="86">
        <v>10</v>
      </c>
      <c r="B16" s="86" t="s">
        <v>419</v>
      </c>
      <c r="C16" s="66"/>
      <c r="D16" s="94"/>
      <c r="E16" s="115"/>
      <c r="F16" s="135"/>
      <c r="G16" s="286">
        <v>0</v>
      </c>
      <c r="H16" s="287">
        <v>0</v>
      </c>
      <c r="I16" s="275" t="str">
        <f t="shared" si="1"/>
        <v>0€</v>
      </c>
      <c r="J16" s="275" t="str">
        <f t="shared" si="2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1">
        <f t="shared" si="3"/>
        <v>0</v>
      </c>
      <c r="P16" s="302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8"/>
        <v>0</v>
      </c>
      <c r="Z16" s="139">
        <f t="shared" si="6"/>
        <v>0</v>
      </c>
      <c r="AA16" s="303">
        <f t="shared" si="7"/>
        <v>0</v>
      </c>
    </row>
    <row r="17" spans="1:27" ht="21" customHeight="1" x14ac:dyDescent="0.2">
      <c r="A17" s="86">
        <v>11</v>
      </c>
      <c r="B17" s="86" t="s">
        <v>419</v>
      </c>
      <c r="C17" s="86"/>
      <c r="D17" s="87"/>
      <c r="E17" s="115"/>
      <c r="F17" s="135"/>
      <c r="G17" s="286">
        <v>0</v>
      </c>
      <c r="H17" s="287">
        <v>0</v>
      </c>
      <c r="I17" s="275" t="str">
        <f t="shared" si="1"/>
        <v>0€</v>
      </c>
      <c r="J17" s="275" t="str">
        <f t="shared" si="2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1">
        <f t="shared" si="3"/>
        <v>0</v>
      </c>
      <c r="P17" s="302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8"/>
        <v>0</v>
      </c>
      <c r="Z17" s="139">
        <f t="shared" si="6"/>
        <v>0</v>
      </c>
      <c r="AA17" s="303">
        <f t="shared" si="7"/>
        <v>0</v>
      </c>
    </row>
    <row r="18" spans="1:27" ht="21" customHeight="1" x14ac:dyDescent="0.2">
      <c r="A18" s="86">
        <v>12</v>
      </c>
      <c r="B18" s="86" t="s">
        <v>419</v>
      </c>
      <c r="C18" s="1"/>
      <c r="D18" s="122"/>
      <c r="E18" s="93"/>
      <c r="F18" s="135"/>
      <c r="G18" s="286">
        <v>0</v>
      </c>
      <c r="H18" s="287">
        <v>0</v>
      </c>
      <c r="I18" s="275" t="str">
        <f t="shared" si="1"/>
        <v>0€</v>
      </c>
      <c r="J18" s="275" t="str">
        <f t="shared" si="2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1">
        <f t="shared" si="3"/>
        <v>0</v>
      </c>
      <c r="P18" s="302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8"/>
        <v>0</v>
      </c>
      <c r="Z18" s="139">
        <f t="shared" si="6"/>
        <v>0</v>
      </c>
      <c r="AA18" s="303">
        <f t="shared" si="7"/>
        <v>0</v>
      </c>
    </row>
    <row r="19" spans="1:27" ht="21" customHeight="1" x14ac:dyDescent="0.2">
      <c r="A19" s="86">
        <v>13</v>
      </c>
      <c r="B19" s="86" t="s">
        <v>419</v>
      </c>
      <c r="C19" s="190"/>
      <c r="D19" s="117"/>
      <c r="E19" s="93"/>
      <c r="F19" s="135"/>
      <c r="G19" s="286">
        <v>0</v>
      </c>
      <c r="H19" s="287">
        <v>0</v>
      </c>
      <c r="I19" s="275" t="str">
        <f t="shared" si="1"/>
        <v>0€</v>
      </c>
      <c r="J19" s="275" t="str">
        <f t="shared" si="2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1">
        <f t="shared" si="3"/>
        <v>0</v>
      </c>
      <c r="P19" s="302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8"/>
        <v>0</v>
      </c>
      <c r="Z19" s="139">
        <f t="shared" si="6"/>
        <v>0</v>
      </c>
      <c r="AA19" s="303">
        <f t="shared" si="7"/>
        <v>0</v>
      </c>
    </row>
    <row r="20" spans="1:27" ht="21" customHeight="1" x14ac:dyDescent="0.2">
      <c r="A20" s="86">
        <v>14</v>
      </c>
      <c r="B20" s="86" t="s">
        <v>419</v>
      </c>
      <c r="C20" s="66"/>
      <c r="D20" s="117"/>
      <c r="E20" s="246"/>
      <c r="F20" s="135"/>
      <c r="G20" s="286">
        <v>0</v>
      </c>
      <c r="H20" s="287">
        <v>0</v>
      </c>
      <c r="I20" s="275" t="str">
        <f t="shared" si="1"/>
        <v>0€</v>
      </c>
      <c r="J20" s="275" t="str">
        <f t="shared" si="2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1">
        <f t="shared" si="3"/>
        <v>0</v>
      </c>
      <c r="P20" s="302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8"/>
        <v>0</v>
      </c>
      <c r="Z20" s="139">
        <f t="shared" si="6"/>
        <v>0</v>
      </c>
      <c r="AA20" s="303">
        <f t="shared" si="7"/>
        <v>0</v>
      </c>
    </row>
    <row r="21" spans="1:27" ht="21" customHeight="1" x14ac:dyDescent="0.2">
      <c r="A21" s="86">
        <v>15</v>
      </c>
      <c r="B21" s="86" t="s">
        <v>419</v>
      </c>
      <c r="C21" s="66"/>
      <c r="D21" s="117"/>
      <c r="E21" s="246"/>
      <c r="F21" s="135"/>
      <c r="G21" s="286">
        <v>0</v>
      </c>
      <c r="H21" s="287">
        <v>0</v>
      </c>
      <c r="I21" s="275" t="str">
        <f t="shared" si="1"/>
        <v>0€</v>
      </c>
      <c r="J21" s="275" t="str">
        <f t="shared" si="2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1">
        <f t="shared" si="3"/>
        <v>0</v>
      </c>
      <c r="P21" s="302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8"/>
        <v>0</v>
      </c>
      <c r="Z21" s="139">
        <f t="shared" si="6"/>
        <v>0</v>
      </c>
      <c r="AA21" s="303">
        <f t="shared" si="7"/>
        <v>0</v>
      </c>
    </row>
    <row r="22" spans="1:27" ht="21" customHeight="1" x14ac:dyDescent="0.2">
      <c r="A22" s="86">
        <v>16</v>
      </c>
      <c r="B22" s="86" t="s">
        <v>419</v>
      </c>
      <c r="C22" s="250"/>
      <c r="D22" s="117"/>
      <c r="E22" s="245"/>
      <c r="F22" s="135"/>
      <c r="G22" s="286">
        <v>0</v>
      </c>
      <c r="H22" s="287">
        <v>0</v>
      </c>
      <c r="I22" s="275" t="str">
        <f t="shared" si="1"/>
        <v>0€</v>
      </c>
      <c r="J22" s="275" t="str">
        <f t="shared" si="2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1">
        <f t="shared" si="3"/>
        <v>0</v>
      </c>
      <c r="P22" s="302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8"/>
        <v>0</v>
      </c>
      <c r="Z22" s="139">
        <f t="shared" si="6"/>
        <v>0</v>
      </c>
      <c r="AA22" s="303">
        <f t="shared" si="7"/>
        <v>0</v>
      </c>
    </row>
    <row r="23" spans="1:27" ht="21" customHeight="1" x14ac:dyDescent="0.2">
      <c r="A23" s="86">
        <v>17</v>
      </c>
      <c r="B23" s="86" t="s">
        <v>419</v>
      </c>
      <c r="C23" s="261"/>
      <c r="D23" s="177"/>
      <c r="E23" s="147"/>
      <c r="F23" s="135"/>
      <c r="G23" s="286">
        <v>0</v>
      </c>
      <c r="H23" s="287">
        <v>0</v>
      </c>
      <c r="I23" s="275" t="str">
        <f t="shared" si="1"/>
        <v>0€</v>
      </c>
      <c r="J23" s="275" t="str">
        <f t="shared" si="2"/>
        <v>0€</v>
      </c>
      <c r="K23" s="275">
        <f t="shared" ref="K23:L40" si="9">IF(YEAR($F23)&gt;2021,G23,0)</f>
        <v>0</v>
      </c>
      <c r="L23" s="280">
        <f t="shared" si="9"/>
        <v>0</v>
      </c>
      <c r="M23" s="279" t="s">
        <v>223</v>
      </c>
      <c r="N23" s="276"/>
      <c r="O23" s="281">
        <f t="shared" si="3"/>
        <v>0</v>
      </c>
      <c r="P23" s="302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8"/>
        <v>0</v>
      </c>
      <c r="Z23" s="139">
        <f t="shared" si="6"/>
        <v>0</v>
      </c>
      <c r="AA23" s="303">
        <f t="shared" si="7"/>
        <v>0</v>
      </c>
    </row>
    <row r="24" spans="1:27" ht="18.75" customHeight="1" x14ac:dyDescent="0.2">
      <c r="A24" s="86">
        <v>18</v>
      </c>
      <c r="B24" s="86" t="s">
        <v>419</v>
      </c>
      <c r="C24" s="261"/>
      <c r="D24" s="177"/>
      <c r="E24" s="147"/>
      <c r="F24" s="135"/>
      <c r="G24" s="286">
        <v>0</v>
      </c>
      <c r="H24" s="287">
        <v>0</v>
      </c>
      <c r="I24" s="275" t="str">
        <f t="shared" si="1"/>
        <v>0€</v>
      </c>
      <c r="J24" s="275" t="str">
        <f t="shared" si="2"/>
        <v>0€</v>
      </c>
      <c r="K24" s="275">
        <f t="shared" si="9"/>
        <v>0</v>
      </c>
      <c r="L24" s="280">
        <f t="shared" si="9"/>
        <v>0</v>
      </c>
      <c r="M24" s="279" t="s">
        <v>223</v>
      </c>
      <c r="N24" s="276"/>
      <c r="O24" s="281">
        <f t="shared" si="3"/>
        <v>0</v>
      </c>
      <c r="P24" s="302">
        <v>0</v>
      </c>
      <c r="Q24" s="299">
        <v>0</v>
      </c>
      <c r="R24" s="299">
        <v>0</v>
      </c>
      <c r="S24" s="299">
        <v>0</v>
      </c>
      <c r="T24" s="276">
        <f t="shared" ref="T24:U40" si="10">R24-P24</f>
        <v>0</v>
      </c>
      <c r="U24" s="276">
        <f t="shared" si="10"/>
        <v>0</v>
      </c>
      <c r="V24" s="288"/>
      <c r="W24" s="284">
        <f t="shared" si="5"/>
        <v>0</v>
      </c>
      <c r="Y24" s="140">
        <f t="shared" si="8"/>
        <v>0</v>
      </c>
      <c r="Z24" s="139">
        <f t="shared" si="6"/>
        <v>0</v>
      </c>
      <c r="AA24" s="303">
        <f t="shared" si="7"/>
        <v>0</v>
      </c>
    </row>
    <row r="25" spans="1:27" ht="18.75" customHeight="1" x14ac:dyDescent="0.2">
      <c r="A25" s="86">
        <v>19</v>
      </c>
      <c r="B25" s="86" t="s">
        <v>419</v>
      </c>
      <c r="C25" s="126"/>
      <c r="D25" s="177"/>
      <c r="E25" s="147"/>
      <c r="F25" s="135"/>
      <c r="G25" s="286">
        <v>0</v>
      </c>
      <c r="H25" s="287">
        <v>0</v>
      </c>
      <c r="I25" s="275" t="str">
        <f t="shared" si="1"/>
        <v>0€</v>
      </c>
      <c r="J25" s="275" t="str">
        <f t="shared" si="2"/>
        <v>0€</v>
      </c>
      <c r="K25" s="275">
        <f t="shared" si="9"/>
        <v>0</v>
      </c>
      <c r="L25" s="280">
        <f t="shared" si="9"/>
        <v>0</v>
      </c>
      <c r="M25" s="279" t="s">
        <v>223</v>
      </c>
      <c r="N25" s="276"/>
      <c r="O25" s="281">
        <f t="shared" si="3"/>
        <v>0</v>
      </c>
      <c r="P25" s="302">
        <v>0</v>
      </c>
      <c r="Q25" s="299">
        <v>0</v>
      </c>
      <c r="R25" s="299">
        <v>0</v>
      </c>
      <c r="S25" s="299">
        <v>0</v>
      </c>
      <c r="T25" s="276">
        <f t="shared" si="10"/>
        <v>0</v>
      </c>
      <c r="U25" s="276">
        <f t="shared" si="10"/>
        <v>0</v>
      </c>
      <c r="V25" s="288"/>
      <c r="W25" s="284">
        <f t="shared" si="5"/>
        <v>0</v>
      </c>
      <c r="Y25" s="140">
        <f t="shared" si="8"/>
        <v>0</v>
      </c>
      <c r="Z25" s="139">
        <f t="shared" si="6"/>
        <v>0</v>
      </c>
      <c r="AA25" s="303">
        <f t="shared" si="7"/>
        <v>0</v>
      </c>
    </row>
    <row r="26" spans="1:27" ht="18.75" customHeight="1" x14ac:dyDescent="0.2">
      <c r="A26" s="86">
        <v>20</v>
      </c>
      <c r="B26" s="86" t="s">
        <v>419</v>
      </c>
      <c r="C26" s="261"/>
      <c r="D26" s="177"/>
      <c r="E26" s="147"/>
      <c r="F26" s="135"/>
      <c r="G26" s="286">
        <v>0</v>
      </c>
      <c r="H26" s="287">
        <v>0</v>
      </c>
      <c r="I26" s="275" t="str">
        <f t="shared" si="1"/>
        <v>0€</v>
      </c>
      <c r="J26" s="275" t="str">
        <f t="shared" si="2"/>
        <v>0€</v>
      </c>
      <c r="K26" s="275">
        <f t="shared" si="9"/>
        <v>0</v>
      </c>
      <c r="L26" s="280">
        <f t="shared" si="9"/>
        <v>0</v>
      </c>
      <c r="M26" s="279" t="s">
        <v>223</v>
      </c>
      <c r="N26" s="276"/>
      <c r="O26" s="281">
        <f t="shared" si="3"/>
        <v>0</v>
      </c>
      <c r="P26" s="302">
        <v>0</v>
      </c>
      <c r="Q26" s="299">
        <v>0</v>
      </c>
      <c r="R26" s="299">
        <v>0</v>
      </c>
      <c r="S26" s="299">
        <v>0</v>
      </c>
      <c r="T26" s="276">
        <f t="shared" si="10"/>
        <v>0</v>
      </c>
      <c r="U26" s="276">
        <f t="shared" si="10"/>
        <v>0</v>
      </c>
      <c r="V26" s="288"/>
      <c r="W26" s="284">
        <f t="shared" si="5"/>
        <v>0</v>
      </c>
      <c r="Y26" s="140">
        <f t="shared" si="8"/>
        <v>0</v>
      </c>
      <c r="Z26" s="139">
        <f t="shared" si="6"/>
        <v>0</v>
      </c>
      <c r="AA26" s="303">
        <f t="shared" si="7"/>
        <v>0</v>
      </c>
    </row>
    <row r="27" spans="1:27" ht="18.75" customHeight="1" x14ac:dyDescent="0.2">
      <c r="A27" s="86">
        <v>21</v>
      </c>
      <c r="B27" s="86" t="s">
        <v>419</v>
      </c>
      <c r="C27" s="126"/>
      <c r="D27" s="177"/>
      <c r="E27" s="147"/>
      <c r="F27" s="135"/>
      <c r="G27" s="286">
        <v>0</v>
      </c>
      <c r="H27" s="287">
        <v>0</v>
      </c>
      <c r="I27" s="275" t="str">
        <f t="shared" si="1"/>
        <v>0€</v>
      </c>
      <c r="J27" s="275" t="str">
        <f t="shared" si="2"/>
        <v>0€</v>
      </c>
      <c r="K27" s="275">
        <f t="shared" si="9"/>
        <v>0</v>
      </c>
      <c r="L27" s="280">
        <f t="shared" si="9"/>
        <v>0</v>
      </c>
      <c r="M27" s="279" t="s">
        <v>223</v>
      </c>
      <c r="N27" s="276"/>
      <c r="O27" s="281">
        <f t="shared" si="3"/>
        <v>0</v>
      </c>
      <c r="P27" s="302">
        <v>0</v>
      </c>
      <c r="Q27" s="299">
        <v>0</v>
      </c>
      <c r="R27" s="299">
        <v>0</v>
      </c>
      <c r="S27" s="299">
        <v>0</v>
      </c>
      <c r="T27" s="276">
        <f t="shared" si="10"/>
        <v>0</v>
      </c>
      <c r="U27" s="276">
        <f t="shared" si="10"/>
        <v>0</v>
      </c>
      <c r="V27" s="288"/>
      <c r="W27" s="284">
        <f t="shared" si="5"/>
        <v>0</v>
      </c>
      <c r="Y27" s="140">
        <f t="shared" si="8"/>
        <v>0</v>
      </c>
      <c r="Z27" s="139">
        <f t="shared" si="6"/>
        <v>0</v>
      </c>
      <c r="AA27" s="303">
        <f t="shared" si="7"/>
        <v>0</v>
      </c>
    </row>
    <row r="28" spans="1:27" ht="18.75" customHeight="1" x14ac:dyDescent="0.2">
      <c r="A28" s="86">
        <v>22</v>
      </c>
      <c r="B28" s="86" t="s">
        <v>419</v>
      </c>
      <c r="C28" s="261"/>
      <c r="D28" s="177"/>
      <c r="E28" s="125"/>
      <c r="F28" s="135"/>
      <c r="G28" s="286">
        <v>0</v>
      </c>
      <c r="H28" s="287">
        <v>0</v>
      </c>
      <c r="I28" s="275" t="str">
        <f t="shared" si="1"/>
        <v>0€</v>
      </c>
      <c r="J28" s="275" t="str">
        <f t="shared" si="2"/>
        <v>0€</v>
      </c>
      <c r="K28" s="275">
        <f t="shared" si="9"/>
        <v>0</v>
      </c>
      <c r="L28" s="280">
        <f t="shared" si="9"/>
        <v>0</v>
      </c>
      <c r="M28" s="279" t="s">
        <v>223</v>
      </c>
      <c r="N28" s="276"/>
      <c r="O28" s="281">
        <f t="shared" si="3"/>
        <v>0</v>
      </c>
      <c r="P28" s="302">
        <v>0</v>
      </c>
      <c r="Q28" s="299">
        <v>0</v>
      </c>
      <c r="R28" s="299">
        <v>0</v>
      </c>
      <c r="S28" s="299">
        <v>0</v>
      </c>
      <c r="T28" s="276">
        <f t="shared" si="10"/>
        <v>0</v>
      </c>
      <c r="U28" s="276">
        <f t="shared" si="10"/>
        <v>0</v>
      </c>
      <c r="V28" s="288"/>
      <c r="W28" s="284">
        <f t="shared" si="5"/>
        <v>0</v>
      </c>
      <c r="Y28" s="140">
        <f t="shared" si="8"/>
        <v>0</v>
      </c>
      <c r="Z28" s="139">
        <f t="shared" si="6"/>
        <v>0</v>
      </c>
      <c r="AA28" s="303">
        <f t="shared" si="7"/>
        <v>0</v>
      </c>
    </row>
    <row r="29" spans="1:27" ht="18.75" customHeight="1" x14ac:dyDescent="0.2">
      <c r="A29" s="86">
        <v>23</v>
      </c>
      <c r="B29" s="86" t="s">
        <v>419</v>
      </c>
      <c r="C29" s="66"/>
      <c r="D29" s="177"/>
      <c r="E29" s="185"/>
      <c r="F29" s="135"/>
      <c r="G29" s="286">
        <v>0</v>
      </c>
      <c r="H29" s="287">
        <v>0</v>
      </c>
      <c r="I29" s="275" t="str">
        <f t="shared" si="1"/>
        <v>0€</v>
      </c>
      <c r="J29" s="275" t="str">
        <f t="shared" si="2"/>
        <v>0€</v>
      </c>
      <c r="K29" s="275">
        <f t="shared" si="9"/>
        <v>0</v>
      </c>
      <c r="L29" s="280">
        <f t="shared" si="9"/>
        <v>0</v>
      </c>
      <c r="M29" s="279" t="s">
        <v>223</v>
      </c>
      <c r="N29" s="276"/>
      <c r="O29" s="281">
        <f t="shared" si="3"/>
        <v>0</v>
      </c>
      <c r="P29" s="302">
        <v>0</v>
      </c>
      <c r="Q29" s="299">
        <v>0</v>
      </c>
      <c r="R29" s="299">
        <v>0</v>
      </c>
      <c r="S29" s="299">
        <v>0</v>
      </c>
      <c r="T29" s="276">
        <f t="shared" si="10"/>
        <v>0</v>
      </c>
      <c r="U29" s="276">
        <f t="shared" si="10"/>
        <v>0</v>
      </c>
      <c r="V29" s="288"/>
      <c r="W29" s="284">
        <f t="shared" si="5"/>
        <v>0</v>
      </c>
      <c r="Y29" s="140">
        <f t="shared" si="8"/>
        <v>0</v>
      </c>
      <c r="Z29" s="139">
        <f t="shared" si="6"/>
        <v>0</v>
      </c>
      <c r="AA29" s="303">
        <f t="shared" si="7"/>
        <v>0</v>
      </c>
    </row>
    <row r="30" spans="1:27" ht="18.75" customHeight="1" x14ac:dyDescent="0.2">
      <c r="A30" s="86">
        <v>24</v>
      </c>
      <c r="B30" s="86" t="s">
        <v>419</v>
      </c>
      <c r="C30" s="86"/>
      <c r="D30" s="177"/>
      <c r="E30" s="185"/>
      <c r="F30" s="135"/>
      <c r="G30" s="286">
        <v>0</v>
      </c>
      <c r="H30" s="287">
        <v>0</v>
      </c>
      <c r="I30" s="275" t="str">
        <f t="shared" si="1"/>
        <v>0€</v>
      </c>
      <c r="J30" s="275" t="str">
        <f t="shared" si="2"/>
        <v>0€</v>
      </c>
      <c r="K30" s="275">
        <f t="shared" si="9"/>
        <v>0</v>
      </c>
      <c r="L30" s="280">
        <f t="shared" si="9"/>
        <v>0</v>
      </c>
      <c r="M30" s="279" t="s">
        <v>223</v>
      </c>
      <c r="N30" s="276"/>
      <c r="O30" s="281">
        <f t="shared" si="3"/>
        <v>0</v>
      </c>
      <c r="P30" s="302">
        <v>0</v>
      </c>
      <c r="Q30" s="299">
        <v>0</v>
      </c>
      <c r="R30" s="299">
        <v>0</v>
      </c>
      <c r="S30" s="299">
        <v>0</v>
      </c>
      <c r="T30" s="276">
        <f t="shared" si="10"/>
        <v>0</v>
      </c>
      <c r="U30" s="276">
        <f t="shared" si="10"/>
        <v>0</v>
      </c>
      <c r="V30" s="288"/>
      <c r="W30" s="284">
        <f t="shared" si="5"/>
        <v>0</v>
      </c>
      <c r="Y30" s="140">
        <f t="shared" si="8"/>
        <v>0</v>
      </c>
      <c r="Z30" s="139">
        <f t="shared" si="6"/>
        <v>0</v>
      </c>
      <c r="AA30" s="303">
        <f t="shared" si="7"/>
        <v>0</v>
      </c>
    </row>
    <row r="31" spans="1:27" ht="18.75" customHeight="1" x14ac:dyDescent="0.2">
      <c r="A31" s="86">
        <v>25</v>
      </c>
      <c r="B31" s="86" t="s">
        <v>419</v>
      </c>
      <c r="C31" s="190"/>
      <c r="D31" s="177"/>
      <c r="E31" s="93"/>
      <c r="F31" s="135"/>
      <c r="G31" s="286">
        <v>0</v>
      </c>
      <c r="H31" s="287">
        <v>0</v>
      </c>
      <c r="I31" s="275" t="str">
        <f t="shared" si="1"/>
        <v>0€</v>
      </c>
      <c r="J31" s="275" t="str">
        <f t="shared" si="2"/>
        <v>0€</v>
      </c>
      <c r="K31" s="275">
        <f t="shared" si="9"/>
        <v>0</v>
      </c>
      <c r="L31" s="280">
        <f t="shared" si="9"/>
        <v>0</v>
      </c>
      <c r="M31" s="279" t="s">
        <v>223</v>
      </c>
      <c r="N31" s="276"/>
      <c r="O31" s="281">
        <f t="shared" si="3"/>
        <v>0</v>
      </c>
      <c r="P31" s="302">
        <v>0</v>
      </c>
      <c r="Q31" s="299">
        <v>0</v>
      </c>
      <c r="R31" s="299">
        <v>0</v>
      </c>
      <c r="S31" s="299">
        <v>0</v>
      </c>
      <c r="T31" s="276">
        <f t="shared" si="10"/>
        <v>0</v>
      </c>
      <c r="U31" s="276">
        <f t="shared" si="10"/>
        <v>0</v>
      </c>
      <c r="V31" s="288"/>
      <c r="W31" s="284">
        <f t="shared" si="5"/>
        <v>0</v>
      </c>
      <c r="Y31" s="140">
        <f t="shared" si="8"/>
        <v>0</v>
      </c>
      <c r="Z31" s="139">
        <f t="shared" si="6"/>
        <v>0</v>
      </c>
      <c r="AA31" s="303">
        <f t="shared" si="7"/>
        <v>0</v>
      </c>
    </row>
    <row r="32" spans="1:27" ht="18.75" customHeight="1" x14ac:dyDescent="0.2">
      <c r="A32" s="86">
        <v>26</v>
      </c>
      <c r="B32" s="86" t="s">
        <v>419</v>
      </c>
      <c r="C32" s="190"/>
      <c r="D32" s="177"/>
      <c r="E32" s="266"/>
      <c r="F32" s="135"/>
      <c r="G32" s="286">
        <v>0</v>
      </c>
      <c r="H32" s="287">
        <v>0</v>
      </c>
      <c r="I32" s="275" t="str">
        <f t="shared" si="1"/>
        <v>0€</v>
      </c>
      <c r="J32" s="275" t="str">
        <f t="shared" si="2"/>
        <v>0€</v>
      </c>
      <c r="K32" s="275">
        <f t="shared" si="9"/>
        <v>0</v>
      </c>
      <c r="L32" s="280">
        <f t="shared" si="9"/>
        <v>0</v>
      </c>
      <c r="M32" s="279" t="s">
        <v>223</v>
      </c>
      <c r="N32" s="276"/>
      <c r="O32" s="281">
        <f t="shared" si="3"/>
        <v>0</v>
      </c>
      <c r="P32" s="302">
        <v>0</v>
      </c>
      <c r="Q32" s="299">
        <v>0</v>
      </c>
      <c r="R32" s="299">
        <v>0</v>
      </c>
      <c r="S32" s="299">
        <v>0</v>
      </c>
      <c r="T32" s="276">
        <f t="shared" si="10"/>
        <v>0</v>
      </c>
      <c r="U32" s="276">
        <f t="shared" si="10"/>
        <v>0</v>
      </c>
      <c r="V32" s="288"/>
      <c r="W32" s="284">
        <f t="shared" si="5"/>
        <v>0</v>
      </c>
      <c r="Y32" s="140">
        <f t="shared" si="8"/>
        <v>0</v>
      </c>
      <c r="Z32" s="139">
        <f t="shared" si="6"/>
        <v>0</v>
      </c>
      <c r="AA32" s="303">
        <f t="shared" si="7"/>
        <v>0</v>
      </c>
    </row>
    <row r="33" spans="1:27" ht="18.75" customHeight="1" x14ac:dyDescent="0.2">
      <c r="A33" s="86">
        <v>27</v>
      </c>
      <c r="B33" s="86" t="s">
        <v>419</v>
      </c>
      <c r="C33" s="190"/>
      <c r="D33" s="177"/>
      <c r="E33" s="266"/>
      <c r="F33" s="135"/>
      <c r="G33" s="286">
        <v>0</v>
      </c>
      <c r="H33" s="287">
        <v>0</v>
      </c>
      <c r="I33" s="275" t="str">
        <f t="shared" si="1"/>
        <v>0€</v>
      </c>
      <c r="J33" s="275" t="str">
        <f t="shared" si="2"/>
        <v>0€</v>
      </c>
      <c r="K33" s="275">
        <f t="shared" si="9"/>
        <v>0</v>
      </c>
      <c r="L33" s="280">
        <f t="shared" si="9"/>
        <v>0</v>
      </c>
      <c r="M33" s="279" t="s">
        <v>223</v>
      </c>
      <c r="N33" s="276"/>
      <c r="O33" s="281">
        <f t="shared" si="3"/>
        <v>0</v>
      </c>
      <c r="P33" s="302">
        <v>0</v>
      </c>
      <c r="Q33" s="299">
        <v>0</v>
      </c>
      <c r="R33" s="299">
        <v>0</v>
      </c>
      <c r="S33" s="299">
        <v>0</v>
      </c>
      <c r="T33" s="276">
        <f t="shared" si="10"/>
        <v>0</v>
      </c>
      <c r="U33" s="276">
        <f t="shared" si="10"/>
        <v>0</v>
      </c>
      <c r="V33" s="288"/>
      <c r="W33" s="284">
        <f t="shared" si="5"/>
        <v>0</v>
      </c>
      <c r="Y33" s="140">
        <f t="shared" si="8"/>
        <v>0</v>
      </c>
      <c r="Z33" s="139">
        <f t="shared" si="6"/>
        <v>0</v>
      </c>
      <c r="AA33" s="303">
        <f t="shared" si="7"/>
        <v>0</v>
      </c>
    </row>
    <row r="34" spans="1:27" ht="18.75" customHeight="1" x14ac:dyDescent="0.2">
      <c r="A34" s="86">
        <v>28</v>
      </c>
      <c r="B34" s="86" t="s">
        <v>419</v>
      </c>
      <c r="C34" s="190"/>
      <c r="D34" s="177"/>
      <c r="E34" s="267"/>
      <c r="F34" s="135"/>
      <c r="G34" s="286">
        <v>0</v>
      </c>
      <c r="H34" s="287">
        <v>0</v>
      </c>
      <c r="I34" s="275" t="str">
        <f t="shared" si="1"/>
        <v>0€</v>
      </c>
      <c r="J34" s="275" t="str">
        <f t="shared" si="2"/>
        <v>0€</v>
      </c>
      <c r="K34" s="275">
        <f t="shared" si="9"/>
        <v>0</v>
      </c>
      <c r="L34" s="280">
        <f t="shared" si="9"/>
        <v>0</v>
      </c>
      <c r="M34" s="279" t="s">
        <v>223</v>
      </c>
      <c r="N34" s="276"/>
      <c r="O34" s="281">
        <f t="shared" si="3"/>
        <v>0</v>
      </c>
      <c r="P34" s="302">
        <v>0</v>
      </c>
      <c r="Q34" s="299">
        <v>0</v>
      </c>
      <c r="R34" s="299">
        <v>0</v>
      </c>
      <c r="S34" s="299">
        <v>0</v>
      </c>
      <c r="T34" s="276">
        <f t="shared" si="10"/>
        <v>0</v>
      </c>
      <c r="U34" s="276">
        <f t="shared" si="10"/>
        <v>0</v>
      </c>
      <c r="V34" s="288"/>
      <c r="W34" s="284">
        <f t="shared" si="5"/>
        <v>0</v>
      </c>
      <c r="Y34" s="140">
        <f t="shared" si="8"/>
        <v>0</v>
      </c>
      <c r="Z34" s="139">
        <f t="shared" si="6"/>
        <v>0</v>
      </c>
      <c r="AA34" s="303">
        <f t="shared" si="7"/>
        <v>0</v>
      </c>
    </row>
    <row r="35" spans="1:27" ht="18.75" customHeight="1" x14ac:dyDescent="0.2">
      <c r="A35" s="86">
        <v>29</v>
      </c>
      <c r="B35" s="86" t="s">
        <v>419</v>
      </c>
      <c r="C35" s="190"/>
      <c r="D35" s="177"/>
      <c r="E35" s="93"/>
      <c r="F35" s="135"/>
      <c r="G35" s="286">
        <v>0</v>
      </c>
      <c r="H35" s="287">
        <v>0</v>
      </c>
      <c r="I35" s="275" t="str">
        <f t="shared" si="1"/>
        <v>0€</v>
      </c>
      <c r="J35" s="275" t="str">
        <f t="shared" si="2"/>
        <v>0€</v>
      </c>
      <c r="K35" s="275">
        <f t="shared" si="9"/>
        <v>0</v>
      </c>
      <c r="L35" s="280">
        <f t="shared" si="9"/>
        <v>0</v>
      </c>
      <c r="M35" s="279" t="s">
        <v>223</v>
      </c>
      <c r="N35" s="276"/>
      <c r="O35" s="281">
        <f t="shared" si="3"/>
        <v>0</v>
      </c>
      <c r="P35" s="302">
        <v>0</v>
      </c>
      <c r="Q35" s="299">
        <v>0</v>
      </c>
      <c r="R35" s="299">
        <v>0</v>
      </c>
      <c r="S35" s="299">
        <v>0</v>
      </c>
      <c r="T35" s="276">
        <f t="shared" si="10"/>
        <v>0</v>
      </c>
      <c r="U35" s="276">
        <f t="shared" si="10"/>
        <v>0</v>
      </c>
      <c r="V35" s="288"/>
      <c r="W35" s="284">
        <f t="shared" si="5"/>
        <v>0</v>
      </c>
      <c r="Y35" s="140">
        <f t="shared" si="8"/>
        <v>0</v>
      </c>
      <c r="Z35" s="139">
        <f t="shared" si="6"/>
        <v>0</v>
      </c>
      <c r="AA35" s="303">
        <f t="shared" si="7"/>
        <v>0</v>
      </c>
    </row>
    <row r="36" spans="1:27" ht="18.75" customHeight="1" x14ac:dyDescent="0.2">
      <c r="A36" s="86">
        <v>30</v>
      </c>
      <c r="B36" s="86" t="s">
        <v>419</v>
      </c>
      <c r="C36" s="66"/>
      <c r="D36" s="66"/>
      <c r="E36" s="66"/>
      <c r="F36" s="135"/>
      <c r="G36" s="286">
        <v>0</v>
      </c>
      <c r="H36" s="287">
        <v>0</v>
      </c>
      <c r="I36" s="275" t="str">
        <f t="shared" si="1"/>
        <v>0€</v>
      </c>
      <c r="J36" s="275" t="str">
        <f t="shared" si="2"/>
        <v>0€</v>
      </c>
      <c r="K36" s="275">
        <f t="shared" si="9"/>
        <v>0</v>
      </c>
      <c r="L36" s="280">
        <f t="shared" si="9"/>
        <v>0</v>
      </c>
      <c r="M36" s="279" t="s">
        <v>223</v>
      </c>
      <c r="N36" s="276"/>
      <c r="O36" s="281">
        <f t="shared" si="3"/>
        <v>0</v>
      </c>
      <c r="P36" s="302">
        <v>0</v>
      </c>
      <c r="Q36" s="299">
        <v>0</v>
      </c>
      <c r="R36" s="299">
        <v>0</v>
      </c>
      <c r="S36" s="299">
        <v>0</v>
      </c>
      <c r="T36" s="276">
        <f t="shared" si="10"/>
        <v>0</v>
      </c>
      <c r="U36" s="276">
        <f t="shared" si="10"/>
        <v>0</v>
      </c>
      <c r="V36" s="288"/>
      <c r="W36" s="284">
        <f t="shared" si="5"/>
        <v>0</v>
      </c>
      <c r="Y36" s="140">
        <f t="shared" si="8"/>
        <v>0</v>
      </c>
      <c r="Z36" s="139">
        <f t="shared" si="6"/>
        <v>0</v>
      </c>
      <c r="AA36" s="303">
        <f t="shared" si="7"/>
        <v>0</v>
      </c>
    </row>
    <row r="37" spans="1:27" ht="18.75" customHeight="1" x14ac:dyDescent="0.2">
      <c r="A37" s="86">
        <v>31</v>
      </c>
      <c r="B37" s="86" t="s">
        <v>419</v>
      </c>
      <c r="C37" s="66"/>
      <c r="D37" s="66"/>
      <c r="E37" s="66"/>
      <c r="F37" s="135"/>
      <c r="G37" s="286">
        <v>0</v>
      </c>
      <c r="H37" s="287">
        <v>0</v>
      </c>
      <c r="I37" s="275" t="str">
        <f t="shared" si="1"/>
        <v>0€</v>
      </c>
      <c r="J37" s="275" t="str">
        <f t="shared" si="2"/>
        <v>0€</v>
      </c>
      <c r="K37" s="275">
        <f t="shared" si="9"/>
        <v>0</v>
      </c>
      <c r="L37" s="280">
        <f t="shared" si="9"/>
        <v>0</v>
      </c>
      <c r="M37" s="279" t="s">
        <v>223</v>
      </c>
      <c r="N37" s="276"/>
      <c r="O37" s="281">
        <f t="shared" si="3"/>
        <v>0</v>
      </c>
      <c r="P37" s="302">
        <v>0</v>
      </c>
      <c r="Q37" s="299">
        <v>0</v>
      </c>
      <c r="R37" s="299">
        <v>0</v>
      </c>
      <c r="S37" s="299">
        <v>0</v>
      </c>
      <c r="T37" s="276">
        <f t="shared" si="10"/>
        <v>0</v>
      </c>
      <c r="U37" s="276">
        <f t="shared" si="10"/>
        <v>0</v>
      </c>
      <c r="V37" s="288"/>
      <c r="W37" s="284">
        <f t="shared" si="5"/>
        <v>0</v>
      </c>
      <c r="Y37" s="140">
        <f t="shared" si="8"/>
        <v>0</v>
      </c>
      <c r="Z37" s="139">
        <f t="shared" si="6"/>
        <v>0</v>
      </c>
      <c r="AA37" s="303">
        <f t="shared" si="7"/>
        <v>0</v>
      </c>
    </row>
    <row r="38" spans="1:27" ht="18.75" customHeight="1" x14ac:dyDescent="0.2">
      <c r="A38" s="86">
        <v>32</v>
      </c>
      <c r="B38" s="86" t="s">
        <v>419</v>
      </c>
      <c r="C38" s="66"/>
      <c r="D38" s="66"/>
      <c r="E38" s="66"/>
      <c r="F38" s="135"/>
      <c r="G38" s="286">
        <v>0</v>
      </c>
      <c r="H38" s="287">
        <v>0</v>
      </c>
      <c r="I38" s="275" t="str">
        <f t="shared" si="1"/>
        <v>0€</v>
      </c>
      <c r="J38" s="275" t="str">
        <f t="shared" si="2"/>
        <v>0€</v>
      </c>
      <c r="K38" s="275">
        <f t="shared" si="9"/>
        <v>0</v>
      </c>
      <c r="L38" s="280">
        <f t="shared" si="9"/>
        <v>0</v>
      </c>
      <c r="M38" s="279" t="s">
        <v>223</v>
      </c>
      <c r="N38" s="276"/>
      <c r="O38" s="281">
        <f t="shared" si="3"/>
        <v>0</v>
      </c>
      <c r="P38" s="302">
        <v>0</v>
      </c>
      <c r="Q38" s="299">
        <v>0</v>
      </c>
      <c r="R38" s="299">
        <v>0</v>
      </c>
      <c r="S38" s="299">
        <v>0</v>
      </c>
      <c r="T38" s="276">
        <f t="shared" si="10"/>
        <v>0</v>
      </c>
      <c r="U38" s="276">
        <f t="shared" si="10"/>
        <v>0</v>
      </c>
      <c r="V38" s="288"/>
      <c r="W38" s="284">
        <f t="shared" si="5"/>
        <v>0</v>
      </c>
      <c r="Y38" s="140">
        <f t="shared" si="8"/>
        <v>0</v>
      </c>
      <c r="Z38" s="139">
        <f t="shared" si="6"/>
        <v>0</v>
      </c>
      <c r="AA38" s="303">
        <f t="shared" si="7"/>
        <v>0</v>
      </c>
    </row>
    <row r="39" spans="1:27" ht="18.75" customHeight="1" x14ac:dyDescent="0.2">
      <c r="A39" s="86">
        <v>33</v>
      </c>
      <c r="B39" s="86" t="s">
        <v>419</v>
      </c>
      <c r="C39" s="66"/>
      <c r="D39" s="66"/>
      <c r="E39" s="66"/>
      <c r="F39" s="135"/>
      <c r="G39" s="286">
        <v>0</v>
      </c>
      <c r="H39" s="287">
        <v>0</v>
      </c>
      <c r="I39" s="275" t="str">
        <f t="shared" si="1"/>
        <v>0€</v>
      </c>
      <c r="J39" s="275" t="str">
        <f t="shared" si="2"/>
        <v>0€</v>
      </c>
      <c r="K39" s="275">
        <f t="shared" si="9"/>
        <v>0</v>
      </c>
      <c r="L39" s="280">
        <f t="shared" si="9"/>
        <v>0</v>
      </c>
      <c r="M39" s="279" t="s">
        <v>223</v>
      </c>
      <c r="N39" s="276"/>
      <c r="O39" s="281">
        <f t="shared" si="3"/>
        <v>0</v>
      </c>
      <c r="P39" s="302">
        <v>0</v>
      </c>
      <c r="Q39" s="299">
        <v>0</v>
      </c>
      <c r="R39" s="299">
        <v>0</v>
      </c>
      <c r="S39" s="299">
        <v>0</v>
      </c>
      <c r="T39" s="276">
        <f t="shared" si="10"/>
        <v>0</v>
      </c>
      <c r="U39" s="276">
        <f t="shared" si="10"/>
        <v>0</v>
      </c>
      <c r="V39" s="288"/>
      <c r="W39" s="284">
        <f t="shared" si="5"/>
        <v>0</v>
      </c>
      <c r="Y39" s="140">
        <f t="shared" si="8"/>
        <v>0</v>
      </c>
      <c r="Z39" s="139">
        <f t="shared" si="6"/>
        <v>0</v>
      </c>
      <c r="AA39" s="303">
        <f t="shared" si="7"/>
        <v>0</v>
      </c>
    </row>
    <row r="40" spans="1:27" ht="16.5" customHeight="1" thickBot="1" x14ac:dyDescent="0.25">
      <c r="A40" s="86">
        <v>34</v>
      </c>
      <c r="B40" s="86" t="s">
        <v>419</v>
      </c>
      <c r="C40" s="66"/>
      <c r="D40" s="66"/>
      <c r="E40" s="66"/>
      <c r="F40" s="135"/>
      <c r="G40" s="286">
        <v>0</v>
      </c>
      <c r="H40" s="287">
        <v>0</v>
      </c>
      <c r="I40" s="275" t="str">
        <f t="shared" si="1"/>
        <v>0€</v>
      </c>
      <c r="J40" s="275" t="str">
        <f t="shared" si="2"/>
        <v>0€</v>
      </c>
      <c r="K40" s="275">
        <f t="shared" si="9"/>
        <v>0</v>
      </c>
      <c r="L40" s="280">
        <f t="shared" si="9"/>
        <v>0</v>
      </c>
      <c r="M40" s="279" t="s">
        <v>223</v>
      </c>
      <c r="N40" s="276"/>
      <c r="O40" s="281">
        <f t="shared" si="3"/>
        <v>0</v>
      </c>
      <c r="P40" s="302">
        <v>0</v>
      </c>
      <c r="Q40" s="299">
        <v>0</v>
      </c>
      <c r="R40" s="299">
        <v>0</v>
      </c>
      <c r="S40" s="299">
        <v>0</v>
      </c>
      <c r="T40" s="276">
        <f t="shared" si="10"/>
        <v>0</v>
      </c>
      <c r="U40" s="276">
        <f t="shared" si="10"/>
        <v>0</v>
      </c>
      <c r="V40" s="288"/>
      <c r="W40" s="284">
        <f t="shared" si="5"/>
        <v>0</v>
      </c>
      <c r="Y40" s="571">
        <f t="shared" si="8"/>
        <v>0</v>
      </c>
      <c r="Z40" s="573">
        <f t="shared" si="6"/>
        <v>0</v>
      </c>
      <c r="AA40" s="303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6"/>
      <c r="H41" s="467"/>
      <c r="I41" s="467"/>
      <c r="J41" s="467"/>
      <c r="K41" s="467"/>
      <c r="L41" s="467"/>
      <c r="M41" s="467"/>
      <c r="N41" s="467"/>
      <c r="O41" s="468"/>
      <c r="P41" s="466"/>
      <c r="Q41" s="467"/>
      <c r="R41" s="467"/>
      <c r="S41" s="467"/>
      <c r="T41" s="467"/>
      <c r="U41" s="467"/>
      <c r="V41" s="467"/>
      <c r="W41" s="468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569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1">SUM(L7:L41)</f>
        <v>0</v>
      </c>
      <c r="M43" s="350"/>
      <c r="N43" s="145"/>
      <c r="O43" s="570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2">SUM(P7:P41)</f>
        <v>0</v>
      </c>
      <c r="Q44" s="460">
        <f t="shared" si="12"/>
        <v>0</v>
      </c>
      <c r="R44" s="460">
        <f t="shared" si="12"/>
        <v>0</v>
      </c>
      <c r="S44" s="460">
        <f t="shared" si="12"/>
        <v>0</v>
      </c>
      <c r="T44" s="460">
        <f t="shared" si="12"/>
        <v>0</v>
      </c>
      <c r="U44" s="460">
        <f t="shared" si="12"/>
        <v>0</v>
      </c>
      <c r="V44" s="460"/>
      <c r="W44" s="450">
        <f t="shared" ref="W44" si="13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417" priority="14" operator="lessThan">
      <formula>0</formula>
    </cfRule>
    <cfRule type="cellIs" dxfId="41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415" priority="3" operator="lessThan">
      <formula>0</formula>
    </cfRule>
    <cfRule type="cellIs" dxfId="414" priority="4" operator="greaterThan">
      <formula>0</formula>
    </cfRule>
  </conditionalFormatting>
  <conditionalFormatting sqref="O7:O40">
    <cfRule type="cellIs" dxfId="413" priority="23" operator="lessThan">
      <formula>0</formula>
    </cfRule>
    <cfRule type="cellIs" dxfId="412" priority="24" operator="greaterThan">
      <formula>0</formula>
    </cfRule>
  </conditionalFormatting>
  <conditionalFormatting sqref="O43:O44">
    <cfRule type="cellIs" dxfId="411" priority="16" operator="lessThan">
      <formula>0</formula>
    </cfRule>
    <cfRule type="cellIs" dxfId="410" priority="17" operator="greaterThan">
      <formula>0</formula>
    </cfRule>
  </conditionalFormatting>
  <conditionalFormatting sqref="P42:W42 U43:W43">
    <cfRule type="cellIs" dxfId="409" priority="12" operator="lessThan">
      <formula>0</formula>
    </cfRule>
    <cfRule type="cellIs" dxfId="408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407" priority="10" operator="lessThan">
      <formula>0</formula>
    </cfRule>
    <cfRule type="cellIs" dxfId="406" priority="11" operator="greaterThan">
      <formula>0</formula>
    </cfRule>
  </conditionalFormatting>
  <conditionalFormatting sqref="Z46">
    <cfRule type="cellIs" dxfId="405" priority="1" operator="lessThan">
      <formula>0</formula>
    </cfRule>
    <cfRule type="cellIs" dxfId="404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403" priority="5" operator="lessThan">
      <formula>0</formula>
    </cfRule>
    <cfRule type="cellIs" dxfId="402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53AAB208-F11B-4DB7-9F96-9A433534BFF1}">
      <formula1>"&gt;0"</formula1>
    </dataValidation>
    <dataValidation type="list" allowBlank="1" showInputMessage="1" showErrorMessage="1" sqref="M7:M41" xr:uid="{0B86C9AD-424F-4844-8088-ECEC95960E96}">
      <formula1>"áno,nie"</formula1>
    </dataValidation>
    <dataValidation allowBlank="1" showInputMessage="1" promptTitle="Číslo musí byť väčšie ako 0." prompt="Číslo musí byť väčšie ako 0." sqref="P7:U40" xr:uid="{827E3CAD-EB36-43A7-939E-61A8A8DF69A1}"/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56C2-1A12-45D7-B402-C0749D19BC0B}">
  <dimension ref="A1:AB50"/>
  <sheetViews>
    <sheetView zoomScale="80" zoomScaleNormal="80" workbookViewId="0">
      <pane xSplit="2" ySplit="6" topLeftCell="Y23" activePane="bottomRight" state="frozen"/>
      <selection pane="topRight" activeCell="C1" sqref="C1"/>
      <selection pane="bottomLeft" activeCell="A7" sqref="A7"/>
      <selection pane="bottomRight" activeCell="D9" sqref="D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420</v>
      </c>
      <c r="P2">
        <v>71390</v>
      </c>
      <c r="Q2">
        <v>278952</v>
      </c>
      <c r="R2">
        <v>56233</v>
      </c>
      <c r="S2">
        <v>346092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43.5" customHeight="1" x14ac:dyDescent="0.2">
      <c r="A7" s="86">
        <v>1</v>
      </c>
      <c r="B7" s="86" t="s">
        <v>98</v>
      </c>
      <c r="C7" s="66" t="s">
        <v>150</v>
      </c>
      <c r="D7" s="87" t="s">
        <v>421</v>
      </c>
      <c r="E7" s="88" t="s">
        <v>422</v>
      </c>
      <c r="F7" s="135">
        <v>44713</v>
      </c>
      <c r="G7" s="287">
        <v>4085641</v>
      </c>
      <c r="H7" s="287">
        <v>8232176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4085641</v>
      </c>
      <c r="L7" s="280">
        <f t="shared" si="0"/>
        <v>8232176</v>
      </c>
      <c r="M7" s="279" t="s">
        <v>218</v>
      </c>
      <c r="N7" s="276"/>
      <c r="O7" s="283">
        <f>-2*G7+H7</f>
        <v>60894</v>
      </c>
      <c r="P7" s="299">
        <v>71390</v>
      </c>
      <c r="Q7" s="299">
        <v>278952</v>
      </c>
      <c r="R7" s="299">
        <v>56233</v>
      </c>
      <c r="S7" s="299">
        <v>346092</v>
      </c>
      <c r="T7" s="276">
        <f>R7-P7</f>
        <v>-15157</v>
      </c>
      <c r="U7" s="276">
        <f>S7-Q7</f>
        <v>67140</v>
      </c>
      <c r="V7" s="288"/>
      <c r="W7" s="284">
        <f>-2*T7+U7</f>
        <v>97454</v>
      </c>
      <c r="Y7" s="564">
        <f>I7+K7+T7</f>
        <v>4070484</v>
      </c>
      <c r="Z7" s="575">
        <f>J7+L7+U7</f>
        <v>8299316</v>
      </c>
      <c r="AA7" s="303">
        <f>O7+W7</f>
        <v>158348</v>
      </c>
    </row>
    <row r="8" spans="1:27" s="90" customFormat="1" ht="43.5" customHeight="1" x14ac:dyDescent="0.2">
      <c r="A8" s="86">
        <v>2</v>
      </c>
      <c r="B8" s="86" t="s">
        <v>98</v>
      </c>
      <c r="C8" s="86" t="s">
        <v>423</v>
      </c>
      <c r="D8" s="87" t="s">
        <v>424</v>
      </c>
      <c r="E8" s="93" t="s">
        <v>425</v>
      </c>
      <c r="F8" s="135">
        <v>45292</v>
      </c>
      <c r="G8" s="287">
        <v>703829.73</v>
      </c>
      <c r="H8" s="287">
        <v>1665138.49</v>
      </c>
      <c r="I8" s="275" t="str">
        <f t="shared" ref="I8:I40" si="1">IF(YEAR($F8)=2021,G8,"0€")</f>
        <v>0€</v>
      </c>
      <c r="J8" s="275" t="str">
        <f t="shared" ref="J8:J40" si="2">IF(YEAR($F8)=2021,H8,"0€")</f>
        <v>0€</v>
      </c>
      <c r="K8" s="275">
        <f t="shared" si="0"/>
        <v>703829.73</v>
      </c>
      <c r="L8" s="280">
        <f t="shared" si="0"/>
        <v>1665138.49</v>
      </c>
      <c r="M8" s="279" t="s">
        <v>218</v>
      </c>
      <c r="N8" s="276"/>
      <c r="O8" s="283">
        <f t="shared" ref="O8:O40" si="3">-2*G8+H8</f>
        <v>257479.03000000003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9"/>
      <c r="W8" s="284">
        <f t="shared" ref="W8:W40" si="5">-2*T8+U8</f>
        <v>0</v>
      </c>
      <c r="Y8" s="140">
        <f>I8+K8+T8</f>
        <v>703829.73</v>
      </c>
      <c r="Z8" s="139">
        <f t="shared" ref="Z8:Z40" si="6">J8+L8+U8</f>
        <v>1665138.49</v>
      </c>
      <c r="AA8" s="303">
        <f t="shared" ref="AA8:AA40" si="7">O8+W8</f>
        <v>257479.03000000003</v>
      </c>
    </row>
    <row r="9" spans="1:27" s="90" customFormat="1" ht="43.5" customHeight="1" x14ac:dyDescent="0.2">
      <c r="A9" s="86">
        <v>3</v>
      </c>
      <c r="B9" s="86" t="s">
        <v>98</v>
      </c>
      <c r="C9" s="86" t="s">
        <v>426</v>
      </c>
      <c r="D9" s="496" t="s">
        <v>427</v>
      </c>
      <c r="E9" s="93" t="s">
        <v>428</v>
      </c>
      <c r="F9" s="135">
        <v>44927</v>
      </c>
      <c r="G9" s="287">
        <v>1637250</v>
      </c>
      <c r="H9" s="287">
        <v>2094378</v>
      </c>
      <c r="I9" s="275" t="str">
        <f t="shared" si="1"/>
        <v>0€</v>
      </c>
      <c r="J9" s="275" t="str">
        <f t="shared" si="2"/>
        <v>0€</v>
      </c>
      <c r="K9" s="275">
        <f t="shared" si="0"/>
        <v>1637250</v>
      </c>
      <c r="L9" s="280">
        <f t="shared" si="0"/>
        <v>2094378</v>
      </c>
      <c r="M9" s="279" t="s">
        <v>218</v>
      </c>
      <c r="N9" s="276"/>
      <c r="O9" s="283">
        <f t="shared" si="3"/>
        <v>-1180122</v>
      </c>
      <c r="P9" s="299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ref="Y9:Y40" si="8">I9+K9+T9</f>
        <v>1637250</v>
      </c>
      <c r="Z9" s="139">
        <f t="shared" si="6"/>
        <v>2094378</v>
      </c>
      <c r="AA9" s="303">
        <f t="shared" si="7"/>
        <v>-1180122</v>
      </c>
    </row>
    <row r="10" spans="1:27" s="90" customFormat="1" ht="43.5" customHeight="1" x14ac:dyDescent="0.2">
      <c r="A10" s="86">
        <v>4</v>
      </c>
      <c r="B10" s="86" t="s">
        <v>98</v>
      </c>
      <c r="C10" s="66" t="s">
        <v>429</v>
      </c>
      <c r="D10" s="94" t="s">
        <v>430</v>
      </c>
      <c r="E10" s="88" t="s">
        <v>431</v>
      </c>
      <c r="F10" s="135">
        <v>44927</v>
      </c>
      <c r="G10" s="287">
        <v>0</v>
      </c>
      <c r="H10" s="287">
        <v>1792280</v>
      </c>
      <c r="I10" s="275" t="str">
        <f t="shared" si="1"/>
        <v>0€</v>
      </c>
      <c r="J10" s="275" t="str">
        <f t="shared" si="2"/>
        <v>0€</v>
      </c>
      <c r="K10" s="275">
        <f t="shared" si="0"/>
        <v>0</v>
      </c>
      <c r="L10" s="280">
        <f t="shared" si="0"/>
        <v>1792280</v>
      </c>
      <c r="M10" s="279" t="s">
        <v>240</v>
      </c>
      <c r="N10" s="514" t="s">
        <v>432</v>
      </c>
      <c r="O10" s="283">
        <f t="shared" si="3"/>
        <v>1792280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4"/>
        <v>0</v>
      </c>
      <c r="U10" s="276">
        <f t="shared" si="4"/>
        <v>0</v>
      </c>
      <c r="V10" s="288"/>
      <c r="W10" s="284">
        <f t="shared" si="5"/>
        <v>0</v>
      </c>
      <c r="Y10" s="140">
        <f t="shared" si="8"/>
        <v>0</v>
      </c>
      <c r="Z10" s="139">
        <f t="shared" si="6"/>
        <v>1792280</v>
      </c>
      <c r="AA10" s="303">
        <f t="shared" si="7"/>
        <v>1792280</v>
      </c>
    </row>
    <row r="11" spans="1:27" s="90" customFormat="1" ht="43.5" customHeight="1" x14ac:dyDescent="0.2">
      <c r="A11" s="86">
        <v>5</v>
      </c>
      <c r="B11" s="86" t="s">
        <v>98</v>
      </c>
      <c r="C11" s="87" t="s">
        <v>433</v>
      </c>
      <c r="D11" s="496" t="s">
        <v>434</v>
      </c>
      <c r="E11" s="93" t="s">
        <v>435</v>
      </c>
      <c r="F11" s="135">
        <v>44927</v>
      </c>
      <c r="G11" s="287">
        <v>26094</v>
      </c>
      <c r="H11" s="287">
        <v>97529</v>
      </c>
      <c r="I11" s="275" t="str">
        <f t="shared" si="1"/>
        <v>0€</v>
      </c>
      <c r="J11" s="275" t="str">
        <f t="shared" si="2"/>
        <v>0€</v>
      </c>
      <c r="K11" s="275">
        <f t="shared" si="0"/>
        <v>26094</v>
      </c>
      <c r="L11" s="280">
        <f t="shared" si="0"/>
        <v>97529</v>
      </c>
      <c r="M11" s="279" t="s">
        <v>218</v>
      </c>
      <c r="N11" s="276"/>
      <c r="O11" s="283">
        <f t="shared" si="3"/>
        <v>45341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8"/>
        <v>26094</v>
      </c>
      <c r="Z11" s="139">
        <f t="shared" si="6"/>
        <v>97529</v>
      </c>
      <c r="AA11" s="303">
        <f t="shared" si="7"/>
        <v>45341</v>
      </c>
    </row>
    <row r="12" spans="1:27" s="90" customFormat="1" ht="43.5" customHeight="1" x14ac:dyDescent="0.2">
      <c r="A12" s="86">
        <v>6</v>
      </c>
      <c r="B12" s="86" t="s">
        <v>98</v>
      </c>
      <c r="C12" s="66" t="s">
        <v>436</v>
      </c>
      <c r="D12" s="579" t="s">
        <v>437</v>
      </c>
      <c r="E12" s="93" t="s">
        <v>438</v>
      </c>
      <c r="F12" s="135">
        <v>45292</v>
      </c>
      <c r="G12" s="287">
        <v>103750</v>
      </c>
      <c r="H12" s="287">
        <v>0</v>
      </c>
      <c r="I12" s="275" t="str">
        <f t="shared" si="1"/>
        <v>0€</v>
      </c>
      <c r="J12" s="275" t="str">
        <f t="shared" si="2"/>
        <v>0€</v>
      </c>
      <c r="K12" s="275">
        <f t="shared" si="0"/>
        <v>103750</v>
      </c>
      <c r="L12" s="280">
        <f t="shared" si="0"/>
        <v>0</v>
      </c>
      <c r="M12" s="279" t="s">
        <v>218</v>
      </c>
      <c r="N12" s="276"/>
      <c r="O12" s="283">
        <f t="shared" si="3"/>
        <v>-207500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8"/>
        <v>103750</v>
      </c>
      <c r="Z12" s="139">
        <f t="shared" si="6"/>
        <v>0</v>
      </c>
      <c r="AA12" s="303">
        <f t="shared" si="7"/>
        <v>-207500</v>
      </c>
    </row>
    <row r="13" spans="1:27" s="90" customFormat="1" ht="53.25" customHeight="1" x14ac:dyDescent="0.2">
      <c r="A13" s="86">
        <v>7</v>
      </c>
      <c r="B13" s="86" t="s">
        <v>98</v>
      </c>
      <c r="C13" s="66" t="s">
        <v>439</v>
      </c>
      <c r="D13" s="579" t="s">
        <v>440</v>
      </c>
      <c r="E13" s="88" t="s">
        <v>441</v>
      </c>
      <c r="F13" s="135">
        <v>45292</v>
      </c>
      <c r="G13" s="287">
        <v>18750</v>
      </c>
      <c r="H13" s="287">
        <v>0</v>
      </c>
      <c r="I13" s="275" t="str">
        <f t="shared" si="1"/>
        <v>0€</v>
      </c>
      <c r="J13" s="275" t="str">
        <f t="shared" si="2"/>
        <v>0€</v>
      </c>
      <c r="K13" s="275">
        <f t="shared" si="0"/>
        <v>18750</v>
      </c>
      <c r="L13" s="280">
        <f t="shared" si="0"/>
        <v>0</v>
      </c>
      <c r="M13" s="279" t="s">
        <v>218</v>
      </c>
      <c r="N13" s="276"/>
      <c r="O13" s="283">
        <f t="shared" si="3"/>
        <v>-37500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8"/>
        <v>18750</v>
      </c>
      <c r="Z13" s="139">
        <f t="shared" si="6"/>
        <v>0</v>
      </c>
      <c r="AA13" s="303">
        <f t="shared" si="7"/>
        <v>-37500</v>
      </c>
    </row>
    <row r="14" spans="1:27" s="90" customFormat="1" ht="63" customHeight="1" x14ac:dyDescent="0.2">
      <c r="A14" s="86">
        <v>8</v>
      </c>
      <c r="B14" s="86" t="s">
        <v>98</v>
      </c>
      <c r="C14" s="66" t="s">
        <v>131</v>
      </c>
      <c r="D14" s="579" t="s">
        <v>442</v>
      </c>
      <c r="E14" s="88" t="s">
        <v>443</v>
      </c>
      <c r="F14" s="135">
        <v>44927</v>
      </c>
      <c r="G14" s="287">
        <v>0</v>
      </c>
      <c r="H14" s="287">
        <v>25784</v>
      </c>
      <c r="I14" s="275" t="str">
        <f t="shared" si="1"/>
        <v>0€</v>
      </c>
      <c r="J14" s="275" t="str">
        <f t="shared" si="2"/>
        <v>0€</v>
      </c>
      <c r="K14" s="275">
        <f t="shared" si="0"/>
        <v>0</v>
      </c>
      <c r="L14" s="280">
        <f t="shared" si="0"/>
        <v>25784</v>
      </c>
      <c r="M14" s="279" t="s">
        <v>240</v>
      </c>
      <c r="N14" s="514" t="s">
        <v>444</v>
      </c>
      <c r="O14" s="283">
        <f t="shared" si="3"/>
        <v>25784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8"/>
        <v>0</v>
      </c>
      <c r="Z14" s="139">
        <f t="shared" si="6"/>
        <v>25784</v>
      </c>
      <c r="AA14" s="303">
        <f t="shared" si="7"/>
        <v>25784</v>
      </c>
    </row>
    <row r="15" spans="1:27" ht="63.75" customHeight="1" x14ac:dyDescent="0.2">
      <c r="A15" s="86">
        <v>9</v>
      </c>
      <c r="B15" s="86" t="s">
        <v>98</v>
      </c>
      <c r="C15" s="66" t="s">
        <v>445</v>
      </c>
      <c r="D15" s="579" t="s">
        <v>446</v>
      </c>
      <c r="E15" s="88" t="s">
        <v>447</v>
      </c>
      <c r="F15" s="135">
        <v>44927</v>
      </c>
      <c r="G15" s="287">
        <v>0</v>
      </c>
      <c r="H15" s="287">
        <v>110003</v>
      </c>
      <c r="I15" s="275" t="str">
        <f t="shared" si="1"/>
        <v>0€</v>
      </c>
      <c r="J15" s="275" t="str">
        <f t="shared" si="2"/>
        <v>0€</v>
      </c>
      <c r="K15" s="275">
        <f t="shared" si="0"/>
        <v>0</v>
      </c>
      <c r="L15" s="280">
        <f t="shared" si="0"/>
        <v>110003</v>
      </c>
      <c r="M15" s="279" t="s">
        <v>218</v>
      </c>
      <c r="N15" s="276"/>
      <c r="O15" s="283">
        <f t="shared" si="3"/>
        <v>110003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8"/>
        <v>0</v>
      </c>
      <c r="Z15" s="139">
        <f t="shared" si="6"/>
        <v>110003</v>
      </c>
      <c r="AA15" s="303">
        <f t="shared" si="7"/>
        <v>110003</v>
      </c>
    </row>
    <row r="16" spans="1:27" ht="43.5" customHeight="1" x14ac:dyDescent="0.2">
      <c r="A16" s="86">
        <v>10</v>
      </c>
      <c r="B16" s="86" t="s">
        <v>98</v>
      </c>
      <c r="C16" s="66" t="s">
        <v>448</v>
      </c>
      <c r="D16" s="94" t="s">
        <v>449</v>
      </c>
      <c r="E16" s="115" t="s">
        <v>450</v>
      </c>
      <c r="F16" s="135">
        <v>46023</v>
      </c>
      <c r="G16" s="287">
        <v>73750</v>
      </c>
      <c r="H16" s="287">
        <v>0</v>
      </c>
      <c r="I16" s="275" t="str">
        <f t="shared" si="1"/>
        <v>0€</v>
      </c>
      <c r="J16" s="275" t="str">
        <f t="shared" si="2"/>
        <v>0€</v>
      </c>
      <c r="K16" s="275">
        <f t="shared" si="0"/>
        <v>73750</v>
      </c>
      <c r="L16" s="280">
        <f t="shared" si="0"/>
        <v>0</v>
      </c>
      <c r="M16" s="279" t="s">
        <v>218</v>
      </c>
      <c r="N16" s="276"/>
      <c r="O16" s="283">
        <f t="shared" si="3"/>
        <v>-147500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8"/>
        <v>73750</v>
      </c>
      <c r="Z16" s="139">
        <f t="shared" si="6"/>
        <v>0</v>
      </c>
      <c r="AA16" s="303">
        <f t="shared" si="7"/>
        <v>-147500</v>
      </c>
    </row>
    <row r="17" spans="1:27" ht="58.5" customHeight="1" x14ac:dyDescent="0.2">
      <c r="A17" s="86">
        <v>11</v>
      </c>
      <c r="B17" s="86" t="s">
        <v>98</v>
      </c>
      <c r="C17" s="86" t="s">
        <v>150</v>
      </c>
      <c r="D17" s="496" t="s">
        <v>451</v>
      </c>
      <c r="E17" s="115" t="s">
        <v>452</v>
      </c>
      <c r="F17" s="135">
        <v>45658</v>
      </c>
      <c r="G17" s="287">
        <v>2227625</v>
      </c>
      <c r="H17" s="287">
        <v>4638450</v>
      </c>
      <c r="I17" s="275" t="str">
        <f t="shared" si="1"/>
        <v>0€</v>
      </c>
      <c r="J17" s="275" t="str">
        <f t="shared" si="2"/>
        <v>0€</v>
      </c>
      <c r="K17" s="275">
        <f t="shared" si="0"/>
        <v>2227625</v>
      </c>
      <c r="L17" s="280">
        <f t="shared" si="0"/>
        <v>4638450</v>
      </c>
      <c r="M17" s="279" t="s">
        <v>240</v>
      </c>
      <c r="N17" s="514" t="s">
        <v>453</v>
      </c>
      <c r="O17" s="283">
        <f t="shared" si="3"/>
        <v>183200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8"/>
        <v>2227625</v>
      </c>
      <c r="Z17" s="139">
        <f t="shared" si="6"/>
        <v>4638450</v>
      </c>
      <c r="AA17" s="303">
        <f t="shared" si="7"/>
        <v>183200</v>
      </c>
    </row>
    <row r="18" spans="1:27" ht="87.75" customHeight="1" x14ac:dyDescent="0.2">
      <c r="A18" s="86">
        <v>12</v>
      </c>
      <c r="B18" s="86" t="s">
        <v>98</v>
      </c>
      <c r="C18" s="190" t="s">
        <v>454</v>
      </c>
      <c r="D18" s="499" t="s">
        <v>455</v>
      </c>
      <c r="E18" s="93" t="s">
        <v>456</v>
      </c>
      <c r="F18" s="135">
        <v>45839</v>
      </c>
      <c r="G18" s="287">
        <v>3243</v>
      </c>
      <c r="H18" s="287">
        <v>0</v>
      </c>
      <c r="I18" s="275" t="str">
        <f t="shared" si="1"/>
        <v>0€</v>
      </c>
      <c r="J18" s="275" t="str">
        <f t="shared" si="2"/>
        <v>0€</v>
      </c>
      <c r="K18" s="275">
        <f t="shared" si="0"/>
        <v>3243</v>
      </c>
      <c r="L18" s="280">
        <f t="shared" si="0"/>
        <v>0</v>
      </c>
      <c r="M18" s="279" t="s">
        <v>218</v>
      </c>
      <c r="N18" s="276"/>
      <c r="O18" s="283">
        <f t="shared" si="3"/>
        <v>-6486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8"/>
        <v>3243</v>
      </c>
      <c r="Z18" s="139">
        <f t="shared" si="6"/>
        <v>0</v>
      </c>
      <c r="AA18" s="303">
        <f t="shared" si="7"/>
        <v>-6486</v>
      </c>
    </row>
    <row r="19" spans="1:27" ht="70.5" customHeight="1" x14ac:dyDescent="0.2">
      <c r="A19" s="86">
        <v>13</v>
      </c>
      <c r="B19" s="86" t="s">
        <v>98</v>
      </c>
      <c r="C19" s="190" t="s">
        <v>457</v>
      </c>
      <c r="D19" s="500" t="s">
        <v>458</v>
      </c>
      <c r="E19" s="93" t="s">
        <v>459</v>
      </c>
      <c r="F19" s="135">
        <v>46023</v>
      </c>
      <c r="G19" s="287">
        <v>37500</v>
      </c>
      <c r="H19" s="287">
        <v>0</v>
      </c>
      <c r="I19" s="275" t="str">
        <f t="shared" si="1"/>
        <v>0€</v>
      </c>
      <c r="J19" s="275" t="str">
        <f t="shared" si="2"/>
        <v>0€</v>
      </c>
      <c r="K19" s="275">
        <f t="shared" si="0"/>
        <v>37500</v>
      </c>
      <c r="L19" s="280">
        <f t="shared" si="0"/>
        <v>0</v>
      </c>
      <c r="M19" s="279" t="s">
        <v>218</v>
      </c>
      <c r="N19" s="276"/>
      <c r="O19" s="283">
        <f t="shared" si="3"/>
        <v>-75000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8"/>
        <v>37500</v>
      </c>
      <c r="Z19" s="139">
        <f t="shared" si="6"/>
        <v>0</v>
      </c>
      <c r="AA19" s="303">
        <f t="shared" si="7"/>
        <v>-75000</v>
      </c>
    </row>
    <row r="20" spans="1:27" ht="69.75" customHeight="1" x14ac:dyDescent="0.2">
      <c r="A20" s="86">
        <v>14</v>
      </c>
      <c r="B20" s="86" t="s">
        <v>98</v>
      </c>
      <c r="C20" s="66" t="s">
        <v>460</v>
      </c>
      <c r="D20" s="500" t="s">
        <v>461</v>
      </c>
      <c r="E20" s="246" t="s">
        <v>462</v>
      </c>
      <c r="F20" s="135">
        <v>46023</v>
      </c>
      <c r="G20" s="287">
        <v>55000</v>
      </c>
      <c r="H20" s="287">
        <v>0</v>
      </c>
      <c r="I20" s="275" t="str">
        <f t="shared" si="1"/>
        <v>0€</v>
      </c>
      <c r="J20" s="275" t="str">
        <f t="shared" si="2"/>
        <v>0€</v>
      </c>
      <c r="K20" s="275">
        <f t="shared" si="0"/>
        <v>55000</v>
      </c>
      <c r="L20" s="280">
        <f t="shared" si="0"/>
        <v>0</v>
      </c>
      <c r="M20" s="279" t="s">
        <v>218</v>
      </c>
      <c r="N20" s="276"/>
      <c r="O20" s="283">
        <f t="shared" si="3"/>
        <v>-110000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8"/>
        <v>55000</v>
      </c>
      <c r="Z20" s="139">
        <f t="shared" si="6"/>
        <v>0</v>
      </c>
      <c r="AA20" s="303">
        <f t="shared" si="7"/>
        <v>-110000</v>
      </c>
    </row>
    <row r="21" spans="1:27" ht="43.5" customHeight="1" x14ac:dyDescent="0.2">
      <c r="A21" s="86">
        <v>15</v>
      </c>
      <c r="B21" s="86" t="s">
        <v>98</v>
      </c>
      <c r="C21" s="66" t="s">
        <v>463</v>
      </c>
      <c r="D21" s="117" t="s">
        <v>464</v>
      </c>
      <c r="E21" s="246" t="s">
        <v>152</v>
      </c>
      <c r="F21" s="135">
        <v>46113</v>
      </c>
      <c r="G21" s="287">
        <v>2792326</v>
      </c>
      <c r="H21" s="287">
        <v>2703879</v>
      </c>
      <c r="I21" s="275" t="str">
        <f t="shared" si="1"/>
        <v>0€</v>
      </c>
      <c r="J21" s="275" t="str">
        <f t="shared" si="2"/>
        <v>0€</v>
      </c>
      <c r="K21" s="275">
        <f t="shared" si="0"/>
        <v>2792326</v>
      </c>
      <c r="L21" s="280">
        <f t="shared" si="0"/>
        <v>2703879</v>
      </c>
      <c r="M21" s="279" t="s">
        <v>218</v>
      </c>
      <c r="N21" s="276"/>
      <c r="O21" s="283">
        <f t="shared" si="3"/>
        <v>-2880773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8"/>
        <v>2792326</v>
      </c>
      <c r="Z21" s="139">
        <f t="shared" si="6"/>
        <v>2703879</v>
      </c>
      <c r="AA21" s="303">
        <f t="shared" si="7"/>
        <v>-2880773</v>
      </c>
    </row>
    <row r="22" spans="1:27" ht="58.5" customHeight="1" x14ac:dyDescent="0.2">
      <c r="A22" s="86">
        <v>16</v>
      </c>
      <c r="B22" s="86" t="s">
        <v>98</v>
      </c>
      <c r="C22" s="250" t="s">
        <v>465</v>
      </c>
      <c r="D22" s="500" t="s">
        <v>466</v>
      </c>
      <c r="E22" s="245" t="s">
        <v>184</v>
      </c>
      <c r="F22" s="135">
        <v>46023</v>
      </c>
      <c r="G22" s="287">
        <v>30000</v>
      </c>
      <c r="H22" s="287">
        <v>0</v>
      </c>
      <c r="I22" s="275" t="str">
        <f t="shared" si="1"/>
        <v>0€</v>
      </c>
      <c r="J22" s="275" t="str">
        <f t="shared" si="2"/>
        <v>0€</v>
      </c>
      <c r="K22" s="275">
        <f t="shared" si="0"/>
        <v>30000</v>
      </c>
      <c r="L22" s="280">
        <f t="shared" si="0"/>
        <v>0</v>
      </c>
      <c r="M22" s="279" t="s">
        <v>218</v>
      </c>
      <c r="N22" s="276"/>
      <c r="O22" s="283">
        <f t="shared" si="3"/>
        <v>-60000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8"/>
        <v>30000</v>
      </c>
      <c r="Z22" s="139">
        <f t="shared" si="6"/>
        <v>0</v>
      </c>
      <c r="AA22" s="303">
        <f t="shared" si="7"/>
        <v>-60000</v>
      </c>
    </row>
    <row r="23" spans="1:27" ht="66" customHeight="1" x14ac:dyDescent="0.2">
      <c r="A23" s="86">
        <v>17</v>
      </c>
      <c r="B23" s="86" t="s">
        <v>98</v>
      </c>
      <c r="C23" s="261" t="s">
        <v>467</v>
      </c>
      <c r="D23" s="492" t="s">
        <v>468</v>
      </c>
      <c r="E23" s="147" t="s">
        <v>186</v>
      </c>
      <c r="F23" s="135">
        <v>46023</v>
      </c>
      <c r="G23" s="287">
        <v>15000</v>
      </c>
      <c r="H23" s="287">
        <v>0</v>
      </c>
      <c r="I23" s="275" t="str">
        <f t="shared" si="1"/>
        <v>0€</v>
      </c>
      <c r="J23" s="275" t="str">
        <f t="shared" si="2"/>
        <v>0€</v>
      </c>
      <c r="K23" s="275">
        <f t="shared" ref="K23:L40" si="9">IF(YEAR($F23)&gt;2021,G23,0)</f>
        <v>15000</v>
      </c>
      <c r="L23" s="280">
        <f t="shared" si="9"/>
        <v>0</v>
      </c>
      <c r="M23" s="279" t="s">
        <v>218</v>
      </c>
      <c r="N23" s="276"/>
      <c r="O23" s="283">
        <f t="shared" si="3"/>
        <v>-30000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8"/>
        <v>15000</v>
      </c>
      <c r="Z23" s="139">
        <f t="shared" si="6"/>
        <v>0</v>
      </c>
      <c r="AA23" s="303">
        <f t="shared" si="7"/>
        <v>-30000</v>
      </c>
    </row>
    <row r="24" spans="1:27" ht="43.5" customHeight="1" x14ac:dyDescent="0.2">
      <c r="A24" s="86">
        <v>18</v>
      </c>
      <c r="B24" s="86" t="s">
        <v>98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2"/>
        <v>0€</v>
      </c>
      <c r="K24" s="275">
        <f t="shared" si="9"/>
        <v>0</v>
      </c>
      <c r="L24" s="280">
        <f t="shared" si="9"/>
        <v>0</v>
      </c>
      <c r="M24" s="279" t="s">
        <v>223</v>
      </c>
      <c r="N24" s="276"/>
      <c r="O24" s="283">
        <f t="shared" si="3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0">R24-P24</f>
        <v>0</v>
      </c>
      <c r="U24" s="276">
        <f t="shared" si="10"/>
        <v>0</v>
      </c>
      <c r="V24" s="288"/>
      <c r="W24" s="284">
        <f t="shared" si="5"/>
        <v>0</v>
      </c>
      <c r="Y24" s="140">
        <f t="shared" si="8"/>
        <v>0</v>
      </c>
      <c r="Z24" s="139">
        <f t="shared" si="6"/>
        <v>0</v>
      </c>
      <c r="AA24" s="303">
        <f t="shared" si="7"/>
        <v>0</v>
      </c>
    </row>
    <row r="25" spans="1:27" ht="18.75" customHeight="1" x14ac:dyDescent="0.2">
      <c r="A25" s="86">
        <v>19</v>
      </c>
      <c r="B25" s="86" t="s">
        <v>98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2"/>
        <v>0€</v>
      </c>
      <c r="K25" s="275">
        <f t="shared" si="9"/>
        <v>0</v>
      </c>
      <c r="L25" s="280">
        <f t="shared" si="9"/>
        <v>0</v>
      </c>
      <c r="M25" s="279" t="s">
        <v>223</v>
      </c>
      <c r="N25" s="276"/>
      <c r="O25" s="283">
        <f t="shared" si="3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0"/>
        <v>0</v>
      </c>
      <c r="U25" s="276">
        <f t="shared" si="10"/>
        <v>0</v>
      </c>
      <c r="V25" s="288"/>
      <c r="W25" s="284">
        <f t="shared" si="5"/>
        <v>0</v>
      </c>
      <c r="Y25" s="140">
        <f t="shared" si="8"/>
        <v>0</v>
      </c>
      <c r="Z25" s="139">
        <f t="shared" si="6"/>
        <v>0</v>
      </c>
      <c r="AA25" s="303">
        <f t="shared" si="7"/>
        <v>0</v>
      </c>
    </row>
    <row r="26" spans="1:27" ht="18.75" customHeight="1" x14ac:dyDescent="0.2">
      <c r="A26" s="86">
        <v>20</v>
      </c>
      <c r="B26" s="86" t="s">
        <v>98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2"/>
        <v>0€</v>
      </c>
      <c r="K26" s="275">
        <f t="shared" si="9"/>
        <v>0</v>
      </c>
      <c r="L26" s="280">
        <f t="shared" si="9"/>
        <v>0</v>
      </c>
      <c r="M26" s="279" t="s">
        <v>223</v>
      </c>
      <c r="N26" s="276"/>
      <c r="O26" s="283">
        <f t="shared" si="3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0"/>
        <v>0</v>
      </c>
      <c r="U26" s="276">
        <f t="shared" si="10"/>
        <v>0</v>
      </c>
      <c r="V26" s="288"/>
      <c r="W26" s="284">
        <f t="shared" si="5"/>
        <v>0</v>
      </c>
      <c r="Y26" s="140">
        <f t="shared" si="8"/>
        <v>0</v>
      </c>
      <c r="Z26" s="139">
        <f t="shared" si="6"/>
        <v>0</v>
      </c>
      <c r="AA26" s="303">
        <f t="shared" si="7"/>
        <v>0</v>
      </c>
    </row>
    <row r="27" spans="1:27" ht="18.75" customHeight="1" x14ac:dyDescent="0.2">
      <c r="A27" s="86">
        <v>21</v>
      </c>
      <c r="B27" s="86" t="s">
        <v>98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2"/>
        <v>0€</v>
      </c>
      <c r="K27" s="275">
        <f t="shared" si="9"/>
        <v>0</v>
      </c>
      <c r="L27" s="280">
        <f t="shared" si="9"/>
        <v>0</v>
      </c>
      <c r="M27" s="279" t="s">
        <v>223</v>
      </c>
      <c r="N27" s="276"/>
      <c r="O27" s="283">
        <f t="shared" si="3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0"/>
        <v>0</v>
      </c>
      <c r="U27" s="276">
        <f t="shared" si="10"/>
        <v>0</v>
      </c>
      <c r="V27" s="288"/>
      <c r="W27" s="284">
        <f t="shared" si="5"/>
        <v>0</v>
      </c>
      <c r="Y27" s="140">
        <f t="shared" si="8"/>
        <v>0</v>
      </c>
      <c r="Z27" s="139">
        <f t="shared" si="6"/>
        <v>0</v>
      </c>
      <c r="AA27" s="303">
        <f t="shared" si="7"/>
        <v>0</v>
      </c>
    </row>
    <row r="28" spans="1:27" ht="18.75" customHeight="1" x14ac:dyDescent="0.2">
      <c r="A28" s="86">
        <v>22</v>
      </c>
      <c r="B28" s="86" t="s">
        <v>98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2"/>
        <v>0€</v>
      </c>
      <c r="K28" s="275">
        <f t="shared" si="9"/>
        <v>0</v>
      </c>
      <c r="L28" s="280">
        <f t="shared" si="9"/>
        <v>0</v>
      </c>
      <c r="M28" s="279" t="s">
        <v>223</v>
      </c>
      <c r="N28" s="276"/>
      <c r="O28" s="283">
        <f t="shared" si="3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0"/>
        <v>0</v>
      </c>
      <c r="U28" s="276">
        <f t="shared" si="10"/>
        <v>0</v>
      </c>
      <c r="V28" s="288"/>
      <c r="W28" s="284">
        <f t="shared" si="5"/>
        <v>0</v>
      </c>
      <c r="Y28" s="140">
        <f t="shared" si="8"/>
        <v>0</v>
      </c>
      <c r="Z28" s="139">
        <f t="shared" si="6"/>
        <v>0</v>
      </c>
      <c r="AA28" s="303">
        <f t="shared" si="7"/>
        <v>0</v>
      </c>
    </row>
    <row r="29" spans="1:27" ht="18.75" customHeight="1" x14ac:dyDescent="0.2">
      <c r="A29" s="86">
        <v>23</v>
      </c>
      <c r="B29" s="86" t="s">
        <v>98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2"/>
        <v>0€</v>
      </c>
      <c r="K29" s="275">
        <f t="shared" si="9"/>
        <v>0</v>
      </c>
      <c r="L29" s="280">
        <f t="shared" si="9"/>
        <v>0</v>
      </c>
      <c r="M29" s="279" t="s">
        <v>223</v>
      </c>
      <c r="N29" s="276"/>
      <c r="O29" s="283">
        <f t="shared" si="3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0"/>
        <v>0</v>
      </c>
      <c r="U29" s="276">
        <f t="shared" si="10"/>
        <v>0</v>
      </c>
      <c r="V29" s="288"/>
      <c r="W29" s="284">
        <f t="shared" si="5"/>
        <v>0</v>
      </c>
      <c r="Y29" s="140">
        <f t="shared" si="8"/>
        <v>0</v>
      </c>
      <c r="Z29" s="139">
        <f t="shared" si="6"/>
        <v>0</v>
      </c>
      <c r="AA29" s="303">
        <f t="shared" si="7"/>
        <v>0</v>
      </c>
    </row>
    <row r="30" spans="1:27" ht="18.75" customHeight="1" x14ac:dyDescent="0.2">
      <c r="A30" s="86">
        <v>24</v>
      </c>
      <c r="B30" s="86" t="s">
        <v>98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2"/>
        <v>0€</v>
      </c>
      <c r="K30" s="275">
        <f t="shared" si="9"/>
        <v>0</v>
      </c>
      <c r="L30" s="280">
        <f t="shared" si="9"/>
        <v>0</v>
      </c>
      <c r="M30" s="279" t="s">
        <v>223</v>
      </c>
      <c r="N30" s="276"/>
      <c r="O30" s="283">
        <f t="shared" si="3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0"/>
        <v>0</v>
      </c>
      <c r="U30" s="276">
        <f t="shared" si="10"/>
        <v>0</v>
      </c>
      <c r="V30" s="288"/>
      <c r="W30" s="284">
        <f t="shared" si="5"/>
        <v>0</v>
      </c>
      <c r="Y30" s="140">
        <f t="shared" si="8"/>
        <v>0</v>
      </c>
      <c r="Z30" s="139">
        <f t="shared" si="6"/>
        <v>0</v>
      </c>
      <c r="AA30" s="303">
        <f t="shared" si="7"/>
        <v>0</v>
      </c>
    </row>
    <row r="31" spans="1:27" ht="18.75" customHeight="1" x14ac:dyDescent="0.2">
      <c r="A31" s="86">
        <v>25</v>
      </c>
      <c r="B31" s="86" t="s">
        <v>98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2"/>
        <v>0€</v>
      </c>
      <c r="K31" s="275">
        <f t="shared" si="9"/>
        <v>0</v>
      </c>
      <c r="L31" s="280">
        <f t="shared" si="9"/>
        <v>0</v>
      </c>
      <c r="M31" s="279" t="s">
        <v>223</v>
      </c>
      <c r="N31" s="276"/>
      <c r="O31" s="283">
        <f t="shared" si="3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0"/>
        <v>0</v>
      </c>
      <c r="U31" s="276">
        <f t="shared" si="10"/>
        <v>0</v>
      </c>
      <c r="V31" s="288"/>
      <c r="W31" s="284">
        <f t="shared" si="5"/>
        <v>0</v>
      </c>
      <c r="Y31" s="140">
        <f t="shared" si="8"/>
        <v>0</v>
      </c>
      <c r="Z31" s="139">
        <f t="shared" si="6"/>
        <v>0</v>
      </c>
      <c r="AA31" s="303">
        <f t="shared" si="7"/>
        <v>0</v>
      </c>
    </row>
    <row r="32" spans="1:27" ht="18.75" customHeight="1" x14ac:dyDescent="0.2">
      <c r="A32" s="86">
        <v>26</v>
      </c>
      <c r="B32" s="86" t="s">
        <v>98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2"/>
        <v>0€</v>
      </c>
      <c r="K32" s="275">
        <f t="shared" si="9"/>
        <v>0</v>
      </c>
      <c r="L32" s="280">
        <f t="shared" si="9"/>
        <v>0</v>
      </c>
      <c r="M32" s="279" t="s">
        <v>223</v>
      </c>
      <c r="N32" s="276"/>
      <c r="O32" s="283">
        <f t="shared" si="3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0"/>
        <v>0</v>
      </c>
      <c r="U32" s="276">
        <f t="shared" si="10"/>
        <v>0</v>
      </c>
      <c r="V32" s="288"/>
      <c r="W32" s="284">
        <f t="shared" si="5"/>
        <v>0</v>
      </c>
      <c r="Y32" s="140">
        <f t="shared" si="8"/>
        <v>0</v>
      </c>
      <c r="Z32" s="139">
        <f t="shared" si="6"/>
        <v>0</v>
      </c>
      <c r="AA32" s="303">
        <f t="shared" si="7"/>
        <v>0</v>
      </c>
    </row>
    <row r="33" spans="1:27" ht="18.75" customHeight="1" x14ac:dyDescent="0.2">
      <c r="A33" s="86">
        <v>27</v>
      </c>
      <c r="B33" s="86" t="s">
        <v>98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2"/>
        <v>0€</v>
      </c>
      <c r="K33" s="275">
        <f t="shared" si="9"/>
        <v>0</v>
      </c>
      <c r="L33" s="280">
        <f t="shared" si="9"/>
        <v>0</v>
      </c>
      <c r="M33" s="279" t="s">
        <v>223</v>
      </c>
      <c r="N33" s="276"/>
      <c r="O33" s="283">
        <f t="shared" si="3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0"/>
        <v>0</v>
      </c>
      <c r="U33" s="276">
        <f t="shared" si="10"/>
        <v>0</v>
      </c>
      <c r="V33" s="288"/>
      <c r="W33" s="284">
        <f t="shared" si="5"/>
        <v>0</v>
      </c>
      <c r="Y33" s="140">
        <f t="shared" si="8"/>
        <v>0</v>
      </c>
      <c r="Z33" s="139">
        <f t="shared" si="6"/>
        <v>0</v>
      </c>
      <c r="AA33" s="303">
        <f t="shared" si="7"/>
        <v>0</v>
      </c>
    </row>
    <row r="34" spans="1:27" ht="18.75" customHeight="1" x14ac:dyDescent="0.2">
      <c r="A34" s="86">
        <v>28</v>
      </c>
      <c r="B34" s="86" t="s">
        <v>98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2"/>
        <v>0€</v>
      </c>
      <c r="K34" s="275">
        <f t="shared" si="9"/>
        <v>0</v>
      </c>
      <c r="L34" s="280">
        <f t="shared" si="9"/>
        <v>0</v>
      </c>
      <c r="M34" s="279" t="s">
        <v>223</v>
      </c>
      <c r="N34" s="276"/>
      <c r="O34" s="283">
        <f t="shared" si="3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0"/>
        <v>0</v>
      </c>
      <c r="U34" s="276">
        <f t="shared" si="10"/>
        <v>0</v>
      </c>
      <c r="V34" s="288"/>
      <c r="W34" s="284">
        <f t="shared" si="5"/>
        <v>0</v>
      </c>
      <c r="Y34" s="140">
        <f t="shared" si="8"/>
        <v>0</v>
      </c>
      <c r="Z34" s="139">
        <f t="shared" si="6"/>
        <v>0</v>
      </c>
      <c r="AA34" s="303">
        <f t="shared" si="7"/>
        <v>0</v>
      </c>
    </row>
    <row r="35" spans="1:27" ht="18.75" customHeight="1" x14ac:dyDescent="0.2">
      <c r="A35" s="86">
        <v>29</v>
      </c>
      <c r="B35" s="86" t="s">
        <v>98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2"/>
        <v>0€</v>
      </c>
      <c r="K35" s="275">
        <f t="shared" si="9"/>
        <v>0</v>
      </c>
      <c r="L35" s="280">
        <f t="shared" si="9"/>
        <v>0</v>
      </c>
      <c r="M35" s="279" t="s">
        <v>223</v>
      </c>
      <c r="N35" s="276"/>
      <c r="O35" s="283">
        <f t="shared" si="3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0"/>
        <v>0</v>
      </c>
      <c r="U35" s="276">
        <f t="shared" si="10"/>
        <v>0</v>
      </c>
      <c r="V35" s="288"/>
      <c r="W35" s="284">
        <f t="shared" si="5"/>
        <v>0</v>
      </c>
      <c r="Y35" s="140">
        <f t="shared" si="8"/>
        <v>0</v>
      </c>
      <c r="Z35" s="139">
        <f t="shared" si="6"/>
        <v>0</v>
      </c>
      <c r="AA35" s="303">
        <f t="shared" si="7"/>
        <v>0</v>
      </c>
    </row>
    <row r="36" spans="1:27" ht="18.75" customHeight="1" x14ac:dyDescent="0.2">
      <c r="A36" s="86">
        <v>30</v>
      </c>
      <c r="B36" s="86" t="s">
        <v>98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2"/>
        <v>0€</v>
      </c>
      <c r="K36" s="275">
        <f t="shared" si="9"/>
        <v>0</v>
      </c>
      <c r="L36" s="280">
        <f t="shared" si="9"/>
        <v>0</v>
      </c>
      <c r="M36" s="279" t="s">
        <v>223</v>
      </c>
      <c r="N36" s="276"/>
      <c r="O36" s="283">
        <f t="shared" si="3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0"/>
        <v>0</v>
      </c>
      <c r="U36" s="276">
        <f t="shared" si="10"/>
        <v>0</v>
      </c>
      <c r="V36" s="288"/>
      <c r="W36" s="284">
        <f t="shared" si="5"/>
        <v>0</v>
      </c>
      <c r="Y36" s="140">
        <f t="shared" si="8"/>
        <v>0</v>
      </c>
      <c r="Z36" s="139">
        <f t="shared" si="6"/>
        <v>0</v>
      </c>
      <c r="AA36" s="303">
        <f t="shared" si="7"/>
        <v>0</v>
      </c>
    </row>
    <row r="37" spans="1:27" ht="18.75" customHeight="1" x14ac:dyDescent="0.2">
      <c r="A37" s="86">
        <v>31</v>
      </c>
      <c r="B37" s="86" t="s">
        <v>98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2"/>
        <v>0€</v>
      </c>
      <c r="K37" s="275">
        <f t="shared" si="9"/>
        <v>0</v>
      </c>
      <c r="L37" s="280">
        <f t="shared" si="9"/>
        <v>0</v>
      </c>
      <c r="M37" s="279" t="s">
        <v>223</v>
      </c>
      <c r="N37" s="276"/>
      <c r="O37" s="283">
        <f t="shared" si="3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0"/>
        <v>0</v>
      </c>
      <c r="U37" s="276">
        <f t="shared" si="10"/>
        <v>0</v>
      </c>
      <c r="V37" s="288"/>
      <c r="W37" s="284">
        <f t="shared" si="5"/>
        <v>0</v>
      </c>
      <c r="Y37" s="140">
        <f t="shared" si="8"/>
        <v>0</v>
      </c>
      <c r="Z37" s="139">
        <f t="shared" si="6"/>
        <v>0</v>
      </c>
      <c r="AA37" s="303">
        <f t="shared" si="7"/>
        <v>0</v>
      </c>
    </row>
    <row r="38" spans="1:27" ht="18.75" customHeight="1" x14ac:dyDescent="0.2">
      <c r="A38" s="86">
        <v>32</v>
      </c>
      <c r="B38" s="86" t="s">
        <v>98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2"/>
        <v>0€</v>
      </c>
      <c r="K38" s="275">
        <f t="shared" si="9"/>
        <v>0</v>
      </c>
      <c r="L38" s="280">
        <f t="shared" si="9"/>
        <v>0</v>
      </c>
      <c r="M38" s="279" t="s">
        <v>223</v>
      </c>
      <c r="N38" s="276"/>
      <c r="O38" s="283">
        <f t="shared" si="3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0"/>
        <v>0</v>
      </c>
      <c r="U38" s="276">
        <f t="shared" si="10"/>
        <v>0</v>
      </c>
      <c r="V38" s="288"/>
      <c r="W38" s="284">
        <f t="shared" si="5"/>
        <v>0</v>
      </c>
      <c r="Y38" s="140">
        <f t="shared" si="8"/>
        <v>0</v>
      </c>
      <c r="Z38" s="139">
        <f t="shared" si="6"/>
        <v>0</v>
      </c>
      <c r="AA38" s="303">
        <f t="shared" si="7"/>
        <v>0</v>
      </c>
    </row>
    <row r="39" spans="1:27" ht="18.75" customHeight="1" x14ac:dyDescent="0.2">
      <c r="A39" s="86">
        <v>33</v>
      </c>
      <c r="B39" s="86" t="s">
        <v>98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2"/>
        <v>0€</v>
      </c>
      <c r="K39" s="275">
        <f t="shared" si="9"/>
        <v>0</v>
      </c>
      <c r="L39" s="280">
        <f t="shared" si="9"/>
        <v>0</v>
      </c>
      <c r="M39" s="279" t="s">
        <v>223</v>
      </c>
      <c r="N39" s="276"/>
      <c r="O39" s="283">
        <f t="shared" si="3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0"/>
        <v>0</v>
      </c>
      <c r="U39" s="276">
        <f t="shared" si="10"/>
        <v>0</v>
      </c>
      <c r="V39" s="288"/>
      <c r="W39" s="284">
        <f t="shared" si="5"/>
        <v>0</v>
      </c>
      <c r="Y39" s="140">
        <f t="shared" si="8"/>
        <v>0</v>
      </c>
      <c r="Z39" s="139">
        <f t="shared" si="6"/>
        <v>0</v>
      </c>
      <c r="AA39" s="303">
        <f t="shared" si="7"/>
        <v>0</v>
      </c>
    </row>
    <row r="40" spans="1:27" ht="16.5" customHeight="1" thickBot="1" x14ac:dyDescent="0.25">
      <c r="A40" s="86">
        <v>34</v>
      </c>
      <c r="B40" s="86" t="s">
        <v>98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2"/>
        <v>0€</v>
      </c>
      <c r="K40" s="275">
        <f t="shared" si="9"/>
        <v>0</v>
      </c>
      <c r="L40" s="280">
        <f t="shared" si="9"/>
        <v>0</v>
      </c>
      <c r="M40" s="279" t="s">
        <v>223</v>
      </c>
      <c r="N40" s="276"/>
      <c r="O40" s="283">
        <f t="shared" si="3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0"/>
        <v>0</v>
      </c>
      <c r="U40" s="276">
        <f t="shared" si="10"/>
        <v>0</v>
      </c>
      <c r="V40" s="288"/>
      <c r="W40" s="284">
        <f t="shared" si="5"/>
        <v>0</v>
      </c>
      <c r="Y40" s="571">
        <f t="shared" si="8"/>
        <v>0</v>
      </c>
      <c r="Z40" s="573">
        <f t="shared" si="6"/>
        <v>0</v>
      </c>
      <c r="AA40" s="303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714" t="s">
        <v>76</v>
      </c>
      <c r="B42" s="715"/>
      <c r="C42" s="715"/>
      <c r="D42" s="715"/>
      <c r="E42" s="715"/>
      <c r="F42" s="716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714" t="s">
        <v>77</v>
      </c>
      <c r="B43" s="715"/>
      <c r="C43" s="715"/>
      <c r="D43" s="715"/>
      <c r="E43" s="715"/>
      <c r="F43" s="716"/>
      <c r="G43" s="353">
        <f>K43</f>
        <v>11809758.73</v>
      </c>
      <c r="H43" s="353">
        <f>L43</f>
        <v>21359617.490000002</v>
      </c>
      <c r="I43" s="354"/>
      <c r="J43" s="145"/>
      <c r="K43" s="461">
        <f>SUM(K7:K41)</f>
        <v>11809758.73</v>
      </c>
      <c r="L43" s="461">
        <f t="shared" ref="L43" si="11">SUM(L7:L41)</f>
        <v>21359617.490000002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5.75" collapsed="1" thickBot="1" x14ac:dyDescent="0.25">
      <c r="A44" s="711" t="s">
        <v>110</v>
      </c>
      <c r="B44" s="712"/>
      <c r="C44" s="712"/>
      <c r="D44" s="712"/>
      <c r="E44" s="712"/>
      <c r="F44" s="713"/>
      <c r="G44" s="460">
        <f>G42+G43</f>
        <v>11809758.73</v>
      </c>
      <c r="H44" s="460">
        <f>SUM(H42:H43)</f>
        <v>21359617.490000002</v>
      </c>
      <c r="O44" s="462">
        <f>SUM(O7:O41)</f>
        <v>-2259899.9699999997</v>
      </c>
      <c r="P44" s="464">
        <f t="shared" ref="P44:U44" si="12">SUM(P7:P41)</f>
        <v>71390</v>
      </c>
      <c r="Q44" s="460">
        <f t="shared" si="12"/>
        <v>278952</v>
      </c>
      <c r="R44" s="460">
        <f t="shared" si="12"/>
        <v>56233</v>
      </c>
      <c r="S44" s="460">
        <f t="shared" si="12"/>
        <v>346092</v>
      </c>
      <c r="T44" s="460">
        <f t="shared" si="12"/>
        <v>-15157</v>
      </c>
      <c r="U44" s="460">
        <f t="shared" si="12"/>
        <v>67140</v>
      </c>
      <c r="V44" s="460"/>
      <c r="W44" s="450">
        <f t="shared" ref="W44" si="13">SUM(W7:W41)</f>
        <v>97454</v>
      </c>
      <c r="Y44" s="143">
        <f>SUM(Y7:Y41)</f>
        <v>11794601.73</v>
      </c>
      <c r="Z44" s="144">
        <f>SUM(Z7:Z41)</f>
        <v>21426757.490000002</v>
      </c>
      <c r="AA44" s="131">
        <f>SUM(AA7:AA41)</f>
        <v>-2162445.9699999997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-2259899.9699999997</v>
      </c>
      <c r="Z46" s="131">
        <f>SUM(AA7:AA41)</f>
        <v>-2162445.9699999997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401" priority="16" operator="lessThan">
      <formula>0</formula>
    </cfRule>
    <cfRule type="cellIs" dxfId="400" priority="16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99" priority="3" operator="lessThan">
      <formula>0</formula>
    </cfRule>
    <cfRule type="cellIs" dxfId="398" priority="4" operator="greaterThan">
      <formula>0</formula>
    </cfRule>
  </conditionalFormatting>
  <conditionalFormatting sqref="O7:O40">
    <cfRule type="cellIs" dxfId="397" priority="23" operator="lessThan">
      <formula>0</formula>
    </cfRule>
    <cfRule type="cellIs" dxfId="396" priority="24" operator="greaterThan">
      <formula>0</formula>
    </cfRule>
  </conditionalFormatting>
  <conditionalFormatting sqref="O43:O44">
    <cfRule type="cellIs" dxfId="395" priority="17" operator="greaterThan">
      <formula>0</formula>
    </cfRule>
    <cfRule type="cellIs" dxfId="394" priority="25" operator="lessThan">
      <formula>0</formula>
    </cfRule>
  </conditionalFormatting>
  <conditionalFormatting sqref="P42:W42 U43:W43">
    <cfRule type="cellIs" dxfId="393" priority="12" operator="lessThan">
      <formula>0</formula>
    </cfRule>
    <cfRule type="cellIs" dxfId="392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91" priority="10" operator="lessThan">
      <formula>0</formula>
    </cfRule>
    <cfRule type="cellIs" dxfId="390" priority="26" operator="greaterThan">
      <formula>0</formula>
    </cfRule>
  </conditionalFormatting>
  <conditionalFormatting sqref="Z46">
    <cfRule type="cellIs" dxfId="389" priority="1" operator="lessThan">
      <formula>0</formula>
    </cfRule>
    <cfRule type="cellIs" dxfId="388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87" priority="5" operator="lessThan">
      <formula>0</formula>
    </cfRule>
    <cfRule type="cellIs" dxfId="386" priority="6" operator="greaterThan">
      <formula>0</formula>
    </cfRule>
  </conditionalFormatting>
  <dataValidations xWindow="785" yWindow="582" count="4">
    <dataValidation type="list" allowBlank="1" showInputMessage="1" showErrorMessage="1" sqref="M7:M41" xr:uid="{9145C8C7-70B7-419C-8AF6-DD2382204B14}">
      <formula1>"áno,nie"</formula1>
    </dataValidation>
    <dataValidation type="custom" allowBlank="1" showErrorMessage="1" error="Hodnota musí byť vždy väčšia ako &quot;0&quot;. " sqref="P41:S41" xr:uid="{FB2446AE-E451-48B7-8C18-88A5870E2331}">
      <formula1>"&gt;0"</formula1>
    </dataValidation>
    <dataValidation type="custom" allowBlank="1" showInputMessage="1" showErrorMessage="1" error="Hodnota musí byť vždy &gt;&quot;0&quot;." sqref="P2:S2" xr:uid="{B28D8B18-6077-49BF-938A-3764F242E490}">
      <formula1>"&gt;0"</formula1>
    </dataValidation>
    <dataValidation allowBlank="1" showInputMessage="1" promptTitle="Číslo musí byť väčšie ako 0." prompt="Číslo musí byť väčšie ako 0." sqref="P7:U40" xr:uid="{85859D9A-F0E3-445C-A7C8-A12CF0B5E6D9}"/>
  </dataValidations>
  <hyperlinks>
    <hyperlink ref="E7" r:id="rId1" xr:uid="{C1863241-2CD5-48C7-B5A9-F479EC6158CD}"/>
    <hyperlink ref="E8" r:id="rId2" xr:uid="{8A675F77-0B14-46A6-92A7-6890E9F409DB}"/>
    <hyperlink ref="E10" r:id="rId3" xr:uid="{16FD5BAF-5E38-4329-9D31-CD2675021BEA}"/>
    <hyperlink ref="E9" r:id="rId4" xr:uid="{65A65623-767C-4A88-9709-40413313CE4F}"/>
    <hyperlink ref="E11" r:id="rId5" xr:uid="{5160A0CC-4655-4FC7-9748-1803D0311DF2}"/>
    <hyperlink ref="E12" r:id="rId6" xr:uid="{B46007E2-46FC-4109-BA98-76900CB3F433}"/>
    <hyperlink ref="E13" r:id="rId7" xr:uid="{BDFED620-27AB-4C5A-9754-AB2C5E3390C2}"/>
    <hyperlink ref="E14" r:id="rId8" xr:uid="{C09C4B0E-4954-4826-B4CA-617ED893A00C}"/>
    <hyperlink ref="E15" r:id="rId9" xr:uid="{783E966E-D574-4983-899F-1F912ACE9ACC}"/>
    <hyperlink ref="E16" r:id="rId10" xr:uid="{785DC345-8D8F-4F61-BBF3-EA6816C388F1}"/>
    <hyperlink ref="E17" r:id="rId11" xr:uid="{5029B491-FCD3-4D00-B557-8DE93C360880}"/>
    <hyperlink ref="E18" r:id="rId12" xr:uid="{28510CBA-2692-4F0C-B1B3-DD4C149DAB19}"/>
    <hyperlink ref="E19" r:id="rId13" xr:uid="{FEFB90B7-B21D-471A-968B-2B3C19639F92}"/>
    <hyperlink ref="E20" r:id="rId14" xr:uid="{BE8D07E9-DC07-4796-B3CE-28BFB6F0A44A}"/>
    <hyperlink ref="E21" r:id="rId15" xr:uid="{D02555F1-0995-4B70-A12E-D1E8B4E0EB87}"/>
    <hyperlink ref="E22" r:id="rId16" xr:uid="{A0CB77BF-1D21-4C44-B91C-3D563B7E970C}"/>
    <hyperlink ref="E23" r:id="rId17" xr:uid="{6A00D2DF-E29B-4664-A6AB-78CABF368B2B}"/>
  </hyperlinks>
  <pageMargins left="0.7" right="0.7" top="0.75" bottom="0.75" header="0.3" footer="0.3"/>
  <legacyDrawing r:id="rId18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D2F4-31A5-428F-9B1F-9121640173AA}">
  <dimension ref="A1:AB50"/>
  <sheetViews>
    <sheetView zoomScale="80" zoomScaleNormal="80" workbookViewId="0">
      <pane xSplit="2" ySplit="6" topLeftCell="Y12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6.1406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469</v>
      </c>
      <c r="Q2" s="141">
        <f>H9-Q9</f>
        <v>5746914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70.5" customHeight="1" x14ac:dyDescent="0.2">
      <c r="A7" s="86">
        <v>1</v>
      </c>
      <c r="B7" s="86" t="s">
        <v>94</v>
      </c>
      <c r="C7" s="66" t="s">
        <v>470</v>
      </c>
      <c r="D7" s="87" t="s">
        <v>471</v>
      </c>
      <c r="E7" s="88" t="s">
        <v>472</v>
      </c>
      <c r="F7" s="135">
        <v>44558</v>
      </c>
      <c r="G7" s="287">
        <v>203</v>
      </c>
      <c r="H7" s="287">
        <v>0</v>
      </c>
      <c r="I7" s="275">
        <f>IF(YEAR($F7)=2021,G7,"0€")</f>
        <v>203</v>
      </c>
      <c r="J7" s="275">
        <f>IF(YEAR($F7)=2021,H7,"0€")</f>
        <v>0</v>
      </c>
      <c r="K7" s="280">
        <f t="shared" ref="K7:L22" si="0">IF(YEAR($F7)&gt;2021,G7,0)</f>
        <v>0</v>
      </c>
      <c r="L7" s="280">
        <f t="shared" si="0"/>
        <v>0</v>
      </c>
      <c r="M7" s="279" t="s">
        <v>218</v>
      </c>
      <c r="N7" s="276"/>
      <c r="O7" s="283">
        <f>-2*G7+H7</f>
        <v>-406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203</v>
      </c>
      <c r="Z7" s="575">
        <f>J7+L7+U7</f>
        <v>0</v>
      </c>
      <c r="AA7" s="568">
        <f>O7+W7</f>
        <v>-406</v>
      </c>
    </row>
    <row r="8" spans="1:27" s="90" customFormat="1" ht="69.75" customHeight="1" x14ac:dyDescent="0.2">
      <c r="A8" s="86">
        <v>2</v>
      </c>
      <c r="B8" s="86" t="s">
        <v>94</v>
      </c>
      <c r="C8" s="86" t="s">
        <v>473</v>
      </c>
      <c r="D8" s="496" t="s">
        <v>474</v>
      </c>
      <c r="E8" s="93" t="s">
        <v>475</v>
      </c>
      <c r="F8" s="135">
        <v>44501</v>
      </c>
      <c r="G8" s="287">
        <v>0</v>
      </c>
      <c r="H8" s="287">
        <v>121</v>
      </c>
      <c r="I8" s="275">
        <f t="shared" ref="I8:I40" si="1">IF(YEAR($F8)=2021,G8,"0€")</f>
        <v>0</v>
      </c>
      <c r="J8" s="275">
        <f t="shared" ref="J8:J40" si="2">IF(YEAR($F8)=2021,H8,"0€")</f>
        <v>121</v>
      </c>
      <c r="K8" s="280">
        <f t="shared" si="0"/>
        <v>0</v>
      </c>
      <c r="L8" s="280">
        <f t="shared" si="0"/>
        <v>0</v>
      </c>
      <c r="M8" s="279" t="s">
        <v>218</v>
      </c>
      <c r="N8" s="276"/>
      <c r="O8" s="283">
        <f t="shared" ref="O8:O40" si="3">-2*G8+H8</f>
        <v>121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9"/>
      <c r="W8" s="284">
        <f t="shared" ref="W8:W40" si="5">-2*T8+U8</f>
        <v>0</v>
      </c>
      <c r="Y8" s="140">
        <f>I8+K8+T8</f>
        <v>0</v>
      </c>
      <c r="Z8" s="139">
        <f t="shared" ref="Z8:Z40" si="6">J8+L8+U8</f>
        <v>121</v>
      </c>
      <c r="AA8" s="568">
        <f t="shared" ref="AA8:AA40" si="7">O8+W8</f>
        <v>121</v>
      </c>
    </row>
    <row r="9" spans="1:27" s="90" customFormat="1" ht="69.75" customHeight="1" x14ac:dyDescent="0.2">
      <c r="A9" s="86">
        <v>3</v>
      </c>
      <c r="B9" s="86" t="s">
        <v>94</v>
      </c>
      <c r="C9" s="86" t="s">
        <v>476</v>
      </c>
      <c r="D9" s="496" t="s">
        <v>477</v>
      </c>
      <c r="E9" s="93" t="s">
        <v>478</v>
      </c>
      <c r="F9" s="135">
        <v>44743</v>
      </c>
      <c r="G9" s="287">
        <v>4786</v>
      </c>
      <c r="H9" s="287">
        <v>11481062</v>
      </c>
      <c r="I9" s="275" t="str">
        <f t="shared" si="1"/>
        <v>0€</v>
      </c>
      <c r="J9" s="275" t="str">
        <f t="shared" si="2"/>
        <v>0€</v>
      </c>
      <c r="K9" s="280">
        <f t="shared" si="0"/>
        <v>4786</v>
      </c>
      <c r="L9" s="280">
        <f t="shared" si="0"/>
        <v>11481062</v>
      </c>
      <c r="M9" s="279" t="s">
        <v>218</v>
      </c>
      <c r="N9" s="276"/>
      <c r="O9" s="283">
        <f t="shared" si="3"/>
        <v>11471490</v>
      </c>
      <c r="P9" s="299">
        <v>0</v>
      </c>
      <c r="Q9" s="299">
        <v>5734148</v>
      </c>
      <c r="R9" s="299">
        <v>1087792</v>
      </c>
      <c r="S9" s="299">
        <v>0</v>
      </c>
      <c r="T9" s="276">
        <f>(R9-P9)</f>
        <v>1087792</v>
      </c>
      <c r="U9" s="276">
        <f>S9-Q9</f>
        <v>-5734148</v>
      </c>
      <c r="V9" s="288" t="s">
        <v>479</v>
      </c>
      <c r="W9" s="284">
        <f t="shared" si="5"/>
        <v>-7909732</v>
      </c>
      <c r="Y9" s="140">
        <f t="shared" ref="Y9:Y40" si="8">I9+K9+T9</f>
        <v>1092578</v>
      </c>
      <c r="Z9" s="139">
        <f t="shared" si="6"/>
        <v>5746914</v>
      </c>
      <c r="AA9" s="568">
        <f t="shared" si="7"/>
        <v>3561758</v>
      </c>
    </row>
    <row r="10" spans="1:27" s="90" customFormat="1" ht="77.25" customHeight="1" x14ac:dyDescent="0.2">
      <c r="A10" s="86">
        <v>4</v>
      </c>
      <c r="B10" s="86" t="s">
        <v>94</v>
      </c>
      <c r="C10" s="66" t="s">
        <v>480</v>
      </c>
      <c r="D10" s="579" t="s">
        <v>481</v>
      </c>
      <c r="E10" s="88" t="s">
        <v>482</v>
      </c>
      <c r="F10" s="135">
        <v>44927</v>
      </c>
      <c r="G10" s="287">
        <v>199779</v>
      </c>
      <c r="H10" s="287">
        <v>12705</v>
      </c>
      <c r="I10" s="275" t="str">
        <f t="shared" si="1"/>
        <v>0€</v>
      </c>
      <c r="J10" s="275" t="str">
        <f t="shared" si="2"/>
        <v>0€</v>
      </c>
      <c r="K10" s="280">
        <f t="shared" si="0"/>
        <v>199779</v>
      </c>
      <c r="L10" s="280">
        <f t="shared" si="0"/>
        <v>12705</v>
      </c>
      <c r="M10" s="279" t="s">
        <v>218</v>
      </c>
      <c r="N10" s="276"/>
      <c r="O10" s="283">
        <f t="shared" si="3"/>
        <v>-386853</v>
      </c>
      <c r="P10" s="299">
        <v>199779</v>
      </c>
      <c r="Q10" s="299">
        <v>0</v>
      </c>
      <c r="R10" s="299">
        <v>61512</v>
      </c>
      <c r="S10" s="299">
        <v>0</v>
      </c>
      <c r="T10" s="276">
        <f>(R10-P10)</f>
        <v>-138267</v>
      </c>
      <c r="U10" s="276">
        <f>S10-Q10</f>
        <v>0</v>
      </c>
      <c r="V10" s="288">
        <v>0</v>
      </c>
      <c r="W10" s="284">
        <f t="shared" si="5"/>
        <v>276534</v>
      </c>
      <c r="Y10" s="140">
        <f t="shared" si="8"/>
        <v>61512</v>
      </c>
      <c r="Z10" s="139">
        <f t="shared" si="6"/>
        <v>12705</v>
      </c>
      <c r="AA10" s="568">
        <f t="shared" si="7"/>
        <v>-110319</v>
      </c>
    </row>
    <row r="11" spans="1:27" s="90" customFormat="1" ht="37.5" customHeight="1" x14ac:dyDescent="0.2">
      <c r="A11" s="86">
        <v>5</v>
      </c>
      <c r="B11" s="86" t="s">
        <v>94</v>
      </c>
      <c r="C11" s="87" t="s">
        <v>483</v>
      </c>
      <c r="D11" s="496" t="s">
        <v>484</v>
      </c>
      <c r="E11" s="93" t="s">
        <v>485</v>
      </c>
      <c r="F11" s="135">
        <v>45108</v>
      </c>
      <c r="G11" s="287">
        <v>168626</v>
      </c>
      <c r="H11" s="287">
        <v>221771</v>
      </c>
      <c r="I11" s="275" t="str">
        <f t="shared" si="1"/>
        <v>0€</v>
      </c>
      <c r="J11" s="275" t="str">
        <f t="shared" si="2"/>
        <v>0€</v>
      </c>
      <c r="K11" s="280">
        <f t="shared" si="0"/>
        <v>168626</v>
      </c>
      <c r="L11" s="280">
        <f t="shared" si="0"/>
        <v>221771</v>
      </c>
      <c r="M11" s="279" t="s">
        <v>218</v>
      </c>
      <c r="N11" s="276"/>
      <c r="O11" s="283">
        <f t="shared" si="3"/>
        <v>-115481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8"/>
        <v>168626</v>
      </c>
      <c r="Z11" s="139">
        <f t="shared" si="6"/>
        <v>221771</v>
      </c>
      <c r="AA11" s="568">
        <f t="shared" si="7"/>
        <v>-115481</v>
      </c>
    </row>
    <row r="12" spans="1:27" s="90" customFormat="1" ht="78" customHeight="1" x14ac:dyDescent="0.2">
      <c r="A12" s="86">
        <v>6</v>
      </c>
      <c r="B12" s="86" t="s">
        <v>94</v>
      </c>
      <c r="C12" s="66" t="s">
        <v>486</v>
      </c>
      <c r="D12" s="94" t="s">
        <v>487</v>
      </c>
      <c r="E12" s="93" t="s">
        <v>488</v>
      </c>
      <c r="F12" s="135">
        <v>45292</v>
      </c>
      <c r="G12" s="287">
        <v>3630000</v>
      </c>
      <c r="H12" s="287">
        <v>0</v>
      </c>
      <c r="I12" s="275" t="str">
        <f t="shared" si="1"/>
        <v>0€</v>
      </c>
      <c r="J12" s="275" t="str">
        <f t="shared" si="2"/>
        <v>0€</v>
      </c>
      <c r="K12" s="280">
        <f t="shared" si="0"/>
        <v>3630000</v>
      </c>
      <c r="L12" s="280">
        <f t="shared" si="0"/>
        <v>0</v>
      </c>
      <c r="M12" s="279" t="s">
        <v>218</v>
      </c>
      <c r="N12" s="276"/>
      <c r="O12" s="283">
        <f t="shared" si="3"/>
        <v>-7260000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8"/>
        <v>3630000</v>
      </c>
      <c r="Z12" s="139">
        <f t="shared" si="6"/>
        <v>0</v>
      </c>
      <c r="AA12" s="568">
        <f t="shared" si="7"/>
        <v>-7260000</v>
      </c>
    </row>
    <row r="13" spans="1:27" s="90" customFormat="1" ht="69.75" customHeight="1" x14ac:dyDescent="0.2">
      <c r="A13" s="86">
        <v>7</v>
      </c>
      <c r="B13" s="86" t="s">
        <v>94</v>
      </c>
      <c r="C13" s="66" t="s">
        <v>489</v>
      </c>
      <c r="D13" s="94" t="s">
        <v>490</v>
      </c>
      <c r="E13" s="88" t="s">
        <v>491</v>
      </c>
      <c r="F13" s="135">
        <v>45292</v>
      </c>
      <c r="G13" s="287">
        <v>27874</v>
      </c>
      <c r="H13" s="287">
        <v>259424</v>
      </c>
      <c r="I13" s="275" t="str">
        <f t="shared" si="1"/>
        <v>0€</v>
      </c>
      <c r="J13" s="275" t="str">
        <f t="shared" si="2"/>
        <v>0€</v>
      </c>
      <c r="K13" s="280">
        <f t="shared" si="0"/>
        <v>27874</v>
      </c>
      <c r="L13" s="280">
        <f t="shared" si="0"/>
        <v>259424</v>
      </c>
      <c r="M13" s="279" t="s">
        <v>218</v>
      </c>
      <c r="N13" s="276"/>
      <c r="O13" s="283">
        <f t="shared" si="3"/>
        <v>203676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8"/>
        <v>27874</v>
      </c>
      <c r="Z13" s="139">
        <f t="shared" si="6"/>
        <v>259424</v>
      </c>
      <c r="AA13" s="568">
        <f t="shared" si="7"/>
        <v>203676</v>
      </c>
    </row>
    <row r="14" spans="1:27" s="90" customFormat="1" ht="69.75" customHeight="1" x14ac:dyDescent="0.2">
      <c r="A14" s="86">
        <v>8</v>
      </c>
      <c r="B14" s="86" t="s">
        <v>94</v>
      </c>
      <c r="C14" s="66" t="s">
        <v>492</v>
      </c>
      <c r="D14" s="94" t="s">
        <v>493</v>
      </c>
      <c r="E14" s="88" t="s">
        <v>494</v>
      </c>
      <c r="F14" s="135">
        <v>45108</v>
      </c>
      <c r="G14" s="287">
        <v>91368617</v>
      </c>
      <c r="H14" s="287">
        <v>0</v>
      </c>
      <c r="I14" s="275" t="str">
        <f t="shared" si="1"/>
        <v>0€</v>
      </c>
      <c r="J14" s="275" t="str">
        <f t="shared" si="2"/>
        <v>0€</v>
      </c>
      <c r="K14" s="280">
        <f t="shared" si="0"/>
        <v>91368617</v>
      </c>
      <c r="L14" s="280">
        <f t="shared" si="0"/>
        <v>0</v>
      </c>
      <c r="M14" s="279" t="s">
        <v>218</v>
      </c>
      <c r="N14" s="276"/>
      <c r="O14" s="283">
        <f t="shared" si="3"/>
        <v>-182737234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8"/>
        <v>91368617</v>
      </c>
      <c r="Z14" s="139">
        <f t="shared" si="6"/>
        <v>0</v>
      </c>
      <c r="AA14" s="568">
        <f t="shared" si="7"/>
        <v>-182737234</v>
      </c>
    </row>
    <row r="15" spans="1:27" ht="69.75" customHeight="1" x14ac:dyDescent="0.2">
      <c r="A15" s="86">
        <v>9</v>
      </c>
      <c r="B15" s="86" t="s">
        <v>94</v>
      </c>
      <c r="C15" s="66" t="s">
        <v>495</v>
      </c>
      <c r="D15" s="579" t="s">
        <v>496</v>
      </c>
      <c r="E15" s="88" t="s">
        <v>497</v>
      </c>
      <c r="F15" s="135">
        <v>44562</v>
      </c>
      <c r="G15" s="287">
        <v>5687</v>
      </c>
      <c r="H15" s="287">
        <v>0</v>
      </c>
      <c r="I15" s="275" t="str">
        <f t="shared" si="1"/>
        <v>0€</v>
      </c>
      <c r="J15" s="275" t="str">
        <f t="shared" si="2"/>
        <v>0€</v>
      </c>
      <c r="K15" s="280">
        <f t="shared" si="0"/>
        <v>5687</v>
      </c>
      <c r="L15" s="280">
        <f t="shared" si="0"/>
        <v>0</v>
      </c>
      <c r="M15" s="279" t="s">
        <v>218</v>
      </c>
      <c r="N15" s="276"/>
      <c r="O15" s="283">
        <f t="shared" si="3"/>
        <v>-11374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8"/>
        <v>5687</v>
      </c>
      <c r="Z15" s="139">
        <f t="shared" si="6"/>
        <v>0</v>
      </c>
      <c r="AA15" s="568">
        <f t="shared" si="7"/>
        <v>-11374</v>
      </c>
    </row>
    <row r="16" spans="1:27" ht="69.75" customHeight="1" x14ac:dyDescent="0.2">
      <c r="A16" s="86">
        <v>10</v>
      </c>
      <c r="B16" s="86" t="s">
        <v>94</v>
      </c>
      <c r="C16" s="66" t="s">
        <v>498</v>
      </c>
      <c r="D16" s="94" t="s">
        <v>499</v>
      </c>
      <c r="E16" s="115" t="s">
        <v>500</v>
      </c>
      <c r="F16" s="135">
        <v>45590</v>
      </c>
      <c r="G16" s="287">
        <v>0</v>
      </c>
      <c r="H16" s="287">
        <v>2237</v>
      </c>
      <c r="I16" s="275" t="str">
        <f t="shared" si="1"/>
        <v>0€</v>
      </c>
      <c r="J16" s="275" t="str">
        <f t="shared" si="2"/>
        <v>0€</v>
      </c>
      <c r="K16" s="280">
        <f t="shared" si="0"/>
        <v>0</v>
      </c>
      <c r="L16" s="280">
        <f t="shared" si="0"/>
        <v>2237</v>
      </c>
      <c r="M16" s="279" t="s">
        <v>218</v>
      </c>
      <c r="N16" s="276"/>
      <c r="O16" s="283">
        <f t="shared" si="3"/>
        <v>2237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8"/>
        <v>0</v>
      </c>
      <c r="Z16" s="139">
        <f t="shared" si="6"/>
        <v>2237</v>
      </c>
      <c r="AA16" s="568">
        <f t="shared" si="7"/>
        <v>2237</v>
      </c>
    </row>
    <row r="17" spans="1:27" ht="21" customHeight="1" x14ac:dyDescent="0.2">
      <c r="A17" s="86">
        <v>11</v>
      </c>
      <c r="B17" s="86" t="s">
        <v>94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2"/>
        <v>0€</v>
      </c>
      <c r="K17" s="280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3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8"/>
        <v>0</v>
      </c>
      <c r="Z17" s="139">
        <f t="shared" si="6"/>
        <v>0</v>
      </c>
      <c r="AA17" s="568">
        <f t="shared" si="7"/>
        <v>0</v>
      </c>
    </row>
    <row r="18" spans="1:27" ht="21" customHeight="1" x14ac:dyDescent="0.2">
      <c r="A18" s="86">
        <v>12</v>
      </c>
      <c r="B18" s="86" t="s">
        <v>94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2"/>
        <v>0€</v>
      </c>
      <c r="K18" s="280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3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8"/>
        <v>0</v>
      </c>
      <c r="Z18" s="139">
        <f t="shared" si="6"/>
        <v>0</v>
      </c>
      <c r="AA18" s="568">
        <f t="shared" si="7"/>
        <v>0</v>
      </c>
    </row>
    <row r="19" spans="1:27" ht="21" customHeight="1" x14ac:dyDescent="0.2">
      <c r="A19" s="86">
        <v>13</v>
      </c>
      <c r="B19" s="86" t="s">
        <v>94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2"/>
        <v>0€</v>
      </c>
      <c r="K19" s="280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3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8"/>
        <v>0</v>
      </c>
      <c r="Z19" s="139">
        <f t="shared" si="6"/>
        <v>0</v>
      </c>
      <c r="AA19" s="568">
        <f t="shared" si="7"/>
        <v>0</v>
      </c>
    </row>
    <row r="20" spans="1:27" ht="21" customHeight="1" x14ac:dyDescent="0.2">
      <c r="A20" s="86">
        <v>14</v>
      </c>
      <c r="B20" s="86" t="s">
        <v>94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2"/>
        <v>0€</v>
      </c>
      <c r="K20" s="280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3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8"/>
        <v>0</v>
      </c>
      <c r="Z20" s="139">
        <f t="shared" si="6"/>
        <v>0</v>
      </c>
      <c r="AA20" s="568">
        <f t="shared" si="7"/>
        <v>0</v>
      </c>
    </row>
    <row r="21" spans="1:27" ht="21" customHeight="1" x14ac:dyDescent="0.2">
      <c r="A21" s="86">
        <v>15</v>
      </c>
      <c r="B21" s="86" t="s">
        <v>94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2"/>
        <v>0€</v>
      </c>
      <c r="K21" s="280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3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8"/>
        <v>0</v>
      </c>
      <c r="Z21" s="139">
        <f t="shared" si="6"/>
        <v>0</v>
      </c>
      <c r="AA21" s="568">
        <f t="shared" si="7"/>
        <v>0</v>
      </c>
    </row>
    <row r="22" spans="1:27" ht="21" customHeight="1" x14ac:dyDescent="0.2">
      <c r="A22" s="86">
        <v>16</v>
      </c>
      <c r="B22" s="86" t="s">
        <v>94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2"/>
        <v>0€</v>
      </c>
      <c r="K22" s="280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3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8"/>
        <v>0</v>
      </c>
      <c r="Z22" s="139">
        <f t="shared" si="6"/>
        <v>0</v>
      </c>
      <c r="AA22" s="568">
        <f t="shared" si="7"/>
        <v>0</v>
      </c>
    </row>
    <row r="23" spans="1:27" ht="21" customHeight="1" x14ac:dyDescent="0.2">
      <c r="A23" s="86">
        <v>17</v>
      </c>
      <c r="B23" s="86" t="s">
        <v>94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2"/>
        <v>0€</v>
      </c>
      <c r="K23" s="280">
        <f t="shared" ref="K23:L40" si="9">IF(YEAR($F23)&gt;2021,G23,0)</f>
        <v>0</v>
      </c>
      <c r="L23" s="280">
        <f t="shared" si="9"/>
        <v>0</v>
      </c>
      <c r="M23" s="279" t="s">
        <v>223</v>
      </c>
      <c r="N23" s="276"/>
      <c r="O23" s="283">
        <f t="shared" si="3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8"/>
        <v>0</v>
      </c>
      <c r="Z23" s="139">
        <f t="shared" si="6"/>
        <v>0</v>
      </c>
      <c r="AA23" s="568">
        <f t="shared" si="7"/>
        <v>0</v>
      </c>
    </row>
    <row r="24" spans="1:27" ht="18.75" customHeight="1" x14ac:dyDescent="0.2">
      <c r="A24" s="86">
        <v>18</v>
      </c>
      <c r="B24" s="86" t="s">
        <v>94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2"/>
        <v>0€</v>
      </c>
      <c r="K24" s="280">
        <f t="shared" si="9"/>
        <v>0</v>
      </c>
      <c r="L24" s="280">
        <f t="shared" si="9"/>
        <v>0</v>
      </c>
      <c r="M24" s="279" t="s">
        <v>223</v>
      </c>
      <c r="N24" s="276"/>
      <c r="O24" s="283">
        <f t="shared" si="3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0">R24-P24</f>
        <v>0</v>
      </c>
      <c r="U24" s="276">
        <f t="shared" si="10"/>
        <v>0</v>
      </c>
      <c r="V24" s="288"/>
      <c r="W24" s="284">
        <f t="shared" si="5"/>
        <v>0</v>
      </c>
      <c r="Y24" s="140">
        <f t="shared" si="8"/>
        <v>0</v>
      </c>
      <c r="Z24" s="139">
        <f t="shared" si="6"/>
        <v>0</v>
      </c>
      <c r="AA24" s="568">
        <f t="shared" si="7"/>
        <v>0</v>
      </c>
    </row>
    <row r="25" spans="1:27" ht="18.75" customHeight="1" x14ac:dyDescent="0.2">
      <c r="A25" s="86">
        <v>19</v>
      </c>
      <c r="B25" s="86" t="s">
        <v>94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2"/>
        <v>0€</v>
      </c>
      <c r="K25" s="280">
        <f t="shared" si="9"/>
        <v>0</v>
      </c>
      <c r="L25" s="280">
        <f t="shared" si="9"/>
        <v>0</v>
      </c>
      <c r="M25" s="279" t="s">
        <v>223</v>
      </c>
      <c r="N25" s="276"/>
      <c r="O25" s="283">
        <f t="shared" si="3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0"/>
        <v>0</v>
      </c>
      <c r="U25" s="276">
        <f t="shared" si="10"/>
        <v>0</v>
      </c>
      <c r="V25" s="288"/>
      <c r="W25" s="284">
        <f t="shared" si="5"/>
        <v>0</v>
      </c>
      <c r="Y25" s="140">
        <f t="shared" si="8"/>
        <v>0</v>
      </c>
      <c r="Z25" s="139">
        <f t="shared" si="6"/>
        <v>0</v>
      </c>
      <c r="AA25" s="568">
        <f t="shared" si="7"/>
        <v>0</v>
      </c>
    </row>
    <row r="26" spans="1:27" ht="18.75" customHeight="1" x14ac:dyDescent="0.2">
      <c r="A26" s="86">
        <v>20</v>
      </c>
      <c r="B26" s="86" t="s">
        <v>94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2"/>
        <v>0€</v>
      </c>
      <c r="K26" s="280">
        <f t="shared" si="9"/>
        <v>0</v>
      </c>
      <c r="L26" s="280">
        <f t="shared" si="9"/>
        <v>0</v>
      </c>
      <c r="M26" s="279" t="s">
        <v>223</v>
      </c>
      <c r="N26" s="276"/>
      <c r="O26" s="283">
        <f t="shared" si="3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0"/>
        <v>0</v>
      </c>
      <c r="U26" s="276">
        <f t="shared" si="10"/>
        <v>0</v>
      </c>
      <c r="V26" s="288"/>
      <c r="W26" s="284">
        <f t="shared" si="5"/>
        <v>0</v>
      </c>
      <c r="Y26" s="140">
        <f t="shared" si="8"/>
        <v>0</v>
      </c>
      <c r="Z26" s="139">
        <f t="shared" si="6"/>
        <v>0</v>
      </c>
      <c r="AA26" s="568">
        <f t="shared" si="7"/>
        <v>0</v>
      </c>
    </row>
    <row r="27" spans="1:27" ht="18.75" customHeight="1" x14ac:dyDescent="0.2">
      <c r="A27" s="86">
        <v>21</v>
      </c>
      <c r="B27" s="86" t="s">
        <v>94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2"/>
        <v>0€</v>
      </c>
      <c r="K27" s="280">
        <f t="shared" si="9"/>
        <v>0</v>
      </c>
      <c r="L27" s="280">
        <f t="shared" si="9"/>
        <v>0</v>
      </c>
      <c r="M27" s="279" t="s">
        <v>223</v>
      </c>
      <c r="N27" s="276"/>
      <c r="O27" s="283">
        <f t="shared" si="3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0"/>
        <v>0</v>
      </c>
      <c r="U27" s="276">
        <f t="shared" si="10"/>
        <v>0</v>
      </c>
      <c r="V27" s="288"/>
      <c r="W27" s="284">
        <f t="shared" si="5"/>
        <v>0</v>
      </c>
      <c r="Y27" s="140">
        <f t="shared" si="8"/>
        <v>0</v>
      </c>
      <c r="Z27" s="139">
        <f t="shared" si="6"/>
        <v>0</v>
      </c>
      <c r="AA27" s="568">
        <f t="shared" si="7"/>
        <v>0</v>
      </c>
    </row>
    <row r="28" spans="1:27" ht="18.75" customHeight="1" x14ac:dyDescent="0.2">
      <c r="A28" s="86">
        <v>22</v>
      </c>
      <c r="B28" s="86" t="s">
        <v>94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2"/>
        <v>0€</v>
      </c>
      <c r="K28" s="280">
        <f t="shared" si="9"/>
        <v>0</v>
      </c>
      <c r="L28" s="280">
        <f t="shared" si="9"/>
        <v>0</v>
      </c>
      <c r="M28" s="279" t="s">
        <v>223</v>
      </c>
      <c r="N28" s="276"/>
      <c r="O28" s="283">
        <f t="shared" si="3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0"/>
        <v>0</v>
      </c>
      <c r="U28" s="276">
        <f t="shared" si="10"/>
        <v>0</v>
      </c>
      <c r="V28" s="288"/>
      <c r="W28" s="284">
        <f t="shared" si="5"/>
        <v>0</v>
      </c>
      <c r="Y28" s="140">
        <f t="shared" si="8"/>
        <v>0</v>
      </c>
      <c r="Z28" s="139">
        <f t="shared" si="6"/>
        <v>0</v>
      </c>
      <c r="AA28" s="568">
        <f t="shared" si="7"/>
        <v>0</v>
      </c>
    </row>
    <row r="29" spans="1:27" ht="18.75" customHeight="1" x14ac:dyDescent="0.2">
      <c r="A29" s="86">
        <v>23</v>
      </c>
      <c r="B29" s="86" t="s">
        <v>94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2"/>
        <v>0€</v>
      </c>
      <c r="K29" s="280">
        <f t="shared" si="9"/>
        <v>0</v>
      </c>
      <c r="L29" s="280">
        <f t="shared" si="9"/>
        <v>0</v>
      </c>
      <c r="M29" s="279" t="s">
        <v>223</v>
      </c>
      <c r="N29" s="276"/>
      <c r="O29" s="283">
        <f t="shared" si="3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0"/>
        <v>0</v>
      </c>
      <c r="U29" s="276">
        <f t="shared" si="10"/>
        <v>0</v>
      </c>
      <c r="V29" s="288"/>
      <c r="W29" s="284">
        <f t="shared" si="5"/>
        <v>0</v>
      </c>
      <c r="Y29" s="140">
        <f t="shared" si="8"/>
        <v>0</v>
      </c>
      <c r="Z29" s="139">
        <f t="shared" si="6"/>
        <v>0</v>
      </c>
      <c r="AA29" s="568">
        <f t="shared" si="7"/>
        <v>0</v>
      </c>
    </row>
    <row r="30" spans="1:27" ht="18.75" customHeight="1" x14ac:dyDescent="0.2">
      <c r="A30" s="86">
        <v>24</v>
      </c>
      <c r="B30" s="86" t="s">
        <v>94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2"/>
        <v>0€</v>
      </c>
      <c r="K30" s="280">
        <f t="shared" si="9"/>
        <v>0</v>
      </c>
      <c r="L30" s="280">
        <f t="shared" si="9"/>
        <v>0</v>
      </c>
      <c r="M30" s="279" t="s">
        <v>223</v>
      </c>
      <c r="N30" s="276"/>
      <c r="O30" s="283">
        <f t="shared" si="3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0"/>
        <v>0</v>
      </c>
      <c r="U30" s="276">
        <f t="shared" si="10"/>
        <v>0</v>
      </c>
      <c r="V30" s="288"/>
      <c r="W30" s="284">
        <f t="shared" si="5"/>
        <v>0</v>
      </c>
      <c r="Y30" s="140">
        <f t="shared" si="8"/>
        <v>0</v>
      </c>
      <c r="Z30" s="139">
        <f t="shared" si="6"/>
        <v>0</v>
      </c>
      <c r="AA30" s="568">
        <f t="shared" si="7"/>
        <v>0</v>
      </c>
    </row>
    <row r="31" spans="1:27" ht="18.75" customHeight="1" x14ac:dyDescent="0.2">
      <c r="A31" s="86">
        <v>25</v>
      </c>
      <c r="B31" s="86" t="s">
        <v>94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2"/>
        <v>0€</v>
      </c>
      <c r="K31" s="280">
        <f t="shared" si="9"/>
        <v>0</v>
      </c>
      <c r="L31" s="280">
        <f t="shared" si="9"/>
        <v>0</v>
      </c>
      <c r="M31" s="279" t="s">
        <v>223</v>
      </c>
      <c r="N31" s="276"/>
      <c r="O31" s="283">
        <f t="shared" si="3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0"/>
        <v>0</v>
      </c>
      <c r="U31" s="276">
        <f t="shared" si="10"/>
        <v>0</v>
      </c>
      <c r="V31" s="288"/>
      <c r="W31" s="284">
        <f t="shared" si="5"/>
        <v>0</v>
      </c>
      <c r="Y31" s="140">
        <f t="shared" si="8"/>
        <v>0</v>
      </c>
      <c r="Z31" s="139">
        <f t="shared" si="6"/>
        <v>0</v>
      </c>
      <c r="AA31" s="568">
        <f t="shared" si="7"/>
        <v>0</v>
      </c>
    </row>
    <row r="32" spans="1:27" ht="18.75" customHeight="1" x14ac:dyDescent="0.2">
      <c r="A32" s="86">
        <v>26</v>
      </c>
      <c r="B32" s="86" t="s">
        <v>94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2"/>
        <v>0€</v>
      </c>
      <c r="K32" s="280">
        <f t="shared" si="9"/>
        <v>0</v>
      </c>
      <c r="L32" s="280">
        <f t="shared" si="9"/>
        <v>0</v>
      </c>
      <c r="M32" s="279" t="s">
        <v>223</v>
      </c>
      <c r="N32" s="276"/>
      <c r="O32" s="283">
        <f t="shared" si="3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0"/>
        <v>0</v>
      </c>
      <c r="U32" s="276">
        <f t="shared" si="10"/>
        <v>0</v>
      </c>
      <c r="V32" s="288"/>
      <c r="W32" s="284">
        <f t="shared" si="5"/>
        <v>0</v>
      </c>
      <c r="Y32" s="140">
        <f t="shared" si="8"/>
        <v>0</v>
      </c>
      <c r="Z32" s="139">
        <f t="shared" si="6"/>
        <v>0</v>
      </c>
      <c r="AA32" s="568">
        <f t="shared" si="7"/>
        <v>0</v>
      </c>
    </row>
    <row r="33" spans="1:27" ht="18.75" customHeight="1" x14ac:dyDescent="0.2">
      <c r="A33" s="86">
        <v>27</v>
      </c>
      <c r="B33" s="86" t="s">
        <v>94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2"/>
        <v>0€</v>
      </c>
      <c r="K33" s="280">
        <f t="shared" si="9"/>
        <v>0</v>
      </c>
      <c r="L33" s="280">
        <f t="shared" si="9"/>
        <v>0</v>
      </c>
      <c r="M33" s="279" t="s">
        <v>223</v>
      </c>
      <c r="N33" s="276"/>
      <c r="O33" s="283">
        <f t="shared" si="3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0"/>
        <v>0</v>
      </c>
      <c r="U33" s="276">
        <f t="shared" si="10"/>
        <v>0</v>
      </c>
      <c r="V33" s="288"/>
      <c r="W33" s="284">
        <f t="shared" si="5"/>
        <v>0</v>
      </c>
      <c r="Y33" s="140">
        <f t="shared" si="8"/>
        <v>0</v>
      </c>
      <c r="Z33" s="139">
        <f t="shared" si="6"/>
        <v>0</v>
      </c>
      <c r="AA33" s="568">
        <f t="shared" si="7"/>
        <v>0</v>
      </c>
    </row>
    <row r="34" spans="1:27" ht="18.75" customHeight="1" x14ac:dyDescent="0.2">
      <c r="A34" s="86">
        <v>28</v>
      </c>
      <c r="B34" s="86" t="s">
        <v>94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2"/>
        <v>0€</v>
      </c>
      <c r="K34" s="280">
        <f t="shared" si="9"/>
        <v>0</v>
      </c>
      <c r="L34" s="280">
        <f t="shared" si="9"/>
        <v>0</v>
      </c>
      <c r="M34" s="279" t="s">
        <v>223</v>
      </c>
      <c r="N34" s="276"/>
      <c r="O34" s="283">
        <f t="shared" si="3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0"/>
        <v>0</v>
      </c>
      <c r="U34" s="276">
        <f t="shared" si="10"/>
        <v>0</v>
      </c>
      <c r="V34" s="288"/>
      <c r="W34" s="284">
        <f t="shared" si="5"/>
        <v>0</v>
      </c>
      <c r="Y34" s="140">
        <f t="shared" si="8"/>
        <v>0</v>
      </c>
      <c r="Z34" s="139">
        <f t="shared" si="6"/>
        <v>0</v>
      </c>
      <c r="AA34" s="568">
        <f t="shared" si="7"/>
        <v>0</v>
      </c>
    </row>
    <row r="35" spans="1:27" ht="18.75" customHeight="1" x14ac:dyDescent="0.2">
      <c r="A35" s="86">
        <v>29</v>
      </c>
      <c r="B35" s="86" t="s">
        <v>94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2"/>
        <v>0€</v>
      </c>
      <c r="K35" s="280">
        <f t="shared" si="9"/>
        <v>0</v>
      </c>
      <c r="L35" s="280">
        <f t="shared" si="9"/>
        <v>0</v>
      </c>
      <c r="M35" s="279" t="s">
        <v>223</v>
      </c>
      <c r="N35" s="276"/>
      <c r="O35" s="283">
        <f t="shared" si="3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0"/>
        <v>0</v>
      </c>
      <c r="U35" s="276">
        <f t="shared" si="10"/>
        <v>0</v>
      </c>
      <c r="V35" s="288"/>
      <c r="W35" s="284">
        <f t="shared" si="5"/>
        <v>0</v>
      </c>
      <c r="Y35" s="140">
        <f t="shared" si="8"/>
        <v>0</v>
      </c>
      <c r="Z35" s="139">
        <f t="shared" si="6"/>
        <v>0</v>
      </c>
      <c r="AA35" s="568">
        <f t="shared" si="7"/>
        <v>0</v>
      </c>
    </row>
    <row r="36" spans="1:27" ht="18.75" customHeight="1" x14ac:dyDescent="0.2">
      <c r="A36" s="86">
        <v>30</v>
      </c>
      <c r="B36" s="86" t="s">
        <v>94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2"/>
        <v>0€</v>
      </c>
      <c r="K36" s="280">
        <f t="shared" si="9"/>
        <v>0</v>
      </c>
      <c r="L36" s="280">
        <f t="shared" si="9"/>
        <v>0</v>
      </c>
      <c r="M36" s="279" t="s">
        <v>223</v>
      </c>
      <c r="N36" s="276"/>
      <c r="O36" s="283">
        <f t="shared" si="3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0"/>
        <v>0</v>
      </c>
      <c r="U36" s="276">
        <f t="shared" si="10"/>
        <v>0</v>
      </c>
      <c r="V36" s="288"/>
      <c r="W36" s="284">
        <f t="shared" si="5"/>
        <v>0</v>
      </c>
      <c r="Y36" s="140">
        <f t="shared" si="8"/>
        <v>0</v>
      </c>
      <c r="Z36" s="139">
        <f t="shared" si="6"/>
        <v>0</v>
      </c>
      <c r="AA36" s="568">
        <f t="shared" si="7"/>
        <v>0</v>
      </c>
    </row>
    <row r="37" spans="1:27" ht="18.75" customHeight="1" x14ac:dyDescent="0.2">
      <c r="A37" s="86">
        <v>31</v>
      </c>
      <c r="B37" s="86" t="s">
        <v>94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2"/>
        <v>0€</v>
      </c>
      <c r="K37" s="280">
        <f t="shared" si="9"/>
        <v>0</v>
      </c>
      <c r="L37" s="280">
        <f t="shared" si="9"/>
        <v>0</v>
      </c>
      <c r="M37" s="279" t="s">
        <v>223</v>
      </c>
      <c r="N37" s="276"/>
      <c r="O37" s="283">
        <f t="shared" si="3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0"/>
        <v>0</v>
      </c>
      <c r="U37" s="276">
        <f t="shared" si="10"/>
        <v>0</v>
      </c>
      <c r="V37" s="288"/>
      <c r="W37" s="284">
        <f t="shared" si="5"/>
        <v>0</v>
      </c>
      <c r="Y37" s="140">
        <f t="shared" si="8"/>
        <v>0</v>
      </c>
      <c r="Z37" s="139">
        <f t="shared" si="6"/>
        <v>0</v>
      </c>
      <c r="AA37" s="568">
        <f t="shared" si="7"/>
        <v>0</v>
      </c>
    </row>
    <row r="38" spans="1:27" ht="18.75" customHeight="1" x14ac:dyDescent="0.2">
      <c r="A38" s="86">
        <v>32</v>
      </c>
      <c r="B38" s="86" t="s">
        <v>94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2"/>
        <v>0€</v>
      </c>
      <c r="K38" s="280">
        <f t="shared" si="9"/>
        <v>0</v>
      </c>
      <c r="L38" s="280">
        <f t="shared" si="9"/>
        <v>0</v>
      </c>
      <c r="M38" s="279" t="s">
        <v>223</v>
      </c>
      <c r="N38" s="276"/>
      <c r="O38" s="283">
        <f t="shared" si="3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0"/>
        <v>0</v>
      </c>
      <c r="U38" s="276">
        <f t="shared" si="10"/>
        <v>0</v>
      </c>
      <c r="V38" s="288"/>
      <c r="W38" s="284">
        <f t="shared" si="5"/>
        <v>0</v>
      </c>
      <c r="Y38" s="140">
        <f t="shared" si="8"/>
        <v>0</v>
      </c>
      <c r="Z38" s="139">
        <f t="shared" si="6"/>
        <v>0</v>
      </c>
      <c r="AA38" s="568">
        <f t="shared" si="7"/>
        <v>0</v>
      </c>
    </row>
    <row r="39" spans="1:27" ht="18.75" customHeight="1" x14ac:dyDescent="0.2">
      <c r="A39" s="86">
        <v>33</v>
      </c>
      <c r="B39" s="86" t="s">
        <v>94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2"/>
        <v>0€</v>
      </c>
      <c r="K39" s="280">
        <f t="shared" si="9"/>
        <v>0</v>
      </c>
      <c r="L39" s="280">
        <f t="shared" si="9"/>
        <v>0</v>
      </c>
      <c r="M39" s="279" t="s">
        <v>223</v>
      </c>
      <c r="N39" s="276"/>
      <c r="O39" s="283">
        <f t="shared" si="3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0"/>
        <v>0</v>
      </c>
      <c r="U39" s="276">
        <f t="shared" si="10"/>
        <v>0</v>
      </c>
      <c r="V39" s="288"/>
      <c r="W39" s="284">
        <f t="shared" si="5"/>
        <v>0</v>
      </c>
      <c r="Y39" s="140">
        <f t="shared" si="8"/>
        <v>0</v>
      </c>
      <c r="Z39" s="139">
        <f t="shared" si="6"/>
        <v>0</v>
      </c>
      <c r="AA39" s="568">
        <f t="shared" si="7"/>
        <v>0</v>
      </c>
    </row>
    <row r="40" spans="1:27" ht="16.5" customHeight="1" thickBot="1" x14ac:dyDescent="0.25">
      <c r="A40" s="86">
        <v>34</v>
      </c>
      <c r="B40" s="86" t="s">
        <v>94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2"/>
        <v>0€</v>
      </c>
      <c r="K40" s="280">
        <f t="shared" si="9"/>
        <v>0</v>
      </c>
      <c r="L40" s="280">
        <f t="shared" si="9"/>
        <v>0</v>
      </c>
      <c r="M40" s="279" t="s">
        <v>223</v>
      </c>
      <c r="N40" s="276"/>
      <c r="O40" s="283">
        <f t="shared" si="3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0"/>
        <v>0</v>
      </c>
      <c r="U40" s="276">
        <f t="shared" si="10"/>
        <v>0</v>
      </c>
      <c r="V40" s="288"/>
      <c r="W40" s="284">
        <f t="shared" si="5"/>
        <v>0</v>
      </c>
      <c r="Y40" s="571">
        <f t="shared" si="8"/>
        <v>0</v>
      </c>
      <c r="Z40" s="573">
        <f t="shared" si="6"/>
        <v>0</v>
      </c>
      <c r="AA40" s="568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714" t="s">
        <v>76</v>
      </c>
      <c r="B42" s="715"/>
      <c r="C42" s="715"/>
      <c r="D42" s="715"/>
      <c r="E42" s="715"/>
      <c r="F42" s="716"/>
      <c r="G42" s="458">
        <f>I42</f>
        <v>203</v>
      </c>
      <c r="H42" s="458">
        <f>J42</f>
        <v>121</v>
      </c>
      <c r="I42" s="459">
        <f>SUM(I7:I41)</f>
        <v>203</v>
      </c>
      <c r="J42" s="459">
        <f>SUM(J7:J41)</f>
        <v>121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714" t="s">
        <v>77</v>
      </c>
      <c r="B43" s="715"/>
      <c r="C43" s="715"/>
      <c r="D43" s="715"/>
      <c r="E43" s="715"/>
      <c r="F43" s="716"/>
      <c r="G43" s="353">
        <f>K43</f>
        <v>95405369</v>
      </c>
      <c r="H43" s="353">
        <f>L43</f>
        <v>11977199</v>
      </c>
      <c r="I43" s="354"/>
      <c r="J43" s="145"/>
      <c r="K43" s="461">
        <f>SUM(K7:K41)</f>
        <v>95405369</v>
      </c>
      <c r="L43" s="461">
        <f t="shared" ref="L43" si="11">SUM(L7:L41)</f>
        <v>11977199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5.75" collapsed="1" thickBot="1" x14ac:dyDescent="0.25">
      <c r="A44" s="711" t="s">
        <v>110</v>
      </c>
      <c r="B44" s="712"/>
      <c r="C44" s="712"/>
      <c r="D44" s="712"/>
      <c r="E44" s="712"/>
      <c r="F44" s="713"/>
      <c r="G44" s="460">
        <f>G42+G43</f>
        <v>95405572</v>
      </c>
      <c r="H44" s="460">
        <f>SUM(H42:H43)</f>
        <v>11977320</v>
      </c>
      <c r="O44" s="462">
        <f>SUM(O7:O41)</f>
        <v>-178833824</v>
      </c>
      <c r="P44" s="464">
        <f t="shared" ref="P44:U44" si="12">SUM(P7:P41)</f>
        <v>199779</v>
      </c>
      <c r="Q44" s="460">
        <f t="shared" si="12"/>
        <v>5734148</v>
      </c>
      <c r="R44" s="460">
        <f t="shared" si="12"/>
        <v>1149304</v>
      </c>
      <c r="S44" s="460">
        <f t="shared" si="12"/>
        <v>0</v>
      </c>
      <c r="T44" s="460">
        <f t="shared" si="12"/>
        <v>949525</v>
      </c>
      <c r="U44" s="460">
        <f t="shared" si="12"/>
        <v>-5734148</v>
      </c>
      <c r="V44" s="460"/>
      <c r="W44" s="450">
        <f t="shared" ref="W44" si="13">SUM(W7:W41)</f>
        <v>-7633198</v>
      </c>
      <c r="Y44" s="143">
        <f>SUM(Y7:Y41)</f>
        <v>96355097</v>
      </c>
      <c r="Z44" s="144">
        <f>SUM(Z7:Z41)</f>
        <v>6243172</v>
      </c>
      <c r="AA44" s="131">
        <f>SUM(AA7:AA41)</f>
        <v>-186467022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-178833824</v>
      </c>
      <c r="Z46" s="131">
        <f>SUM(AA7:AA41)</f>
        <v>-186467022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85" priority="16" operator="lessThan">
      <formula>0</formula>
    </cfRule>
    <cfRule type="cellIs" dxfId="384" priority="16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83" priority="3" operator="lessThan">
      <formula>0</formula>
    </cfRule>
    <cfRule type="cellIs" dxfId="382" priority="4" operator="greaterThan">
      <formula>0</formula>
    </cfRule>
  </conditionalFormatting>
  <conditionalFormatting sqref="O7:O40">
    <cfRule type="cellIs" dxfId="381" priority="23" operator="lessThan">
      <formula>0</formula>
    </cfRule>
    <cfRule type="cellIs" dxfId="380" priority="24" operator="greaterThan">
      <formula>0</formula>
    </cfRule>
  </conditionalFormatting>
  <conditionalFormatting sqref="O43:O44">
    <cfRule type="cellIs" dxfId="379" priority="17" operator="greaterThan">
      <formula>0</formula>
    </cfRule>
    <cfRule type="cellIs" dxfId="378" priority="25" operator="lessThan">
      <formula>0</formula>
    </cfRule>
  </conditionalFormatting>
  <conditionalFormatting sqref="P42:W42 U43:W43">
    <cfRule type="cellIs" dxfId="377" priority="12" operator="lessThan">
      <formula>0</formula>
    </cfRule>
    <cfRule type="cellIs" dxfId="376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75" priority="10" operator="lessThan">
      <formula>0</formula>
    </cfRule>
    <cfRule type="cellIs" dxfId="374" priority="26" operator="greaterThan">
      <formula>0</formula>
    </cfRule>
  </conditionalFormatting>
  <conditionalFormatting sqref="Z46">
    <cfRule type="cellIs" dxfId="373" priority="1" operator="lessThan">
      <formula>0</formula>
    </cfRule>
    <cfRule type="cellIs" dxfId="372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71" priority="5" operator="lessThan">
      <formula>0</formula>
    </cfRule>
    <cfRule type="cellIs" dxfId="370" priority="6" operator="greaterThan">
      <formula>0</formula>
    </cfRule>
  </conditionalFormatting>
  <dataValidations count="3">
    <dataValidation type="list" allowBlank="1" showInputMessage="1" showErrorMessage="1" sqref="M7:M41" xr:uid="{C391740F-9811-4826-AEC5-3D3BA67DB344}">
      <formula1>"áno,nie"</formula1>
    </dataValidation>
    <dataValidation type="custom" allowBlank="1" showErrorMessage="1" error="Hodnota musí byť vždy väčšia ako &quot;0&quot;. " sqref="P41:S41 V10" xr:uid="{D9D4DC13-F36F-4282-A42C-E2553086EB30}">
      <formula1>"&gt;0"</formula1>
    </dataValidation>
    <dataValidation allowBlank="1" showInputMessage="1" promptTitle="Číslo musí byť väčšie ako 0." prompt="Číslo musí byť väčšie ako 0." sqref="P7:U13 P14:U40" xr:uid="{30DDB47C-93A1-4245-AC08-C0D0C4E7798C}"/>
  </dataValidations>
  <hyperlinks>
    <hyperlink ref="E7" r:id="rId1" xr:uid="{1EB925E7-589F-4A42-917B-7B7AF2C14F43}"/>
    <hyperlink ref="E8" r:id="rId2" xr:uid="{98F9F1E5-82E5-4C88-A3C2-1C91C4E4CB80}"/>
    <hyperlink ref="E9" r:id="rId3" xr:uid="{F9D1E170-24CF-4BFF-B04C-51661C5ECF73}"/>
    <hyperlink ref="E10" r:id="rId4" xr:uid="{FBEFEE2B-0542-440F-B444-08B24888BD77}"/>
    <hyperlink ref="E11" r:id="rId5" xr:uid="{F4737477-CA72-4E41-80BC-54A99F15ADF8}"/>
    <hyperlink ref="E12" r:id="rId6" xr:uid="{D68EE5EB-9ED9-434F-99BC-740AFD537E39}"/>
    <hyperlink ref="E13" r:id="rId7" xr:uid="{A12898D6-F48C-474B-816C-E17105C6A57C}"/>
    <hyperlink ref="E14" r:id="rId8" xr:uid="{910B3819-F9AF-4F1D-83F6-C8053BB52554}"/>
    <hyperlink ref="E15" r:id="rId9" xr:uid="{D7D7322A-57B1-4042-AF1B-3534496495E3}"/>
    <hyperlink ref="E16" r:id="rId10" xr:uid="{C0F8B037-4D7A-4CCE-99F7-A4264A79831E}"/>
  </hyperlinks>
  <pageMargins left="0.7" right="0.7" top="0.75" bottom="0.75" header="0.3" footer="0.3"/>
  <legacyDrawing r:id="rId1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10F50-A1B7-4735-8602-9096202B0DF1}">
  <dimension ref="A1:AB50"/>
  <sheetViews>
    <sheetView zoomScale="70" zoomScaleNormal="7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AK33" sqref="AK33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501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53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</row>
    <row r="8" spans="1:27" s="90" customFormat="1" ht="33" customHeight="1" x14ac:dyDescent="0.2">
      <c r="A8" s="86">
        <v>2</v>
      </c>
      <c r="B8" s="86" t="s">
        <v>53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I40" si="1">IF(YEAR($F8)=2021,G8,"0€")</f>
        <v>0€</v>
      </c>
      <c r="J8" s="275" t="str">
        <f t="shared" ref="J8:J40" si="2">IF(YEAR($F8)=2021,H8,"0€")</f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3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9"/>
      <c r="W8" s="284">
        <f t="shared" ref="W8:W40" si="5">-2*T8+U8</f>
        <v>0</v>
      </c>
      <c r="Y8" s="140">
        <f>I8+K8+T8</f>
        <v>0</v>
      </c>
      <c r="Z8" s="139">
        <f t="shared" ref="Z8:Z40" si="6">J8+L8+U8</f>
        <v>0</v>
      </c>
      <c r="AA8" s="568">
        <f t="shared" ref="AA8:AA40" si="7">O8+W8</f>
        <v>0</v>
      </c>
    </row>
    <row r="9" spans="1:27" s="90" customFormat="1" ht="33" customHeight="1" x14ac:dyDescent="0.2">
      <c r="A9" s="86">
        <v>3</v>
      </c>
      <c r="B9" s="86" t="s">
        <v>53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2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3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ref="Y9:Y40" si="8">I9+K9+T9</f>
        <v>0</v>
      </c>
      <c r="Z9" s="139">
        <f t="shared" si="6"/>
        <v>0</v>
      </c>
      <c r="AA9" s="568">
        <f t="shared" si="7"/>
        <v>0</v>
      </c>
    </row>
    <row r="10" spans="1:27" s="90" customFormat="1" ht="33" customHeight="1" x14ac:dyDescent="0.2">
      <c r="A10" s="86">
        <v>4</v>
      </c>
      <c r="B10" s="86" t="s">
        <v>53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2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3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4"/>
        <v>0</v>
      </c>
      <c r="U10" s="276">
        <f t="shared" si="4"/>
        <v>0</v>
      </c>
      <c r="V10" s="288"/>
      <c r="W10" s="284">
        <f t="shared" si="5"/>
        <v>0</v>
      </c>
      <c r="Y10" s="140">
        <f t="shared" si="8"/>
        <v>0</v>
      </c>
      <c r="Z10" s="139">
        <f t="shared" si="6"/>
        <v>0</v>
      </c>
      <c r="AA10" s="568">
        <f t="shared" si="7"/>
        <v>0</v>
      </c>
    </row>
    <row r="11" spans="1:27" s="90" customFormat="1" ht="33" customHeight="1" x14ac:dyDescent="0.2">
      <c r="A11" s="86">
        <v>5</v>
      </c>
      <c r="B11" s="86" t="s">
        <v>53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2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3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8"/>
        <v>0</v>
      </c>
      <c r="Z11" s="139">
        <f t="shared" si="6"/>
        <v>0</v>
      </c>
      <c r="AA11" s="568">
        <f t="shared" si="7"/>
        <v>0</v>
      </c>
    </row>
    <row r="12" spans="1:27" s="90" customFormat="1" ht="21" customHeight="1" x14ac:dyDescent="0.2">
      <c r="A12" s="86">
        <v>6</v>
      </c>
      <c r="B12" s="86" t="s">
        <v>53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2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3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8"/>
        <v>0</v>
      </c>
      <c r="Z12" s="139">
        <f t="shared" si="6"/>
        <v>0</v>
      </c>
      <c r="AA12" s="568">
        <f t="shared" si="7"/>
        <v>0</v>
      </c>
    </row>
    <row r="13" spans="1:27" s="90" customFormat="1" ht="21" customHeight="1" x14ac:dyDescent="0.2">
      <c r="A13" s="86">
        <v>7</v>
      </c>
      <c r="B13" s="86" t="s">
        <v>53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2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3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8"/>
        <v>0</v>
      </c>
      <c r="Z13" s="139">
        <f t="shared" si="6"/>
        <v>0</v>
      </c>
      <c r="AA13" s="568">
        <f t="shared" si="7"/>
        <v>0</v>
      </c>
    </row>
    <row r="14" spans="1:27" s="90" customFormat="1" ht="21" customHeight="1" x14ac:dyDescent="0.2">
      <c r="A14" s="86">
        <v>8</v>
      </c>
      <c r="B14" s="86" t="s">
        <v>53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2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3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8"/>
        <v>0</v>
      </c>
      <c r="Z14" s="139">
        <f t="shared" si="6"/>
        <v>0</v>
      </c>
      <c r="AA14" s="568">
        <f t="shared" si="7"/>
        <v>0</v>
      </c>
    </row>
    <row r="15" spans="1:27" ht="21" customHeight="1" x14ac:dyDescent="0.2">
      <c r="A15" s="86">
        <v>9</v>
      </c>
      <c r="B15" s="86" t="s">
        <v>53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2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3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8"/>
        <v>0</v>
      </c>
      <c r="Z15" s="139">
        <f t="shared" si="6"/>
        <v>0</v>
      </c>
      <c r="AA15" s="568">
        <f t="shared" si="7"/>
        <v>0</v>
      </c>
    </row>
    <row r="16" spans="1:27" ht="21" customHeight="1" x14ac:dyDescent="0.2">
      <c r="A16" s="86">
        <v>10</v>
      </c>
      <c r="B16" s="86" t="s">
        <v>53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2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3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8"/>
        <v>0</v>
      </c>
      <c r="Z16" s="139">
        <f t="shared" si="6"/>
        <v>0</v>
      </c>
      <c r="AA16" s="568">
        <f t="shared" si="7"/>
        <v>0</v>
      </c>
    </row>
    <row r="17" spans="1:27" ht="21" customHeight="1" x14ac:dyDescent="0.2">
      <c r="A17" s="86">
        <v>11</v>
      </c>
      <c r="B17" s="86" t="s">
        <v>53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2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3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8"/>
        <v>0</v>
      </c>
      <c r="Z17" s="139">
        <f t="shared" si="6"/>
        <v>0</v>
      </c>
      <c r="AA17" s="568">
        <f t="shared" si="7"/>
        <v>0</v>
      </c>
    </row>
    <row r="18" spans="1:27" ht="21" customHeight="1" x14ac:dyDescent="0.2">
      <c r="A18" s="86">
        <v>12</v>
      </c>
      <c r="B18" s="86" t="s">
        <v>53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2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3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8"/>
        <v>0</v>
      </c>
      <c r="Z18" s="139">
        <f t="shared" si="6"/>
        <v>0</v>
      </c>
      <c r="AA18" s="568">
        <f t="shared" si="7"/>
        <v>0</v>
      </c>
    </row>
    <row r="19" spans="1:27" ht="21" customHeight="1" x14ac:dyDescent="0.2">
      <c r="A19" s="86">
        <v>13</v>
      </c>
      <c r="B19" s="86" t="s">
        <v>53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2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3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8"/>
        <v>0</v>
      </c>
      <c r="Z19" s="139">
        <f t="shared" si="6"/>
        <v>0</v>
      </c>
      <c r="AA19" s="568">
        <f t="shared" si="7"/>
        <v>0</v>
      </c>
    </row>
    <row r="20" spans="1:27" ht="21" customHeight="1" x14ac:dyDescent="0.2">
      <c r="A20" s="86">
        <v>14</v>
      </c>
      <c r="B20" s="86" t="s">
        <v>53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2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3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8"/>
        <v>0</v>
      </c>
      <c r="Z20" s="139">
        <f t="shared" si="6"/>
        <v>0</v>
      </c>
      <c r="AA20" s="568">
        <f t="shared" si="7"/>
        <v>0</v>
      </c>
    </row>
    <row r="21" spans="1:27" ht="21" customHeight="1" x14ac:dyDescent="0.2">
      <c r="A21" s="86">
        <v>15</v>
      </c>
      <c r="B21" s="86" t="s">
        <v>53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2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3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8"/>
        <v>0</v>
      </c>
      <c r="Z21" s="139">
        <f t="shared" si="6"/>
        <v>0</v>
      </c>
      <c r="AA21" s="568">
        <f t="shared" si="7"/>
        <v>0</v>
      </c>
    </row>
    <row r="22" spans="1:27" ht="21" customHeight="1" x14ac:dyDescent="0.2">
      <c r="A22" s="86">
        <v>16</v>
      </c>
      <c r="B22" s="86" t="s">
        <v>53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2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3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8"/>
        <v>0</v>
      </c>
      <c r="Z22" s="139">
        <f t="shared" si="6"/>
        <v>0</v>
      </c>
      <c r="AA22" s="568">
        <f t="shared" si="7"/>
        <v>0</v>
      </c>
    </row>
    <row r="23" spans="1:27" ht="21" customHeight="1" x14ac:dyDescent="0.2">
      <c r="A23" s="86">
        <v>17</v>
      </c>
      <c r="B23" s="86" t="s">
        <v>53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2"/>
        <v>0€</v>
      </c>
      <c r="K23" s="275">
        <f t="shared" ref="K23:L40" si="9">IF(YEAR($F23)&gt;2021,G23,0)</f>
        <v>0</v>
      </c>
      <c r="L23" s="280">
        <f t="shared" si="9"/>
        <v>0</v>
      </c>
      <c r="M23" s="279" t="s">
        <v>223</v>
      </c>
      <c r="N23" s="276"/>
      <c r="O23" s="283">
        <f t="shared" si="3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8"/>
        <v>0</v>
      </c>
      <c r="Z23" s="139">
        <f t="shared" si="6"/>
        <v>0</v>
      </c>
      <c r="AA23" s="568">
        <f t="shared" si="7"/>
        <v>0</v>
      </c>
    </row>
    <row r="24" spans="1:27" ht="18.75" customHeight="1" x14ac:dyDescent="0.2">
      <c r="A24" s="86">
        <v>18</v>
      </c>
      <c r="B24" s="86" t="s">
        <v>53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2"/>
        <v>0€</v>
      </c>
      <c r="K24" s="275">
        <f t="shared" si="9"/>
        <v>0</v>
      </c>
      <c r="L24" s="280">
        <f t="shared" si="9"/>
        <v>0</v>
      </c>
      <c r="M24" s="279" t="s">
        <v>223</v>
      </c>
      <c r="N24" s="276"/>
      <c r="O24" s="283">
        <f t="shared" si="3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0">R24-P24</f>
        <v>0</v>
      </c>
      <c r="U24" s="276">
        <f t="shared" si="10"/>
        <v>0</v>
      </c>
      <c r="V24" s="288"/>
      <c r="W24" s="284">
        <f t="shared" si="5"/>
        <v>0</v>
      </c>
      <c r="Y24" s="140">
        <f t="shared" si="8"/>
        <v>0</v>
      </c>
      <c r="Z24" s="139">
        <f t="shared" si="6"/>
        <v>0</v>
      </c>
      <c r="AA24" s="568">
        <f t="shared" si="7"/>
        <v>0</v>
      </c>
    </row>
    <row r="25" spans="1:27" ht="18.75" customHeight="1" x14ac:dyDescent="0.2">
      <c r="A25" s="86">
        <v>19</v>
      </c>
      <c r="B25" s="86" t="s">
        <v>53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2"/>
        <v>0€</v>
      </c>
      <c r="K25" s="275">
        <f t="shared" si="9"/>
        <v>0</v>
      </c>
      <c r="L25" s="280">
        <f t="shared" si="9"/>
        <v>0</v>
      </c>
      <c r="M25" s="279" t="s">
        <v>223</v>
      </c>
      <c r="N25" s="276"/>
      <c r="O25" s="283">
        <f t="shared" si="3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0"/>
        <v>0</v>
      </c>
      <c r="U25" s="276">
        <f t="shared" si="10"/>
        <v>0</v>
      </c>
      <c r="V25" s="288"/>
      <c r="W25" s="284">
        <f t="shared" si="5"/>
        <v>0</v>
      </c>
      <c r="Y25" s="140">
        <f t="shared" si="8"/>
        <v>0</v>
      </c>
      <c r="Z25" s="139">
        <f t="shared" si="6"/>
        <v>0</v>
      </c>
      <c r="AA25" s="568">
        <f t="shared" si="7"/>
        <v>0</v>
      </c>
    </row>
    <row r="26" spans="1:27" ht="18.75" customHeight="1" x14ac:dyDescent="0.2">
      <c r="A26" s="86">
        <v>20</v>
      </c>
      <c r="B26" s="86" t="s">
        <v>53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2"/>
        <v>0€</v>
      </c>
      <c r="K26" s="275">
        <f t="shared" si="9"/>
        <v>0</v>
      </c>
      <c r="L26" s="280">
        <f t="shared" si="9"/>
        <v>0</v>
      </c>
      <c r="M26" s="279" t="s">
        <v>223</v>
      </c>
      <c r="N26" s="276"/>
      <c r="O26" s="283">
        <f t="shared" si="3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0"/>
        <v>0</v>
      </c>
      <c r="U26" s="276">
        <f t="shared" si="10"/>
        <v>0</v>
      </c>
      <c r="V26" s="288"/>
      <c r="W26" s="284">
        <f t="shared" si="5"/>
        <v>0</v>
      </c>
      <c r="Y26" s="140">
        <f t="shared" si="8"/>
        <v>0</v>
      </c>
      <c r="Z26" s="139">
        <f t="shared" si="6"/>
        <v>0</v>
      </c>
      <c r="AA26" s="568">
        <f t="shared" si="7"/>
        <v>0</v>
      </c>
    </row>
    <row r="27" spans="1:27" ht="18.75" customHeight="1" x14ac:dyDescent="0.2">
      <c r="A27" s="86">
        <v>21</v>
      </c>
      <c r="B27" s="86" t="s">
        <v>53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2"/>
        <v>0€</v>
      </c>
      <c r="K27" s="275">
        <f t="shared" si="9"/>
        <v>0</v>
      </c>
      <c r="L27" s="280">
        <f t="shared" si="9"/>
        <v>0</v>
      </c>
      <c r="M27" s="279" t="s">
        <v>223</v>
      </c>
      <c r="N27" s="276"/>
      <c r="O27" s="283">
        <f t="shared" si="3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0"/>
        <v>0</v>
      </c>
      <c r="U27" s="276">
        <f t="shared" si="10"/>
        <v>0</v>
      </c>
      <c r="V27" s="288"/>
      <c r="W27" s="284">
        <f t="shared" si="5"/>
        <v>0</v>
      </c>
      <c r="Y27" s="140">
        <f t="shared" si="8"/>
        <v>0</v>
      </c>
      <c r="Z27" s="139">
        <f t="shared" si="6"/>
        <v>0</v>
      </c>
      <c r="AA27" s="568">
        <f t="shared" si="7"/>
        <v>0</v>
      </c>
    </row>
    <row r="28" spans="1:27" ht="18.75" customHeight="1" x14ac:dyDescent="0.2">
      <c r="A28" s="86">
        <v>22</v>
      </c>
      <c r="B28" s="86" t="s">
        <v>53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2"/>
        <v>0€</v>
      </c>
      <c r="K28" s="275">
        <f t="shared" si="9"/>
        <v>0</v>
      </c>
      <c r="L28" s="280">
        <f t="shared" si="9"/>
        <v>0</v>
      </c>
      <c r="M28" s="279" t="s">
        <v>223</v>
      </c>
      <c r="N28" s="276"/>
      <c r="O28" s="283">
        <f t="shared" si="3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0"/>
        <v>0</v>
      </c>
      <c r="U28" s="276">
        <f t="shared" si="10"/>
        <v>0</v>
      </c>
      <c r="V28" s="288"/>
      <c r="W28" s="284">
        <f t="shared" si="5"/>
        <v>0</v>
      </c>
      <c r="Y28" s="140">
        <f t="shared" si="8"/>
        <v>0</v>
      </c>
      <c r="Z28" s="139">
        <f t="shared" si="6"/>
        <v>0</v>
      </c>
      <c r="AA28" s="568">
        <f t="shared" si="7"/>
        <v>0</v>
      </c>
    </row>
    <row r="29" spans="1:27" ht="18.75" customHeight="1" x14ac:dyDescent="0.2">
      <c r="A29" s="86">
        <v>23</v>
      </c>
      <c r="B29" s="86" t="s">
        <v>53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2"/>
        <v>0€</v>
      </c>
      <c r="K29" s="275">
        <f t="shared" si="9"/>
        <v>0</v>
      </c>
      <c r="L29" s="280">
        <f t="shared" si="9"/>
        <v>0</v>
      </c>
      <c r="M29" s="279" t="s">
        <v>223</v>
      </c>
      <c r="N29" s="276"/>
      <c r="O29" s="283">
        <f t="shared" si="3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0"/>
        <v>0</v>
      </c>
      <c r="U29" s="276">
        <f t="shared" si="10"/>
        <v>0</v>
      </c>
      <c r="V29" s="288"/>
      <c r="W29" s="284">
        <f t="shared" si="5"/>
        <v>0</v>
      </c>
      <c r="Y29" s="140">
        <f t="shared" si="8"/>
        <v>0</v>
      </c>
      <c r="Z29" s="139">
        <f t="shared" si="6"/>
        <v>0</v>
      </c>
      <c r="AA29" s="568">
        <f t="shared" si="7"/>
        <v>0</v>
      </c>
    </row>
    <row r="30" spans="1:27" ht="18.75" customHeight="1" x14ac:dyDescent="0.2">
      <c r="A30" s="86">
        <v>24</v>
      </c>
      <c r="B30" s="86" t="s">
        <v>53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2"/>
        <v>0€</v>
      </c>
      <c r="K30" s="275">
        <f t="shared" si="9"/>
        <v>0</v>
      </c>
      <c r="L30" s="280">
        <f t="shared" si="9"/>
        <v>0</v>
      </c>
      <c r="M30" s="279" t="s">
        <v>223</v>
      </c>
      <c r="N30" s="276"/>
      <c r="O30" s="283">
        <f t="shared" si="3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0"/>
        <v>0</v>
      </c>
      <c r="U30" s="276">
        <f t="shared" si="10"/>
        <v>0</v>
      </c>
      <c r="V30" s="288"/>
      <c r="W30" s="284">
        <f t="shared" si="5"/>
        <v>0</v>
      </c>
      <c r="Y30" s="140">
        <f t="shared" si="8"/>
        <v>0</v>
      </c>
      <c r="Z30" s="139">
        <f t="shared" si="6"/>
        <v>0</v>
      </c>
      <c r="AA30" s="568">
        <f t="shared" si="7"/>
        <v>0</v>
      </c>
    </row>
    <row r="31" spans="1:27" ht="18.75" customHeight="1" x14ac:dyDescent="0.2">
      <c r="A31" s="86">
        <v>25</v>
      </c>
      <c r="B31" s="86" t="s">
        <v>53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2"/>
        <v>0€</v>
      </c>
      <c r="K31" s="275">
        <f t="shared" si="9"/>
        <v>0</v>
      </c>
      <c r="L31" s="280">
        <f t="shared" si="9"/>
        <v>0</v>
      </c>
      <c r="M31" s="279" t="s">
        <v>223</v>
      </c>
      <c r="N31" s="276"/>
      <c r="O31" s="283">
        <f t="shared" si="3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0"/>
        <v>0</v>
      </c>
      <c r="U31" s="276">
        <f t="shared" si="10"/>
        <v>0</v>
      </c>
      <c r="V31" s="288"/>
      <c r="W31" s="284">
        <f t="shared" si="5"/>
        <v>0</v>
      </c>
      <c r="Y31" s="140">
        <f t="shared" si="8"/>
        <v>0</v>
      </c>
      <c r="Z31" s="139">
        <f t="shared" si="6"/>
        <v>0</v>
      </c>
      <c r="AA31" s="568">
        <f t="shared" si="7"/>
        <v>0</v>
      </c>
    </row>
    <row r="32" spans="1:27" ht="18.75" customHeight="1" x14ac:dyDescent="0.2">
      <c r="A32" s="86">
        <v>26</v>
      </c>
      <c r="B32" s="86" t="s">
        <v>53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2"/>
        <v>0€</v>
      </c>
      <c r="K32" s="275">
        <f t="shared" si="9"/>
        <v>0</v>
      </c>
      <c r="L32" s="280">
        <f t="shared" si="9"/>
        <v>0</v>
      </c>
      <c r="M32" s="279" t="s">
        <v>223</v>
      </c>
      <c r="N32" s="276"/>
      <c r="O32" s="283">
        <f t="shared" si="3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0"/>
        <v>0</v>
      </c>
      <c r="U32" s="276">
        <f t="shared" si="10"/>
        <v>0</v>
      </c>
      <c r="V32" s="288"/>
      <c r="W32" s="284">
        <f t="shared" si="5"/>
        <v>0</v>
      </c>
      <c r="Y32" s="140">
        <f t="shared" si="8"/>
        <v>0</v>
      </c>
      <c r="Z32" s="139">
        <f t="shared" si="6"/>
        <v>0</v>
      </c>
      <c r="AA32" s="568">
        <f t="shared" si="7"/>
        <v>0</v>
      </c>
    </row>
    <row r="33" spans="1:27" ht="18.75" customHeight="1" x14ac:dyDescent="0.2">
      <c r="A33" s="86">
        <v>27</v>
      </c>
      <c r="B33" s="86" t="s">
        <v>53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2"/>
        <v>0€</v>
      </c>
      <c r="K33" s="275">
        <f t="shared" si="9"/>
        <v>0</v>
      </c>
      <c r="L33" s="280">
        <f t="shared" si="9"/>
        <v>0</v>
      </c>
      <c r="M33" s="279" t="s">
        <v>223</v>
      </c>
      <c r="N33" s="276"/>
      <c r="O33" s="283">
        <f t="shared" si="3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0"/>
        <v>0</v>
      </c>
      <c r="U33" s="276">
        <f t="shared" si="10"/>
        <v>0</v>
      </c>
      <c r="V33" s="288"/>
      <c r="W33" s="284">
        <f t="shared" si="5"/>
        <v>0</v>
      </c>
      <c r="Y33" s="140">
        <f t="shared" si="8"/>
        <v>0</v>
      </c>
      <c r="Z33" s="139">
        <f t="shared" si="6"/>
        <v>0</v>
      </c>
      <c r="AA33" s="568">
        <f t="shared" si="7"/>
        <v>0</v>
      </c>
    </row>
    <row r="34" spans="1:27" ht="18.75" customHeight="1" x14ac:dyDescent="0.2">
      <c r="A34" s="86">
        <v>28</v>
      </c>
      <c r="B34" s="86" t="s">
        <v>53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2"/>
        <v>0€</v>
      </c>
      <c r="K34" s="275">
        <f t="shared" si="9"/>
        <v>0</v>
      </c>
      <c r="L34" s="280">
        <f t="shared" si="9"/>
        <v>0</v>
      </c>
      <c r="M34" s="279" t="s">
        <v>223</v>
      </c>
      <c r="N34" s="276"/>
      <c r="O34" s="283">
        <f t="shared" si="3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0"/>
        <v>0</v>
      </c>
      <c r="U34" s="276">
        <f t="shared" si="10"/>
        <v>0</v>
      </c>
      <c r="V34" s="288"/>
      <c r="W34" s="284">
        <f t="shared" si="5"/>
        <v>0</v>
      </c>
      <c r="Y34" s="140">
        <f t="shared" si="8"/>
        <v>0</v>
      </c>
      <c r="Z34" s="139">
        <f t="shared" si="6"/>
        <v>0</v>
      </c>
      <c r="AA34" s="568">
        <f t="shared" si="7"/>
        <v>0</v>
      </c>
    </row>
    <row r="35" spans="1:27" ht="18.75" customHeight="1" x14ac:dyDescent="0.2">
      <c r="A35" s="86">
        <v>29</v>
      </c>
      <c r="B35" s="86" t="s">
        <v>53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2"/>
        <v>0€</v>
      </c>
      <c r="K35" s="275">
        <f t="shared" si="9"/>
        <v>0</v>
      </c>
      <c r="L35" s="280">
        <f t="shared" si="9"/>
        <v>0</v>
      </c>
      <c r="M35" s="279" t="s">
        <v>223</v>
      </c>
      <c r="N35" s="276"/>
      <c r="O35" s="283">
        <f t="shared" si="3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0"/>
        <v>0</v>
      </c>
      <c r="U35" s="276">
        <f t="shared" si="10"/>
        <v>0</v>
      </c>
      <c r="V35" s="288"/>
      <c r="W35" s="284">
        <f t="shared" si="5"/>
        <v>0</v>
      </c>
      <c r="Y35" s="140">
        <f t="shared" si="8"/>
        <v>0</v>
      </c>
      <c r="Z35" s="139">
        <f t="shared" si="6"/>
        <v>0</v>
      </c>
      <c r="AA35" s="568">
        <f t="shared" si="7"/>
        <v>0</v>
      </c>
    </row>
    <row r="36" spans="1:27" ht="18.75" customHeight="1" x14ac:dyDescent="0.2">
      <c r="A36" s="86">
        <v>30</v>
      </c>
      <c r="B36" s="86" t="s">
        <v>53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2"/>
        <v>0€</v>
      </c>
      <c r="K36" s="275">
        <f t="shared" si="9"/>
        <v>0</v>
      </c>
      <c r="L36" s="280">
        <f t="shared" si="9"/>
        <v>0</v>
      </c>
      <c r="M36" s="279" t="s">
        <v>223</v>
      </c>
      <c r="N36" s="276"/>
      <c r="O36" s="283">
        <f t="shared" si="3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0"/>
        <v>0</v>
      </c>
      <c r="U36" s="276">
        <f t="shared" si="10"/>
        <v>0</v>
      </c>
      <c r="V36" s="288"/>
      <c r="W36" s="284">
        <f t="shared" si="5"/>
        <v>0</v>
      </c>
      <c r="Y36" s="140">
        <f t="shared" si="8"/>
        <v>0</v>
      </c>
      <c r="Z36" s="139">
        <f t="shared" si="6"/>
        <v>0</v>
      </c>
      <c r="AA36" s="568">
        <f t="shared" si="7"/>
        <v>0</v>
      </c>
    </row>
    <row r="37" spans="1:27" ht="18.75" customHeight="1" x14ac:dyDescent="0.2">
      <c r="A37" s="86">
        <v>31</v>
      </c>
      <c r="B37" s="86" t="s">
        <v>53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2"/>
        <v>0€</v>
      </c>
      <c r="K37" s="275">
        <f t="shared" si="9"/>
        <v>0</v>
      </c>
      <c r="L37" s="280">
        <f t="shared" si="9"/>
        <v>0</v>
      </c>
      <c r="M37" s="279" t="s">
        <v>223</v>
      </c>
      <c r="N37" s="276"/>
      <c r="O37" s="283">
        <f t="shared" si="3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0"/>
        <v>0</v>
      </c>
      <c r="U37" s="276">
        <f t="shared" si="10"/>
        <v>0</v>
      </c>
      <c r="V37" s="288"/>
      <c r="W37" s="284">
        <f t="shared" si="5"/>
        <v>0</v>
      </c>
      <c r="Y37" s="140">
        <f t="shared" si="8"/>
        <v>0</v>
      </c>
      <c r="Z37" s="139">
        <f t="shared" si="6"/>
        <v>0</v>
      </c>
      <c r="AA37" s="568">
        <f t="shared" si="7"/>
        <v>0</v>
      </c>
    </row>
    <row r="38" spans="1:27" ht="18.75" customHeight="1" x14ac:dyDescent="0.2">
      <c r="A38" s="86">
        <v>32</v>
      </c>
      <c r="B38" s="86" t="s">
        <v>53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2"/>
        <v>0€</v>
      </c>
      <c r="K38" s="275">
        <f t="shared" si="9"/>
        <v>0</v>
      </c>
      <c r="L38" s="280">
        <f t="shared" si="9"/>
        <v>0</v>
      </c>
      <c r="M38" s="279" t="s">
        <v>223</v>
      </c>
      <c r="N38" s="276"/>
      <c r="O38" s="283">
        <f t="shared" si="3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0"/>
        <v>0</v>
      </c>
      <c r="U38" s="276">
        <f t="shared" si="10"/>
        <v>0</v>
      </c>
      <c r="V38" s="288"/>
      <c r="W38" s="284">
        <f t="shared" si="5"/>
        <v>0</v>
      </c>
      <c r="Y38" s="140">
        <f t="shared" si="8"/>
        <v>0</v>
      </c>
      <c r="Z38" s="139">
        <f t="shared" si="6"/>
        <v>0</v>
      </c>
      <c r="AA38" s="568">
        <f t="shared" si="7"/>
        <v>0</v>
      </c>
    </row>
    <row r="39" spans="1:27" ht="18.75" customHeight="1" x14ac:dyDescent="0.2">
      <c r="A39" s="86">
        <v>33</v>
      </c>
      <c r="B39" s="86" t="s">
        <v>53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2"/>
        <v>0€</v>
      </c>
      <c r="K39" s="275">
        <f t="shared" si="9"/>
        <v>0</v>
      </c>
      <c r="L39" s="280">
        <f t="shared" si="9"/>
        <v>0</v>
      </c>
      <c r="M39" s="279" t="s">
        <v>223</v>
      </c>
      <c r="N39" s="276"/>
      <c r="O39" s="283">
        <f t="shared" si="3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0"/>
        <v>0</v>
      </c>
      <c r="U39" s="276">
        <f t="shared" si="10"/>
        <v>0</v>
      </c>
      <c r="V39" s="288"/>
      <c r="W39" s="284">
        <f t="shared" si="5"/>
        <v>0</v>
      </c>
      <c r="Y39" s="140">
        <f t="shared" si="8"/>
        <v>0</v>
      </c>
      <c r="Z39" s="139">
        <f t="shared" si="6"/>
        <v>0</v>
      </c>
      <c r="AA39" s="568">
        <f t="shared" si="7"/>
        <v>0</v>
      </c>
    </row>
    <row r="40" spans="1:27" ht="16.5" customHeight="1" thickBot="1" x14ac:dyDescent="0.25">
      <c r="A40" s="86">
        <v>34</v>
      </c>
      <c r="B40" s="86" t="s">
        <v>53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2"/>
        <v>0€</v>
      </c>
      <c r="K40" s="275">
        <f t="shared" si="9"/>
        <v>0</v>
      </c>
      <c r="L40" s="280">
        <f t="shared" si="9"/>
        <v>0</v>
      </c>
      <c r="M40" s="279" t="s">
        <v>223</v>
      </c>
      <c r="N40" s="276"/>
      <c r="O40" s="283">
        <f t="shared" si="3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0"/>
        <v>0</v>
      </c>
      <c r="U40" s="276">
        <f t="shared" si="10"/>
        <v>0</v>
      </c>
      <c r="V40" s="288"/>
      <c r="W40" s="284">
        <f t="shared" si="5"/>
        <v>0</v>
      </c>
      <c r="Y40" s="571">
        <f t="shared" si="8"/>
        <v>0</v>
      </c>
      <c r="Z40" s="573">
        <f t="shared" si="6"/>
        <v>0</v>
      </c>
      <c r="AA40" s="568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1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2">SUM(P7:P41)</f>
        <v>0</v>
      </c>
      <c r="Q44" s="460">
        <f t="shared" si="12"/>
        <v>0</v>
      </c>
      <c r="R44" s="460">
        <f t="shared" si="12"/>
        <v>0</v>
      </c>
      <c r="S44" s="460">
        <f t="shared" si="12"/>
        <v>0</v>
      </c>
      <c r="T44" s="460">
        <f t="shared" si="12"/>
        <v>0</v>
      </c>
      <c r="U44" s="460">
        <f t="shared" si="12"/>
        <v>0</v>
      </c>
      <c r="V44" s="460"/>
      <c r="W44" s="450">
        <f t="shared" ref="W44" si="13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69" priority="14" operator="lessThan">
      <formula>0</formula>
    </cfRule>
    <cfRule type="cellIs" dxfId="36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67" priority="3" operator="lessThan">
      <formula>0</formula>
    </cfRule>
    <cfRule type="cellIs" dxfId="366" priority="4" operator="greaterThan">
      <formula>0</formula>
    </cfRule>
  </conditionalFormatting>
  <conditionalFormatting sqref="O7:O40">
    <cfRule type="cellIs" dxfId="365" priority="23" operator="lessThan">
      <formula>0</formula>
    </cfRule>
    <cfRule type="cellIs" dxfId="364" priority="24" operator="greaterThan">
      <formula>0</formula>
    </cfRule>
  </conditionalFormatting>
  <conditionalFormatting sqref="O43:O44">
    <cfRule type="cellIs" dxfId="363" priority="16" operator="lessThan">
      <formula>0</formula>
    </cfRule>
    <cfRule type="cellIs" dxfId="362" priority="17" operator="greaterThan">
      <formula>0</formula>
    </cfRule>
  </conditionalFormatting>
  <conditionalFormatting sqref="P42:W42 U43:W43">
    <cfRule type="cellIs" dxfId="361" priority="12" operator="lessThan">
      <formula>0</formula>
    </cfRule>
    <cfRule type="cellIs" dxfId="360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59" priority="10" operator="lessThan">
      <formula>0</formula>
    </cfRule>
    <cfRule type="cellIs" dxfId="358" priority="11" operator="greaterThan">
      <formula>0</formula>
    </cfRule>
  </conditionalFormatting>
  <conditionalFormatting sqref="Z46">
    <cfRule type="cellIs" dxfId="357" priority="1" operator="lessThan">
      <formula>0</formula>
    </cfRule>
    <cfRule type="cellIs" dxfId="356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55" priority="5" operator="lessThan">
      <formula>0</formula>
    </cfRule>
    <cfRule type="cellIs" dxfId="354" priority="6" operator="greaterThan">
      <formula>0</formula>
    </cfRule>
  </conditionalFormatting>
  <dataValidations xWindow="1056" yWindow="448" count="3">
    <dataValidation type="list" allowBlank="1" showInputMessage="1" showErrorMessage="1" sqref="M7:M41" xr:uid="{E84D439C-B0F1-4EA1-AB51-870387E2CC08}">
      <formula1>"áno,nie"</formula1>
    </dataValidation>
    <dataValidation type="custom" allowBlank="1" showErrorMessage="1" error="Hodnota musí byť vždy väčšia ako &quot;0&quot;. " sqref="P41:S41" xr:uid="{7DC9D65B-3E4D-49C5-A315-337240998FD1}">
      <formula1>"&gt;0"</formula1>
    </dataValidation>
    <dataValidation allowBlank="1" showInputMessage="1" promptTitle="Číslo musí byť väčšie ako 0." prompt="Číslo musí byť väčšie ako 0." sqref="P7:U40" xr:uid="{338F62A6-0DA0-416E-B6F9-FC39F5944B23}"/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E421C-5CBB-43DB-AD50-B927BC1ABC9B}">
  <dimension ref="A1:AB50"/>
  <sheetViews>
    <sheetView zoomScale="90" zoomScaleNormal="90" workbookViewId="0">
      <pane xSplit="2" ySplit="6" topLeftCell="Y23" activePane="bottomRight" state="frozen"/>
      <selection pane="topRight" activeCell="C1" sqref="C1"/>
      <selection pane="bottomLeft" activeCell="A7" sqref="A7"/>
      <selection pane="bottomRight" activeCell="D24" sqref="D2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502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6" customHeight="1" x14ac:dyDescent="0.2">
      <c r="A7" s="86">
        <v>1</v>
      </c>
      <c r="B7" s="86" t="s">
        <v>104</v>
      </c>
      <c r="C7" s="66" t="s">
        <v>503</v>
      </c>
      <c r="D7" s="496" t="s">
        <v>504</v>
      </c>
      <c r="E7" s="88" t="s">
        <v>505</v>
      </c>
      <c r="F7" s="135">
        <v>44788</v>
      </c>
      <c r="G7" s="287">
        <v>35566</v>
      </c>
      <c r="H7" s="287">
        <v>47624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35566</v>
      </c>
      <c r="L7" s="280">
        <f t="shared" si="0"/>
        <v>47624</v>
      </c>
      <c r="M7" s="279" t="s">
        <v>218</v>
      </c>
      <c r="N7" s="276"/>
      <c r="O7" s="283">
        <f>-2*G7+H7</f>
        <v>-23508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35566</v>
      </c>
      <c r="Z7" s="575">
        <f>J7+L7+U7</f>
        <v>47624</v>
      </c>
      <c r="AA7" s="568">
        <f>O7+W7</f>
        <v>-23508</v>
      </c>
    </row>
    <row r="8" spans="1:27" s="90" customFormat="1" ht="36" customHeight="1" x14ac:dyDescent="0.2">
      <c r="A8" s="86">
        <v>2</v>
      </c>
      <c r="B8" s="86" t="s">
        <v>104</v>
      </c>
      <c r="C8" s="86" t="s">
        <v>506</v>
      </c>
      <c r="D8" s="496" t="s">
        <v>507</v>
      </c>
      <c r="E8" s="93" t="s">
        <v>508</v>
      </c>
      <c r="F8" s="135">
        <v>44713</v>
      </c>
      <c r="G8" s="287">
        <v>95516</v>
      </c>
      <c r="H8" s="287">
        <v>2716223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95516</v>
      </c>
      <c r="L8" s="280">
        <f t="shared" si="0"/>
        <v>2716223</v>
      </c>
      <c r="M8" s="279" t="s">
        <v>218</v>
      </c>
      <c r="N8" s="276"/>
      <c r="O8" s="283">
        <f t="shared" ref="O8:O40" si="2">-2*G8+H8</f>
        <v>2525191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95516</v>
      </c>
      <c r="Z8" s="139">
        <f t="shared" ref="Z8:Z40" si="5">J8+L8+U8</f>
        <v>2716223</v>
      </c>
      <c r="AA8" s="568">
        <f t="shared" ref="AA8:AA40" si="6">O8+W8</f>
        <v>2525191</v>
      </c>
    </row>
    <row r="9" spans="1:27" s="90" customFormat="1" ht="36" customHeight="1" x14ac:dyDescent="0.2">
      <c r="A9" s="86">
        <v>3</v>
      </c>
      <c r="B9" s="86" t="s">
        <v>104</v>
      </c>
      <c r="C9" s="86" t="s">
        <v>509</v>
      </c>
      <c r="D9" s="87" t="s">
        <v>510</v>
      </c>
      <c r="E9" s="93" t="s">
        <v>511</v>
      </c>
      <c r="F9" s="135">
        <v>45292</v>
      </c>
      <c r="G9" s="287">
        <v>9294000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9294000</v>
      </c>
      <c r="L9" s="280">
        <f t="shared" si="0"/>
        <v>0</v>
      </c>
      <c r="M9" s="279" t="s">
        <v>218</v>
      </c>
      <c r="N9" s="276"/>
      <c r="O9" s="283">
        <f t="shared" si="2"/>
        <v>-18588000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9294000</v>
      </c>
      <c r="Z9" s="139">
        <f t="shared" si="5"/>
        <v>0</v>
      </c>
      <c r="AA9" s="568">
        <f t="shared" si="6"/>
        <v>-18588000</v>
      </c>
    </row>
    <row r="10" spans="1:27" s="90" customFormat="1" ht="36" customHeight="1" x14ac:dyDescent="0.2">
      <c r="A10" s="86">
        <v>4</v>
      </c>
      <c r="B10" s="86" t="s">
        <v>104</v>
      </c>
      <c r="C10" s="66" t="s">
        <v>512</v>
      </c>
      <c r="D10" s="579" t="s">
        <v>513</v>
      </c>
      <c r="E10" s="88" t="s">
        <v>514</v>
      </c>
      <c r="F10" s="135">
        <v>44743</v>
      </c>
      <c r="G10" s="287">
        <v>0</v>
      </c>
      <c r="H10" s="287">
        <v>12279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12279</v>
      </c>
      <c r="M10" s="279" t="s">
        <v>218</v>
      </c>
      <c r="N10" s="276"/>
      <c r="O10" s="283">
        <f t="shared" si="2"/>
        <v>12279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12279</v>
      </c>
      <c r="AA10" s="568">
        <f t="shared" si="6"/>
        <v>12279</v>
      </c>
    </row>
    <row r="11" spans="1:27" s="90" customFormat="1" ht="36" customHeight="1" x14ac:dyDescent="0.2">
      <c r="A11" s="86">
        <v>5</v>
      </c>
      <c r="B11" s="86" t="s">
        <v>104</v>
      </c>
      <c r="C11" s="87" t="s">
        <v>515</v>
      </c>
      <c r="D11" s="87" t="s">
        <v>516</v>
      </c>
      <c r="E11" s="93" t="s">
        <v>517</v>
      </c>
      <c r="F11" s="135">
        <v>44927</v>
      </c>
      <c r="G11" s="287">
        <v>0</v>
      </c>
      <c r="H11" s="287">
        <v>432478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432478</v>
      </c>
      <c r="M11" s="279" t="s">
        <v>218</v>
      </c>
      <c r="N11" s="276"/>
      <c r="O11" s="283">
        <f t="shared" si="2"/>
        <v>432478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432478</v>
      </c>
      <c r="AA11" s="568">
        <f t="shared" si="6"/>
        <v>432478</v>
      </c>
    </row>
    <row r="12" spans="1:27" s="90" customFormat="1" ht="36" customHeight="1" x14ac:dyDescent="0.2">
      <c r="A12" s="86">
        <v>6</v>
      </c>
      <c r="B12" s="86" t="s">
        <v>104</v>
      </c>
      <c r="C12" s="66" t="s">
        <v>518</v>
      </c>
      <c r="D12" s="94" t="s">
        <v>519</v>
      </c>
      <c r="E12" s="93" t="s">
        <v>520</v>
      </c>
      <c r="F12" s="135">
        <v>45170</v>
      </c>
      <c r="G12" s="287">
        <v>0</v>
      </c>
      <c r="H12" s="287">
        <v>723319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723319</v>
      </c>
      <c r="M12" s="279" t="s">
        <v>218</v>
      </c>
      <c r="N12" s="276"/>
      <c r="O12" s="283">
        <f t="shared" si="2"/>
        <v>723319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723319</v>
      </c>
      <c r="AA12" s="568">
        <f t="shared" si="6"/>
        <v>723319</v>
      </c>
    </row>
    <row r="13" spans="1:27" s="90" customFormat="1" ht="36" customHeight="1" x14ac:dyDescent="0.2">
      <c r="A13" s="86">
        <v>7</v>
      </c>
      <c r="B13" s="86" t="s">
        <v>104</v>
      </c>
      <c r="C13" s="66" t="s">
        <v>521</v>
      </c>
      <c r="D13" s="94" t="s">
        <v>522</v>
      </c>
      <c r="E13" s="88" t="s">
        <v>523</v>
      </c>
      <c r="F13" s="135">
        <v>45231</v>
      </c>
      <c r="G13" s="287">
        <v>0</v>
      </c>
      <c r="H13" s="287">
        <v>66113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66113</v>
      </c>
      <c r="M13" s="279" t="s">
        <v>218</v>
      </c>
      <c r="N13" s="276"/>
      <c r="O13" s="283">
        <f t="shared" si="2"/>
        <v>66113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66113</v>
      </c>
      <c r="AA13" s="568">
        <f t="shared" si="6"/>
        <v>66113</v>
      </c>
    </row>
    <row r="14" spans="1:27" s="90" customFormat="1" ht="36" customHeight="1" x14ac:dyDescent="0.2">
      <c r="A14" s="86">
        <v>8</v>
      </c>
      <c r="B14" s="86" t="s">
        <v>104</v>
      </c>
      <c r="C14" s="66" t="s">
        <v>524</v>
      </c>
      <c r="D14" s="94" t="s">
        <v>525</v>
      </c>
      <c r="E14" s="88" t="s">
        <v>526</v>
      </c>
      <c r="F14" s="135">
        <v>45658</v>
      </c>
      <c r="G14" s="287">
        <v>672600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672600</v>
      </c>
      <c r="L14" s="280">
        <f t="shared" si="0"/>
        <v>0</v>
      </c>
      <c r="M14" s="279" t="s">
        <v>218</v>
      </c>
      <c r="N14" s="276"/>
      <c r="O14" s="283">
        <f t="shared" si="2"/>
        <v>-1345200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672600</v>
      </c>
      <c r="Z14" s="139">
        <f t="shared" si="5"/>
        <v>0</v>
      </c>
      <c r="AA14" s="568">
        <f t="shared" si="6"/>
        <v>-1345200</v>
      </c>
    </row>
    <row r="15" spans="1:27" ht="36" customHeight="1" x14ac:dyDescent="0.2">
      <c r="A15" s="86">
        <v>9</v>
      </c>
      <c r="B15" s="86" t="s">
        <v>104</v>
      </c>
      <c r="C15" s="66" t="s">
        <v>527</v>
      </c>
      <c r="D15" s="579" t="s">
        <v>528</v>
      </c>
      <c r="E15" s="88" t="s">
        <v>529</v>
      </c>
      <c r="F15" s="135">
        <v>45474</v>
      </c>
      <c r="G15" s="287">
        <v>801</v>
      </c>
      <c r="H15" s="287">
        <v>3834</v>
      </c>
      <c r="I15" s="275" t="str">
        <f t="shared" si="1"/>
        <v>0€</v>
      </c>
      <c r="J15" s="275" t="str">
        <f t="shared" si="1"/>
        <v>0€</v>
      </c>
      <c r="K15" s="275">
        <f t="shared" si="0"/>
        <v>801</v>
      </c>
      <c r="L15" s="280">
        <f t="shared" si="0"/>
        <v>3834</v>
      </c>
      <c r="M15" s="279" t="s">
        <v>218</v>
      </c>
      <c r="N15" s="276"/>
      <c r="O15" s="283">
        <f t="shared" si="2"/>
        <v>2232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801</v>
      </c>
      <c r="Z15" s="139">
        <f t="shared" si="5"/>
        <v>3834</v>
      </c>
      <c r="AA15" s="568">
        <f t="shared" si="6"/>
        <v>2232</v>
      </c>
    </row>
    <row r="16" spans="1:27" ht="36" customHeight="1" x14ac:dyDescent="0.2">
      <c r="A16" s="86">
        <v>10</v>
      </c>
      <c r="B16" s="86" t="s">
        <v>104</v>
      </c>
      <c r="C16" s="66" t="s">
        <v>530</v>
      </c>
      <c r="D16" s="579" t="s">
        <v>531</v>
      </c>
      <c r="E16" s="115" t="s">
        <v>532</v>
      </c>
      <c r="F16" s="135">
        <v>45231</v>
      </c>
      <c r="G16" s="287">
        <v>0</v>
      </c>
      <c r="H16" s="287">
        <v>66113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66113</v>
      </c>
      <c r="M16" s="279" t="s">
        <v>218</v>
      </c>
      <c r="N16" s="276"/>
      <c r="O16" s="283">
        <f t="shared" si="2"/>
        <v>66113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66113</v>
      </c>
      <c r="AA16" s="568">
        <f t="shared" si="6"/>
        <v>66113</v>
      </c>
    </row>
    <row r="17" spans="1:27" ht="36" customHeight="1" x14ac:dyDescent="0.2">
      <c r="A17" s="86">
        <v>11</v>
      </c>
      <c r="B17" s="86" t="s">
        <v>104</v>
      </c>
      <c r="C17" s="86" t="s">
        <v>533</v>
      </c>
      <c r="D17" s="87" t="s">
        <v>534</v>
      </c>
      <c r="E17" s="115" t="s">
        <v>535</v>
      </c>
      <c r="F17" s="135">
        <v>44941</v>
      </c>
      <c r="G17" s="287">
        <v>0</v>
      </c>
      <c r="H17" s="287">
        <v>24854133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24854133</v>
      </c>
      <c r="M17" s="279" t="s">
        <v>218</v>
      </c>
      <c r="N17" s="276"/>
      <c r="O17" s="283">
        <f t="shared" si="2"/>
        <v>24854133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24854133</v>
      </c>
      <c r="AA17" s="568">
        <f t="shared" si="6"/>
        <v>24854133</v>
      </c>
    </row>
    <row r="18" spans="1:27" ht="36" customHeight="1" x14ac:dyDescent="0.2">
      <c r="A18" s="86">
        <v>12</v>
      </c>
      <c r="B18" s="86" t="s">
        <v>104</v>
      </c>
      <c r="C18" s="1" t="s">
        <v>536</v>
      </c>
      <c r="D18" s="122" t="s">
        <v>537</v>
      </c>
      <c r="E18" s="93" t="s">
        <v>538</v>
      </c>
      <c r="F18" s="135">
        <v>45658</v>
      </c>
      <c r="G18" s="287">
        <v>7733</v>
      </c>
      <c r="H18" s="287">
        <v>7733</v>
      </c>
      <c r="I18" s="275" t="str">
        <f t="shared" si="1"/>
        <v>0€</v>
      </c>
      <c r="J18" s="275" t="str">
        <f t="shared" si="1"/>
        <v>0€</v>
      </c>
      <c r="K18" s="275">
        <f t="shared" si="0"/>
        <v>7733</v>
      </c>
      <c r="L18" s="280">
        <f t="shared" si="0"/>
        <v>7733</v>
      </c>
      <c r="M18" s="279" t="s">
        <v>218</v>
      </c>
      <c r="N18" s="276"/>
      <c r="O18" s="283">
        <f t="shared" si="2"/>
        <v>-7733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7733</v>
      </c>
      <c r="Z18" s="139">
        <f t="shared" si="5"/>
        <v>7733</v>
      </c>
      <c r="AA18" s="568">
        <f t="shared" si="6"/>
        <v>-7733</v>
      </c>
    </row>
    <row r="19" spans="1:27" ht="36" customHeight="1" x14ac:dyDescent="0.2">
      <c r="A19" s="86">
        <v>13</v>
      </c>
      <c r="B19" s="86" t="s">
        <v>104</v>
      </c>
      <c r="C19" s="190" t="s">
        <v>539</v>
      </c>
      <c r="D19" s="117" t="s">
        <v>540</v>
      </c>
      <c r="E19" s="93" t="s">
        <v>541</v>
      </c>
      <c r="F19" s="135">
        <v>45658</v>
      </c>
      <c r="G19" s="287">
        <v>945573</v>
      </c>
      <c r="H19" s="287">
        <v>1067878</v>
      </c>
      <c r="I19" s="275" t="str">
        <f t="shared" si="1"/>
        <v>0€</v>
      </c>
      <c r="J19" s="275" t="str">
        <f t="shared" si="1"/>
        <v>0€</v>
      </c>
      <c r="K19" s="275">
        <f t="shared" si="0"/>
        <v>945573</v>
      </c>
      <c r="L19" s="280">
        <f t="shared" si="0"/>
        <v>1067878</v>
      </c>
      <c r="M19" s="279" t="s">
        <v>218</v>
      </c>
      <c r="N19" s="276"/>
      <c r="O19" s="283">
        <f t="shared" si="2"/>
        <v>-823268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945573</v>
      </c>
      <c r="Z19" s="139">
        <f t="shared" si="5"/>
        <v>1067878</v>
      </c>
      <c r="AA19" s="568">
        <f t="shared" si="6"/>
        <v>-823268</v>
      </c>
    </row>
    <row r="20" spans="1:27" ht="36" customHeight="1" x14ac:dyDescent="0.2">
      <c r="A20" s="86">
        <v>14</v>
      </c>
      <c r="B20" s="86" t="s">
        <v>104</v>
      </c>
      <c r="C20" s="66" t="s">
        <v>542</v>
      </c>
      <c r="D20" s="117" t="s">
        <v>543</v>
      </c>
      <c r="E20" s="246" t="s">
        <v>544</v>
      </c>
      <c r="F20" s="135">
        <v>45689</v>
      </c>
      <c r="G20" s="287">
        <v>7358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7358</v>
      </c>
      <c r="L20" s="280">
        <f t="shared" si="0"/>
        <v>0</v>
      </c>
      <c r="M20" s="279" t="s">
        <v>218</v>
      </c>
      <c r="N20" s="276"/>
      <c r="O20" s="283">
        <f t="shared" si="2"/>
        <v>-14716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7358</v>
      </c>
      <c r="Z20" s="139">
        <f t="shared" si="5"/>
        <v>0</v>
      </c>
      <c r="AA20" s="568">
        <f t="shared" si="6"/>
        <v>-14716</v>
      </c>
    </row>
    <row r="21" spans="1:27" ht="36" customHeight="1" x14ac:dyDescent="0.2">
      <c r="A21" s="86">
        <v>15</v>
      </c>
      <c r="B21" s="86" t="s">
        <v>104</v>
      </c>
      <c r="C21" s="66" t="s">
        <v>545</v>
      </c>
      <c r="D21" s="500" t="s">
        <v>546</v>
      </c>
      <c r="E21" s="246" t="s">
        <v>547</v>
      </c>
      <c r="F21" s="135">
        <v>45658</v>
      </c>
      <c r="G21" s="287">
        <v>8372</v>
      </c>
      <c r="H21" s="287">
        <v>10255</v>
      </c>
      <c r="I21" s="275" t="str">
        <f t="shared" si="1"/>
        <v>0€</v>
      </c>
      <c r="J21" s="275" t="str">
        <f t="shared" si="1"/>
        <v>0€</v>
      </c>
      <c r="K21" s="275">
        <f t="shared" si="0"/>
        <v>8372</v>
      </c>
      <c r="L21" s="280">
        <f t="shared" si="0"/>
        <v>10255</v>
      </c>
      <c r="M21" s="279" t="s">
        <v>218</v>
      </c>
      <c r="N21" s="276"/>
      <c r="O21" s="283">
        <f t="shared" si="2"/>
        <v>-6489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8372</v>
      </c>
      <c r="Z21" s="139">
        <f t="shared" si="5"/>
        <v>10255</v>
      </c>
      <c r="AA21" s="568">
        <f t="shared" si="6"/>
        <v>-6489</v>
      </c>
    </row>
    <row r="22" spans="1:27" ht="36" customHeight="1" x14ac:dyDescent="0.2">
      <c r="A22" s="86">
        <v>16</v>
      </c>
      <c r="B22" s="86" t="s">
        <v>104</v>
      </c>
      <c r="C22" s="250" t="s">
        <v>548</v>
      </c>
      <c r="D22" s="500" t="s">
        <v>549</v>
      </c>
      <c r="E22" s="245" t="s">
        <v>550</v>
      </c>
      <c r="F22" s="135">
        <v>45689</v>
      </c>
      <c r="G22" s="287">
        <v>38125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38125</v>
      </c>
      <c r="L22" s="280">
        <f t="shared" si="0"/>
        <v>0</v>
      </c>
      <c r="M22" s="279" t="s">
        <v>218</v>
      </c>
      <c r="N22" s="276"/>
      <c r="O22" s="283">
        <f t="shared" si="2"/>
        <v>-76250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38125</v>
      </c>
      <c r="Z22" s="139">
        <f t="shared" si="5"/>
        <v>0</v>
      </c>
      <c r="AA22" s="568">
        <f t="shared" si="6"/>
        <v>-76250</v>
      </c>
    </row>
    <row r="23" spans="1:27" ht="36" customHeight="1" x14ac:dyDescent="0.2">
      <c r="A23" s="86">
        <v>17</v>
      </c>
      <c r="B23" s="86" t="s">
        <v>104</v>
      </c>
      <c r="C23" s="261" t="s">
        <v>551</v>
      </c>
      <c r="D23" s="492" t="s">
        <v>552</v>
      </c>
      <c r="E23" s="147" t="s">
        <v>143</v>
      </c>
      <c r="F23" s="135">
        <v>45717</v>
      </c>
      <c r="G23" s="287">
        <v>43354031</v>
      </c>
      <c r="H23" s="287">
        <v>17698956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43354031</v>
      </c>
      <c r="L23" s="280">
        <f t="shared" si="8"/>
        <v>17698956</v>
      </c>
      <c r="M23" s="279" t="s">
        <v>218</v>
      </c>
      <c r="N23" s="276"/>
      <c r="O23" s="283">
        <f t="shared" si="2"/>
        <v>-69009106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43354031</v>
      </c>
      <c r="Z23" s="139">
        <f t="shared" si="5"/>
        <v>17698956</v>
      </c>
      <c r="AA23" s="568">
        <f t="shared" si="6"/>
        <v>-69009106</v>
      </c>
    </row>
    <row r="24" spans="1:27" ht="36" customHeight="1" x14ac:dyDescent="0.2">
      <c r="A24" s="86">
        <v>18</v>
      </c>
      <c r="B24" s="86" t="s">
        <v>104</v>
      </c>
      <c r="C24" s="261" t="s">
        <v>390</v>
      </c>
      <c r="D24" s="492" t="s">
        <v>553</v>
      </c>
      <c r="E24" s="147" t="s">
        <v>169</v>
      </c>
      <c r="F24" s="135">
        <v>46023</v>
      </c>
      <c r="G24" s="287">
        <v>1380000</v>
      </c>
      <c r="H24" s="287">
        <v>801842</v>
      </c>
      <c r="I24" s="275" t="str">
        <f t="shared" si="1"/>
        <v>0€</v>
      </c>
      <c r="J24" s="275" t="str">
        <f t="shared" si="1"/>
        <v>0€</v>
      </c>
      <c r="K24" s="275">
        <f t="shared" si="8"/>
        <v>1380000</v>
      </c>
      <c r="L24" s="280">
        <f t="shared" si="8"/>
        <v>801842</v>
      </c>
      <c r="M24" s="279" t="s">
        <v>218</v>
      </c>
      <c r="N24" s="276"/>
      <c r="O24" s="283">
        <f t="shared" si="2"/>
        <v>-1958158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1380000</v>
      </c>
      <c r="Z24" s="139">
        <f t="shared" si="5"/>
        <v>801842</v>
      </c>
      <c r="AA24" s="568">
        <f t="shared" si="6"/>
        <v>-1958158</v>
      </c>
    </row>
    <row r="25" spans="1:27" ht="18.75" customHeight="1" x14ac:dyDescent="0.2">
      <c r="A25" s="86">
        <v>19</v>
      </c>
      <c r="B25" s="86" t="s">
        <v>104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104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104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104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104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104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104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104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104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104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104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104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104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104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104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104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714" t="s">
        <v>76</v>
      </c>
      <c r="B42" s="715"/>
      <c r="C42" s="715"/>
      <c r="D42" s="715"/>
      <c r="E42" s="715"/>
      <c r="F42" s="716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714" t="s">
        <v>77</v>
      </c>
      <c r="B43" s="715"/>
      <c r="C43" s="715"/>
      <c r="D43" s="715"/>
      <c r="E43" s="715"/>
      <c r="F43" s="716"/>
      <c r="G43" s="353">
        <f>K43</f>
        <v>55839675</v>
      </c>
      <c r="H43" s="353">
        <f>L43</f>
        <v>48508780</v>
      </c>
      <c r="I43" s="354"/>
      <c r="J43" s="145"/>
      <c r="K43" s="461">
        <f>SUM(K7:K41)</f>
        <v>55839675</v>
      </c>
      <c r="L43" s="461">
        <f t="shared" ref="L43" si="10">SUM(L7:L41)</f>
        <v>48508780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5.75" collapsed="1" thickBot="1" x14ac:dyDescent="0.25">
      <c r="A44" s="711" t="s">
        <v>110</v>
      </c>
      <c r="B44" s="712"/>
      <c r="C44" s="712"/>
      <c r="D44" s="712"/>
      <c r="E44" s="712"/>
      <c r="F44" s="713"/>
      <c r="G44" s="460">
        <f>G42+G43</f>
        <v>55839675</v>
      </c>
      <c r="H44" s="460">
        <f>SUM(H42:H43)</f>
        <v>48508780</v>
      </c>
      <c r="O44" s="462">
        <f>SUM(O7:O41)</f>
        <v>-63170570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55839675</v>
      </c>
      <c r="Z44" s="144">
        <f>SUM(Z7:Z41)</f>
        <v>48508780</v>
      </c>
      <c r="AA44" s="131">
        <f>SUM(AA7:AA41)</f>
        <v>-63170570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-63170570</v>
      </c>
      <c r="Z46" s="131">
        <f>SUM(AA7:AA41)</f>
        <v>-63170570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53" priority="16" operator="lessThan">
      <formula>0</formula>
    </cfRule>
    <cfRule type="cellIs" dxfId="352" priority="16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51" priority="3" operator="lessThan">
      <formula>0</formula>
    </cfRule>
    <cfRule type="cellIs" dxfId="350" priority="4" operator="greaterThan">
      <formula>0</formula>
    </cfRule>
  </conditionalFormatting>
  <conditionalFormatting sqref="O7:O40">
    <cfRule type="cellIs" dxfId="349" priority="23" operator="lessThan">
      <formula>0</formula>
    </cfRule>
    <cfRule type="cellIs" dxfId="348" priority="24" operator="greaterThan">
      <formula>0</formula>
    </cfRule>
  </conditionalFormatting>
  <conditionalFormatting sqref="O43:O44">
    <cfRule type="cellIs" dxfId="347" priority="17" operator="greaterThan">
      <formula>0</formula>
    </cfRule>
    <cfRule type="cellIs" dxfId="346" priority="25" operator="lessThan">
      <formula>0</formula>
    </cfRule>
  </conditionalFormatting>
  <conditionalFormatting sqref="P42:W42 U43:W43">
    <cfRule type="cellIs" dxfId="345" priority="12" operator="lessThan">
      <formula>0</formula>
    </cfRule>
    <cfRule type="cellIs" dxfId="34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43" priority="10" operator="lessThan">
      <formula>0</formula>
    </cfRule>
    <cfRule type="cellIs" dxfId="342" priority="26" operator="greaterThan">
      <formula>0</formula>
    </cfRule>
  </conditionalFormatting>
  <conditionalFormatting sqref="Z46">
    <cfRule type="cellIs" dxfId="341" priority="1" operator="lessThan">
      <formula>0</formula>
    </cfRule>
    <cfRule type="cellIs" dxfId="34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39" priority="5" operator="lessThan">
      <formula>0</formula>
    </cfRule>
    <cfRule type="cellIs" dxfId="338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0250E9A4-EC98-44D4-8560-90DC9FDA25AD}">
      <formula1>"&gt;0"</formula1>
    </dataValidation>
    <dataValidation type="list" allowBlank="1" showInputMessage="1" showErrorMessage="1" sqref="M7:M41" xr:uid="{3629811F-0832-48F0-95D3-3221769E86D1}">
      <formula1>"áno,nie"</formula1>
    </dataValidation>
    <dataValidation allowBlank="1" showInputMessage="1" promptTitle="Číslo musí byť väčšie ako 0." prompt="Číslo musí byť väčšie ako 0." sqref="P7:U40" xr:uid="{38088866-7F31-4FEB-87BE-3933868A51D2}"/>
  </dataValidations>
  <hyperlinks>
    <hyperlink ref="E7" r:id="rId1" xr:uid="{FAA1D830-92AC-4C91-850F-33A8E961F21F}"/>
    <hyperlink ref="E8" r:id="rId2" xr:uid="{D2330889-B800-469F-A850-BCA9F0169C86}"/>
    <hyperlink ref="E9" r:id="rId3" xr:uid="{FC13A880-F998-45C7-BBF1-BDC6FC1AF9E6}"/>
    <hyperlink ref="E10" r:id="rId4" xr:uid="{65CF9103-45C6-47DD-9CA9-03D992D1D51B}"/>
    <hyperlink ref="E11" r:id="rId5" xr:uid="{9A92FDF5-19EF-4A28-9F2A-4A8705EA8939}"/>
    <hyperlink ref="E12" r:id="rId6" xr:uid="{47021060-4856-48C5-94C0-9E82A6C1437B}"/>
    <hyperlink ref="E13" r:id="rId7" xr:uid="{A9081AD0-E1C1-444F-81B3-2D8457DB102B}"/>
    <hyperlink ref="E14" r:id="rId8" xr:uid="{372D99FB-27C4-4C73-8436-25FC88133537}"/>
    <hyperlink ref="E15" r:id="rId9" xr:uid="{9184C02F-51D4-4D20-9D33-B303351E6C65}"/>
    <hyperlink ref="E16" r:id="rId10" xr:uid="{5F84BEB5-0454-4FE3-8565-735290BC5AF7}"/>
    <hyperlink ref="E17" r:id="rId11" xr:uid="{ED7776AE-151F-41F7-9D00-BAB025DC9430}"/>
    <hyperlink ref="E18" r:id="rId12" xr:uid="{A9A352D8-44AF-42C3-A87F-507109666EDD}"/>
    <hyperlink ref="E19" r:id="rId13" xr:uid="{68A20AAB-507E-4F71-8129-D064FBA6B7C5}"/>
    <hyperlink ref="E20" r:id="rId14" xr:uid="{2524CF49-02E2-4BAF-9D31-518577DDDC7C}"/>
    <hyperlink ref="E21" r:id="rId15" xr:uid="{E2B3151F-3906-4456-98D1-A56A248FD823}"/>
    <hyperlink ref="E22" r:id="rId16" xr:uid="{B1946B29-7756-42A9-8763-469634A2DA97}"/>
    <hyperlink ref="E23" r:id="rId17" xr:uid="{6DF3E56D-B43D-403C-A5CC-C578708A453B}"/>
    <hyperlink ref="E24" r:id="rId18" xr:uid="{77421FED-90B0-411B-A053-38E546E3640E}"/>
  </hyperlinks>
  <pageMargins left="0.7" right="0.7" top="0.75" bottom="0.75" header="0.3" footer="0.3"/>
  <legacyDrawing r:id="rId19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47E3-9D22-4A60-808D-2DA5C5CF4875}">
  <dimension ref="A1:AB50"/>
  <sheetViews>
    <sheetView zoomScale="80" zoomScaleNormal="80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D11" sqref="D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554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567" t="s">
        <v>90</v>
      </c>
      <c r="G6" s="565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100</v>
      </c>
      <c r="C7" s="66" t="s">
        <v>555</v>
      </c>
      <c r="D7" s="87" t="s">
        <v>556</v>
      </c>
      <c r="E7" s="88" t="s">
        <v>557</v>
      </c>
      <c r="F7" s="135">
        <v>44621</v>
      </c>
      <c r="G7" s="286">
        <v>263.27999999999997</v>
      </c>
      <c r="H7" s="287">
        <v>6222.94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263.27999999999997</v>
      </c>
      <c r="L7" s="280">
        <f t="shared" si="0"/>
        <v>6222.94</v>
      </c>
      <c r="M7" s="279" t="s">
        <v>218</v>
      </c>
      <c r="N7" s="276"/>
      <c r="O7" s="281">
        <f>-2*G7+H7</f>
        <v>5696.3799999999992</v>
      </c>
      <c r="P7" s="302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263.27999999999997</v>
      </c>
      <c r="Z7" s="575">
        <f>J7+L7+U7</f>
        <v>6222.94</v>
      </c>
      <c r="AA7" s="568">
        <f>O7+W7</f>
        <v>5696.3799999999992</v>
      </c>
    </row>
    <row r="8" spans="1:27" s="90" customFormat="1" ht="33" customHeight="1" x14ac:dyDescent="0.2">
      <c r="A8" s="86">
        <v>2</v>
      </c>
      <c r="B8" s="86" t="s">
        <v>100</v>
      </c>
      <c r="C8" s="86" t="s">
        <v>558</v>
      </c>
      <c r="D8" s="87" t="s">
        <v>559</v>
      </c>
      <c r="E8" s="93" t="s">
        <v>560</v>
      </c>
      <c r="F8" s="135">
        <v>44774</v>
      </c>
      <c r="G8" s="286">
        <v>203150.94</v>
      </c>
      <c r="H8" s="287">
        <v>452681.05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203150.94</v>
      </c>
      <c r="L8" s="280">
        <f t="shared" si="0"/>
        <v>452681.05</v>
      </c>
      <c r="M8" s="279" t="s">
        <v>218</v>
      </c>
      <c r="N8" s="276"/>
      <c r="O8" s="281">
        <f t="shared" ref="O8:O40" si="2">-2*G8+H8</f>
        <v>46379.169999999984</v>
      </c>
      <c r="P8" s="302">
        <v>190557</v>
      </c>
      <c r="Q8" s="299">
        <v>447681</v>
      </c>
      <c r="R8" s="299">
        <v>6758</v>
      </c>
      <c r="S8" s="299">
        <v>308263</v>
      </c>
      <c r="T8" s="276">
        <f t="shared" ref="T8:T9" si="3">R8-P8</f>
        <v>-183799</v>
      </c>
      <c r="U8" s="276">
        <f>S8-Q8</f>
        <v>-139418</v>
      </c>
      <c r="V8" s="289" t="s">
        <v>561</v>
      </c>
      <c r="W8" s="284">
        <f t="shared" ref="W8:W40" si="4">-2*T8+U8</f>
        <v>228180</v>
      </c>
      <c r="Y8" s="140">
        <f>I8+K8+T8</f>
        <v>19351.940000000002</v>
      </c>
      <c r="Z8" s="139">
        <f t="shared" ref="Z8:Z40" si="5">J8+L8+U8</f>
        <v>313263.05</v>
      </c>
      <c r="AA8" s="568">
        <f t="shared" ref="AA8:AA40" si="6">O8+W8</f>
        <v>274559.17</v>
      </c>
    </row>
    <row r="9" spans="1:27" s="90" customFormat="1" ht="33" customHeight="1" x14ac:dyDescent="0.2">
      <c r="A9" s="86">
        <v>3</v>
      </c>
      <c r="B9" s="86" t="s">
        <v>100</v>
      </c>
      <c r="C9" s="86" t="s">
        <v>562</v>
      </c>
      <c r="D9" s="87" t="s">
        <v>563</v>
      </c>
      <c r="E9" s="93" t="s">
        <v>564</v>
      </c>
      <c r="F9" s="135">
        <v>44927</v>
      </c>
      <c r="G9" s="286">
        <v>0</v>
      </c>
      <c r="H9" s="287">
        <v>1138818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1138818</v>
      </c>
      <c r="M9" s="279" t="s">
        <v>218</v>
      </c>
      <c r="N9" s="276"/>
      <c r="O9" s="281">
        <f t="shared" si="2"/>
        <v>1138818</v>
      </c>
      <c r="P9" s="302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ref="T9:U23" si="7">S9-Q9</f>
        <v>0</v>
      </c>
      <c r="V9" s="288"/>
      <c r="W9" s="284">
        <f t="shared" si="4"/>
        <v>0</v>
      </c>
      <c r="Y9" s="140">
        <f t="shared" ref="Y9:Y40" si="8">I9+K9+T9</f>
        <v>0</v>
      </c>
      <c r="Z9" s="139">
        <f t="shared" si="5"/>
        <v>1138818</v>
      </c>
      <c r="AA9" s="568">
        <f t="shared" si="6"/>
        <v>1138818</v>
      </c>
    </row>
    <row r="10" spans="1:27" s="90" customFormat="1" ht="33" customHeight="1" x14ac:dyDescent="0.2">
      <c r="A10" s="86">
        <v>4</v>
      </c>
      <c r="B10" s="86" t="s">
        <v>100</v>
      </c>
      <c r="C10" s="66" t="s">
        <v>565</v>
      </c>
      <c r="D10" s="94" t="s">
        <v>566</v>
      </c>
      <c r="E10" s="88" t="s">
        <v>567</v>
      </c>
      <c r="F10" s="135">
        <v>44774</v>
      </c>
      <c r="G10" s="286">
        <v>10283.219999999999</v>
      </c>
      <c r="H10" s="287">
        <v>99110.5</v>
      </c>
      <c r="I10" s="275" t="str">
        <f t="shared" si="1"/>
        <v>0€</v>
      </c>
      <c r="J10" s="275" t="str">
        <f t="shared" si="1"/>
        <v>0€</v>
      </c>
      <c r="K10" s="275">
        <f t="shared" si="0"/>
        <v>10283.219999999999</v>
      </c>
      <c r="L10" s="280">
        <f t="shared" si="0"/>
        <v>99110.5</v>
      </c>
      <c r="M10" s="279" t="s">
        <v>218</v>
      </c>
      <c r="N10" s="276"/>
      <c r="O10" s="281">
        <f t="shared" si="2"/>
        <v>78544.06</v>
      </c>
      <c r="P10" s="302">
        <v>0</v>
      </c>
      <c r="Q10" s="299">
        <v>0</v>
      </c>
      <c r="R10" s="299">
        <v>0</v>
      </c>
      <c r="S10" s="299">
        <v>0</v>
      </c>
      <c r="T10" s="276">
        <f t="shared" si="7"/>
        <v>0</v>
      </c>
      <c r="U10" s="276">
        <f t="shared" si="7"/>
        <v>0</v>
      </c>
      <c r="V10" s="288"/>
      <c r="W10" s="284">
        <f t="shared" si="4"/>
        <v>0</v>
      </c>
      <c r="Y10" s="140">
        <f t="shared" si="8"/>
        <v>10283.219999999999</v>
      </c>
      <c r="Z10" s="139">
        <f t="shared" si="5"/>
        <v>99110.5</v>
      </c>
      <c r="AA10" s="568">
        <f t="shared" si="6"/>
        <v>78544.06</v>
      </c>
    </row>
    <row r="11" spans="1:27" s="90" customFormat="1" ht="33" customHeight="1" x14ac:dyDescent="0.2">
      <c r="A11" s="86">
        <v>5</v>
      </c>
      <c r="B11" s="86" t="s">
        <v>100</v>
      </c>
      <c r="C11" s="87" t="s">
        <v>568</v>
      </c>
      <c r="D11" s="496" t="s">
        <v>569</v>
      </c>
      <c r="E11" s="93" t="s">
        <v>570</v>
      </c>
      <c r="F11" s="135">
        <v>45870</v>
      </c>
      <c r="G11" s="286">
        <v>13641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13641</v>
      </c>
      <c r="L11" s="280">
        <f t="shared" si="0"/>
        <v>0</v>
      </c>
      <c r="M11" s="279" t="s">
        <v>240</v>
      </c>
      <c r="N11" s="514" t="s">
        <v>571</v>
      </c>
      <c r="O11" s="281">
        <f t="shared" si="2"/>
        <v>-27282</v>
      </c>
      <c r="P11" s="302">
        <v>0</v>
      </c>
      <c r="Q11" s="299">
        <v>0</v>
      </c>
      <c r="R11" s="299">
        <v>0</v>
      </c>
      <c r="S11" s="299">
        <v>0</v>
      </c>
      <c r="T11" s="276">
        <f t="shared" si="7"/>
        <v>0</v>
      </c>
      <c r="U11" s="276">
        <f t="shared" si="7"/>
        <v>0</v>
      </c>
      <c r="V11" s="288"/>
      <c r="W11" s="284">
        <f t="shared" si="4"/>
        <v>0</v>
      </c>
      <c r="Y11" s="140">
        <f t="shared" si="8"/>
        <v>13641</v>
      </c>
      <c r="Z11" s="139">
        <f t="shared" si="5"/>
        <v>0</v>
      </c>
      <c r="AA11" s="568">
        <f t="shared" si="6"/>
        <v>-27282</v>
      </c>
    </row>
    <row r="12" spans="1:27" s="90" customFormat="1" ht="21" customHeight="1" x14ac:dyDescent="0.2">
      <c r="A12" s="86">
        <v>6</v>
      </c>
      <c r="B12" s="86" t="s">
        <v>100</v>
      </c>
      <c r="C12" s="66"/>
      <c r="D12" s="94"/>
      <c r="E12" s="93"/>
      <c r="F12" s="135"/>
      <c r="G12" s="286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1">
        <f t="shared" si="2"/>
        <v>0</v>
      </c>
      <c r="P12" s="302">
        <v>0</v>
      </c>
      <c r="Q12" s="299">
        <v>0</v>
      </c>
      <c r="R12" s="299">
        <v>0</v>
      </c>
      <c r="S12" s="299">
        <v>0</v>
      </c>
      <c r="T12" s="276">
        <f t="shared" si="7"/>
        <v>0</v>
      </c>
      <c r="U12" s="276">
        <f t="shared" si="7"/>
        <v>0</v>
      </c>
      <c r="V12" s="288"/>
      <c r="W12" s="284">
        <f t="shared" si="4"/>
        <v>0</v>
      </c>
      <c r="Y12" s="140">
        <f t="shared" si="8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 t="s">
        <v>100</v>
      </c>
      <c r="C13" s="66"/>
      <c r="D13" s="94"/>
      <c r="E13" s="88"/>
      <c r="F13" s="135"/>
      <c r="G13" s="286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1">
        <f t="shared" si="2"/>
        <v>0</v>
      </c>
      <c r="P13" s="302">
        <v>0</v>
      </c>
      <c r="Q13" s="299">
        <v>0</v>
      </c>
      <c r="R13" s="299">
        <v>0</v>
      </c>
      <c r="S13" s="299">
        <v>0</v>
      </c>
      <c r="T13" s="276">
        <f t="shared" si="7"/>
        <v>0</v>
      </c>
      <c r="U13" s="276">
        <f t="shared" si="7"/>
        <v>0</v>
      </c>
      <c r="V13" s="288"/>
      <c r="W13" s="284">
        <f t="shared" si="4"/>
        <v>0</v>
      </c>
      <c r="Y13" s="140">
        <f t="shared" si="8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 t="s">
        <v>100</v>
      </c>
      <c r="C14" s="66"/>
      <c r="D14" s="94"/>
      <c r="E14" s="88"/>
      <c r="F14" s="135"/>
      <c r="G14" s="286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1">
        <f t="shared" si="2"/>
        <v>0</v>
      </c>
      <c r="P14" s="302">
        <v>0</v>
      </c>
      <c r="Q14" s="299">
        <v>0</v>
      </c>
      <c r="R14" s="299">
        <v>0</v>
      </c>
      <c r="S14" s="299">
        <v>0</v>
      </c>
      <c r="T14" s="276">
        <f t="shared" si="7"/>
        <v>0</v>
      </c>
      <c r="U14" s="276">
        <f t="shared" si="7"/>
        <v>0</v>
      </c>
      <c r="V14" s="288"/>
      <c r="W14" s="284">
        <f t="shared" si="4"/>
        <v>0</v>
      </c>
      <c r="Y14" s="140">
        <f t="shared" si="8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 t="s">
        <v>100</v>
      </c>
      <c r="C15" s="66"/>
      <c r="D15" s="94"/>
      <c r="E15" s="88"/>
      <c r="F15" s="135"/>
      <c r="G15" s="286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1">
        <f t="shared" si="2"/>
        <v>0</v>
      </c>
      <c r="P15" s="302">
        <v>0</v>
      </c>
      <c r="Q15" s="299">
        <v>0</v>
      </c>
      <c r="R15" s="299">
        <v>0</v>
      </c>
      <c r="S15" s="299">
        <v>0</v>
      </c>
      <c r="T15" s="276">
        <f t="shared" si="7"/>
        <v>0</v>
      </c>
      <c r="U15" s="276">
        <f t="shared" si="7"/>
        <v>0</v>
      </c>
      <c r="V15" s="288"/>
      <c r="W15" s="284">
        <f t="shared" si="4"/>
        <v>0</v>
      </c>
      <c r="Y15" s="140">
        <f t="shared" si="8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 t="s">
        <v>100</v>
      </c>
      <c r="C16" s="66"/>
      <c r="D16" s="94"/>
      <c r="E16" s="115"/>
      <c r="F16" s="135"/>
      <c r="G16" s="286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1">
        <f t="shared" si="2"/>
        <v>0</v>
      </c>
      <c r="P16" s="302">
        <v>0</v>
      </c>
      <c r="Q16" s="299">
        <v>0</v>
      </c>
      <c r="R16" s="299">
        <v>0</v>
      </c>
      <c r="S16" s="299">
        <v>0</v>
      </c>
      <c r="T16" s="276">
        <f t="shared" si="7"/>
        <v>0</v>
      </c>
      <c r="U16" s="276">
        <f t="shared" si="7"/>
        <v>0</v>
      </c>
      <c r="V16" s="288"/>
      <c r="W16" s="284">
        <f t="shared" si="4"/>
        <v>0</v>
      </c>
      <c r="Y16" s="140">
        <f t="shared" si="8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 t="s">
        <v>100</v>
      </c>
      <c r="C17" s="86"/>
      <c r="D17" s="87"/>
      <c r="E17" s="115"/>
      <c r="F17" s="135"/>
      <c r="G17" s="286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1">
        <f t="shared" si="2"/>
        <v>0</v>
      </c>
      <c r="P17" s="302">
        <v>0</v>
      </c>
      <c r="Q17" s="299">
        <v>0</v>
      </c>
      <c r="R17" s="299">
        <v>0</v>
      </c>
      <c r="S17" s="299">
        <v>0</v>
      </c>
      <c r="T17" s="276">
        <f t="shared" si="7"/>
        <v>0</v>
      </c>
      <c r="U17" s="276">
        <f t="shared" si="7"/>
        <v>0</v>
      </c>
      <c r="V17" s="288"/>
      <c r="W17" s="284">
        <f t="shared" si="4"/>
        <v>0</v>
      </c>
      <c r="Y17" s="140">
        <f t="shared" si="8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 t="s">
        <v>100</v>
      </c>
      <c r="C18" s="1"/>
      <c r="D18" s="122"/>
      <c r="E18" s="93"/>
      <c r="F18" s="135"/>
      <c r="G18" s="286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1">
        <f t="shared" si="2"/>
        <v>0</v>
      </c>
      <c r="P18" s="302">
        <v>0</v>
      </c>
      <c r="Q18" s="299">
        <v>0</v>
      </c>
      <c r="R18" s="299">
        <v>0</v>
      </c>
      <c r="S18" s="299">
        <v>0</v>
      </c>
      <c r="T18" s="276">
        <f t="shared" si="7"/>
        <v>0</v>
      </c>
      <c r="U18" s="276">
        <f t="shared" si="7"/>
        <v>0</v>
      </c>
      <c r="V18" s="288"/>
      <c r="W18" s="284">
        <f t="shared" si="4"/>
        <v>0</v>
      </c>
      <c r="Y18" s="140">
        <f t="shared" si="8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 t="s">
        <v>100</v>
      </c>
      <c r="C19" s="190"/>
      <c r="D19" s="117"/>
      <c r="E19" s="93"/>
      <c r="F19" s="135"/>
      <c r="G19" s="286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1">
        <f t="shared" si="2"/>
        <v>0</v>
      </c>
      <c r="P19" s="302">
        <v>0</v>
      </c>
      <c r="Q19" s="299">
        <v>0</v>
      </c>
      <c r="R19" s="299">
        <v>0</v>
      </c>
      <c r="S19" s="299">
        <v>0</v>
      </c>
      <c r="T19" s="276">
        <f t="shared" si="7"/>
        <v>0</v>
      </c>
      <c r="U19" s="276">
        <f t="shared" si="7"/>
        <v>0</v>
      </c>
      <c r="V19" s="288"/>
      <c r="W19" s="284">
        <f t="shared" si="4"/>
        <v>0</v>
      </c>
      <c r="Y19" s="140">
        <f t="shared" si="8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 t="s">
        <v>100</v>
      </c>
      <c r="C20" s="66"/>
      <c r="D20" s="117"/>
      <c r="E20" s="246"/>
      <c r="F20" s="135"/>
      <c r="G20" s="286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1">
        <f t="shared" si="2"/>
        <v>0</v>
      </c>
      <c r="P20" s="302">
        <v>0</v>
      </c>
      <c r="Q20" s="299">
        <v>0</v>
      </c>
      <c r="R20" s="299">
        <v>0</v>
      </c>
      <c r="S20" s="299">
        <v>0</v>
      </c>
      <c r="T20" s="276">
        <f t="shared" si="7"/>
        <v>0</v>
      </c>
      <c r="U20" s="276">
        <f t="shared" si="7"/>
        <v>0</v>
      </c>
      <c r="V20" s="288"/>
      <c r="W20" s="284">
        <f t="shared" si="4"/>
        <v>0</v>
      </c>
      <c r="Y20" s="140">
        <f t="shared" si="8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 t="s">
        <v>100</v>
      </c>
      <c r="C21" s="66"/>
      <c r="D21" s="117"/>
      <c r="E21" s="246"/>
      <c r="F21" s="135"/>
      <c r="G21" s="286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1">
        <f t="shared" si="2"/>
        <v>0</v>
      </c>
      <c r="P21" s="302">
        <v>0</v>
      </c>
      <c r="Q21" s="299">
        <v>0</v>
      </c>
      <c r="R21" s="299">
        <v>0</v>
      </c>
      <c r="S21" s="299">
        <v>0</v>
      </c>
      <c r="T21" s="276">
        <f t="shared" si="7"/>
        <v>0</v>
      </c>
      <c r="U21" s="276">
        <f t="shared" si="7"/>
        <v>0</v>
      </c>
      <c r="V21" s="288"/>
      <c r="W21" s="284">
        <f t="shared" si="4"/>
        <v>0</v>
      </c>
      <c r="Y21" s="140">
        <f t="shared" si="8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 t="s">
        <v>100</v>
      </c>
      <c r="C22" s="250"/>
      <c r="D22" s="117"/>
      <c r="E22" s="245"/>
      <c r="F22" s="135"/>
      <c r="G22" s="286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1">
        <f t="shared" si="2"/>
        <v>0</v>
      </c>
      <c r="P22" s="302">
        <v>0</v>
      </c>
      <c r="Q22" s="299">
        <v>0</v>
      </c>
      <c r="R22" s="299">
        <v>0</v>
      </c>
      <c r="S22" s="299">
        <v>0</v>
      </c>
      <c r="T22" s="276">
        <f t="shared" si="7"/>
        <v>0</v>
      </c>
      <c r="U22" s="276">
        <f t="shared" si="7"/>
        <v>0</v>
      </c>
      <c r="V22" s="288"/>
      <c r="W22" s="284">
        <f t="shared" si="4"/>
        <v>0</v>
      </c>
      <c r="Y22" s="140">
        <f t="shared" si="8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>
        <v>17</v>
      </c>
      <c r="B23" s="86" t="s">
        <v>100</v>
      </c>
      <c r="C23" s="261"/>
      <c r="D23" s="177"/>
      <c r="E23" s="147"/>
      <c r="F23" s="135"/>
      <c r="G23" s="286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9">IF(YEAR($F23)&gt;2021,G23,0)</f>
        <v>0</v>
      </c>
      <c r="L23" s="280">
        <f t="shared" si="9"/>
        <v>0</v>
      </c>
      <c r="M23" s="279" t="s">
        <v>223</v>
      </c>
      <c r="N23" s="276"/>
      <c r="O23" s="281">
        <f t="shared" si="2"/>
        <v>0</v>
      </c>
      <c r="P23" s="302">
        <v>0</v>
      </c>
      <c r="Q23" s="299">
        <v>0</v>
      </c>
      <c r="R23" s="299">
        <v>0</v>
      </c>
      <c r="S23" s="299">
        <v>0</v>
      </c>
      <c r="T23" s="276">
        <f t="shared" si="7"/>
        <v>0</v>
      </c>
      <c r="U23" s="276">
        <f t="shared" si="7"/>
        <v>0</v>
      </c>
      <c r="V23" s="288"/>
      <c r="W23" s="284">
        <f t="shared" si="4"/>
        <v>0</v>
      </c>
      <c r="Y23" s="140">
        <f t="shared" si="8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>
        <v>18</v>
      </c>
      <c r="B24" s="86" t="s">
        <v>100</v>
      </c>
      <c r="C24" s="261"/>
      <c r="D24" s="177"/>
      <c r="E24" s="147"/>
      <c r="F24" s="135"/>
      <c r="G24" s="286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9"/>
        <v>0</v>
      </c>
      <c r="L24" s="280">
        <f t="shared" si="9"/>
        <v>0</v>
      </c>
      <c r="M24" s="279" t="s">
        <v>223</v>
      </c>
      <c r="N24" s="276"/>
      <c r="O24" s="281">
        <f t="shared" si="2"/>
        <v>0</v>
      </c>
      <c r="P24" s="302">
        <v>0</v>
      </c>
      <c r="Q24" s="299">
        <v>0</v>
      </c>
      <c r="R24" s="299">
        <v>0</v>
      </c>
      <c r="S24" s="299">
        <v>0</v>
      </c>
      <c r="T24" s="276">
        <f t="shared" ref="T24:U40" si="10">R24-P24</f>
        <v>0</v>
      </c>
      <c r="U24" s="276">
        <f t="shared" si="10"/>
        <v>0</v>
      </c>
      <c r="V24" s="288"/>
      <c r="W24" s="284">
        <f t="shared" si="4"/>
        <v>0</v>
      </c>
      <c r="Y24" s="140">
        <f t="shared" si="8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>
        <v>19</v>
      </c>
      <c r="B25" s="86" t="s">
        <v>100</v>
      </c>
      <c r="C25" s="126"/>
      <c r="D25" s="177"/>
      <c r="E25" s="147"/>
      <c r="F25" s="135"/>
      <c r="G25" s="286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9"/>
        <v>0</v>
      </c>
      <c r="L25" s="280">
        <f t="shared" si="9"/>
        <v>0</v>
      </c>
      <c r="M25" s="279" t="s">
        <v>223</v>
      </c>
      <c r="N25" s="276"/>
      <c r="O25" s="281">
        <f t="shared" si="2"/>
        <v>0</v>
      </c>
      <c r="P25" s="302">
        <v>0</v>
      </c>
      <c r="Q25" s="299">
        <v>0</v>
      </c>
      <c r="R25" s="299">
        <v>0</v>
      </c>
      <c r="S25" s="299">
        <v>0</v>
      </c>
      <c r="T25" s="276">
        <f t="shared" si="10"/>
        <v>0</v>
      </c>
      <c r="U25" s="276">
        <f t="shared" si="10"/>
        <v>0</v>
      </c>
      <c r="V25" s="288"/>
      <c r="W25" s="284">
        <f t="shared" si="4"/>
        <v>0</v>
      </c>
      <c r="Y25" s="140">
        <f t="shared" si="8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100</v>
      </c>
      <c r="C26" s="261"/>
      <c r="D26" s="177"/>
      <c r="E26" s="147"/>
      <c r="F26" s="135"/>
      <c r="G26" s="286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9"/>
        <v>0</v>
      </c>
      <c r="L26" s="280">
        <f t="shared" si="9"/>
        <v>0</v>
      </c>
      <c r="M26" s="279" t="s">
        <v>223</v>
      </c>
      <c r="N26" s="276"/>
      <c r="O26" s="281">
        <f t="shared" si="2"/>
        <v>0</v>
      </c>
      <c r="P26" s="302">
        <v>0</v>
      </c>
      <c r="Q26" s="299">
        <v>0</v>
      </c>
      <c r="R26" s="299">
        <v>0</v>
      </c>
      <c r="S26" s="299">
        <v>0</v>
      </c>
      <c r="T26" s="276">
        <f t="shared" si="10"/>
        <v>0</v>
      </c>
      <c r="U26" s="276">
        <f t="shared" si="10"/>
        <v>0</v>
      </c>
      <c r="V26" s="288"/>
      <c r="W26" s="284">
        <f t="shared" si="4"/>
        <v>0</v>
      </c>
      <c r="Y26" s="140">
        <f t="shared" si="8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100</v>
      </c>
      <c r="C27" s="126"/>
      <c r="D27" s="177"/>
      <c r="E27" s="147"/>
      <c r="F27" s="135"/>
      <c r="G27" s="286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9"/>
        <v>0</v>
      </c>
      <c r="L27" s="280">
        <f t="shared" si="9"/>
        <v>0</v>
      </c>
      <c r="M27" s="279" t="s">
        <v>223</v>
      </c>
      <c r="N27" s="276"/>
      <c r="O27" s="281">
        <f t="shared" si="2"/>
        <v>0</v>
      </c>
      <c r="P27" s="302">
        <v>0</v>
      </c>
      <c r="Q27" s="299">
        <v>0</v>
      </c>
      <c r="R27" s="299">
        <v>0</v>
      </c>
      <c r="S27" s="299">
        <v>0</v>
      </c>
      <c r="T27" s="276">
        <f t="shared" si="10"/>
        <v>0</v>
      </c>
      <c r="U27" s="276">
        <f t="shared" si="10"/>
        <v>0</v>
      </c>
      <c r="V27" s="288"/>
      <c r="W27" s="284">
        <f t="shared" si="4"/>
        <v>0</v>
      </c>
      <c r="Y27" s="140">
        <f t="shared" si="8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100</v>
      </c>
      <c r="C28" s="261"/>
      <c r="D28" s="177"/>
      <c r="E28" s="125"/>
      <c r="F28" s="135"/>
      <c r="G28" s="286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9"/>
        <v>0</v>
      </c>
      <c r="L28" s="280">
        <f t="shared" si="9"/>
        <v>0</v>
      </c>
      <c r="M28" s="279" t="s">
        <v>223</v>
      </c>
      <c r="N28" s="276"/>
      <c r="O28" s="281">
        <f t="shared" si="2"/>
        <v>0</v>
      </c>
      <c r="P28" s="302">
        <v>0</v>
      </c>
      <c r="Q28" s="299">
        <v>0</v>
      </c>
      <c r="R28" s="299">
        <v>0</v>
      </c>
      <c r="S28" s="299">
        <v>0</v>
      </c>
      <c r="T28" s="276">
        <f t="shared" si="10"/>
        <v>0</v>
      </c>
      <c r="U28" s="276">
        <f t="shared" si="10"/>
        <v>0</v>
      </c>
      <c r="V28" s="288"/>
      <c r="W28" s="284">
        <f t="shared" si="4"/>
        <v>0</v>
      </c>
      <c r="Y28" s="140">
        <f t="shared" si="8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100</v>
      </c>
      <c r="C29" s="66"/>
      <c r="D29" s="177"/>
      <c r="E29" s="185"/>
      <c r="F29" s="135"/>
      <c r="G29" s="286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9"/>
        <v>0</v>
      </c>
      <c r="L29" s="280">
        <f t="shared" si="9"/>
        <v>0</v>
      </c>
      <c r="M29" s="279" t="s">
        <v>223</v>
      </c>
      <c r="N29" s="276"/>
      <c r="O29" s="281">
        <f t="shared" si="2"/>
        <v>0</v>
      </c>
      <c r="P29" s="302">
        <v>0</v>
      </c>
      <c r="Q29" s="299">
        <v>0</v>
      </c>
      <c r="R29" s="299">
        <v>0</v>
      </c>
      <c r="S29" s="299">
        <v>0</v>
      </c>
      <c r="T29" s="276">
        <f t="shared" si="10"/>
        <v>0</v>
      </c>
      <c r="U29" s="276">
        <f t="shared" si="10"/>
        <v>0</v>
      </c>
      <c r="V29" s="288"/>
      <c r="W29" s="284">
        <f t="shared" si="4"/>
        <v>0</v>
      </c>
      <c r="Y29" s="140">
        <f t="shared" si="8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100</v>
      </c>
      <c r="C30" s="86"/>
      <c r="D30" s="177"/>
      <c r="E30" s="185"/>
      <c r="F30" s="135"/>
      <c r="G30" s="286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9"/>
        <v>0</v>
      </c>
      <c r="L30" s="280">
        <f t="shared" si="9"/>
        <v>0</v>
      </c>
      <c r="M30" s="279" t="s">
        <v>223</v>
      </c>
      <c r="N30" s="276"/>
      <c r="O30" s="281">
        <f t="shared" si="2"/>
        <v>0</v>
      </c>
      <c r="P30" s="302">
        <v>0</v>
      </c>
      <c r="Q30" s="299">
        <v>0</v>
      </c>
      <c r="R30" s="299">
        <v>0</v>
      </c>
      <c r="S30" s="299">
        <v>0</v>
      </c>
      <c r="T30" s="276">
        <f t="shared" si="10"/>
        <v>0</v>
      </c>
      <c r="U30" s="276">
        <f t="shared" si="10"/>
        <v>0</v>
      </c>
      <c r="V30" s="288"/>
      <c r="W30" s="284">
        <f t="shared" si="4"/>
        <v>0</v>
      </c>
      <c r="Y30" s="140">
        <f t="shared" si="8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100</v>
      </c>
      <c r="C31" s="190"/>
      <c r="D31" s="177"/>
      <c r="E31" s="93"/>
      <c r="F31" s="135"/>
      <c r="G31" s="286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9"/>
        <v>0</v>
      </c>
      <c r="L31" s="280">
        <f t="shared" si="9"/>
        <v>0</v>
      </c>
      <c r="M31" s="279" t="s">
        <v>223</v>
      </c>
      <c r="N31" s="276"/>
      <c r="O31" s="281">
        <f t="shared" si="2"/>
        <v>0</v>
      </c>
      <c r="P31" s="302">
        <v>0</v>
      </c>
      <c r="Q31" s="299">
        <v>0</v>
      </c>
      <c r="R31" s="299">
        <v>0</v>
      </c>
      <c r="S31" s="299">
        <v>0</v>
      </c>
      <c r="T31" s="276">
        <f t="shared" si="10"/>
        <v>0</v>
      </c>
      <c r="U31" s="276">
        <f t="shared" si="10"/>
        <v>0</v>
      </c>
      <c r="V31" s="288"/>
      <c r="W31" s="284">
        <f t="shared" si="4"/>
        <v>0</v>
      </c>
      <c r="Y31" s="140">
        <f t="shared" si="8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100</v>
      </c>
      <c r="C32" s="190"/>
      <c r="D32" s="177"/>
      <c r="E32" s="266"/>
      <c r="F32" s="135"/>
      <c r="G32" s="286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9"/>
        <v>0</v>
      </c>
      <c r="L32" s="280">
        <f t="shared" si="9"/>
        <v>0</v>
      </c>
      <c r="M32" s="279" t="s">
        <v>223</v>
      </c>
      <c r="N32" s="276"/>
      <c r="O32" s="281">
        <f t="shared" si="2"/>
        <v>0</v>
      </c>
      <c r="P32" s="302">
        <v>0</v>
      </c>
      <c r="Q32" s="299">
        <v>0</v>
      </c>
      <c r="R32" s="299">
        <v>0</v>
      </c>
      <c r="S32" s="299">
        <v>0</v>
      </c>
      <c r="T32" s="276">
        <f t="shared" si="10"/>
        <v>0</v>
      </c>
      <c r="U32" s="276">
        <f t="shared" si="10"/>
        <v>0</v>
      </c>
      <c r="V32" s="288"/>
      <c r="W32" s="284">
        <f t="shared" si="4"/>
        <v>0</v>
      </c>
      <c r="Y32" s="140">
        <f t="shared" si="8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100</v>
      </c>
      <c r="C33" s="190"/>
      <c r="D33" s="177"/>
      <c r="E33" s="266"/>
      <c r="F33" s="135"/>
      <c r="G33" s="286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9"/>
        <v>0</v>
      </c>
      <c r="L33" s="280">
        <f t="shared" si="9"/>
        <v>0</v>
      </c>
      <c r="M33" s="279" t="s">
        <v>223</v>
      </c>
      <c r="N33" s="276"/>
      <c r="O33" s="281">
        <f t="shared" si="2"/>
        <v>0</v>
      </c>
      <c r="P33" s="302">
        <v>0</v>
      </c>
      <c r="Q33" s="299">
        <v>0</v>
      </c>
      <c r="R33" s="299">
        <v>0</v>
      </c>
      <c r="S33" s="299">
        <v>0</v>
      </c>
      <c r="T33" s="276">
        <f t="shared" si="10"/>
        <v>0</v>
      </c>
      <c r="U33" s="276">
        <f t="shared" si="10"/>
        <v>0</v>
      </c>
      <c r="V33" s="288"/>
      <c r="W33" s="284">
        <f t="shared" si="4"/>
        <v>0</v>
      </c>
      <c r="Y33" s="140">
        <f t="shared" si="8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100</v>
      </c>
      <c r="C34" s="190"/>
      <c r="D34" s="177"/>
      <c r="E34" s="267"/>
      <c r="F34" s="135"/>
      <c r="G34" s="286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9"/>
        <v>0</v>
      </c>
      <c r="L34" s="280">
        <f t="shared" si="9"/>
        <v>0</v>
      </c>
      <c r="M34" s="279" t="s">
        <v>223</v>
      </c>
      <c r="N34" s="276"/>
      <c r="O34" s="281">
        <f t="shared" si="2"/>
        <v>0</v>
      </c>
      <c r="P34" s="302">
        <v>0</v>
      </c>
      <c r="Q34" s="299">
        <v>0</v>
      </c>
      <c r="R34" s="299">
        <v>0</v>
      </c>
      <c r="S34" s="299">
        <v>0</v>
      </c>
      <c r="T34" s="276">
        <f t="shared" si="10"/>
        <v>0</v>
      </c>
      <c r="U34" s="276">
        <f t="shared" si="10"/>
        <v>0</v>
      </c>
      <c r="V34" s="288"/>
      <c r="W34" s="284">
        <f t="shared" si="4"/>
        <v>0</v>
      </c>
      <c r="Y34" s="140">
        <f t="shared" si="8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100</v>
      </c>
      <c r="C35" s="190"/>
      <c r="D35" s="177"/>
      <c r="E35" s="93"/>
      <c r="F35" s="135"/>
      <c r="G35" s="286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9"/>
        <v>0</v>
      </c>
      <c r="L35" s="280">
        <f t="shared" si="9"/>
        <v>0</v>
      </c>
      <c r="M35" s="279" t="s">
        <v>223</v>
      </c>
      <c r="N35" s="276"/>
      <c r="O35" s="281">
        <f t="shared" si="2"/>
        <v>0</v>
      </c>
      <c r="P35" s="302">
        <v>0</v>
      </c>
      <c r="Q35" s="299">
        <v>0</v>
      </c>
      <c r="R35" s="299">
        <v>0</v>
      </c>
      <c r="S35" s="299">
        <v>0</v>
      </c>
      <c r="T35" s="276">
        <f t="shared" si="10"/>
        <v>0</v>
      </c>
      <c r="U35" s="276">
        <f t="shared" si="10"/>
        <v>0</v>
      </c>
      <c r="V35" s="288"/>
      <c r="W35" s="284">
        <f t="shared" si="4"/>
        <v>0</v>
      </c>
      <c r="Y35" s="140">
        <f t="shared" si="8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100</v>
      </c>
      <c r="C36" s="66"/>
      <c r="D36" s="66"/>
      <c r="E36" s="66"/>
      <c r="F36" s="135"/>
      <c r="G36" s="286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9"/>
        <v>0</v>
      </c>
      <c r="L36" s="280">
        <f t="shared" si="9"/>
        <v>0</v>
      </c>
      <c r="M36" s="279" t="s">
        <v>223</v>
      </c>
      <c r="N36" s="276"/>
      <c r="O36" s="281">
        <f t="shared" si="2"/>
        <v>0</v>
      </c>
      <c r="P36" s="302">
        <v>0</v>
      </c>
      <c r="Q36" s="299">
        <v>0</v>
      </c>
      <c r="R36" s="299">
        <v>0</v>
      </c>
      <c r="S36" s="299">
        <v>0</v>
      </c>
      <c r="T36" s="276">
        <f t="shared" si="10"/>
        <v>0</v>
      </c>
      <c r="U36" s="276">
        <f t="shared" si="10"/>
        <v>0</v>
      </c>
      <c r="V36" s="288"/>
      <c r="W36" s="284">
        <f t="shared" si="4"/>
        <v>0</v>
      </c>
      <c r="Y36" s="140">
        <f t="shared" si="8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100</v>
      </c>
      <c r="C37" s="66"/>
      <c r="D37" s="66"/>
      <c r="E37" s="66"/>
      <c r="F37" s="135"/>
      <c r="G37" s="286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9"/>
        <v>0</v>
      </c>
      <c r="L37" s="280">
        <f t="shared" si="9"/>
        <v>0</v>
      </c>
      <c r="M37" s="279" t="s">
        <v>223</v>
      </c>
      <c r="N37" s="276"/>
      <c r="O37" s="281">
        <f t="shared" si="2"/>
        <v>0</v>
      </c>
      <c r="P37" s="302">
        <v>0</v>
      </c>
      <c r="Q37" s="299">
        <v>0</v>
      </c>
      <c r="R37" s="299">
        <v>0</v>
      </c>
      <c r="S37" s="299">
        <v>0</v>
      </c>
      <c r="T37" s="276">
        <f t="shared" si="10"/>
        <v>0</v>
      </c>
      <c r="U37" s="276">
        <f t="shared" si="10"/>
        <v>0</v>
      </c>
      <c r="V37" s="288"/>
      <c r="W37" s="284">
        <f t="shared" si="4"/>
        <v>0</v>
      </c>
      <c r="Y37" s="140">
        <f t="shared" si="8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100</v>
      </c>
      <c r="C38" s="66"/>
      <c r="D38" s="66"/>
      <c r="E38" s="66"/>
      <c r="F38" s="135"/>
      <c r="G38" s="286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9"/>
        <v>0</v>
      </c>
      <c r="L38" s="280">
        <f t="shared" si="9"/>
        <v>0</v>
      </c>
      <c r="M38" s="279" t="s">
        <v>223</v>
      </c>
      <c r="N38" s="276"/>
      <c r="O38" s="281">
        <f t="shared" si="2"/>
        <v>0</v>
      </c>
      <c r="P38" s="302">
        <v>0</v>
      </c>
      <c r="Q38" s="299">
        <v>0</v>
      </c>
      <c r="R38" s="299">
        <v>0</v>
      </c>
      <c r="S38" s="299">
        <v>0</v>
      </c>
      <c r="T38" s="276">
        <f t="shared" si="10"/>
        <v>0</v>
      </c>
      <c r="U38" s="276">
        <f t="shared" si="10"/>
        <v>0</v>
      </c>
      <c r="V38" s="288"/>
      <c r="W38" s="284">
        <f t="shared" si="4"/>
        <v>0</v>
      </c>
      <c r="Y38" s="140">
        <f t="shared" si="8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100</v>
      </c>
      <c r="C39" s="66"/>
      <c r="D39" s="66"/>
      <c r="E39" s="66"/>
      <c r="F39" s="135"/>
      <c r="G39" s="286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9"/>
        <v>0</v>
      </c>
      <c r="L39" s="280">
        <f t="shared" si="9"/>
        <v>0</v>
      </c>
      <c r="M39" s="279" t="s">
        <v>223</v>
      </c>
      <c r="N39" s="276"/>
      <c r="O39" s="281">
        <f t="shared" si="2"/>
        <v>0</v>
      </c>
      <c r="P39" s="302">
        <v>0</v>
      </c>
      <c r="Q39" s="299">
        <v>0</v>
      </c>
      <c r="R39" s="299">
        <v>0</v>
      </c>
      <c r="S39" s="299">
        <v>0</v>
      </c>
      <c r="T39" s="276">
        <f t="shared" si="10"/>
        <v>0</v>
      </c>
      <c r="U39" s="276">
        <f t="shared" si="10"/>
        <v>0</v>
      </c>
      <c r="V39" s="288"/>
      <c r="W39" s="284">
        <f t="shared" si="4"/>
        <v>0</v>
      </c>
      <c r="Y39" s="140">
        <f t="shared" si="8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100</v>
      </c>
      <c r="C40" s="66"/>
      <c r="D40" s="66"/>
      <c r="E40" s="66"/>
      <c r="F40" s="135"/>
      <c r="G40" s="286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9"/>
        <v>0</v>
      </c>
      <c r="L40" s="280">
        <f t="shared" si="9"/>
        <v>0</v>
      </c>
      <c r="M40" s="279" t="s">
        <v>223</v>
      </c>
      <c r="N40" s="276"/>
      <c r="O40" s="281">
        <f t="shared" si="2"/>
        <v>0</v>
      </c>
      <c r="P40" s="302">
        <v>0</v>
      </c>
      <c r="Q40" s="299">
        <v>0</v>
      </c>
      <c r="R40" s="299">
        <v>0</v>
      </c>
      <c r="S40" s="299">
        <v>0</v>
      </c>
      <c r="T40" s="276">
        <f t="shared" si="10"/>
        <v>0</v>
      </c>
      <c r="U40" s="276">
        <f t="shared" si="10"/>
        <v>0</v>
      </c>
      <c r="V40" s="288"/>
      <c r="W40" s="284">
        <f t="shared" si="4"/>
        <v>0</v>
      </c>
      <c r="Y40" s="571">
        <f t="shared" si="8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6"/>
      <c r="H41" s="467"/>
      <c r="I41" s="467"/>
      <c r="J41" s="467"/>
      <c r="K41" s="467"/>
      <c r="L41" s="467"/>
      <c r="M41" s="467"/>
      <c r="N41" s="467"/>
      <c r="O41" s="468"/>
      <c r="P41" s="466"/>
      <c r="Q41" s="467"/>
      <c r="R41" s="467"/>
      <c r="S41" s="467"/>
      <c r="T41" s="467"/>
      <c r="U41" s="467"/>
      <c r="V41" s="467"/>
      <c r="W41" s="468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227338.44</v>
      </c>
      <c r="H43" s="353">
        <f>L43</f>
        <v>1696832.49</v>
      </c>
      <c r="I43" s="354"/>
      <c r="J43" s="145"/>
      <c r="K43" s="461">
        <f>SUM(K7:K41)</f>
        <v>227338.44</v>
      </c>
      <c r="L43" s="461">
        <f t="shared" ref="L43" si="11">SUM(L7:L41)</f>
        <v>1696832.49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227338.44</v>
      </c>
      <c r="H44" s="460">
        <f>SUM(H42:H43)</f>
        <v>1696832.49</v>
      </c>
      <c r="O44" s="462">
        <f>SUM(O7:O41)</f>
        <v>1242155.6100000001</v>
      </c>
      <c r="P44" s="464">
        <f t="shared" ref="P44:U44" si="12">SUM(P7:P41)</f>
        <v>190557</v>
      </c>
      <c r="Q44" s="460">
        <f t="shared" si="12"/>
        <v>447681</v>
      </c>
      <c r="R44" s="460">
        <f t="shared" si="12"/>
        <v>6758</v>
      </c>
      <c r="S44" s="460">
        <f t="shared" si="12"/>
        <v>308263</v>
      </c>
      <c r="T44" s="460">
        <f t="shared" si="12"/>
        <v>-183799</v>
      </c>
      <c r="U44" s="460">
        <f t="shared" si="12"/>
        <v>-139418</v>
      </c>
      <c r="V44" s="460"/>
      <c r="W44" s="450">
        <f t="shared" ref="W44" si="13">SUM(W7:W41)</f>
        <v>228180</v>
      </c>
      <c r="Y44" s="143">
        <f>SUM(Y7:Y41)</f>
        <v>43539.44</v>
      </c>
      <c r="Z44" s="144">
        <f>SUM(Z7:Z41)</f>
        <v>1557414.49</v>
      </c>
      <c r="AA44" s="131">
        <f>SUM(AA7:AA41)</f>
        <v>1470335.61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1242155.6100000001</v>
      </c>
      <c r="Z46" s="131">
        <f>SUM(AA7:AA41)</f>
        <v>1470335.61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37" priority="14" operator="lessThan">
      <formula>0</formula>
    </cfRule>
    <cfRule type="cellIs" dxfId="33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35" priority="3" operator="lessThan">
      <formula>0</formula>
    </cfRule>
    <cfRule type="cellIs" dxfId="334" priority="4" operator="greaterThan">
      <formula>0</formula>
    </cfRule>
  </conditionalFormatting>
  <conditionalFormatting sqref="O7:O40">
    <cfRule type="cellIs" dxfId="333" priority="23" operator="lessThan">
      <formula>0</formula>
    </cfRule>
    <cfRule type="cellIs" dxfId="332" priority="24" operator="greaterThan">
      <formula>0</formula>
    </cfRule>
  </conditionalFormatting>
  <conditionalFormatting sqref="O43:O44">
    <cfRule type="cellIs" dxfId="331" priority="16" operator="lessThan">
      <formula>0</formula>
    </cfRule>
    <cfRule type="cellIs" dxfId="330" priority="17" operator="greaterThan">
      <formula>0</formula>
    </cfRule>
  </conditionalFormatting>
  <conditionalFormatting sqref="P42:W42 U43:W43">
    <cfRule type="cellIs" dxfId="329" priority="12" operator="lessThan">
      <formula>0</formula>
    </cfRule>
    <cfRule type="cellIs" dxfId="328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27" priority="10" operator="lessThan">
      <formula>0</formula>
    </cfRule>
    <cfRule type="cellIs" dxfId="326" priority="11" operator="greaterThan">
      <formula>0</formula>
    </cfRule>
  </conditionalFormatting>
  <conditionalFormatting sqref="Z46">
    <cfRule type="cellIs" dxfId="325" priority="1" operator="lessThan">
      <formula>0</formula>
    </cfRule>
    <cfRule type="cellIs" dxfId="324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23" priority="5" operator="lessThan">
      <formula>0</formula>
    </cfRule>
    <cfRule type="cellIs" dxfId="322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1D743A7B-F43B-4DF9-A5CE-30F52BA6174F}">
      <formula1>"&gt;0"</formula1>
    </dataValidation>
    <dataValidation type="list" allowBlank="1" showInputMessage="1" showErrorMessage="1" sqref="M7:M41" xr:uid="{6212D293-6678-4C97-81AB-F2E588B50657}">
      <formula1>"áno,nie"</formula1>
    </dataValidation>
    <dataValidation allowBlank="1" showInputMessage="1" promptTitle="Číslo musí byť väčšie ako 0." prompt="Číslo musí byť väčšie ako 0." sqref="P7:U40" xr:uid="{CE0EEA0E-AB82-4C49-97F0-85AEF997DFC9}"/>
  </dataValidations>
  <hyperlinks>
    <hyperlink ref="E7" r:id="rId1" xr:uid="{06C82D41-3E08-4816-976E-18DCCDF62E3F}"/>
    <hyperlink ref="E8" r:id="rId2" xr:uid="{7C26DE29-2A69-4DD4-86E1-99A3A84871B4}"/>
    <hyperlink ref="E9" r:id="rId3" xr:uid="{7C686EB0-4B7A-4361-A646-3C8CB8958D10}"/>
    <hyperlink ref="E11" r:id="rId4" xr:uid="{F2868CC2-D7BE-4111-A9BF-3DC3373EAE67}"/>
  </hyperlinks>
  <pageMargins left="0.7" right="0.7" top="0.75" bottom="0.75" header="0.3" footer="0.3"/>
  <legacy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82926-8FE9-4F33-9655-D4C3A1867DF7}">
  <dimension ref="A1:AB50"/>
  <sheetViews>
    <sheetView zoomScale="80" zoomScaleNormal="80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D14" sqref="D1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102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50.25" customHeight="1" x14ac:dyDescent="0.2">
      <c r="A7" s="86">
        <v>1</v>
      </c>
      <c r="B7" s="86" t="s">
        <v>102</v>
      </c>
      <c r="C7" s="66" t="s">
        <v>215</v>
      </c>
      <c r="D7" s="496" t="s">
        <v>216</v>
      </c>
      <c r="E7" s="88" t="s">
        <v>309</v>
      </c>
      <c r="F7" s="135">
        <v>45107</v>
      </c>
      <c r="G7" s="287">
        <v>0</v>
      </c>
      <c r="H7" s="287">
        <v>19945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19945</v>
      </c>
      <c r="M7" s="279" t="s">
        <v>218</v>
      </c>
      <c r="N7" s="276"/>
      <c r="O7" s="283">
        <f>-2*G7+H7</f>
        <v>19945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19945</v>
      </c>
      <c r="AA7" s="568">
        <f>O7+W7</f>
        <v>19945</v>
      </c>
    </row>
    <row r="8" spans="1:27" s="90" customFormat="1" ht="51" customHeight="1" x14ac:dyDescent="0.2">
      <c r="A8" s="86">
        <v>2</v>
      </c>
      <c r="B8" s="86" t="s">
        <v>102</v>
      </c>
      <c r="C8" s="86" t="s">
        <v>572</v>
      </c>
      <c r="D8" s="496" t="s">
        <v>573</v>
      </c>
      <c r="E8" s="93" t="s">
        <v>574</v>
      </c>
      <c r="F8" s="135">
        <v>44835</v>
      </c>
      <c r="G8" s="287">
        <v>0</v>
      </c>
      <c r="H8" s="287">
        <v>76176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76176</v>
      </c>
      <c r="M8" s="279" t="s">
        <v>218</v>
      </c>
      <c r="N8" s="276"/>
      <c r="O8" s="283">
        <f t="shared" ref="O8:O40" si="2">-2*G8+H8</f>
        <v>76176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76176</v>
      </c>
      <c r="AA8" s="568">
        <f t="shared" ref="AA8:AA40" si="6">O8+W8</f>
        <v>76176</v>
      </c>
    </row>
    <row r="9" spans="1:27" s="90" customFormat="1" ht="51.75" customHeight="1" x14ac:dyDescent="0.2">
      <c r="A9" s="86">
        <v>3</v>
      </c>
      <c r="B9" s="86" t="s">
        <v>102</v>
      </c>
      <c r="C9" s="86" t="s">
        <v>575</v>
      </c>
      <c r="D9" s="496" t="s">
        <v>576</v>
      </c>
      <c r="E9" s="93" t="s">
        <v>577</v>
      </c>
      <c r="F9" s="135">
        <v>45139</v>
      </c>
      <c r="G9" s="287">
        <v>0</v>
      </c>
      <c r="H9" s="287">
        <v>98335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98335</v>
      </c>
      <c r="M9" s="279" t="s">
        <v>218</v>
      </c>
      <c r="N9" s="276"/>
      <c r="O9" s="283">
        <f t="shared" si="2"/>
        <v>98335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98335</v>
      </c>
      <c r="AA9" s="568">
        <f t="shared" si="6"/>
        <v>98335</v>
      </c>
    </row>
    <row r="10" spans="1:27" s="90" customFormat="1" ht="33" customHeight="1" x14ac:dyDescent="0.2">
      <c r="A10" s="86">
        <v>4</v>
      </c>
      <c r="B10" s="86" t="s">
        <v>102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 t="s">
        <v>102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 t="s">
        <v>102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 t="s">
        <v>102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 t="s">
        <v>102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 t="s">
        <v>102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 t="s">
        <v>102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 t="s">
        <v>102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 t="s">
        <v>102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 t="s">
        <v>102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 t="s">
        <v>102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 t="s">
        <v>102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 t="s">
        <v>102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>
        <v>17</v>
      </c>
      <c r="B23" s="86" t="s">
        <v>102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>
        <v>18</v>
      </c>
      <c r="B24" s="86" t="s">
        <v>102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>
        <v>19</v>
      </c>
      <c r="B25" s="86" t="s">
        <v>102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102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102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102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102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102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102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102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102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102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102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102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102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102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102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102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194456</v>
      </c>
      <c r="I43" s="354"/>
      <c r="J43" s="145"/>
      <c r="K43" s="461">
        <f>SUM(K7:K41)</f>
        <v>0</v>
      </c>
      <c r="L43" s="461">
        <f t="shared" ref="L43" si="10">SUM(L7:L41)</f>
        <v>194456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194456</v>
      </c>
      <c r="O44" s="462">
        <f>SUM(O7:O41)</f>
        <v>194456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194456</v>
      </c>
      <c r="AA44" s="131">
        <f>SUM(AA7:AA41)</f>
        <v>194456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194456</v>
      </c>
      <c r="Z46" s="131">
        <f>SUM(AA7:AA41)</f>
        <v>194456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21" priority="14" operator="lessThan">
      <formula>0</formula>
    </cfRule>
    <cfRule type="cellIs" dxfId="320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19" priority="3" operator="lessThan">
      <formula>0</formula>
    </cfRule>
    <cfRule type="cellIs" dxfId="318" priority="4" operator="greaterThan">
      <formula>0</formula>
    </cfRule>
  </conditionalFormatting>
  <conditionalFormatting sqref="O7:O40">
    <cfRule type="cellIs" dxfId="317" priority="23" operator="lessThan">
      <formula>0</formula>
    </cfRule>
    <cfRule type="cellIs" dxfId="316" priority="24" operator="greaterThan">
      <formula>0</formula>
    </cfRule>
  </conditionalFormatting>
  <conditionalFormatting sqref="O43:O44">
    <cfRule type="cellIs" dxfId="315" priority="16" operator="lessThan">
      <formula>0</formula>
    </cfRule>
    <cfRule type="cellIs" dxfId="314" priority="17" operator="greaterThan">
      <formula>0</formula>
    </cfRule>
  </conditionalFormatting>
  <conditionalFormatting sqref="P42:W42 U43:W43">
    <cfRule type="cellIs" dxfId="313" priority="12" operator="lessThan">
      <formula>0</formula>
    </cfRule>
    <cfRule type="cellIs" dxfId="312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11" priority="10" operator="lessThan">
      <formula>0</formula>
    </cfRule>
    <cfRule type="cellIs" dxfId="310" priority="11" operator="greaterThan">
      <formula>0</formula>
    </cfRule>
  </conditionalFormatting>
  <conditionalFormatting sqref="Z46">
    <cfRule type="cellIs" dxfId="309" priority="1" operator="lessThan">
      <formula>0</formula>
    </cfRule>
    <cfRule type="cellIs" dxfId="308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07" priority="5" operator="lessThan">
      <formula>0</formula>
    </cfRule>
    <cfRule type="cellIs" dxfId="306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4A0BB77B-1B6A-450D-B779-F79EC11D0D19}">
      <formula1>"&gt;0"</formula1>
    </dataValidation>
    <dataValidation type="list" allowBlank="1" showInputMessage="1" showErrorMessage="1" sqref="M7:M41" xr:uid="{8AD7474F-31E0-4761-892E-E84817F690C7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9E617EED-A4ED-48FA-B8DD-7334EC8D27EE}">
      <formula1>"&lt;0"</formula1>
    </dataValidation>
  </dataValidations>
  <hyperlinks>
    <hyperlink ref="E7" r:id="rId1" xr:uid="{019C35F0-B053-4E47-ABFD-86CB9263833B}"/>
    <hyperlink ref="E8" r:id="rId2" xr:uid="{796C7AC2-2150-4EA3-8D4C-7D02AE6A5ABC}"/>
    <hyperlink ref="E9" r:id="rId3" xr:uid="{F5834CDC-FDD9-45C5-874A-4029E52C8480}"/>
  </hyperlinks>
  <pageMargins left="0.7" right="0.7" top="0.75" bottom="0.75" header="0.3" footer="0.3"/>
  <legacy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50"/>
  <sheetViews>
    <sheetView zoomScale="80" zoomScaleNormal="80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AL25" sqref="AL2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9" ht="26.25" x14ac:dyDescent="0.4">
      <c r="A1" s="77" t="s">
        <v>18</v>
      </c>
    </row>
    <row r="2" spans="1:29" ht="15.75" x14ac:dyDescent="0.25">
      <c r="A2" s="79" t="s">
        <v>204</v>
      </c>
      <c r="B2" s="79"/>
      <c r="C2" s="80" t="s">
        <v>56</v>
      </c>
    </row>
    <row r="3" spans="1:29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9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9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9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9" s="90" customFormat="1" ht="33" customHeight="1" x14ac:dyDescent="0.2">
      <c r="A7" s="86">
        <v>1</v>
      </c>
      <c r="B7" s="86" t="s">
        <v>578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  <c r="AC7"/>
    </row>
    <row r="8" spans="1:29" s="90" customFormat="1" ht="33" customHeight="1" x14ac:dyDescent="0.2">
      <c r="A8" s="86">
        <v>2</v>
      </c>
      <c r="B8" s="86" t="s">
        <v>578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  <c r="AC8" s="76"/>
    </row>
    <row r="9" spans="1:29" s="90" customFormat="1" ht="33" customHeight="1" x14ac:dyDescent="0.2">
      <c r="A9" s="86">
        <v>3</v>
      </c>
      <c r="B9" s="86" t="s">
        <v>578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  <c r="AC9"/>
    </row>
    <row r="10" spans="1:29" s="90" customFormat="1" ht="33" customHeight="1" x14ac:dyDescent="0.2">
      <c r="A10" s="86">
        <v>4</v>
      </c>
      <c r="B10" s="86" t="s">
        <v>578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  <c r="AC10" s="76"/>
    </row>
    <row r="11" spans="1:29" s="90" customFormat="1" ht="33" customHeight="1" x14ac:dyDescent="0.2">
      <c r="A11" s="86">
        <v>5</v>
      </c>
      <c r="B11" s="86" t="s">
        <v>578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  <c r="AC11"/>
    </row>
    <row r="12" spans="1:29" s="90" customFormat="1" ht="21" customHeight="1" x14ac:dyDescent="0.2">
      <c r="A12" s="86">
        <v>6</v>
      </c>
      <c r="B12" s="86" t="s">
        <v>578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  <c r="AC12" s="76"/>
    </row>
    <row r="13" spans="1:29" s="90" customFormat="1" ht="21" customHeight="1" x14ac:dyDescent="0.2">
      <c r="A13" s="86">
        <v>7</v>
      </c>
      <c r="B13" s="86" t="s">
        <v>578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  <c r="AC13"/>
    </row>
    <row r="14" spans="1:29" s="90" customFormat="1" ht="21" customHeight="1" x14ac:dyDescent="0.2">
      <c r="A14" s="86">
        <v>8</v>
      </c>
      <c r="B14" s="86" t="s">
        <v>578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  <c r="AC14" s="76"/>
    </row>
    <row r="15" spans="1:29" ht="21" customHeight="1" x14ac:dyDescent="0.2">
      <c r="A15" s="86">
        <v>9</v>
      </c>
      <c r="B15" s="86" t="s">
        <v>578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9" ht="21" customHeight="1" x14ac:dyDescent="0.2">
      <c r="A16" s="86">
        <v>10</v>
      </c>
      <c r="B16" s="86" t="s">
        <v>578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  <c r="AC16" s="76"/>
    </row>
    <row r="17" spans="1:29" ht="21" customHeight="1" x14ac:dyDescent="0.2">
      <c r="A17" s="86">
        <v>11</v>
      </c>
      <c r="B17" s="86" t="s">
        <v>578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9" ht="21" customHeight="1" x14ac:dyDescent="0.2">
      <c r="A18" s="86">
        <v>12</v>
      </c>
      <c r="B18" s="86" t="s">
        <v>578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  <c r="AC18" s="76"/>
    </row>
    <row r="19" spans="1:29" ht="21" customHeight="1" x14ac:dyDescent="0.2">
      <c r="A19" s="86">
        <v>13</v>
      </c>
      <c r="B19" s="86" t="s">
        <v>578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9" ht="21" customHeight="1" x14ac:dyDescent="0.2">
      <c r="A20" s="86">
        <v>14</v>
      </c>
      <c r="B20" s="86" t="s">
        <v>578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  <c r="AC20" s="76"/>
    </row>
    <row r="21" spans="1:29" ht="21" customHeight="1" x14ac:dyDescent="0.2">
      <c r="A21" s="86">
        <v>15</v>
      </c>
      <c r="B21" s="86" t="s">
        <v>578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9" ht="21" customHeight="1" x14ac:dyDescent="0.2">
      <c r="A22" s="86">
        <v>16</v>
      </c>
      <c r="B22" s="86" t="s">
        <v>578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  <c r="AC22" s="76"/>
    </row>
    <row r="23" spans="1:29" ht="21" customHeight="1" x14ac:dyDescent="0.2">
      <c r="A23" s="86">
        <v>17</v>
      </c>
      <c r="B23" s="86" t="s">
        <v>578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9" ht="18.75" customHeight="1" x14ac:dyDescent="0.2">
      <c r="A24" s="86">
        <v>18</v>
      </c>
      <c r="B24" s="86" t="s">
        <v>578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  <c r="AC24" s="76"/>
    </row>
    <row r="25" spans="1:29" ht="18.75" customHeight="1" x14ac:dyDescent="0.2">
      <c r="A25" s="86">
        <v>19</v>
      </c>
      <c r="B25" s="86" t="s">
        <v>578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9" ht="18.75" customHeight="1" x14ac:dyDescent="0.2">
      <c r="A26" s="86">
        <v>20</v>
      </c>
      <c r="B26" s="86" t="s">
        <v>578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9" ht="18.75" customHeight="1" x14ac:dyDescent="0.2">
      <c r="A27" s="86">
        <v>21</v>
      </c>
      <c r="B27" s="86" t="s">
        <v>578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9" ht="18.75" customHeight="1" x14ac:dyDescent="0.2">
      <c r="A28" s="86">
        <v>22</v>
      </c>
      <c r="B28" s="86" t="s">
        <v>578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9" ht="18.75" customHeight="1" x14ac:dyDescent="0.2">
      <c r="A29" s="86">
        <v>23</v>
      </c>
      <c r="B29" s="86" t="s">
        <v>578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9" ht="18.75" customHeight="1" x14ac:dyDescent="0.2">
      <c r="A30" s="86">
        <v>24</v>
      </c>
      <c r="B30" s="86" t="s">
        <v>578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9" ht="18.75" customHeight="1" x14ac:dyDescent="0.2">
      <c r="A31" s="86">
        <v>25</v>
      </c>
      <c r="B31" s="86" t="s">
        <v>578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9" ht="18.75" customHeight="1" x14ac:dyDescent="0.2">
      <c r="A32" s="86">
        <v>26</v>
      </c>
      <c r="B32" s="86" t="s">
        <v>578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578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578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578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578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578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578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578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578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V5:V6"/>
    <mergeCell ref="W5:W6"/>
    <mergeCell ref="AA5:AA6"/>
    <mergeCell ref="A42:F42"/>
    <mergeCell ref="A43:F43"/>
    <mergeCell ref="A44:F44"/>
    <mergeCell ref="R5:S5"/>
    <mergeCell ref="G4:O5"/>
    <mergeCell ref="P4:W4"/>
    <mergeCell ref="P5:Q5"/>
    <mergeCell ref="T5:T6"/>
    <mergeCell ref="U5:U6"/>
  </mergeCells>
  <conditionalFormatting sqref="H46">
    <cfRule type="cellIs" dxfId="305" priority="14" operator="lessThan">
      <formula>0</formula>
    </cfRule>
    <cfRule type="cellIs" dxfId="304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03" priority="3" operator="lessThan">
      <formula>0</formula>
    </cfRule>
    <cfRule type="cellIs" dxfId="302" priority="4" operator="greaterThan">
      <formula>0</formula>
    </cfRule>
  </conditionalFormatting>
  <conditionalFormatting sqref="O7:O40">
    <cfRule type="cellIs" dxfId="301" priority="23" operator="lessThan">
      <formula>0</formula>
    </cfRule>
    <cfRule type="cellIs" dxfId="300" priority="24" operator="greaterThan">
      <formula>0</formula>
    </cfRule>
  </conditionalFormatting>
  <conditionalFormatting sqref="O43:O44">
    <cfRule type="cellIs" dxfId="299" priority="16" operator="lessThan">
      <formula>0</formula>
    </cfRule>
    <cfRule type="cellIs" dxfId="298" priority="17" operator="greaterThan">
      <formula>0</formula>
    </cfRule>
  </conditionalFormatting>
  <conditionalFormatting sqref="P42:W42 U43:W43">
    <cfRule type="cellIs" dxfId="297" priority="12" operator="lessThan">
      <formula>0</formula>
    </cfRule>
    <cfRule type="cellIs" dxfId="296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95" priority="10" operator="lessThan">
      <formula>0</formula>
    </cfRule>
    <cfRule type="cellIs" dxfId="294" priority="11" operator="greaterThan">
      <formula>0</formula>
    </cfRule>
  </conditionalFormatting>
  <conditionalFormatting sqref="Z46">
    <cfRule type="cellIs" dxfId="293" priority="1" operator="lessThan">
      <formula>0</formula>
    </cfRule>
    <cfRule type="cellIs" dxfId="292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91" priority="5" operator="lessThan">
      <formula>0</formula>
    </cfRule>
    <cfRule type="cellIs" dxfId="290" priority="6" operator="greaterThan">
      <formula>0</formula>
    </cfRule>
  </conditionalFormatting>
  <dataValidations count="3">
    <dataValidation type="list" allowBlank="1" showInputMessage="1" showErrorMessage="1" sqref="M7:M41" xr:uid="{BBC4F68A-0311-44B8-8C28-310319798690}">
      <formula1>"áno,nie"</formula1>
    </dataValidation>
    <dataValidation type="custom" allowBlank="1" showErrorMessage="1" error="Hodnota musí byť vždy väčšia ako &quot;0&quot;. " sqref="P41:S41" xr:uid="{381AB27F-93A7-441B-996D-46BC667C1F15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C2711FAB-48F4-45A1-893C-CBB7FF262CE2}">
      <formula1>"&lt;0"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3"/>
  <sheetViews>
    <sheetView tabSelected="1" zoomScale="70" zoomScaleNormal="70" workbookViewId="0">
      <pane xSplit="2" ySplit="7" topLeftCell="R35" activePane="bottomRight" state="frozen"/>
      <selection pane="topRight" activeCell="C1" sqref="C1"/>
      <selection pane="bottomLeft" activeCell="A8" sqref="A8"/>
      <selection pane="bottomRight" activeCell="B1" sqref="B1"/>
    </sheetView>
  </sheetViews>
  <sheetFormatPr defaultColWidth="9.140625" defaultRowHeight="12.75" outlineLevelRow="1" outlineLevelCol="2" x14ac:dyDescent="0.2"/>
  <cols>
    <col min="1" max="1" width="6.85546875" style="76" customWidth="1"/>
    <col min="2" max="2" width="28.28515625" style="206" customWidth="1"/>
    <col min="3" max="4" width="17.7109375" style="398" hidden="1" customWidth="1" outlineLevel="1"/>
    <col min="5" max="8" width="17.7109375" style="76" hidden="1" customWidth="1" outlineLevel="1"/>
    <col min="9" max="9" width="17.7109375" style="76" hidden="1" customWidth="1" outlineLevel="2"/>
    <col min="10" max="13" width="16" style="181" hidden="1" customWidth="1" outlineLevel="2"/>
    <col min="14" max="14" width="22.42578125" style="76" hidden="1" customWidth="1" outlineLevel="2"/>
    <col min="15" max="15" width="22.5703125" style="76" hidden="1" customWidth="1" outlineLevel="2"/>
    <col min="16" max="16" width="25.7109375" style="76" hidden="1" customWidth="1" outlineLevel="2"/>
    <col min="17" max="17" width="1.140625" style="76" hidden="1" customWidth="1" outlineLevel="2"/>
    <col min="18" max="18" width="21.42578125" style="76" customWidth="1" collapsed="1"/>
    <col min="19" max="19" width="21.42578125" style="76" customWidth="1"/>
    <col min="20" max="20" width="16.42578125" style="76" hidden="1" customWidth="1" outlineLevel="1"/>
    <col min="21" max="21" width="14.28515625" style="76" bestFit="1" customWidth="1" collapsed="1"/>
    <col min="22" max="22" width="17.5703125" style="76" customWidth="1"/>
    <col min="23" max="23" width="15.140625" style="76" bestFit="1" customWidth="1"/>
    <col min="24" max="24" width="18.140625" style="76" customWidth="1"/>
    <col min="25" max="16384" width="9.140625" style="76"/>
  </cols>
  <sheetData>
    <row r="1" spans="1:24" ht="26.25" x14ac:dyDescent="0.4">
      <c r="A1" s="77" t="s">
        <v>18</v>
      </c>
    </row>
    <row r="2" spans="1:24" x14ac:dyDescent="0.2">
      <c r="A2" s="617" t="s">
        <v>19</v>
      </c>
      <c r="B2" s="617"/>
      <c r="C2" s="617"/>
      <c r="D2" s="617"/>
      <c r="E2" s="617"/>
      <c r="F2" s="617"/>
      <c r="G2" s="617"/>
      <c r="H2" s="617"/>
    </row>
    <row r="3" spans="1:24" ht="18" x14ac:dyDescent="0.25">
      <c r="A3" s="399" t="s">
        <v>20</v>
      </c>
      <c r="B3" s="150"/>
      <c r="C3" s="151">
        <f>'Virtuálny účet detailný prehľad'!C3</f>
        <v>2026</v>
      </c>
      <c r="R3" s="151">
        <v>2026</v>
      </c>
    </row>
    <row r="4" spans="1:24" ht="18" x14ac:dyDescent="0.25">
      <c r="A4" s="399" t="s">
        <v>21</v>
      </c>
      <c r="B4" s="150"/>
      <c r="C4" s="152">
        <f>'Virtuálny účet detailný prehľad'!C4</f>
        <v>46174</v>
      </c>
      <c r="R4" s="152">
        <v>46174</v>
      </c>
    </row>
    <row r="5" spans="1:24" ht="18.75" thickBot="1" x14ac:dyDescent="0.3">
      <c r="A5" s="399"/>
      <c r="B5" s="150"/>
      <c r="C5" s="152"/>
    </row>
    <row r="6" spans="1:24" ht="18.75" thickBot="1" x14ac:dyDescent="0.3">
      <c r="C6" s="613"/>
      <c r="D6" s="614"/>
      <c r="E6" s="615"/>
      <c r="F6" s="615"/>
      <c r="G6" s="615"/>
      <c r="H6" s="615"/>
      <c r="I6" s="616"/>
      <c r="J6" s="618" t="s">
        <v>22</v>
      </c>
      <c r="K6" s="619"/>
      <c r="L6" s="619" t="s">
        <v>23</v>
      </c>
      <c r="M6" s="619"/>
      <c r="N6" s="620" t="s">
        <v>24</v>
      </c>
      <c r="O6" s="622" t="s">
        <v>25</v>
      </c>
      <c r="P6" s="611" t="s">
        <v>26</v>
      </c>
      <c r="R6" s="607" t="s">
        <v>27</v>
      </c>
      <c r="S6" s="608"/>
      <c r="T6" s="609" t="s">
        <v>28</v>
      </c>
    </row>
    <row r="7" spans="1:24" ht="60.75" customHeight="1" thickBot="1" x14ac:dyDescent="0.25">
      <c r="A7" s="195" t="s">
        <v>29</v>
      </c>
      <c r="B7" s="544" t="s">
        <v>30</v>
      </c>
      <c r="C7" s="155" t="s">
        <v>31</v>
      </c>
      <c r="D7" s="257" t="s">
        <v>32</v>
      </c>
      <c r="E7" s="400" t="s">
        <v>33</v>
      </c>
      <c r="F7" s="297" t="s">
        <v>34</v>
      </c>
      <c r="G7" s="296" t="s">
        <v>35</v>
      </c>
      <c r="H7" s="297" t="s">
        <v>36</v>
      </c>
      <c r="I7" s="502" t="s">
        <v>37</v>
      </c>
      <c r="J7" s="470" t="s">
        <v>38</v>
      </c>
      <c r="K7" s="297" t="s">
        <v>39</v>
      </c>
      <c r="L7" s="296" t="s">
        <v>40</v>
      </c>
      <c r="M7" s="297" t="s">
        <v>39</v>
      </c>
      <c r="N7" s="621"/>
      <c r="O7" s="623"/>
      <c r="P7" s="612"/>
      <c r="R7" s="155" t="s">
        <v>41</v>
      </c>
      <c r="S7" s="156" t="s">
        <v>42</v>
      </c>
      <c r="T7" s="610"/>
    </row>
    <row r="8" spans="1:24" ht="30" customHeight="1" x14ac:dyDescent="0.2">
      <c r="A8" s="429">
        <v>1</v>
      </c>
      <c r="B8" s="545" t="s">
        <v>43</v>
      </c>
      <c r="C8" s="401">
        <f>MF!G44</f>
        <v>132400107</v>
      </c>
      <c r="D8" s="402">
        <f>MF!H44</f>
        <v>5634200</v>
      </c>
      <c r="E8" s="403">
        <f>MF!I42</f>
        <v>0</v>
      </c>
      <c r="F8" s="404">
        <f>MF!J42</f>
        <v>0</v>
      </c>
      <c r="G8" s="404">
        <f>MF!K43</f>
        <v>132400107</v>
      </c>
      <c r="H8" s="404">
        <f>MF!L43</f>
        <v>5634200</v>
      </c>
      <c r="I8" s="394">
        <f>MF!O44</f>
        <v>-259166014</v>
      </c>
      <c r="J8" s="412">
        <f>MF!P44</f>
        <v>370000</v>
      </c>
      <c r="K8" s="411">
        <f>MF!Q44</f>
        <v>0</v>
      </c>
      <c r="L8" s="411">
        <f>MF!R44</f>
        <v>965339</v>
      </c>
      <c r="M8" s="411">
        <f>MF!S44</f>
        <v>0</v>
      </c>
      <c r="N8" s="411">
        <f>MF!T44</f>
        <v>595339</v>
      </c>
      <c r="O8" s="411">
        <f>MF!U44</f>
        <v>0</v>
      </c>
      <c r="P8" s="394">
        <f>MF!W44</f>
        <v>-1190678</v>
      </c>
      <c r="R8" s="409">
        <f>MF!Y44</f>
        <v>132995446</v>
      </c>
      <c r="S8" s="409">
        <f>MF!Z44</f>
        <v>5634200</v>
      </c>
      <c r="T8" s="473">
        <f>MF!AA44</f>
        <v>-260356692</v>
      </c>
      <c r="X8" s="405"/>
    </row>
    <row r="9" spans="1:24" ht="30" customHeight="1" x14ac:dyDescent="0.2">
      <c r="A9" s="430">
        <v>2</v>
      </c>
      <c r="B9" s="546" t="s">
        <v>44</v>
      </c>
      <c r="C9" s="406">
        <f>MH!G44</f>
        <v>94633</v>
      </c>
      <c r="D9" s="407">
        <f>MH!H44</f>
        <v>1255070</v>
      </c>
      <c r="E9" s="408">
        <f>MH!I42</f>
        <v>0</v>
      </c>
      <c r="F9" s="409">
        <f>MH!J42</f>
        <v>0</v>
      </c>
      <c r="G9" s="409">
        <f>MH!K43</f>
        <v>94633</v>
      </c>
      <c r="H9" s="409">
        <f>MH!L43</f>
        <v>1255070</v>
      </c>
      <c r="I9" s="157">
        <f>MH!O44</f>
        <v>1065804</v>
      </c>
      <c r="J9" s="412">
        <f>MH!P44</f>
        <v>0</v>
      </c>
      <c r="K9" s="411">
        <f>MH!Q44</f>
        <v>0</v>
      </c>
      <c r="L9" s="411">
        <f>MH!R44</f>
        <v>0</v>
      </c>
      <c r="M9" s="411">
        <f>MH!S44</f>
        <v>0</v>
      </c>
      <c r="N9" s="411">
        <f>MH!T44</f>
        <v>0</v>
      </c>
      <c r="O9" s="411">
        <f>MH!U44</f>
        <v>0</v>
      </c>
      <c r="P9" s="157">
        <f>MH!W44</f>
        <v>0</v>
      </c>
      <c r="R9" s="409">
        <f>MH!Y44</f>
        <v>94633</v>
      </c>
      <c r="S9" s="409">
        <f>MH!Z44</f>
        <v>1255070</v>
      </c>
      <c r="T9" s="158">
        <f>MH!AA44</f>
        <v>1065804</v>
      </c>
    </row>
    <row r="10" spans="1:24" ht="30" customHeight="1" x14ac:dyDescent="0.2">
      <c r="A10" s="430">
        <v>3</v>
      </c>
      <c r="B10" s="546" t="s">
        <v>45</v>
      </c>
      <c r="C10" s="406">
        <f>MD!G41</f>
        <v>9106451</v>
      </c>
      <c r="D10" s="407">
        <f>MD!H41</f>
        <v>30640170</v>
      </c>
      <c r="E10" s="408">
        <f>MD!I39</f>
        <v>0</v>
      </c>
      <c r="F10" s="409">
        <f>MD!J39</f>
        <v>0</v>
      </c>
      <c r="G10" s="409">
        <f>MD!K40</f>
        <v>9106451</v>
      </c>
      <c r="H10" s="409">
        <f>MD!L40</f>
        <v>30640170</v>
      </c>
      <c r="I10" s="157">
        <f>MD!O41</f>
        <v>12427268</v>
      </c>
      <c r="J10" s="412">
        <f>MD!P41</f>
        <v>0</v>
      </c>
      <c r="K10" s="411">
        <f>MD!Q41</f>
        <v>27965</v>
      </c>
      <c r="L10" s="411">
        <f>MD!R41</f>
        <v>0</v>
      </c>
      <c r="M10" s="411">
        <f>MD!S41</f>
        <v>2975</v>
      </c>
      <c r="N10" s="411">
        <f>MD!T41</f>
        <v>0</v>
      </c>
      <c r="O10" s="411">
        <f>MD!U41</f>
        <v>-24990</v>
      </c>
      <c r="P10" s="157">
        <f>MD!W41</f>
        <v>-24990</v>
      </c>
      <c r="R10" s="409">
        <f>MD!Y41</f>
        <v>9106451</v>
      </c>
      <c r="S10" s="409">
        <f>MD!Z41</f>
        <v>30615180</v>
      </c>
      <c r="T10" s="158">
        <f>MD!AA41</f>
        <v>12402278</v>
      </c>
    </row>
    <row r="11" spans="1:24" ht="30" customHeight="1" x14ac:dyDescent="0.2">
      <c r="A11" s="430">
        <v>4</v>
      </c>
      <c r="B11" s="546" t="s">
        <v>46</v>
      </c>
      <c r="C11" s="406">
        <f>MPRV!G44</f>
        <v>27424374</v>
      </c>
      <c r="D11" s="407">
        <f>MPRV!H44</f>
        <v>27605701</v>
      </c>
      <c r="E11" s="408">
        <f>MPRV!I42</f>
        <v>0</v>
      </c>
      <c r="F11" s="409">
        <f>MPRV!J42</f>
        <v>0</v>
      </c>
      <c r="G11" s="409">
        <f>MPRV!K43</f>
        <v>27424374</v>
      </c>
      <c r="H11" s="409">
        <f>MPRV!L43</f>
        <v>27605701</v>
      </c>
      <c r="I11" s="157">
        <f>MPRV!O44</f>
        <v>-27243047</v>
      </c>
      <c r="J11" s="412">
        <f>MPRV!P44</f>
        <v>493178</v>
      </c>
      <c r="K11" s="411">
        <f>MPRV!Q44</f>
        <v>0</v>
      </c>
      <c r="L11" s="411">
        <f>MPRV!R44</f>
        <v>293381</v>
      </c>
      <c r="M11" s="411">
        <f>MPRV!S44</f>
        <v>0</v>
      </c>
      <c r="N11" s="411">
        <f>MPRV!T44</f>
        <v>-199797</v>
      </c>
      <c r="O11" s="411">
        <f>MPRV!U44</f>
        <v>0</v>
      </c>
      <c r="P11" s="157">
        <f>MPRV!W44</f>
        <v>399594</v>
      </c>
      <c r="R11" s="409">
        <f>MPRV!Y44</f>
        <v>27224577</v>
      </c>
      <c r="S11" s="409">
        <f>MPRV!Z44</f>
        <v>27605701</v>
      </c>
      <c r="T11" s="158">
        <f>MPRV!AA44</f>
        <v>-26843453</v>
      </c>
    </row>
    <row r="12" spans="1:24" ht="30" customHeight="1" x14ac:dyDescent="0.2">
      <c r="A12" s="430">
        <v>5</v>
      </c>
      <c r="B12" s="546" t="s">
        <v>47</v>
      </c>
      <c r="C12" s="406">
        <f>MV!G44</f>
        <v>139621</v>
      </c>
      <c r="D12" s="407">
        <f>MV!H44</f>
        <v>603194.1</v>
      </c>
      <c r="E12" s="408">
        <f>MV!I42</f>
        <v>0</v>
      </c>
      <c r="F12" s="409">
        <f>MV!J42</f>
        <v>0</v>
      </c>
      <c r="G12" s="409">
        <f>MV!K43</f>
        <v>139621</v>
      </c>
      <c r="H12" s="409">
        <f>MV!L43</f>
        <v>603194.1</v>
      </c>
      <c r="I12" s="157">
        <f>MV!O44</f>
        <v>323952.09999999998</v>
      </c>
      <c r="J12" s="412">
        <f>MV!P44</f>
        <v>0</v>
      </c>
      <c r="K12" s="411">
        <f>MV!Q44</f>
        <v>0</v>
      </c>
      <c r="L12" s="411">
        <f>MV!R44</f>
        <v>0</v>
      </c>
      <c r="M12" s="411">
        <f>MV!S44</f>
        <v>0</v>
      </c>
      <c r="N12" s="411">
        <f>MV!T44</f>
        <v>0</v>
      </c>
      <c r="O12" s="411">
        <f>MV!U44</f>
        <v>0</v>
      </c>
      <c r="P12" s="157">
        <f>MV!W44</f>
        <v>0</v>
      </c>
      <c r="R12" s="409">
        <f>MV!Y44</f>
        <v>139621</v>
      </c>
      <c r="S12" s="409">
        <f>MV!Z44</f>
        <v>603194.1</v>
      </c>
      <c r="T12" s="158">
        <f>MV!AA44</f>
        <v>323952.09999999998</v>
      </c>
    </row>
    <row r="13" spans="1:24" ht="30" customHeight="1" x14ac:dyDescent="0.2">
      <c r="A13" s="430">
        <v>6</v>
      </c>
      <c r="B13" s="546" t="s">
        <v>48</v>
      </c>
      <c r="C13" s="406">
        <f>MO!G44</f>
        <v>0</v>
      </c>
      <c r="D13" s="407">
        <f>MO!H44</f>
        <v>0</v>
      </c>
      <c r="E13" s="408">
        <f>MO!I42</f>
        <v>0</v>
      </c>
      <c r="F13" s="409">
        <f>MO!J42</f>
        <v>0</v>
      </c>
      <c r="G13" s="409">
        <f>MO!K43</f>
        <v>0</v>
      </c>
      <c r="H13" s="409">
        <f>MO!L43</f>
        <v>0</v>
      </c>
      <c r="I13" s="157">
        <f>MO!O44</f>
        <v>0</v>
      </c>
      <c r="J13" s="412">
        <f>MO!P44</f>
        <v>0</v>
      </c>
      <c r="K13" s="411">
        <f>MO!Q44</f>
        <v>0</v>
      </c>
      <c r="L13" s="411">
        <f>MO!R44</f>
        <v>0</v>
      </c>
      <c r="M13" s="411">
        <f>MO!S44</f>
        <v>0</v>
      </c>
      <c r="N13" s="411">
        <f>MO!T44</f>
        <v>0</v>
      </c>
      <c r="O13" s="411">
        <f>MO!U44</f>
        <v>0</v>
      </c>
      <c r="P13" s="157">
        <f>MO!W44</f>
        <v>0</v>
      </c>
      <c r="R13" s="409">
        <f>MO!Y44</f>
        <v>0</v>
      </c>
      <c r="S13" s="409">
        <f>MO!Z44</f>
        <v>0</v>
      </c>
      <c r="T13" s="158">
        <f>MO!AA44</f>
        <v>0</v>
      </c>
    </row>
    <row r="14" spans="1:24" ht="30" customHeight="1" x14ac:dyDescent="0.2">
      <c r="A14" s="430">
        <v>7</v>
      </c>
      <c r="B14" s="546" t="s">
        <v>49</v>
      </c>
      <c r="C14" s="406">
        <f>MS!G44</f>
        <v>806617.91999999993</v>
      </c>
      <c r="D14" s="407">
        <f>MS!H44</f>
        <v>9789444.7300000004</v>
      </c>
      <c r="E14" s="408">
        <f>MS!I42</f>
        <v>626886</v>
      </c>
      <c r="F14" s="409">
        <f>MS!J42</f>
        <v>0</v>
      </c>
      <c r="G14" s="409">
        <f>MS!K43</f>
        <v>179731.91999999998</v>
      </c>
      <c r="H14" s="409">
        <f>MS!L43</f>
        <v>9789444.7300000004</v>
      </c>
      <c r="I14" s="157">
        <f>MS!O44</f>
        <v>8176208.8899999997</v>
      </c>
      <c r="J14" s="412">
        <f>MS!P44</f>
        <v>626886</v>
      </c>
      <c r="K14" s="411">
        <f>MS!Q44</f>
        <v>0</v>
      </c>
      <c r="L14" s="411">
        <f>MS!R44</f>
        <v>1964422</v>
      </c>
      <c r="M14" s="411">
        <f>MS!S44</f>
        <v>0</v>
      </c>
      <c r="N14" s="411">
        <f>MS!T44</f>
        <v>1337536</v>
      </c>
      <c r="O14" s="411">
        <f>MS!U44</f>
        <v>0</v>
      </c>
      <c r="P14" s="157">
        <f>MS!W44</f>
        <v>-2675072</v>
      </c>
      <c r="R14" s="409">
        <f>MS!Y44</f>
        <v>2144153.92</v>
      </c>
      <c r="S14" s="409">
        <f>MS!Z44</f>
        <v>9789444.7300000004</v>
      </c>
      <c r="T14" s="158">
        <f>MS!AA44</f>
        <v>5501136.8899999997</v>
      </c>
    </row>
    <row r="15" spans="1:24" ht="30" customHeight="1" x14ac:dyDescent="0.2">
      <c r="A15" s="430">
        <v>8</v>
      </c>
      <c r="B15" s="546" t="s">
        <v>50</v>
      </c>
      <c r="C15" s="406">
        <f>MZVEZ!G44</f>
        <v>0</v>
      </c>
      <c r="D15" s="407">
        <f>MZVEZ!H44</f>
        <v>0</v>
      </c>
      <c r="E15" s="408">
        <f>MZVEZ!I42</f>
        <v>0</v>
      </c>
      <c r="F15" s="409">
        <f>MZVEZ!J42</f>
        <v>0</v>
      </c>
      <c r="G15" s="409">
        <f>MZVEZ!K43</f>
        <v>0</v>
      </c>
      <c r="H15" s="409">
        <f>MZVEZ!L43</f>
        <v>0</v>
      </c>
      <c r="I15" s="157">
        <f>MZVEZ!O44</f>
        <v>0</v>
      </c>
      <c r="J15" s="412">
        <f>MZVEZ!P44</f>
        <v>0</v>
      </c>
      <c r="K15" s="411">
        <f>MZVEZ!Q44</f>
        <v>0</v>
      </c>
      <c r="L15" s="411">
        <f>MZVEZ!R44</f>
        <v>0</v>
      </c>
      <c r="M15" s="411">
        <f>MZVEZ!S44</f>
        <v>0</v>
      </c>
      <c r="N15" s="411">
        <f>MZVEZ!T44</f>
        <v>0</v>
      </c>
      <c r="O15" s="411">
        <f>MZVEZ!U44</f>
        <v>0</v>
      </c>
      <c r="P15" s="157">
        <f>MZVEZ!W44</f>
        <v>0</v>
      </c>
      <c r="R15" s="409">
        <f>MZVEZ!Y44</f>
        <v>0</v>
      </c>
      <c r="S15" s="409">
        <f>MZVEZ!Z44</f>
        <v>0</v>
      </c>
      <c r="T15" s="158">
        <f>MZVEZ!AA44</f>
        <v>0</v>
      </c>
    </row>
    <row r="16" spans="1:24" ht="30" customHeight="1" x14ac:dyDescent="0.2">
      <c r="A16" s="430">
        <v>9</v>
      </c>
      <c r="B16" s="546" t="s">
        <v>51</v>
      </c>
      <c r="C16" s="406">
        <f>MPSRV!G44</f>
        <v>11809758.73</v>
      </c>
      <c r="D16" s="407">
        <f>MPSRV!H44</f>
        <v>21359617.490000002</v>
      </c>
      <c r="E16" s="408">
        <f>MPSRV!I42</f>
        <v>0</v>
      </c>
      <c r="F16" s="409">
        <f>MPSRV!J42</f>
        <v>0</v>
      </c>
      <c r="G16" s="409">
        <f>MPSRV!K43</f>
        <v>11809758.73</v>
      </c>
      <c r="H16" s="409">
        <f>MPSRV!L43</f>
        <v>21359617.490000002</v>
      </c>
      <c r="I16" s="157">
        <f>MPSRV!O44</f>
        <v>-2259899.9699999997</v>
      </c>
      <c r="J16" s="412">
        <f>MPSRV!P44</f>
        <v>71390</v>
      </c>
      <c r="K16" s="411">
        <f>MPSRV!Q44</f>
        <v>278952</v>
      </c>
      <c r="L16" s="411">
        <f>MPSRV!R44</f>
        <v>56233</v>
      </c>
      <c r="M16" s="411">
        <f>MPSRV!S44</f>
        <v>346092</v>
      </c>
      <c r="N16" s="411">
        <f>MPSRV!T44</f>
        <v>-15157</v>
      </c>
      <c r="O16" s="411">
        <f>MPSRV!U44</f>
        <v>67140</v>
      </c>
      <c r="P16" s="157">
        <f>MPSRV!W44</f>
        <v>97454</v>
      </c>
      <c r="R16" s="409">
        <f>MPSRV!Y44</f>
        <v>11794601.73</v>
      </c>
      <c r="S16" s="409">
        <f>MPSRV!Z44</f>
        <v>21426757.490000002</v>
      </c>
      <c r="T16" s="158">
        <f>MPSRV!AA44</f>
        <v>-2162445.9699999997</v>
      </c>
    </row>
    <row r="17" spans="1:20" ht="30" customHeight="1" x14ac:dyDescent="0.2">
      <c r="A17" s="430">
        <v>10</v>
      </c>
      <c r="B17" s="546" t="s">
        <v>52</v>
      </c>
      <c r="C17" s="406">
        <f>MŽP!G44</f>
        <v>95405572</v>
      </c>
      <c r="D17" s="407">
        <f>MŽP!H44</f>
        <v>11977320</v>
      </c>
      <c r="E17" s="408">
        <f>MŽP!I42</f>
        <v>203</v>
      </c>
      <c r="F17" s="409">
        <f>MŽP!J42</f>
        <v>121</v>
      </c>
      <c r="G17" s="409">
        <f>MŽP!K43</f>
        <v>95405369</v>
      </c>
      <c r="H17" s="409">
        <f>MŽP!L43</f>
        <v>11977199</v>
      </c>
      <c r="I17" s="157">
        <f>MŽP!O44</f>
        <v>-178833824</v>
      </c>
      <c r="J17" s="412">
        <f>MŽP!P44</f>
        <v>199779</v>
      </c>
      <c r="K17" s="411">
        <f>MŽP!Q44</f>
        <v>5734148</v>
      </c>
      <c r="L17" s="411">
        <f>MŽP!R44</f>
        <v>1149304</v>
      </c>
      <c r="M17" s="411">
        <f>MŽP!S44</f>
        <v>0</v>
      </c>
      <c r="N17" s="411">
        <f>MŽP!T44</f>
        <v>949525</v>
      </c>
      <c r="O17" s="411">
        <f>MŽP!U44</f>
        <v>-5734148</v>
      </c>
      <c r="P17" s="157">
        <f>MŽP!W44</f>
        <v>-7633198</v>
      </c>
      <c r="R17" s="409">
        <f>MŽP!Y44</f>
        <v>96355097</v>
      </c>
      <c r="S17" s="409">
        <f>MŽP!Z44</f>
        <v>6243172</v>
      </c>
      <c r="T17" s="158">
        <f>MŽP!AA44</f>
        <v>-186467022</v>
      </c>
    </row>
    <row r="18" spans="1:20" ht="30" customHeight="1" x14ac:dyDescent="0.2">
      <c r="A18" s="430">
        <v>11</v>
      </c>
      <c r="B18" s="546" t="s">
        <v>53</v>
      </c>
      <c r="C18" s="406">
        <f>MŠVVŠ!G44</f>
        <v>0</v>
      </c>
      <c r="D18" s="407">
        <f>MŠVVŠ!H44</f>
        <v>0</v>
      </c>
      <c r="E18" s="408">
        <f>MŠVVŠ!I42</f>
        <v>0</v>
      </c>
      <c r="F18" s="409">
        <f>MŠVVŠ!J42</f>
        <v>0</v>
      </c>
      <c r="G18" s="409">
        <f>MŠVVŠ!K43</f>
        <v>0</v>
      </c>
      <c r="H18" s="409">
        <f>MŠVVŠ!L43</f>
        <v>0</v>
      </c>
      <c r="I18" s="157">
        <f>MŠVVŠ!O44</f>
        <v>0</v>
      </c>
      <c r="J18" s="412">
        <f>MŠVVŠ!P44</f>
        <v>0</v>
      </c>
      <c r="K18" s="411">
        <f>MŠVVŠ!Q44</f>
        <v>0</v>
      </c>
      <c r="L18" s="411">
        <f>MŠVVŠ!R44</f>
        <v>0</v>
      </c>
      <c r="M18" s="411">
        <f>MŠVVŠ!S44</f>
        <v>0</v>
      </c>
      <c r="N18" s="411">
        <f>MŠVVŠ!T44</f>
        <v>0</v>
      </c>
      <c r="O18" s="411">
        <f>MŠVVŠ!U44</f>
        <v>0</v>
      </c>
      <c r="P18" s="157">
        <f>MŠVVŠ!W44</f>
        <v>0</v>
      </c>
      <c r="R18" s="409">
        <f>MŠVVŠ!Y44</f>
        <v>0</v>
      </c>
      <c r="S18" s="409">
        <f>MŠVVŠ!Z44</f>
        <v>0</v>
      </c>
      <c r="T18" s="158">
        <f>MŠVVŠ!AA44</f>
        <v>0</v>
      </c>
    </row>
    <row r="19" spans="1:20" ht="30" customHeight="1" x14ac:dyDescent="0.2">
      <c r="A19" s="430">
        <v>12</v>
      </c>
      <c r="B19" s="547" t="s">
        <v>54</v>
      </c>
      <c r="C19" s="406">
        <f>MK!G44</f>
        <v>227338.44</v>
      </c>
      <c r="D19" s="407">
        <f>MK!H44</f>
        <v>1696832.49</v>
      </c>
      <c r="E19" s="408">
        <f>MK!I42</f>
        <v>0</v>
      </c>
      <c r="F19" s="409">
        <f>MK!J42</f>
        <v>0</v>
      </c>
      <c r="G19" s="409">
        <f>MK!K43</f>
        <v>227338.44</v>
      </c>
      <c r="H19" s="409">
        <f>MK!L43</f>
        <v>1696832.49</v>
      </c>
      <c r="I19" s="157">
        <f>MK!O44</f>
        <v>1242155.6100000001</v>
      </c>
      <c r="J19" s="412">
        <f>MK!P44</f>
        <v>190557</v>
      </c>
      <c r="K19" s="411">
        <f>MK!Q44</f>
        <v>447681</v>
      </c>
      <c r="L19" s="411">
        <f>MK!R44</f>
        <v>6758</v>
      </c>
      <c r="M19" s="411">
        <f>MK!S44</f>
        <v>308263</v>
      </c>
      <c r="N19" s="411">
        <f>MK!T44</f>
        <v>-183799</v>
      </c>
      <c r="O19" s="411">
        <f>MK!U44</f>
        <v>-139418</v>
      </c>
      <c r="P19" s="157">
        <f>MK!W44</f>
        <v>228180</v>
      </c>
      <c r="R19" s="409">
        <f>MK!Y44</f>
        <v>43539.44</v>
      </c>
      <c r="S19" s="409">
        <f>MK!Z44</f>
        <v>1557414.49</v>
      </c>
      <c r="T19" s="158">
        <f>MK!AA44</f>
        <v>1470335.61</v>
      </c>
    </row>
    <row r="20" spans="1:20" ht="30" customHeight="1" x14ac:dyDescent="0.2">
      <c r="A20" s="430">
        <v>13</v>
      </c>
      <c r="B20" s="547" t="s">
        <v>55</v>
      </c>
      <c r="C20" s="406">
        <f>MZ!G44</f>
        <v>55839675</v>
      </c>
      <c r="D20" s="407">
        <f>MZ!H44</f>
        <v>48508780</v>
      </c>
      <c r="E20" s="408">
        <f>MZ!I42</f>
        <v>0</v>
      </c>
      <c r="F20" s="409">
        <f>MZ!J42</f>
        <v>0</v>
      </c>
      <c r="G20" s="409">
        <f>MZ!K43</f>
        <v>55839675</v>
      </c>
      <c r="H20" s="409">
        <f>MZ!L43</f>
        <v>48508780</v>
      </c>
      <c r="I20" s="157">
        <f>MZ!O44</f>
        <v>-63170570</v>
      </c>
      <c r="J20" s="412">
        <f>MZ!P44</f>
        <v>0</v>
      </c>
      <c r="K20" s="411">
        <f>MZ!Q44</f>
        <v>0</v>
      </c>
      <c r="L20" s="411">
        <f>MZ!R44</f>
        <v>0</v>
      </c>
      <c r="M20" s="411">
        <f>MZ!S44</f>
        <v>0</v>
      </c>
      <c r="N20" s="411">
        <f>MZ!T44</f>
        <v>0</v>
      </c>
      <c r="O20" s="411">
        <f>MZ!U44</f>
        <v>0</v>
      </c>
      <c r="P20" s="157">
        <f>MZ!W44</f>
        <v>0</v>
      </c>
      <c r="R20" s="409">
        <f>MZ!Y44</f>
        <v>55839675</v>
      </c>
      <c r="S20" s="409">
        <f>MZ!Z44</f>
        <v>48508780</v>
      </c>
      <c r="T20" s="158">
        <f>MZ!AA44</f>
        <v>-63170570</v>
      </c>
    </row>
    <row r="21" spans="1:20" ht="30" customHeight="1" x14ac:dyDescent="0.2">
      <c r="A21" s="430">
        <v>14</v>
      </c>
      <c r="B21" s="547" t="s">
        <v>56</v>
      </c>
      <c r="C21" s="406">
        <f>'Úrad vlády'!G44</f>
        <v>0</v>
      </c>
      <c r="D21" s="407">
        <f>'Úrad vlády'!H44</f>
        <v>0</v>
      </c>
      <c r="E21" s="408">
        <f>'Úrad vlády'!I42</f>
        <v>0</v>
      </c>
      <c r="F21" s="409">
        <f>'Úrad vlády'!J42</f>
        <v>0</v>
      </c>
      <c r="G21" s="409">
        <f>'Úrad vlády'!K43</f>
        <v>0</v>
      </c>
      <c r="H21" s="409">
        <f>'Úrad vlády'!L43</f>
        <v>0</v>
      </c>
      <c r="I21" s="157">
        <f>'Úrad vlády'!O44</f>
        <v>0</v>
      </c>
      <c r="J21" s="412">
        <f>'Úrad vlády'!P44</f>
        <v>0</v>
      </c>
      <c r="K21" s="411">
        <f>'Úrad vlády'!Q44</f>
        <v>0</v>
      </c>
      <c r="L21" s="411">
        <f>'Úrad vlády'!R44</f>
        <v>0</v>
      </c>
      <c r="M21" s="411">
        <f>'Úrad vlády'!S44</f>
        <v>0</v>
      </c>
      <c r="N21" s="411">
        <f>'Úrad vlády'!T44</f>
        <v>0</v>
      </c>
      <c r="O21" s="411">
        <f>'Úrad vlády'!U44</f>
        <v>0</v>
      </c>
      <c r="P21" s="157">
        <f>'Úrad vlády'!W44</f>
        <v>0</v>
      </c>
      <c r="R21" s="409">
        <f>'Úrad vlády'!Y44</f>
        <v>0</v>
      </c>
      <c r="S21" s="409">
        <f>'Úrad vlády'!Z44</f>
        <v>0</v>
      </c>
      <c r="T21" s="158">
        <f>'Úrad vlády'!AA44</f>
        <v>0</v>
      </c>
    </row>
    <row r="22" spans="1:20" ht="30" customHeight="1" x14ac:dyDescent="0.2">
      <c r="A22" s="430">
        <v>15</v>
      </c>
      <c r="B22" s="548" t="s">
        <v>57</v>
      </c>
      <c r="C22" s="406">
        <f>PVpreL!G42</f>
        <v>0</v>
      </c>
      <c r="D22" s="407">
        <f>PVpreL!H42</f>
        <v>0</v>
      </c>
      <c r="E22" s="408">
        <f>PVpreL!I42</f>
        <v>0</v>
      </c>
      <c r="F22" s="409">
        <f>PVpreL!J42</f>
        <v>0</v>
      </c>
      <c r="G22" s="409">
        <f>PVpreL!K43</f>
        <v>0</v>
      </c>
      <c r="H22" s="409">
        <f>PVpreL!L43</f>
        <v>0</v>
      </c>
      <c r="I22" s="157">
        <f>PVpreL!O44</f>
        <v>0</v>
      </c>
      <c r="J22" s="412">
        <f>PVpreL!P44</f>
        <v>0</v>
      </c>
      <c r="K22" s="411">
        <f>PVpreL!Q44</f>
        <v>0</v>
      </c>
      <c r="L22" s="411">
        <f>PVpreL!R44</f>
        <v>0</v>
      </c>
      <c r="M22" s="411">
        <f>PVpreL!S44</f>
        <v>0</v>
      </c>
      <c r="N22" s="411">
        <f>PVpreL!T44</f>
        <v>0</v>
      </c>
      <c r="O22" s="411">
        <f>PVpreL!U44</f>
        <v>0</v>
      </c>
      <c r="P22" s="157">
        <f>PVpreL!W44</f>
        <v>0</v>
      </c>
      <c r="R22" s="409">
        <f>PVpreL!Y44</f>
        <v>0</v>
      </c>
      <c r="S22" s="409">
        <f>PVpreL!Z44</f>
        <v>0</v>
      </c>
      <c r="T22" s="158">
        <f>PVpreL!AA44</f>
        <v>0</v>
      </c>
    </row>
    <row r="23" spans="1:20" ht="30" customHeight="1" x14ac:dyDescent="0.2">
      <c r="A23" s="430">
        <v>16</v>
      </c>
      <c r="B23" s="547" t="s">
        <v>58</v>
      </c>
      <c r="C23" s="406">
        <f>PMÚ!G44</f>
        <v>0</v>
      </c>
      <c r="D23" s="407">
        <f>PMÚ!H44</f>
        <v>0</v>
      </c>
      <c r="E23" s="410">
        <f>PMÚ!I42</f>
        <v>0</v>
      </c>
      <c r="F23" s="411">
        <f>PMÚ!J42</f>
        <v>0</v>
      </c>
      <c r="G23" s="411">
        <f>PMÚ!K43</f>
        <v>0</v>
      </c>
      <c r="H23" s="411">
        <f>PMÚ!L43</f>
        <v>0</v>
      </c>
      <c r="I23" s="157">
        <f>PMÚ!O44</f>
        <v>0</v>
      </c>
      <c r="J23" s="412">
        <f>PMÚ!P44</f>
        <v>0</v>
      </c>
      <c r="K23" s="411">
        <f>PMÚ!Q44</f>
        <v>0</v>
      </c>
      <c r="L23" s="411">
        <f>PMÚ!R44</f>
        <v>0</v>
      </c>
      <c r="M23" s="411">
        <f>PMÚ!S44</f>
        <v>0</v>
      </c>
      <c r="N23" s="411">
        <f>PMÚ!T44</f>
        <v>0</v>
      </c>
      <c r="O23" s="411">
        <f>PMÚ!U44</f>
        <v>0</v>
      </c>
      <c r="P23" s="157">
        <f>PMÚ!W44</f>
        <v>0</v>
      </c>
      <c r="R23" s="409">
        <f>PMÚ!Y44</f>
        <v>0</v>
      </c>
      <c r="S23" s="409">
        <f>PMÚ!Z44</f>
        <v>0</v>
      </c>
      <c r="T23" s="158">
        <f>PMÚ!AA44</f>
        <v>0</v>
      </c>
    </row>
    <row r="24" spans="1:20" ht="30" customHeight="1" x14ac:dyDescent="0.2">
      <c r="A24" s="430">
        <v>17</v>
      </c>
      <c r="B24" s="547" t="s">
        <v>59</v>
      </c>
      <c r="C24" s="406">
        <f>MIRRI!G44</f>
        <v>0</v>
      </c>
      <c r="D24" s="407">
        <f>MIRRI!H44</f>
        <v>194456</v>
      </c>
      <c r="E24" s="408">
        <f>MIRRI!I41</f>
        <v>0</v>
      </c>
      <c r="F24" s="409">
        <f>MIRRI!J41</f>
        <v>0</v>
      </c>
      <c r="G24" s="409">
        <f>MIRRI!K43</f>
        <v>0</v>
      </c>
      <c r="H24" s="409">
        <f>MIRRI!L43</f>
        <v>194456</v>
      </c>
      <c r="I24" s="157">
        <f>MIRRI!O44</f>
        <v>194456</v>
      </c>
      <c r="J24" s="412">
        <f>MIRRI!P44</f>
        <v>0</v>
      </c>
      <c r="K24" s="411">
        <f>MIRRI!Q44</f>
        <v>0</v>
      </c>
      <c r="L24" s="411">
        <f>MIRRI!R44</f>
        <v>0</v>
      </c>
      <c r="M24" s="411">
        <f>MIRRI!S44</f>
        <v>0</v>
      </c>
      <c r="N24" s="411">
        <f>MIRRI!T44</f>
        <v>0</v>
      </c>
      <c r="O24" s="411">
        <f>MIRRI!U44</f>
        <v>0</v>
      </c>
      <c r="P24" s="157">
        <f>MIRRI!W44</f>
        <v>0</v>
      </c>
      <c r="R24" s="409">
        <f>MIRRI!Y44</f>
        <v>0</v>
      </c>
      <c r="S24" s="409">
        <f>MIRRI!Z44</f>
        <v>194456</v>
      </c>
      <c r="T24" s="158">
        <f>MIRRI!AA44</f>
        <v>194456</v>
      </c>
    </row>
    <row r="25" spans="1:20" ht="30" customHeight="1" x14ac:dyDescent="0.2">
      <c r="A25" s="430">
        <v>18</v>
      </c>
      <c r="B25" s="548" t="s">
        <v>60</v>
      </c>
      <c r="C25" s="406">
        <f>ŠÚ!G44</f>
        <v>888</v>
      </c>
      <c r="D25" s="407">
        <f>ŠÚ!H44</f>
        <v>5096922</v>
      </c>
      <c r="E25" s="408">
        <f>ŠÚ!I42</f>
        <v>0</v>
      </c>
      <c r="F25" s="409">
        <f>ŠÚ!J42</f>
        <v>0</v>
      </c>
      <c r="G25" s="409">
        <f>ŠÚ!K43</f>
        <v>888</v>
      </c>
      <c r="H25" s="409">
        <f>ŠÚ!L43</f>
        <v>5096922</v>
      </c>
      <c r="I25" s="157">
        <f>ŠÚ!O44</f>
        <v>5095146</v>
      </c>
      <c r="J25" s="412">
        <f>ŠÚ!P44</f>
        <v>0</v>
      </c>
      <c r="K25" s="411">
        <f>ŠÚ!Q44</f>
        <v>0</v>
      </c>
      <c r="L25" s="411">
        <f>ŠÚ!R44</f>
        <v>0</v>
      </c>
      <c r="M25" s="411">
        <f>ŠÚ!S44</f>
        <v>0</v>
      </c>
      <c r="N25" s="411">
        <f>ŠÚ!T44</f>
        <v>0</v>
      </c>
      <c r="O25" s="411">
        <f>ŠÚ!U44</f>
        <v>0</v>
      </c>
      <c r="P25" s="157">
        <f>ŠÚ!W44</f>
        <v>0</v>
      </c>
      <c r="R25" s="409">
        <f>ŠÚ!Y44</f>
        <v>888</v>
      </c>
      <c r="S25" s="409">
        <f>ŠÚ!Z44</f>
        <v>5096922</v>
      </c>
      <c r="T25" s="158">
        <f>ŠÚ!AA44</f>
        <v>5095146</v>
      </c>
    </row>
    <row r="26" spans="1:20" ht="30" customHeight="1" x14ac:dyDescent="0.2">
      <c r="A26" s="430">
        <v>19</v>
      </c>
      <c r="B26" s="547" t="s">
        <v>61</v>
      </c>
      <c r="C26" s="406">
        <f>UGKK!G44</f>
        <v>0</v>
      </c>
      <c r="D26" s="407">
        <f>UGKK!H44</f>
        <v>0</v>
      </c>
      <c r="E26" s="408">
        <f>UGKK!I42</f>
        <v>0</v>
      </c>
      <c r="F26" s="409">
        <f>UGKK!J42</f>
        <v>0</v>
      </c>
      <c r="G26" s="409">
        <f>UGKK!K43</f>
        <v>0</v>
      </c>
      <c r="H26" s="409">
        <f>UGKK!L43</f>
        <v>0</v>
      </c>
      <c r="I26" s="157">
        <f>UGKK!O44</f>
        <v>0</v>
      </c>
      <c r="J26" s="412">
        <f>UGKK!P44</f>
        <v>0</v>
      </c>
      <c r="K26" s="411">
        <f>UGKK!Q44</f>
        <v>0</v>
      </c>
      <c r="L26" s="411">
        <f>UGKK!R44</f>
        <v>0</v>
      </c>
      <c r="M26" s="411">
        <f>UGKK!S44</f>
        <v>0</v>
      </c>
      <c r="N26" s="411">
        <f>UGKK!T44</f>
        <v>0</v>
      </c>
      <c r="O26" s="411">
        <f>UGKK!U44</f>
        <v>0</v>
      </c>
      <c r="P26" s="157">
        <f>UGKK!W44</f>
        <v>0</v>
      </c>
      <c r="R26" s="409">
        <f>UGKK!Y44</f>
        <v>0</v>
      </c>
      <c r="S26" s="409">
        <f>UGKK!Z44</f>
        <v>0</v>
      </c>
      <c r="T26" s="158">
        <f>UGKK!AA44</f>
        <v>0</v>
      </c>
    </row>
    <row r="27" spans="1:20" ht="30" customHeight="1" x14ac:dyDescent="0.2">
      <c r="A27" s="430">
        <v>20</v>
      </c>
      <c r="B27" s="547" t="s">
        <v>62</v>
      </c>
      <c r="C27" s="406">
        <f>ÚJD!G44</f>
        <v>1234500</v>
      </c>
      <c r="D27" s="407">
        <f>ÚJD!H44</f>
        <v>1836558</v>
      </c>
      <c r="E27" s="408">
        <f>ÚJD!I42</f>
        <v>950050</v>
      </c>
      <c r="F27" s="409">
        <f>ÚJD!J42</f>
        <v>40</v>
      </c>
      <c r="G27" s="409">
        <f>ÚJD!K43</f>
        <v>284450</v>
      </c>
      <c r="H27" s="409">
        <f>ÚJD!L43</f>
        <v>1836518</v>
      </c>
      <c r="I27" s="157">
        <f>ÚJD!O44</f>
        <v>-632442</v>
      </c>
      <c r="J27" s="412">
        <f>ÚJD!P44</f>
        <v>0</v>
      </c>
      <c r="K27" s="411">
        <f>ÚJD!Q44</f>
        <v>0</v>
      </c>
      <c r="L27" s="411">
        <f>ÚJD!R44</f>
        <v>0</v>
      </c>
      <c r="M27" s="411">
        <f>ÚJD!S44</f>
        <v>0</v>
      </c>
      <c r="N27" s="411">
        <f>ÚJD!T44</f>
        <v>0</v>
      </c>
      <c r="O27" s="411">
        <f>ÚJD!U44</f>
        <v>0</v>
      </c>
      <c r="P27" s="157">
        <f>ÚJD!W44</f>
        <v>0</v>
      </c>
      <c r="R27" s="409">
        <f>ÚJD!Y44</f>
        <v>1234500</v>
      </c>
      <c r="S27" s="409">
        <f>ÚJD!Z44</f>
        <v>1836558</v>
      </c>
      <c r="T27" s="158">
        <f>ÚJD!AA44</f>
        <v>-632442</v>
      </c>
    </row>
    <row r="28" spans="1:20" ht="30" customHeight="1" x14ac:dyDescent="0.2">
      <c r="A28" s="430">
        <v>21</v>
      </c>
      <c r="B28" s="548" t="s">
        <v>63</v>
      </c>
      <c r="C28" s="406">
        <f>ÚNMS!G44</f>
        <v>3258</v>
      </c>
      <c r="D28" s="407">
        <f>ÚNMS!H44</f>
        <v>8578</v>
      </c>
      <c r="E28" s="408">
        <f>ÚNMS!I42</f>
        <v>0</v>
      </c>
      <c r="F28" s="409">
        <f>ÚNMS!J42</f>
        <v>0</v>
      </c>
      <c r="G28" s="409">
        <f>ÚNMS!K43</f>
        <v>3258</v>
      </c>
      <c r="H28" s="409">
        <f>ÚNMS!L43</f>
        <v>8578</v>
      </c>
      <c r="I28" s="157">
        <f>ÚNMS!O44</f>
        <v>2062</v>
      </c>
      <c r="J28" s="412">
        <f>ÚNMS!P44</f>
        <v>0</v>
      </c>
      <c r="K28" s="411">
        <f>ÚNMS!Q44</f>
        <v>0</v>
      </c>
      <c r="L28" s="411">
        <f>ÚNMS!R44</f>
        <v>0</v>
      </c>
      <c r="M28" s="411">
        <f>ÚNMS!S44</f>
        <v>0</v>
      </c>
      <c r="N28" s="411">
        <f>ÚNMS!T44</f>
        <v>0</v>
      </c>
      <c r="O28" s="411">
        <f>ÚNMS!U44</f>
        <v>0</v>
      </c>
      <c r="P28" s="157">
        <f>ÚNMS!W44</f>
        <v>0</v>
      </c>
      <c r="R28" s="409">
        <f>ÚNMS!Y44</f>
        <v>3258</v>
      </c>
      <c r="S28" s="409">
        <f>ÚNMS!Z44</f>
        <v>8578</v>
      </c>
      <c r="T28" s="158">
        <f>ÚNMS!AA44</f>
        <v>2062</v>
      </c>
    </row>
    <row r="29" spans="1:20" ht="30" customHeight="1" x14ac:dyDescent="0.2">
      <c r="A29" s="430">
        <v>22</v>
      </c>
      <c r="B29" s="548" t="s">
        <v>64</v>
      </c>
      <c r="C29" s="406">
        <f>ÚREKPS!G44</f>
        <v>46685704</v>
      </c>
      <c r="D29" s="407">
        <f>ÚREKPS!H44</f>
        <v>0</v>
      </c>
      <c r="E29" s="408">
        <f>ÚREKPS!I42</f>
        <v>0</v>
      </c>
      <c r="F29" s="409">
        <f>ÚREKPS!J42</f>
        <v>0</v>
      </c>
      <c r="G29" s="409">
        <f>ÚREKPS!K43</f>
        <v>46685704</v>
      </c>
      <c r="H29" s="409">
        <f>ÚREKPS!L43</f>
        <v>0</v>
      </c>
      <c r="I29" s="157">
        <f>ÚREKPS!O44</f>
        <v>-93371408</v>
      </c>
      <c r="J29" s="412">
        <f>ÚREKPS!P44</f>
        <v>9998965</v>
      </c>
      <c r="K29" s="411">
        <f>ÚREKPS!Q44</f>
        <v>0</v>
      </c>
      <c r="L29" s="411">
        <f>ÚREKPS!R44</f>
        <v>2130339</v>
      </c>
      <c r="M29" s="411">
        <f>ÚREKPS!S44</f>
        <v>0</v>
      </c>
      <c r="N29" s="411">
        <f>ÚREKPS!T44</f>
        <v>-7868626</v>
      </c>
      <c r="O29" s="411">
        <f>ÚREKPS!U44</f>
        <v>0</v>
      </c>
      <c r="P29" s="157">
        <f>ÚREKPS!W44</f>
        <v>15737252</v>
      </c>
      <c r="R29" s="409">
        <f>ÚREKPS!Y44</f>
        <v>38817078</v>
      </c>
      <c r="S29" s="409">
        <f>ÚREKPS!Z44</f>
        <v>0</v>
      </c>
      <c r="T29" s="158">
        <f>ÚREKPS!AA44</f>
        <v>-77634156</v>
      </c>
    </row>
    <row r="30" spans="1:20" ht="30" customHeight="1" x14ac:dyDescent="0.2">
      <c r="A30" s="430">
        <v>23</v>
      </c>
      <c r="B30" s="548" t="s">
        <v>65</v>
      </c>
      <c r="C30" s="406">
        <f>ÚRSO!G44</f>
        <v>13867051</v>
      </c>
      <c r="D30" s="407">
        <f>ÚRSO!H44</f>
        <v>101185816</v>
      </c>
      <c r="E30" s="408">
        <f>ÚRSO!I42</f>
        <v>0</v>
      </c>
      <c r="F30" s="409">
        <f>ÚRSO!J42</f>
        <v>0</v>
      </c>
      <c r="G30" s="409">
        <f>ÚRSO!K43</f>
        <v>13867051</v>
      </c>
      <c r="H30" s="409">
        <f>ÚRSO!L43</f>
        <v>101185816</v>
      </c>
      <c r="I30" s="157">
        <f>ÚRSO!O44</f>
        <v>73451714</v>
      </c>
      <c r="J30" s="412">
        <f>ÚRSO!P44</f>
        <v>0</v>
      </c>
      <c r="K30" s="411">
        <f>ÚRSO!Q44</f>
        <v>3204992</v>
      </c>
      <c r="L30" s="411">
        <f>ÚRSO!R44</f>
        <v>0</v>
      </c>
      <c r="M30" s="411">
        <f>ÚRSO!S44</f>
        <v>821820</v>
      </c>
      <c r="N30" s="411">
        <f>ÚRSO!T44</f>
        <v>0</v>
      </c>
      <c r="O30" s="411">
        <f>ÚRSO!U44</f>
        <v>-2383172</v>
      </c>
      <c r="P30" s="157">
        <f>ÚRSO!W44</f>
        <v>-2383172</v>
      </c>
      <c r="R30" s="409">
        <f>ÚRSO!Y44</f>
        <v>13867051</v>
      </c>
      <c r="S30" s="409">
        <f>ÚRSO!Z44</f>
        <v>98802644</v>
      </c>
      <c r="T30" s="158">
        <f>ÚRSO!AA44</f>
        <v>71068542</v>
      </c>
    </row>
    <row r="31" spans="1:20" ht="30" customHeight="1" x14ac:dyDescent="0.2">
      <c r="A31" s="430">
        <v>22</v>
      </c>
      <c r="B31" s="548" t="s">
        <v>66</v>
      </c>
      <c r="C31" s="412">
        <f>ÚVO!G44</f>
        <v>0</v>
      </c>
      <c r="D31" s="413">
        <f>ÚVO!H44</f>
        <v>0</v>
      </c>
      <c r="E31" s="410">
        <f>ÚVO!I42</f>
        <v>0</v>
      </c>
      <c r="F31" s="411">
        <f>ÚVO!J42</f>
        <v>0</v>
      </c>
      <c r="G31" s="411">
        <f>ÚVO!K43</f>
        <v>0</v>
      </c>
      <c r="H31" s="411">
        <f>ÚVO!L43</f>
        <v>0</v>
      </c>
      <c r="I31" s="157">
        <f>ÚVO!O44</f>
        <v>0</v>
      </c>
      <c r="J31" s="412">
        <f>ÚVO!P44</f>
        <v>0</v>
      </c>
      <c r="K31" s="411">
        <f>ÚVO!Q44</f>
        <v>0</v>
      </c>
      <c r="L31" s="411">
        <f>ÚVO!R44</f>
        <v>0</v>
      </c>
      <c r="M31" s="411">
        <f>ÚVO!S44</f>
        <v>0</v>
      </c>
      <c r="N31" s="411">
        <f>ÚVO!T44</f>
        <v>0</v>
      </c>
      <c r="O31" s="411">
        <f>ÚVO!U44</f>
        <v>0</v>
      </c>
      <c r="P31" s="157">
        <f>ÚVO!W44</f>
        <v>0</v>
      </c>
      <c r="R31" s="409">
        <f>ÚVO!Y44</f>
        <v>0</v>
      </c>
      <c r="S31" s="409">
        <f>ÚVO!Z44</f>
        <v>0</v>
      </c>
      <c r="T31" s="158">
        <f>ÚVO!AA44</f>
        <v>0</v>
      </c>
    </row>
    <row r="32" spans="1:20" ht="30" customHeight="1" x14ac:dyDescent="0.2">
      <c r="A32" s="430">
        <v>23</v>
      </c>
      <c r="B32" s="548" t="s">
        <v>67</v>
      </c>
      <c r="C32" s="412">
        <f>ÚPV!G44</f>
        <v>1249430</v>
      </c>
      <c r="D32" s="413">
        <f>ÚPV!H44</f>
        <v>45908</v>
      </c>
      <c r="E32" s="410">
        <f>ÚPV!I42</f>
        <v>0</v>
      </c>
      <c r="F32" s="411">
        <f>ÚPV!J42</f>
        <v>0</v>
      </c>
      <c r="G32" s="411">
        <f>ÚPV!K43</f>
        <v>1249430</v>
      </c>
      <c r="H32" s="411">
        <f>ÚPV!L43</f>
        <v>45908</v>
      </c>
      <c r="I32" s="157">
        <f>ÚPV!O44</f>
        <v>-2452952</v>
      </c>
      <c r="J32" s="412">
        <f>ÚPV!P44</f>
        <v>0</v>
      </c>
      <c r="K32" s="411">
        <f>ÚPV!Q44</f>
        <v>0</v>
      </c>
      <c r="L32" s="411">
        <f>ÚPV!R44</f>
        <v>0</v>
      </c>
      <c r="M32" s="411">
        <f>ÚPV!S44</f>
        <v>0</v>
      </c>
      <c r="N32" s="411">
        <f>ÚPV!T44</f>
        <v>0</v>
      </c>
      <c r="O32" s="411">
        <f>ÚPV!U44</f>
        <v>0</v>
      </c>
      <c r="P32" s="157">
        <f>ÚPV!W44</f>
        <v>0</v>
      </c>
      <c r="R32" s="409">
        <f>ÚPV!Y44</f>
        <v>1249430</v>
      </c>
      <c r="S32" s="409">
        <f>ÚPV!Z44</f>
        <v>45908</v>
      </c>
      <c r="T32" s="158">
        <f>ÚPV!AA44</f>
        <v>-2452952</v>
      </c>
    </row>
    <row r="33" spans="1:23" ht="30" customHeight="1" x14ac:dyDescent="0.2">
      <c r="A33" s="430">
        <v>24</v>
      </c>
      <c r="B33" s="548" t="s">
        <v>68</v>
      </c>
      <c r="C33" s="412">
        <f>SŠHR!G44</f>
        <v>0</v>
      </c>
      <c r="D33" s="413">
        <f>SŠHR!H44</f>
        <v>0</v>
      </c>
      <c r="E33" s="410">
        <f>SŠHR!I42</f>
        <v>0</v>
      </c>
      <c r="F33" s="411">
        <f>SŠHR!J42</f>
        <v>0</v>
      </c>
      <c r="G33" s="411">
        <f>SŠHR!K43</f>
        <v>0</v>
      </c>
      <c r="H33" s="411">
        <f>SŠHR!L43</f>
        <v>0</v>
      </c>
      <c r="I33" s="157">
        <f>SŠHR!O44</f>
        <v>0</v>
      </c>
      <c r="J33" s="412">
        <f>SŠHR!P44</f>
        <v>0</v>
      </c>
      <c r="K33" s="411">
        <f>SŠHR!Q44</f>
        <v>0</v>
      </c>
      <c r="L33" s="411">
        <f>SŠHR!R44</f>
        <v>0</v>
      </c>
      <c r="M33" s="411">
        <f>SŠHR!S44</f>
        <v>0</v>
      </c>
      <c r="N33" s="411">
        <f>SŠHR!T44</f>
        <v>0</v>
      </c>
      <c r="O33" s="411">
        <f>SŠHR!U44</f>
        <v>0</v>
      </c>
      <c r="P33" s="157">
        <f>SŠHR!W44</f>
        <v>0</v>
      </c>
      <c r="R33" s="409">
        <f>SŠHR!Y44</f>
        <v>0</v>
      </c>
      <c r="S33" s="409">
        <f>SŠHR!Z44</f>
        <v>0</v>
      </c>
      <c r="T33" s="158">
        <f>SŠHR!AA44</f>
        <v>0</v>
      </c>
    </row>
    <row r="34" spans="1:23" ht="30" customHeight="1" x14ac:dyDescent="0.2">
      <c r="A34" s="430">
        <v>25</v>
      </c>
      <c r="B34" s="548" t="s">
        <v>69</v>
      </c>
      <c r="C34" s="412">
        <f>NBÚ!G44</f>
        <v>0</v>
      </c>
      <c r="D34" s="413">
        <f>NBÚ!H44</f>
        <v>0</v>
      </c>
      <c r="E34" s="410">
        <f>NBÚ!I42</f>
        <v>0</v>
      </c>
      <c r="F34" s="411">
        <f>NBÚ!J44</f>
        <v>0</v>
      </c>
      <c r="G34" s="411">
        <f>NBÚ!K42</f>
        <v>0</v>
      </c>
      <c r="H34" s="411">
        <f>NBÚ!L43</f>
        <v>0</v>
      </c>
      <c r="I34" s="157">
        <f>NBÚ!O44</f>
        <v>0</v>
      </c>
      <c r="J34" s="412">
        <f>NBÚ!P44</f>
        <v>0</v>
      </c>
      <c r="K34" s="411">
        <f>NBÚ!Q44</f>
        <v>0</v>
      </c>
      <c r="L34" s="411">
        <f>NBÚ!R44</f>
        <v>0</v>
      </c>
      <c r="M34" s="411">
        <f>NBÚ!S44</f>
        <v>0</v>
      </c>
      <c r="N34" s="411">
        <f>NBÚ!T44</f>
        <v>0</v>
      </c>
      <c r="O34" s="411">
        <f>NBÚ!U44</f>
        <v>0</v>
      </c>
      <c r="P34" s="157">
        <f>NBÚ!W44</f>
        <v>0</v>
      </c>
      <c r="R34" s="409">
        <f>NBÚ!Y44</f>
        <v>0</v>
      </c>
      <c r="S34" s="409">
        <f>NBÚ!Z44</f>
        <v>0</v>
      </c>
      <c r="T34" s="158">
        <f>NBÚ!AA44</f>
        <v>0</v>
      </c>
    </row>
    <row r="35" spans="1:23" ht="30" customHeight="1" x14ac:dyDescent="0.2">
      <c r="A35" s="430">
        <v>26</v>
      </c>
      <c r="B35" s="548" t="s">
        <v>70</v>
      </c>
      <c r="C35" s="412">
        <f>NBS!G44</f>
        <v>3881884</v>
      </c>
      <c r="D35" s="413">
        <f>NBS!H44</f>
        <v>9801375</v>
      </c>
      <c r="E35" s="410">
        <f>NBS!I42</f>
        <v>0</v>
      </c>
      <c r="F35" s="411">
        <f>NBS!J42</f>
        <v>0</v>
      </c>
      <c r="G35" s="411">
        <f>NBS!K43</f>
        <v>3881884</v>
      </c>
      <c r="H35" s="411">
        <f>NBS!L43</f>
        <v>9801375</v>
      </c>
      <c r="I35" s="157">
        <f>NBS!O44</f>
        <v>2037607</v>
      </c>
      <c r="J35" s="412">
        <f>NBS!P44</f>
        <v>0</v>
      </c>
      <c r="K35" s="411">
        <f>NBS!Q44</f>
        <v>0</v>
      </c>
      <c r="L35" s="411">
        <f>NBS!R44</f>
        <v>0</v>
      </c>
      <c r="M35" s="411">
        <f>NBS!S44</f>
        <v>0</v>
      </c>
      <c r="N35" s="411">
        <f>NBS!T44</f>
        <v>0</v>
      </c>
      <c r="O35" s="411">
        <f>NBS!U44</f>
        <v>0</v>
      </c>
      <c r="P35" s="157">
        <f>NBS!W44</f>
        <v>0</v>
      </c>
      <c r="R35" s="409">
        <f>NBS!Y44</f>
        <v>3881884</v>
      </c>
      <c r="S35" s="409">
        <f>NBS!Z44</f>
        <v>9801375</v>
      </c>
      <c r="T35" s="158">
        <f>NBS!AA44</f>
        <v>2037607</v>
      </c>
    </row>
    <row r="36" spans="1:23" ht="30" customHeight="1" x14ac:dyDescent="0.2">
      <c r="A36" s="430">
        <v>27</v>
      </c>
      <c r="B36" s="548" t="s">
        <v>71</v>
      </c>
      <c r="C36" s="406">
        <f>ÚOOÚ!G44</f>
        <v>0</v>
      </c>
      <c r="D36" s="407">
        <f>ÚOOÚ!H44</f>
        <v>0</v>
      </c>
      <c r="E36" s="408">
        <f>ÚOOÚ!I42</f>
        <v>0</v>
      </c>
      <c r="F36" s="409">
        <f>ÚOOÚ!J42</f>
        <v>0</v>
      </c>
      <c r="G36" s="409">
        <f>ÚOOÚ!K43</f>
        <v>0</v>
      </c>
      <c r="H36" s="409">
        <f>ÚOOÚ!L43</f>
        <v>0</v>
      </c>
      <c r="I36" s="157">
        <f>ÚOOÚ!O44</f>
        <v>0</v>
      </c>
      <c r="J36" s="412">
        <f>ÚOOÚ!P44</f>
        <v>0</v>
      </c>
      <c r="K36" s="411">
        <f>ÚOOÚ!Q44</f>
        <v>0</v>
      </c>
      <c r="L36" s="411">
        <f>ÚOOÚ!R44</f>
        <v>0</v>
      </c>
      <c r="M36" s="411">
        <f>ÚOOÚ!S44</f>
        <v>0</v>
      </c>
      <c r="N36" s="411">
        <f>ÚOOÚ!T44</f>
        <v>0</v>
      </c>
      <c r="O36" s="411">
        <f>ÚOOÚ!U44</f>
        <v>0</v>
      </c>
      <c r="P36" s="157">
        <f>ÚOOÚ!W44</f>
        <v>0</v>
      </c>
      <c r="R36" s="409">
        <f>ÚOOÚ!Y44</f>
        <v>0</v>
      </c>
      <c r="S36" s="409">
        <f>ÚOOÚ!Z44</f>
        <v>0</v>
      </c>
      <c r="T36" s="158">
        <f>ÚOOÚ!AA44</f>
        <v>0</v>
      </c>
    </row>
    <row r="37" spans="1:23" ht="30" customHeight="1" x14ac:dyDescent="0.2">
      <c r="A37" s="430">
        <v>28</v>
      </c>
      <c r="B37" s="548" t="s">
        <v>72</v>
      </c>
      <c r="C37" s="406">
        <f>GP!G44</f>
        <v>0</v>
      </c>
      <c r="D37" s="407">
        <f>GP!H44</f>
        <v>0</v>
      </c>
      <c r="E37" s="408">
        <f>GP!I42</f>
        <v>0</v>
      </c>
      <c r="F37" s="409">
        <f>GP!J42</f>
        <v>0</v>
      </c>
      <c r="G37" s="409">
        <f>GP!K43</f>
        <v>0</v>
      </c>
      <c r="H37" s="409">
        <f>GP!L43</f>
        <v>0</v>
      </c>
      <c r="I37" s="157">
        <f>GP!O44</f>
        <v>0</v>
      </c>
      <c r="J37" s="412">
        <f>GP!P44</f>
        <v>0</v>
      </c>
      <c r="K37" s="411">
        <f>GP!Q44</f>
        <v>0</v>
      </c>
      <c r="L37" s="411">
        <f>GP!R44</f>
        <v>0</v>
      </c>
      <c r="M37" s="411">
        <f>GP!S44</f>
        <v>0</v>
      </c>
      <c r="N37" s="411">
        <f>GP!T44</f>
        <v>0</v>
      </c>
      <c r="O37" s="411">
        <f>GP!U44</f>
        <v>0</v>
      </c>
      <c r="P37" s="157">
        <f>GP!W44</f>
        <v>0</v>
      </c>
      <c r="R37" s="409">
        <f>GP!Y44</f>
        <v>0</v>
      </c>
      <c r="S37" s="409">
        <f>GP!Z44</f>
        <v>0</v>
      </c>
      <c r="T37" s="158">
        <f>GP!AA44</f>
        <v>0</v>
      </c>
    </row>
    <row r="38" spans="1:23" ht="30" customHeight="1" x14ac:dyDescent="0.2">
      <c r="A38" s="430">
        <v>29</v>
      </c>
      <c r="B38" s="548" t="s">
        <v>73</v>
      </c>
      <c r="C38" s="406">
        <f>NKÚ!G44</f>
        <v>0</v>
      </c>
      <c r="D38" s="407">
        <f>NKÚ!H44</f>
        <v>0</v>
      </c>
      <c r="E38" s="408">
        <f>NKÚ!I42</f>
        <v>0</v>
      </c>
      <c r="F38" s="409">
        <f>NKÚ!J42</f>
        <v>0</v>
      </c>
      <c r="G38" s="409">
        <f>NKÚ!K43</f>
        <v>0</v>
      </c>
      <c r="H38" s="409">
        <f>NKÚ!L43</f>
        <v>0</v>
      </c>
      <c r="I38" s="157">
        <f>NKÚ!O44</f>
        <v>0</v>
      </c>
      <c r="J38" s="412">
        <f>NKÚ!P44</f>
        <v>0</v>
      </c>
      <c r="K38" s="411">
        <f>NKÚ!Q44</f>
        <v>0</v>
      </c>
      <c r="L38" s="411">
        <f>NKÚ!R44</f>
        <v>0</v>
      </c>
      <c r="M38" s="411">
        <f>NKÚ!S44</f>
        <v>0</v>
      </c>
      <c r="N38" s="411">
        <f>NKÚ!T44</f>
        <v>0</v>
      </c>
      <c r="O38" s="411">
        <f>NKÚ!U44</f>
        <v>0</v>
      </c>
      <c r="P38" s="157">
        <f>NKÚ!W44</f>
        <v>0</v>
      </c>
      <c r="R38" s="409">
        <f>NKÚ!Y44</f>
        <v>0</v>
      </c>
      <c r="S38" s="409">
        <f>NKÚ!Z44</f>
        <v>0</v>
      </c>
      <c r="T38" s="158">
        <f>NKÚ!AA44</f>
        <v>0</v>
      </c>
    </row>
    <row r="39" spans="1:23" ht="30" customHeight="1" x14ac:dyDescent="0.2">
      <c r="A39" s="430">
        <v>30</v>
      </c>
      <c r="B39" s="548" t="s">
        <v>74</v>
      </c>
      <c r="C39" s="406">
        <f>MCRŠ!G44</f>
        <v>0</v>
      </c>
      <c r="D39" s="407">
        <f>MCRŠ!H44</f>
        <v>89850</v>
      </c>
      <c r="E39" s="408">
        <f>MCRŠ!I42</f>
        <v>0</v>
      </c>
      <c r="F39" s="409">
        <f>MCRŠ!J42</f>
        <v>0</v>
      </c>
      <c r="G39" s="409">
        <f>MCRŠ!K43</f>
        <v>0</v>
      </c>
      <c r="H39" s="409">
        <f>MCRŠ!L43</f>
        <v>89850</v>
      </c>
      <c r="I39" s="157">
        <f>MCRŠ!O44</f>
        <v>89850</v>
      </c>
      <c r="J39" s="412">
        <f>MCRŠ!P44</f>
        <v>0</v>
      </c>
      <c r="K39" s="411">
        <f>MCRŠ!Q44</f>
        <v>0</v>
      </c>
      <c r="L39" s="411">
        <f>MCRŠ!R44</f>
        <v>0</v>
      </c>
      <c r="M39" s="411">
        <f>MCRŠ!S44</f>
        <v>0</v>
      </c>
      <c r="N39" s="411">
        <f>MCRŠ!T44</f>
        <v>0</v>
      </c>
      <c r="O39" s="411">
        <f>MCRŠ!U44</f>
        <v>0</v>
      </c>
      <c r="P39" s="157">
        <f>MCRŠ!W44</f>
        <v>0</v>
      </c>
      <c r="R39" s="409">
        <f>MCRŠ!Y44</f>
        <v>0</v>
      </c>
      <c r="S39" s="409">
        <f>MCRŠ!Z44</f>
        <v>89850</v>
      </c>
      <c r="T39" s="158">
        <f>MCRŠ!AA44</f>
        <v>89850</v>
      </c>
    </row>
    <row r="40" spans="1:23" ht="30" customHeight="1" thickBot="1" x14ac:dyDescent="0.25">
      <c r="A40" s="430">
        <v>31</v>
      </c>
      <c r="B40" s="548" t="s">
        <v>75</v>
      </c>
      <c r="C40" s="406">
        <f>NRSR!H44</f>
        <v>12742560</v>
      </c>
      <c r="D40" s="407">
        <f>NRSR!I44</f>
        <v>0</v>
      </c>
      <c r="E40" s="408">
        <f>NRSR!J42</f>
        <v>0</v>
      </c>
      <c r="F40" s="409">
        <f>NRSR!K42</f>
        <v>0</v>
      </c>
      <c r="G40" s="409">
        <f>NRSR!L43</f>
        <v>12742560</v>
      </c>
      <c r="H40" s="409">
        <f>NRSR!M43</f>
        <v>0</v>
      </c>
      <c r="I40" s="157">
        <f>NRSR!P44</f>
        <v>-25485120</v>
      </c>
      <c r="J40" s="412">
        <f>NRSR!Q44</f>
        <v>0</v>
      </c>
      <c r="K40" s="411">
        <f>NRSR!R44</f>
        <v>0</v>
      </c>
      <c r="L40" s="411">
        <f>NRSR!S44</f>
        <v>0</v>
      </c>
      <c r="M40" s="411">
        <f>NRSR!T44</f>
        <v>0</v>
      </c>
      <c r="N40" s="411">
        <f>NRSR!U44</f>
        <v>0</v>
      </c>
      <c r="O40" s="411">
        <f>NRSR!V44</f>
        <v>0</v>
      </c>
      <c r="P40" s="157">
        <f>NRSR!X44</f>
        <v>0</v>
      </c>
      <c r="Q40" s="76">
        <f>NRSR!Y44</f>
        <v>0</v>
      </c>
      <c r="R40" s="409">
        <f>NRSR!Z44</f>
        <v>12742560</v>
      </c>
      <c r="S40" s="409">
        <f>NRSR!AA44</f>
        <v>0</v>
      </c>
      <c r="T40" s="158">
        <f>NRSR!AB44</f>
        <v>-25485120</v>
      </c>
    </row>
    <row r="41" spans="1:23" ht="15" customHeight="1" thickBot="1" x14ac:dyDescent="0.25">
      <c r="A41" s="466"/>
      <c r="B41" s="467"/>
      <c r="C41" s="466"/>
      <c r="D41" s="467"/>
      <c r="E41" s="467"/>
      <c r="F41" s="467"/>
      <c r="G41" s="467"/>
      <c r="H41" s="467"/>
      <c r="I41" s="468"/>
      <c r="J41" s="466"/>
      <c r="K41" s="467"/>
      <c r="L41" s="467"/>
      <c r="M41" s="467"/>
      <c r="N41" s="467"/>
      <c r="O41" s="467"/>
      <c r="P41" s="468"/>
      <c r="R41" s="474"/>
      <c r="S41" s="475"/>
      <c r="T41" s="471"/>
    </row>
    <row r="42" spans="1:23" ht="14.25" customHeight="1" outlineLevel="1" thickBot="1" x14ac:dyDescent="0.25">
      <c r="A42" s="605" t="s">
        <v>76</v>
      </c>
      <c r="B42" s="606"/>
      <c r="C42" s="414"/>
      <c r="D42" s="415"/>
      <c r="E42" s="414">
        <f>SUM(E8:E41)</f>
        <v>1577139</v>
      </c>
      <c r="F42" s="416">
        <f>SUM(F8:F41)</f>
        <v>161</v>
      </c>
      <c r="G42" s="417"/>
      <c r="H42" s="417"/>
      <c r="I42" s="418"/>
      <c r="J42" s="419"/>
      <c r="K42" s="420"/>
      <c r="L42" s="420"/>
      <c r="M42" s="420"/>
      <c r="N42" s="213"/>
      <c r="O42" s="213"/>
      <c r="P42" s="421"/>
    </row>
    <row r="43" spans="1:23" ht="20.25" outlineLevel="1" thickBot="1" x14ac:dyDescent="0.25">
      <c r="A43" s="247" t="s">
        <v>77</v>
      </c>
      <c r="B43" s="247"/>
      <c r="C43" s="248"/>
      <c r="D43" s="249"/>
      <c r="E43" s="248"/>
      <c r="F43" s="249"/>
      <c r="G43" s="349">
        <f>SUM(G8:G41)</f>
        <v>411342284.08999997</v>
      </c>
      <c r="H43" s="349">
        <f>SUM(H8:H41)</f>
        <v>277329631.81</v>
      </c>
      <c r="I43" s="422"/>
      <c r="J43" s="423"/>
      <c r="K43" s="424"/>
      <c r="L43" s="424"/>
      <c r="M43" s="424"/>
      <c r="N43" s="424"/>
      <c r="O43" s="424"/>
      <c r="P43" s="425"/>
    </row>
    <row r="44" spans="1:23" ht="19.5" customHeight="1" thickBot="1" x14ac:dyDescent="0.25">
      <c r="A44" s="603" t="s">
        <v>78</v>
      </c>
      <c r="B44" s="604"/>
      <c r="C44" s="426">
        <f>E42+G43</f>
        <v>412919423.08999997</v>
      </c>
      <c r="D44" s="427">
        <f>F42+H43</f>
        <v>277329792.81</v>
      </c>
      <c r="E44" s="110"/>
      <c r="F44" s="110"/>
      <c r="G44" s="110"/>
      <c r="H44" s="110"/>
      <c r="I44" s="469">
        <f>SUM(I8:I41)</f>
        <v>-548509053.37</v>
      </c>
      <c r="J44" s="348">
        <f t="shared" ref="J44:N44" si="0">SUM(J8:J41)</f>
        <v>11950755</v>
      </c>
      <c r="K44" s="349">
        <f t="shared" si="0"/>
        <v>9693738</v>
      </c>
      <c r="L44" s="349">
        <f t="shared" si="0"/>
        <v>6565776</v>
      </c>
      <c r="M44" s="349">
        <f t="shared" si="0"/>
        <v>1479150</v>
      </c>
      <c r="N44" s="349">
        <f t="shared" si="0"/>
        <v>-5384979</v>
      </c>
      <c r="O44" s="349">
        <f>SUM(O8:O41)</f>
        <v>-8214588</v>
      </c>
      <c r="P44" s="428">
        <f>SUM(P8:P41)</f>
        <v>2555370</v>
      </c>
      <c r="R44" s="348">
        <f>SUM(R8:R41)</f>
        <v>407534444.08999997</v>
      </c>
      <c r="S44" s="349">
        <f t="shared" ref="S44" si="1">SUM(S8:S41)</f>
        <v>269115204.81</v>
      </c>
      <c r="T44" s="425">
        <f>SUM(T8:T41)</f>
        <v>-545953683.37</v>
      </c>
    </row>
    <row r="45" spans="1:23" ht="10.5" customHeight="1" thickBot="1" x14ac:dyDescent="0.25">
      <c r="A45" s="111"/>
      <c r="B45" s="111"/>
      <c r="C45" s="446"/>
      <c r="D45" s="446"/>
      <c r="E45" s="110"/>
      <c r="F45" s="110"/>
      <c r="G45" s="110"/>
      <c r="H45" s="110"/>
      <c r="I45" s="447"/>
      <c r="J45" s="163"/>
      <c r="K45" s="300"/>
      <c r="L45" s="110"/>
      <c r="M45" s="300"/>
      <c r="N45" s="110"/>
      <c r="O45" s="300"/>
      <c r="P45" s="110"/>
      <c r="R45" s="446"/>
      <c r="S45" s="446"/>
      <c r="T45" s="446"/>
    </row>
    <row r="46" spans="1:23" s="110" customFormat="1" ht="19.5" customHeight="1" thickBot="1" x14ac:dyDescent="0.3">
      <c r="A46" s="431" t="s">
        <v>79</v>
      </c>
      <c r="C46" s="111"/>
      <c r="D46" s="164"/>
      <c r="O46" s="432"/>
      <c r="Q46" s="76"/>
      <c r="S46" s="425">
        <f>SUM(T8:T40)</f>
        <v>-545953683.37</v>
      </c>
      <c r="U46" s="76"/>
      <c r="V46" s="76"/>
      <c r="W46" s="76"/>
    </row>
    <row r="47" spans="1:23" ht="24.75" customHeight="1" x14ac:dyDescent="0.2">
      <c r="B47" s="76"/>
      <c r="E47" s="169"/>
      <c r="F47" s="169"/>
      <c r="G47" s="169"/>
      <c r="H47" s="405"/>
      <c r="I47" s="181"/>
      <c r="N47" s="169"/>
      <c r="O47" s="169"/>
    </row>
    <row r="48" spans="1:23" ht="24.75" customHeight="1" x14ac:dyDescent="0.2">
      <c r="B48" s="76"/>
      <c r="C48" s="472"/>
      <c r="E48" s="169">
        <f>E44+G45</f>
        <v>0</v>
      </c>
      <c r="F48" s="169">
        <f>F44+H45</f>
        <v>0</v>
      </c>
      <c r="G48" s="169">
        <f>-2*E48+F48</f>
        <v>0</v>
      </c>
      <c r="R48" s="405"/>
      <c r="S48" s="405"/>
      <c r="T48" s="405"/>
    </row>
    <row r="49" spans="2:2" ht="24.75" customHeight="1" x14ac:dyDescent="0.2">
      <c r="B49" s="76"/>
    </row>
    <row r="50" spans="2:2" ht="24.75" customHeight="1" x14ac:dyDescent="0.2">
      <c r="B50" s="76"/>
    </row>
    <row r="51" spans="2:2" ht="24.75" customHeight="1" x14ac:dyDescent="0.2">
      <c r="B51" s="76"/>
    </row>
    <row r="52" spans="2:2" ht="24.75" customHeight="1" x14ac:dyDescent="0.2">
      <c r="B52" s="76"/>
    </row>
    <row r="53" spans="2:2" ht="24.75" customHeight="1" x14ac:dyDescent="0.2">
      <c r="B53" s="76"/>
    </row>
  </sheetData>
  <autoFilter ref="A7:U40" xr:uid="{00000000-0001-0000-0200-000000000000}"/>
  <mergeCells count="11">
    <mergeCell ref="A2:H2"/>
    <mergeCell ref="J6:K6"/>
    <mergeCell ref="L6:M6"/>
    <mergeCell ref="N6:N7"/>
    <mergeCell ref="O6:O7"/>
    <mergeCell ref="A44:B44"/>
    <mergeCell ref="A42:B42"/>
    <mergeCell ref="R6:S6"/>
    <mergeCell ref="T6:T7"/>
    <mergeCell ref="P6:P7"/>
    <mergeCell ref="C6:I6"/>
  </mergeCells>
  <conditionalFormatting sqref="D46">
    <cfRule type="cellIs" dxfId="559" priority="41" operator="lessThan">
      <formula>0</formula>
    </cfRule>
    <cfRule type="cellIs" dxfId="558" priority="42" operator="greaterThan">
      <formula>0</formula>
    </cfRule>
  </conditionalFormatting>
  <conditionalFormatting sqref="I8:I40 T8:T40">
    <cfRule type="cellIs" dxfId="557" priority="7" operator="lessThan">
      <formula>0</formula>
    </cfRule>
    <cfRule type="cellIs" dxfId="556" priority="8" operator="greaterThan">
      <formula>0</formula>
    </cfRule>
  </conditionalFormatting>
  <conditionalFormatting sqref="P8:P40 T44 I44:I45">
    <cfRule type="cellIs" dxfId="555" priority="32" operator="lessThan">
      <formula>0</formula>
    </cfRule>
    <cfRule type="cellIs" dxfId="554" priority="33" operator="greaterThan">
      <formula>0</formula>
    </cfRule>
  </conditionalFormatting>
  <conditionalFormatting sqref="P43:P44">
    <cfRule type="cellIs" dxfId="553" priority="25" operator="lessThan">
      <formula>0</formula>
    </cfRule>
    <cfRule type="cellIs" dxfId="552" priority="26" operator="greaterThan">
      <formula>0</formula>
    </cfRule>
  </conditionalFormatting>
  <conditionalFormatting sqref="S46">
    <cfRule type="cellIs" dxfId="551" priority="3" operator="lessThan">
      <formula>0</formula>
    </cfRule>
    <cfRule type="cellIs" dxfId="550" priority="4" operator="greaterThan">
      <formula>0</formula>
    </cfRule>
  </conditionalFormatting>
  <hyperlinks>
    <hyperlink ref="A2" r:id="rId1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5277-73E0-4FDF-B4C9-88A4530AD8D0}">
  <dimension ref="A1:AB50"/>
  <sheetViews>
    <sheetView topLeftCell="D1" zoomScale="70" zoomScaleNormal="70" workbookViewId="0">
      <selection activeCell="AI31" sqref="AI3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579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/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</row>
    <row r="8" spans="1:27" s="90" customFormat="1" ht="33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</row>
    <row r="9" spans="1:27" s="90" customFormat="1" ht="33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>
        <v>0</v>
      </c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289" priority="14" operator="lessThan">
      <formula>0</formula>
    </cfRule>
    <cfRule type="cellIs" dxfId="28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87" priority="3" operator="lessThan">
      <formula>0</formula>
    </cfRule>
    <cfRule type="cellIs" dxfId="286" priority="4" operator="greaterThan">
      <formula>0</formula>
    </cfRule>
  </conditionalFormatting>
  <conditionalFormatting sqref="O7:O40">
    <cfRule type="cellIs" dxfId="285" priority="23" operator="lessThan">
      <formula>0</formula>
    </cfRule>
    <cfRule type="cellIs" dxfId="284" priority="24" operator="greaterThan">
      <formula>0</formula>
    </cfRule>
  </conditionalFormatting>
  <conditionalFormatting sqref="O43:O44">
    <cfRule type="cellIs" dxfId="283" priority="16" operator="lessThan">
      <formula>0</formula>
    </cfRule>
    <cfRule type="cellIs" dxfId="282" priority="17" operator="greaterThan">
      <formula>0</formula>
    </cfRule>
  </conditionalFormatting>
  <conditionalFormatting sqref="P42:W42 U43:W43">
    <cfRule type="cellIs" dxfId="281" priority="12" operator="lessThan">
      <formula>0</formula>
    </cfRule>
    <cfRule type="cellIs" dxfId="280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79" priority="10" operator="lessThan">
      <formula>0</formula>
    </cfRule>
    <cfRule type="cellIs" dxfId="278" priority="11" operator="greaterThan">
      <formula>0</formula>
    </cfRule>
  </conditionalFormatting>
  <conditionalFormatting sqref="Z46">
    <cfRule type="cellIs" dxfId="277" priority="1" operator="lessThan">
      <formula>0</formula>
    </cfRule>
    <cfRule type="cellIs" dxfId="276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75" priority="5" operator="lessThan">
      <formula>0</formula>
    </cfRule>
    <cfRule type="cellIs" dxfId="274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6E303599-A432-47F8-9A4C-514C8139567F}">
      <formula1>"&gt;0"</formula1>
    </dataValidation>
    <dataValidation type="list" allowBlank="1" showInputMessage="1" showErrorMessage="1" sqref="M7:M41" xr:uid="{0E2D24FF-C70B-4308-A641-10B479FD80B9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C6585E8F-90DD-4E3E-9E0E-A8E815B2FCF6}">
      <formula1>"&lt;0"</formula1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49"/>
  <sheetViews>
    <sheetView topLeftCell="C1" zoomScale="80" zoomScaleNormal="80" workbookViewId="0">
      <pane ySplit="6" topLeftCell="A7" activePane="bottomLeft" state="frozen"/>
      <selection pane="bottomLeft" activeCell="AJ37" sqref="AJ37"/>
    </sheetView>
  </sheetViews>
  <sheetFormatPr defaultRowHeight="17.25" customHeight="1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17.25" customHeight="1" x14ac:dyDescent="0.4">
      <c r="A1" s="77" t="s">
        <v>18</v>
      </c>
    </row>
    <row r="2" spans="1:27" ht="17.25" customHeight="1" x14ac:dyDescent="0.25">
      <c r="A2" s="79" t="s">
        <v>204</v>
      </c>
      <c r="B2" s="79"/>
      <c r="C2" s="80" t="s">
        <v>580</v>
      </c>
    </row>
    <row r="3" spans="1:27" ht="17.25" customHeight="1" thickBot="1" x14ac:dyDescent="0.3">
      <c r="A3" s="79" t="s">
        <v>20</v>
      </c>
      <c r="B3" s="79"/>
      <c r="C3" s="81">
        <f>'Virtuálny účet detailný prehľad'!C3</f>
        <v>2026</v>
      </c>
    </row>
    <row r="4" spans="1:27" ht="17.25" customHeight="1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7.2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48" customHeight="1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17.25" customHeight="1" x14ac:dyDescent="0.2">
      <c r="A7" s="86">
        <v>1</v>
      </c>
      <c r="B7" s="86"/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</row>
    <row r="8" spans="1:27" s="90" customFormat="1" ht="17.25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</row>
    <row r="9" spans="1:27" s="90" customFormat="1" ht="17.25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</row>
    <row r="10" spans="1:27" s="90" customFormat="1" ht="17.25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17.25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17.25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17.25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17.25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17.25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17.25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17.25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17.25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17.25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17.25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17.25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17.25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17.25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7.2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7.2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7.2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7.2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7.2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7.2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7.2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7.2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7.2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7.2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7.2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7.2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7.2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7.2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7.2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7.2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7.2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7.25" customHeight="1" x14ac:dyDescent="0.2">
      <c r="G47" s="70"/>
      <c r="H47" s="70"/>
    </row>
    <row r="48" spans="1:27" ht="17.25" customHeight="1" x14ac:dyDescent="0.2">
      <c r="G48" s="69"/>
      <c r="H48" s="69"/>
    </row>
    <row r="49" spans="8:8" ht="17.25" customHeight="1" x14ac:dyDescent="0.2">
      <c r="H49" s="68"/>
    </row>
  </sheetData>
  <mergeCells count="13">
    <mergeCell ref="Y5:Z5"/>
    <mergeCell ref="V5:V6"/>
    <mergeCell ref="W5:W6"/>
    <mergeCell ref="AA5:AA6"/>
    <mergeCell ref="A42:F42"/>
    <mergeCell ref="A43:F43"/>
    <mergeCell ref="A44:F44"/>
    <mergeCell ref="R5:S5"/>
    <mergeCell ref="G4:O5"/>
    <mergeCell ref="P4:W4"/>
    <mergeCell ref="P5:Q5"/>
    <mergeCell ref="T5:T6"/>
    <mergeCell ref="U5:U6"/>
  </mergeCells>
  <conditionalFormatting sqref="H46">
    <cfRule type="cellIs" dxfId="273" priority="14" operator="lessThan">
      <formula>0</formula>
    </cfRule>
    <cfRule type="cellIs" dxfId="27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71" priority="3" operator="lessThan">
      <formula>0</formula>
    </cfRule>
    <cfRule type="cellIs" dxfId="270" priority="4" operator="greaterThan">
      <formula>0</formula>
    </cfRule>
  </conditionalFormatting>
  <conditionalFormatting sqref="O7:O40">
    <cfRule type="cellIs" dxfId="269" priority="23" operator="lessThan">
      <formula>0</formula>
    </cfRule>
    <cfRule type="cellIs" dxfId="268" priority="24" operator="greaterThan">
      <formula>0</formula>
    </cfRule>
  </conditionalFormatting>
  <conditionalFormatting sqref="O43:O44">
    <cfRule type="cellIs" dxfId="267" priority="16" operator="lessThan">
      <formula>0</formula>
    </cfRule>
    <cfRule type="cellIs" dxfId="266" priority="17" operator="greaterThan">
      <formula>0</formula>
    </cfRule>
  </conditionalFormatting>
  <conditionalFormatting sqref="P42:W42 U43:W43">
    <cfRule type="cellIs" dxfId="265" priority="12" operator="lessThan">
      <formula>0</formula>
    </cfRule>
    <cfRule type="cellIs" dxfId="26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63" priority="10" operator="lessThan">
      <formula>0</formula>
    </cfRule>
    <cfRule type="cellIs" dxfId="262" priority="11" operator="greaterThan">
      <formula>0</formula>
    </cfRule>
  </conditionalFormatting>
  <conditionalFormatting sqref="Z46">
    <cfRule type="cellIs" dxfId="261" priority="1" operator="lessThan">
      <formula>0</formula>
    </cfRule>
    <cfRule type="cellIs" dxfId="26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59" priority="5" operator="lessThan">
      <formula>0</formula>
    </cfRule>
    <cfRule type="cellIs" dxfId="258" priority="6" operator="greaterThan">
      <formula>0</formula>
    </cfRule>
  </conditionalFormatting>
  <dataValidations count="3">
    <dataValidation type="list" allowBlank="1" showInputMessage="1" showErrorMessage="1" sqref="M7:M41" xr:uid="{DB03EF6B-8D1B-4A44-AA07-8DCC627D64F3}">
      <formula1>"áno,nie"</formula1>
    </dataValidation>
    <dataValidation type="custom" allowBlank="1" showErrorMessage="1" error="Hodnota musí byť vždy väčšia ako &quot;0&quot;. " sqref="P41:S41" xr:uid="{56C10A7E-12D0-4A01-A72B-814E2A57FD01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72C5B6D4-1254-41F9-A09C-A9579AC9BD74}">
      <formula1>"&lt;0"</formula1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22260-08CE-4396-A358-E8A3F3B40D7B}">
  <dimension ref="A1:AB50"/>
  <sheetViews>
    <sheetView zoomScale="80" zoomScaleNormal="80" workbookViewId="0">
      <pane xSplit="2" ySplit="6" topLeftCell="Y11" activePane="bottomRight" state="frozen"/>
      <selection pane="topRight" activeCell="C1" sqref="C1"/>
      <selection pane="bottomLeft" activeCell="A7" sqref="A7"/>
      <selection pane="bottomRight" activeCell="E11" sqref="E11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399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24" customHeight="1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93</v>
      </c>
      <c r="C7" s="66" t="s">
        <v>581</v>
      </c>
      <c r="D7" s="87" t="s">
        <v>582</v>
      </c>
      <c r="E7" s="88" t="s">
        <v>583</v>
      </c>
      <c r="F7" s="135">
        <v>44562</v>
      </c>
      <c r="G7" s="287">
        <v>287</v>
      </c>
      <c r="H7" s="287">
        <v>4969109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287</v>
      </c>
      <c r="L7" s="280">
        <f t="shared" si="0"/>
        <v>4969109</v>
      </c>
      <c r="M7" s="279" t="s">
        <v>218</v>
      </c>
      <c r="N7" s="276"/>
      <c r="O7" s="283">
        <f>-2*G7+H7</f>
        <v>4968535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287</v>
      </c>
      <c r="Z7" s="575">
        <f>J7+L7+U7</f>
        <v>4969109</v>
      </c>
      <c r="AA7" s="568">
        <f>O7+W7</f>
        <v>4968535</v>
      </c>
    </row>
    <row r="8" spans="1:27" s="90" customFormat="1" ht="33" customHeight="1" x14ac:dyDescent="0.2">
      <c r="A8" s="86">
        <v>2</v>
      </c>
      <c r="B8" s="86" t="s">
        <v>93</v>
      </c>
      <c r="C8" s="86" t="s">
        <v>584</v>
      </c>
      <c r="D8" s="87" t="s">
        <v>585</v>
      </c>
      <c r="E8" s="93" t="s">
        <v>586</v>
      </c>
      <c r="F8" s="135">
        <v>45292</v>
      </c>
      <c r="G8" s="287">
        <v>601</v>
      </c>
      <c r="H8" s="287">
        <v>884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601</v>
      </c>
      <c r="L8" s="280">
        <f t="shared" si="0"/>
        <v>884</v>
      </c>
      <c r="M8" s="279" t="s">
        <v>218</v>
      </c>
      <c r="N8" s="276"/>
      <c r="O8" s="283">
        <f t="shared" ref="O8:O40" si="2">-2*G8+H8</f>
        <v>-318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601</v>
      </c>
      <c r="Z8" s="139">
        <f t="shared" ref="Z8:Z40" si="5">J8+L8+U8</f>
        <v>884</v>
      </c>
      <c r="AA8" s="568">
        <f t="shared" ref="AA8:AA40" si="6">O8+W8</f>
        <v>-318</v>
      </c>
    </row>
    <row r="9" spans="1:27" s="90" customFormat="1" ht="33" customHeight="1" x14ac:dyDescent="0.2">
      <c r="A9" s="86">
        <v>3</v>
      </c>
      <c r="B9" s="86" t="s">
        <v>93</v>
      </c>
      <c r="C9" s="580" t="s">
        <v>587</v>
      </c>
      <c r="D9" s="87" t="s">
        <v>588</v>
      </c>
      <c r="E9" s="93" t="s">
        <v>589</v>
      </c>
      <c r="F9" s="135">
        <v>45658</v>
      </c>
      <c r="G9" s="287">
        <v>0</v>
      </c>
      <c r="H9" s="287">
        <v>100608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100608</v>
      </c>
      <c r="M9" s="279" t="s">
        <v>218</v>
      </c>
      <c r="N9" s="276"/>
      <c r="O9" s="283">
        <f t="shared" si="2"/>
        <v>100608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100608</v>
      </c>
      <c r="AA9" s="568">
        <f t="shared" si="6"/>
        <v>100608</v>
      </c>
    </row>
    <row r="10" spans="1:27" s="90" customFormat="1" ht="33" customHeight="1" x14ac:dyDescent="0.2">
      <c r="A10" s="86">
        <v>4</v>
      </c>
      <c r="B10" s="86" t="s">
        <v>93</v>
      </c>
      <c r="C10" s="66" t="s">
        <v>590</v>
      </c>
      <c r="D10" s="94" t="s">
        <v>591</v>
      </c>
      <c r="E10" s="88" t="s">
        <v>592</v>
      </c>
      <c r="F10" s="135">
        <v>44927</v>
      </c>
      <c r="G10" s="287">
        <v>0</v>
      </c>
      <c r="H10" s="287">
        <v>3957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3957</v>
      </c>
      <c r="M10" s="279" t="s">
        <v>218</v>
      </c>
      <c r="N10" s="276"/>
      <c r="O10" s="283">
        <f t="shared" si="2"/>
        <v>3957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3957</v>
      </c>
      <c r="AA10" s="568">
        <f t="shared" si="6"/>
        <v>3957</v>
      </c>
    </row>
    <row r="11" spans="1:27" s="90" customFormat="1" ht="33" customHeight="1" x14ac:dyDescent="0.2">
      <c r="A11" s="86">
        <v>5</v>
      </c>
      <c r="B11" s="86" t="s">
        <v>93</v>
      </c>
      <c r="C11" s="87" t="s">
        <v>593</v>
      </c>
      <c r="D11" s="87" t="s">
        <v>594</v>
      </c>
      <c r="E11" s="93" t="s">
        <v>595</v>
      </c>
      <c r="F11" s="135">
        <v>46023</v>
      </c>
      <c r="G11" s="287">
        <v>0</v>
      </c>
      <c r="H11" s="287">
        <v>22364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22364</v>
      </c>
      <c r="M11" s="279" t="s">
        <v>218</v>
      </c>
      <c r="N11" s="276"/>
      <c r="O11" s="283">
        <f t="shared" si="2"/>
        <v>22364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22364</v>
      </c>
      <c r="AA11" s="568">
        <f t="shared" si="6"/>
        <v>22364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888</v>
      </c>
      <c r="H43" s="353">
        <f>L43</f>
        <v>5096922</v>
      </c>
      <c r="I43" s="354"/>
      <c r="J43" s="145"/>
      <c r="K43" s="461">
        <f>SUM(K7:K41)</f>
        <v>888</v>
      </c>
      <c r="L43" s="461">
        <f t="shared" ref="L43" si="10">SUM(L7:L41)</f>
        <v>5096922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888</v>
      </c>
      <c r="H44" s="460">
        <f>SUM(H42:H43)</f>
        <v>5096922</v>
      </c>
      <c r="O44" s="462">
        <f>SUM(O7:O41)</f>
        <v>5095146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888</v>
      </c>
      <c r="Z44" s="144">
        <f>SUM(Z7:Z41)</f>
        <v>5096922</v>
      </c>
      <c r="AA44" s="131">
        <f>SUM(AA7:AA41)</f>
        <v>5095146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5095146</v>
      </c>
      <c r="Z46" s="131">
        <f>SUM(AA7:AA41)</f>
        <v>5095146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257" priority="14" operator="lessThan">
      <formula>0</formula>
    </cfRule>
    <cfRule type="cellIs" dxfId="25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55" priority="3" operator="lessThan">
      <formula>0</formula>
    </cfRule>
    <cfRule type="cellIs" dxfId="254" priority="4" operator="greaterThan">
      <formula>0</formula>
    </cfRule>
  </conditionalFormatting>
  <conditionalFormatting sqref="O7:O40">
    <cfRule type="cellIs" dxfId="253" priority="23" operator="lessThan">
      <formula>0</formula>
    </cfRule>
    <cfRule type="cellIs" dxfId="252" priority="24" operator="greaterThan">
      <formula>0</formula>
    </cfRule>
  </conditionalFormatting>
  <conditionalFormatting sqref="O43:O44">
    <cfRule type="cellIs" dxfId="251" priority="16" operator="lessThan">
      <formula>0</formula>
    </cfRule>
    <cfRule type="cellIs" dxfId="250" priority="17" operator="greaterThan">
      <formula>0</formula>
    </cfRule>
  </conditionalFormatting>
  <conditionalFormatting sqref="P42:W42 U43:W43">
    <cfRule type="cellIs" dxfId="249" priority="12" operator="lessThan">
      <formula>0</formula>
    </cfRule>
    <cfRule type="cellIs" dxfId="248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47" priority="10" operator="lessThan">
      <formula>0</formula>
    </cfRule>
    <cfRule type="cellIs" dxfId="246" priority="11" operator="greaterThan">
      <formula>0</formula>
    </cfRule>
  </conditionalFormatting>
  <conditionalFormatting sqref="Z46">
    <cfRule type="cellIs" dxfId="245" priority="1" operator="lessThan">
      <formula>0</formula>
    </cfRule>
    <cfRule type="cellIs" dxfId="244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43" priority="5" operator="lessThan">
      <formula>0</formula>
    </cfRule>
    <cfRule type="cellIs" dxfId="242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225CCA1B-AEC6-49AF-B6A3-8EC71E732A5D}">
      <formula1>"&gt;0"</formula1>
    </dataValidation>
    <dataValidation type="list" allowBlank="1" showInputMessage="1" showErrorMessage="1" sqref="M7:M41" xr:uid="{3C617FF8-C910-4893-B7AC-31AAB037FFD9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A08A22A4-0E02-46E8-B022-24BE11119423}">
      <formula1>"&lt;0"</formula1>
    </dataValidation>
  </dataValidations>
  <hyperlinks>
    <hyperlink ref="E7" r:id="rId1" xr:uid="{55AE173C-8637-42D3-95AB-39F166CEB335}"/>
    <hyperlink ref="E8" r:id="rId2" xr:uid="{91CD0BA9-1200-40FF-8238-63CD8707A218}"/>
    <hyperlink ref="E9" r:id="rId3" xr:uid="{0F701264-9F4E-44F4-9EC5-A210208C732D}"/>
    <hyperlink ref="E10" r:id="rId4" xr:uid="{C39A1408-623D-42E7-9ADA-9CE595DDC25F}"/>
    <hyperlink ref="E11" r:id="rId5" xr:uid="{C7424BB9-21F9-4535-8503-6556449580EE}"/>
  </hyperlinks>
  <pageMargins left="0.7" right="0.7" top="0.75" bottom="0.75" header="0.3" footer="0.3"/>
  <legacyDrawing r:id="rId6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7D42C-3369-4F83-818A-1905B4A53B24}">
  <dimension ref="A1:AB50"/>
  <sheetViews>
    <sheetView zoomScale="70" zoomScaleNormal="7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AD24" sqref="AD24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596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/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</row>
    <row r="8" spans="1:27" s="90" customFormat="1" ht="33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</row>
    <row r="9" spans="1:27" s="90" customFormat="1" ht="33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241" priority="14" operator="lessThan">
      <formula>0</formula>
    </cfRule>
    <cfRule type="cellIs" dxfId="240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39" priority="3" operator="lessThan">
      <formula>0</formula>
    </cfRule>
    <cfRule type="cellIs" dxfId="238" priority="4" operator="greaterThan">
      <formula>0</formula>
    </cfRule>
  </conditionalFormatting>
  <conditionalFormatting sqref="O7:O40">
    <cfRule type="cellIs" dxfId="237" priority="23" operator="lessThan">
      <formula>0</formula>
    </cfRule>
    <cfRule type="cellIs" dxfId="236" priority="24" operator="greaterThan">
      <formula>0</formula>
    </cfRule>
  </conditionalFormatting>
  <conditionalFormatting sqref="O43:O44">
    <cfRule type="cellIs" dxfId="235" priority="16" operator="lessThan">
      <formula>0</formula>
    </cfRule>
    <cfRule type="cellIs" dxfId="234" priority="17" operator="greaterThan">
      <formula>0</formula>
    </cfRule>
  </conditionalFormatting>
  <conditionalFormatting sqref="P42:W42 U43:W43">
    <cfRule type="cellIs" dxfId="233" priority="12" operator="lessThan">
      <formula>0</formula>
    </cfRule>
    <cfRule type="cellIs" dxfId="232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31" priority="10" operator="lessThan">
      <formula>0</formula>
    </cfRule>
    <cfRule type="cellIs" dxfId="230" priority="11" operator="greaterThan">
      <formula>0</formula>
    </cfRule>
  </conditionalFormatting>
  <conditionalFormatting sqref="Z46">
    <cfRule type="cellIs" dxfId="229" priority="1" operator="lessThan">
      <formula>0</formula>
    </cfRule>
    <cfRule type="cellIs" dxfId="228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27" priority="5" operator="lessThan">
      <formula>0</formula>
    </cfRule>
    <cfRule type="cellIs" dxfId="226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A550DA4A-7BB6-46B7-9BB5-A51BE4120012}">
      <formula1>"&gt;0"</formula1>
    </dataValidation>
    <dataValidation type="list" allowBlank="1" showInputMessage="1" showErrorMessage="1" sqref="M7:M41" xr:uid="{C0B280D8-5B6A-4727-975C-8783A550D0FF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2444C211-17A7-4E56-A5A3-E3DC8DB54427}">
      <formula1>"&lt;0"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E1A8-2BD2-4FA5-98D9-8A22F1D9C308}">
  <dimension ref="A1:AB50"/>
  <sheetViews>
    <sheetView zoomScale="80" zoomScaleNormal="80" workbookViewId="0">
      <pane xSplit="2" ySplit="6" topLeftCell="Y14" activePane="bottomRight" state="frozen"/>
      <selection pane="topRight" activeCell="C1" sqref="C1"/>
      <selection pane="bottomLeft" activeCell="A7" sqref="A7"/>
      <selection pane="bottomRight" activeCell="D10" sqref="D1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9" width="16.140625" hidden="1" customWidth="1" outlineLevel="1"/>
    <col min="10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597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96</v>
      </c>
      <c r="C7" s="66" t="s">
        <v>598</v>
      </c>
      <c r="D7" s="496" t="s">
        <v>599</v>
      </c>
      <c r="E7" s="88" t="s">
        <v>600</v>
      </c>
      <c r="F7" s="135">
        <v>44481</v>
      </c>
      <c r="G7" s="287">
        <v>950050</v>
      </c>
      <c r="H7" s="287">
        <v>40</v>
      </c>
      <c r="I7" s="275">
        <f>IF(YEAR($F7)=2021,G7,"0€")</f>
        <v>950050</v>
      </c>
      <c r="J7" s="275">
        <f>IF(YEAR($F7)=2021,H7,"0€")</f>
        <v>40</v>
      </c>
      <c r="K7" s="275">
        <f t="shared" ref="K7:L22" si="0">IF(YEAR($F7)&gt;2021,G7,0)</f>
        <v>0</v>
      </c>
      <c r="L7" s="280">
        <f t="shared" si="0"/>
        <v>0</v>
      </c>
      <c r="M7" s="279" t="s">
        <v>240</v>
      </c>
      <c r="N7" s="514" t="s">
        <v>601</v>
      </c>
      <c r="O7" s="283">
        <f>-2*G7+H7</f>
        <v>-1900060</v>
      </c>
      <c r="P7" s="299">
        <v>0</v>
      </c>
      <c r="Q7" s="299">
        <v>0</v>
      </c>
      <c r="R7" s="299">
        <v>0</v>
      </c>
      <c r="S7" s="299">
        <v>0</v>
      </c>
      <c r="T7" s="276">
        <f t="shared" ref="T7:T9" si="1">R7-P7</f>
        <v>0</v>
      </c>
      <c r="U7" s="276">
        <f t="shared" ref="U7:U9" si="2">S7-Q7</f>
        <v>0</v>
      </c>
      <c r="V7" s="288"/>
      <c r="W7" s="284">
        <f t="shared" ref="W7:W40" si="3">-2*T7+U7</f>
        <v>0</v>
      </c>
      <c r="Y7" s="564">
        <f>I7+K7+T7</f>
        <v>950050</v>
      </c>
      <c r="Z7" s="575">
        <f>J7+L7+U7</f>
        <v>40</v>
      </c>
      <c r="AA7" s="568">
        <f>O7+W7</f>
        <v>-1900060</v>
      </c>
    </row>
    <row r="8" spans="1:27" s="90" customFormat="1" ht="33" customHeight="1" x14ac:dyDescent="0.2">
      <c r="A8" s="86">
        <v>2</v>
      </c>
      <c r="B8" s="86" t="s">
        <v>96</v>
      </c>
      <c r="C8" s="86" t="s">
        <v>602</v>
      </c>
      <c r="D8" s="87" t="s">
        <v>603</v>
      </c>
      <c r="E8" s="93" t="s">
        <v>604</v>
      </c>
      <c r="F8" s="135">
        <v>44696</v>
      </c>
      <c r="G8" s="287">
        <v>56</v>
      </c>
      <c r="H8" s="287"/>
      <c r="I8" s="275" t="str">
        <f t="shared" ref="I8:J40" si="4">IF(YEAR($F8)=2021,G8,"0€")</f>
        <v>0€</v>
      </c>
      <c r="J8" s="275" t="str">
        <f t="shared" si="4"/>
        <v>0€</v>
      </c>
      <c r="K8" s="275">
        <f t="shared" si="0"/>
        <v>56</v>
      </c>
      <c r="L8" s="280">
        <f t="shared" si="0"/>
        <v>0</v>
      </c>
      <c r="M8" s="279" t="s">
        <v>218</v>
      </c>
      <c r="N8" s="276"/>
      <c r="O8" s="283">
        <f t="shared" ref="O8:O40" si="5">-2*G8+H8</f>
        <v>-112</v>
      </c>
      <c r="P8" s="299">
        <v>0</v>
      </c>
      <c r="Q8" s="299">
        <v>0</v>
      </c>
      <c r="R8" s="299">
        <v>0</v>
      </c>
      <c r="S8" s="299">
        <v>0</v>
      </c>
      <c r="T8" s="276">
        <f t="shared" si="1"/>
        <v>0</v>
      </c>
      <c r="U8" s="276">
        <f t="shared" si="2"/>
        <v>0</v>
      </c>
      <c r="V8" s="289"/>
      <c r="W8" s="284">
        <f t="shared" si="3"/>
        <v>0</v>
      </c>
      <c r="Y8" s="140">
        <f>I8+K8+T8</f>
        <v>56</v>
      </c>
      <c r="Z8" s="139">
        <f t="shared" ref="Z8:Z40" si="6">J8+L8+U8</f>
        <v>0</v>
      </c>
      <c r="AA8" s="568">
        <f t="shared" ref="AA8:AA40" si="7">O8+W8</f>
        <v>-112</v>
      </c>
    </row>
    <row r="9" spans="1:27" s="90" customFormat="1" ht="33" customHeight="1" x14ac:dyDescent="0.2">
      <c r="A9" s="86">
        <v>3</v>
      </c>
      <c r="B9" s="86" t="s">
        <v>96</v>
      </c>
      <c r="C9" s="86" t="s">
        <v>605</v>
      </c>
      <c r="D9" s="87" t="s">
        <v>606</v>
      </c>
      <c r="E9" s="93" t="s">
        <v>607</v>
      </c>
      <c r="F9" s="135">
        <v>44835</v>
      </c>
      <c r="G9" s="287">
        <v>108</v>
      </c>
      <c r="H9" s="287">
        <v>0</v>
      </c>
      <c r="I9" s="275" t="str">
        <f t="shared" si="4"/>
        <v>0€</v>
      </c>
      <c r="J9" s="275" t="str">
        <f t="shared" si="4"/>
        <v>0€</v>
      </c>
      <c r="K9" s="275">
        <f t="shared" si="0"/>
        <v>108</v>
      </c>
      <c r="L9" s="280">
        <f t="shared" si="0"/>
        <v>0</v>
      </c>
      <c r="M9" s="279" t="s">
        <v>218</v>
      </c>
      <c r="N9" s="276"/>
      <c r="O9" s="283">
        <f t="shared" si="5"/>
        <v>-216</v>
      </c>
      <c r="P9" s="299">
        <v>0</v>
      </c>
      <c r="Q9" s="299">
        <v>0</v>
      </c>
      <c r="R9" s="299">
        <v>0</v>
      </c>
      <c r="S9" s="299">
        <v>0</v>
      </c>
      <c r="T9" s="276">
        <f t="shared" si="1"/>
        <v>0</v>
      </c>
      <c r="U9" s="276">
        <f t="shared" si="2"/>
        <v>0</v>
      </c>
      <c r="V9" s="288"/>
      <c r="W9" s="284">
        <f t="shared" si="3"/>
        <v>0</v>
      </c>
      <c r="Y9" s="140">
        <f t="shared" ref="Y9:Y40" si="8">I9+K9+T9</f>
        <v>108</v>
      </c>
      <c r="Z9" s="139">
        <f t="shared" si="6"/>
        <v>0</v>
      </c>
      <c r="AA9" s="568">
        <f t="shared" si="7"/>
        <v>-216</v>
      </c>
    </row>
    <row r="10" spans="1:27" s="90" customFormat="1" ht="33" customHeight="1" x14ac:dyDescent="0.2">
      <c r="A10" s="86">
        <v>4</v>
      </c>
      <c r="B10" s="86" t="s">
        <v>96</v>
      </c>
      <c r="C10" s="66" t="s">
        <v>608</v>
      </c>
      <c r="D10" s="579" t="s">
        <v>609</v>
      </c>
      <c r="E10" s="88" t="s">
        <v>610</v>
      </c>
      <c r="F10" s="135">
        <v>46023</v>
      </c>
      <c r="G10" s="287">
        <v>284286</v>
      </c>
      <c r="H10" s="287">
        <v>1836518</v>
      </c>
      <c r="I10" s="275" t="str">
        <f t="shared" si="4"/>
        <v>0€</v>
      </c>
      <c r="J10" s="275" t="str">
        <f t="shared" si="4"/>
        <v>0€</v>
      </c>
      <c r="K10" s="275">
        <f t="shared" si="0"/>
        <v>284286</v>
      </c>
      <c r="L10" s="280">
        <f t="shared" si="0"/>
        <v>1836518</v>
      </c>
      <c r="M10" s="279" t="s">
        <v>218</v>
      </c>
      <c r="N10" s="276"/>
      <c r="O10" s="283">
        <f t="shared" si="5"/>
        <v>1267946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ref="T10:U23" si="9">R10-P10</f>
        <v>0</v>
      </c>
      <c r="U10" s="276">
        <f t="shared" si="9"/>
        <v>0</v>
      </c>
      <c r="V10" s="288"/>
      <c r="W10" s="284">
        <f t="shared" si="3"/>
        <v>0</v>
      </c>
      <c r="Y10" s="140">
        <f t="shared" si="8"/>
        <v>284286</v>
      </c>
      <c r="Z10" s="139">
        <f t="shared" si="6"/>
        <v>1836518</v>
      </c>
      <c r="AA10" s="568">
        <f t="shared" si="7"/>
        <v>1267946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4"/>
        <v>0€</v>
      </c>
      <c r="J11" s="275" t="str">
        <f t="shared" si="4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5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9"/>
        <v>0</v>
      </c>
      <c r="U11" s="276">
        <f t="shared" si="9"/>
        <v>0</v>
      </c>
      <c r="V11" s="288"/>
      <c r="W11" s="284">
        <f t="shared" si="3"/>
        <v>0</v>
      </c>
      <c r="Y11" s="140">
        <f t="shared" si="8"/>
        <v>0</v>
      </c>
      <c r="Z11" s="139">
        <f t="shared" si="6"/>
        <v>0</v>
      </c>
      <c r="AA11" s="568">
        <f t="shared" si="7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4"/>
        <v>0€</v>
      </c>
      <c r="J12" s="275" t="str">
        <f t="shared" si="4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5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9"/>
        <v>0</v>
      </c>
      <c r="U12" s="276">
        <f t="shared" si="9"/>
        <v>0</v>
      </c>
      <c r="V12" s="288"/>
      <c r="W12" s="284">
        <f t="shared" si="3"/>
        <v>0</v>
      </c>
      <c r="Y12" s="140">
        <f t="shared" si="8"/>
        <v>0</v>
      </c>
      <c r="Z12" s="139">
        <f t="shared" si="6"/>
        <v>0</v>
      </c>
      <c r="AA12" s="568">
        <f t="shared" si="7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4"/>
        <v>0€</v>
      </c>
      <c r="J13" s="275" t="str">
        <f t="shared" si="4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5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9"/>
        <v>0</v>
      </c>
      <c r="U13" s="276">
        <f t="shared" si="9"/>
        <v>0</v>
      </c>
      <c r="V13" s="288"/>
      <c r="W13" s="284">
        <f t="shared" si="3"/>
        <v>0</v>
      </c>
      <c r="Y13" s="140">
        <f t="shared" si="8"/>
        <v>0</v>
      </c>
      <c r="Z13" s="139">
        <f t="shared" si="6"/>
        <v>0</v>
      </c>
      <c r="AA13" s="568">
        <f t="shared" si="7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4"/>
        <v>0€</v>
      </c>
      <c r="J14" s="275" t="str">
        <f t="shared" si="4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5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9"/>
        <v>0</v>
      </c>
      <c r="U14" s="276">
        <f t="shared" si="9"/>
        <v>0</v>
      </c>
      <c r="V14" s="288"/>
      <c r="W14" s="284">
        <f t="shared" si="3"/>
        <v>0</v>
      </c>
      <c r="Y14" s="140">
        <f t="shared" si="8"/>
        <v>0</v>
      </c>
      <c r="Z14" s="139">
        <f t="shared" si="6"/>
        <v>0</v>
      </c>
      <c r="AA14" s="568">
        <f t="shared" si="7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4"/>
        <v>0€</v>
      </c>
      <c r="J15" s="275" t="str">
        <f t="shared" si="4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5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9"/>
        <v>0</v>
      </c>
      <c r="U15" s="276">
        <f t="shared" si="9"/>
        <v>0</v>
      </c>
      <c r="V15" s="288"/>
      <c r="W15" s="284">
        <f t="shared" si="3"/>
        <v>0</v>
      </c>
      <c r="Y15" s="140">
        <f t="shared" si="8"/>
        <v>0</v>
      </c>
      <c r="Z15" s="139">
        <f t="shared" si="6"/>
        <v>0</v>
      </c>
      <c r="AA15" s="568">
        <f t="shared" si="7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4"/>
        <v>0€</v>
      </c>
      <c r="J16" s="275" t="str">
        <f t="shared" si="4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5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9"/>
        <v>0</v>
      </c>
      <c r="U16" s="276">
        <f t="shared" si="9"/>
        <v>0</v>
      </c>
      <c r="V16" s="288"/>
      <c r="W16" s="284">
        <f t="shared" si="3"/>
        <v>0</v>
      </c>
      <c r="Y16" s="140">
        <f t="shared" si="8"/>
        <v>0</v>
      </c>
      <c r="Z16" s="139">
        <f t="shared" si="6"/>
        <v>0</v>
      </c>
      <c r="AA16" s="568">
        <f t="shared" si="7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4"/>
        <v>0€</v>
      </c>
      <c r="J17" s="275" t="str">
        <f t="shared" si="4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5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9"/>
        <v>0</v>
      </c>
      <c r="U17" s="276">
        <f t="shared" si="9"/>
        <v>0</v>
      </c>
      <c r="V17" s="288"/>
      <c r="W17" s="284">
        <f t="shared" si="3"/>
        <v>0</v>
      </c>
      <c r="Y17" s="140">
        <f t="shared" si="8"/>
        <v>0</v>
      </c>
      <c r="Z17" s="139">
        <f t="shared" si="6"/>
        <v>0</v>
      </c>
      <c r="AA17" s="568">
        <f t="shared" si="7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4"/>
        <v>0€</v>
      </c>
      <c r="J18" s="275" t="str">
        <f t="shared" si="4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5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9"/>
        <v>0</v>
      </c>
      <c r="U18" s="276">
        <f t="shared" si="9"/>
        <v>0</v>
      </c>
      <c r="V18" s="288"/>
      <c r="W18" s="284">
        <f t="shared" si="3"/>
        <v>0</v>
      </c>
      <c r="Y18" s="140">
        <f t="shared" si="8"/>
        <v>0</v>
      </c>
      <c r="Z18" s="139">
        <f t="shared" si="6"/>
        <v>0</v>
      </c>
      <c r="AA18" s="568">
        <f t="shared" si="7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4"/>
        <v>0€</v>
      </c>
      <c r="J19" s="275" t="str">
        <f t="shared" si="4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5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9"/>
        <v>0</v>
      </c>
      <c r="U19" s="276">
        <f t="shared" si="9"/>
        <v>0</v>
      </c>
      <c r="V19" s="288"/>
      <c r="W19" s="284">
        <f t="shared" si="3"/>
        <v>0</v>
      </c>
      <c r="Y19" s="140">
        <f t="shared" si="8"/>
        <v>0</v>
      </c>
      <c r="Z19" s="139">
        <f t="shared" si="6"/>
        <v>0</v>
      </c>
      <c r="AA19" s="568">
        <f t="shared" si="7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4"/>
        <v>0€</v>
      </c>
      <c r="J20" s="275" t="str">
        <f t="shared" si="4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5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9"/>
        <v>0</v>
      </c>
      <c r="U20" s="276">
        <f t="shared" si="9"/>
        <v>0</v>
      </c>
      <c r="V20" s="288"/>
      <c r="W20" s="284">
        <f t="shared" si="3"/>
        <v>0</v>
      </c>
      <c r="Y20" s="140">
        <f t="shared" si="8"/>
        <v>0</v>
      </c>
      <c r="Z20" s="139">
        <f t="shared" si="6"/>
        <v>0</v>
      </c>
      <c r="AA20" s="568">
        <f t="shared" si="7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4"/>
        <v>0€</v>
      </c>
      <c r="J21" s="275" t="str">
        <f t="shared" si="4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5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9"/>
        <v>0</v>
      </c>
      <c r="U21" s="276">
        <f t="shared" si="9"/>
        <v>0</v>
      </c>
      <c r="V21" s="288"/>
      <c r="W21" s="284">
        <f t="shared" si="3"/>
        <v>0</v>
      </c>
      <c r="Y21" s="140">
        <f t="shared" si="8"/>
        <v>0</v>
      </c>
      <c r="Z21" s="139">
        <f t="shared" si="6"/>
        <v>0</v>
      </c>
      <c r="AA21" s="568">
        <f t="shared" si="7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4"/>
        <v>0€</v>
      </c>
      <c r="J22" s="275" t="str">
        <f t="shared" si="4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5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9"/>
        <v>0</v>
      </c>
      <c r="U22" s="276">
        <f t="shared" si="9"/>
        <v>0</v>
      </c>
      <c r="V22" s="288"/>
      <c r="W22" s="284">
        <f t="shared" si="3"/>
        <v>0</v>
      </c>
      <c r="Y22" s="140">
        <f t="shared" si="8"/>
        <v>0</v>
      </c>
      <c r="Z22" s="139">
        <f t="shared" si="6"/>
        <v>0</v>
      </c>
      <c r="AA22" s="568">
        <f t="shared" si="7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4"/>
        <v>0€</v>
      </c>
      <c r="J23" s="275" t="str">
        <f t="shared" si="4"/>
        <v>0€</v>
      </c>
      <c r="K23" s="275">
        <f t="shared" ref="K23:L40" si="10">IF(YEAR($F23)&gt;2021,G23,0)</f>
        <v>0</v>
      </c>
      <c r="L23" s="280">
        <f t="shared" si="10"/>
        <v>0</v>
      </c>
      <c r="M23" s="279" t="s">
        <v>223</v>
      </c>
      <c r="N23" s="276"/>
      <c r="O23" s="283">
        <f t="shared" si="5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9"/>
        <v>0</v>
      </c>
      <c r="U23" s="276">
        <f t="shared" si="9"/>
        <v>0</v>
      </c>
      <c r="V23" s="288"/>
      <c r="W23" s="284">
        <f t="shared" si="3"/>
        <v>0</v>
      </c>
      <c r="Y23" s="140">
        <f t="shared" si="8"/>
        <v>0</v>
      </c>
      <c r="Z23" s="139">
        <f t="shared" si="6"/>
        <v>0</v>
      </c>
      <c r="AA23" s="568">
        <f t="shared" si="7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4"/>
        <v>0€</v>
      </c>
      <c r="J24" s="275" t="str">
        <f t="shared" si="4"/>
        <v>0€</v>
      </c>
      <c r="K24" s="275">
        <f t="shared" si="10"/>
        <v>0</v>
      </c>
      <c r="L24" s="280">
        <f t="shared" si="10"/>
        <v>0</v>
      </c>
      <c r="M24" s="279" t="s">
        <v>223</v>
      </c>
      <c r="N24" s="276"/>
      <c r="O24" s="283">
        <f t="shared" si="5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1">R24-P24</f>
        <v>0</v>
      </c>
      <c r="U24" s="276">
        <f t="shared" si="11"/>
        <v>0</v>
      </c>
      <c r="V24" s="288"/>
      <c r="W24" s="284">
        <f t="shared" si="3"/>
        <v>0</v>
      </c>
      <c r="Y24" s="140">
        <f t="shared" si="8"/>
        <v>0</v>
      </c>
      <c r="Z24" s="139">
        <f t="shared" si="6"/>
        <v>0</v>
      </c>
      <c r="AA24" s="568">
        <f t="shared" si="7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4"/>
        <v>0€</v>
      </c>
      <c r="J25" s="275" t="str">
        <f t="shared" si="4"/>
        <v>0€</v>
      </c>
      <c r="K25" s="275">
        <f t="shared" si="10"/>
        <v>0</v>
      </c>
      <c r="L25" s="280">
        <f t="shared" si="10"/>
        <v>0</v>
      </c>
      <c r="M25" s="279" t="s">
        <v>223</v>
      </c>
      <c r="N25" s="276"/>
      <c r="O25" s="283">
        <f t="shared" si="5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1"/>
        <v>0</v>
      </c>
      <c r="U25" s="276">
        <f t="shared" si="11"/>
        <v>0</v>
      </c>
      <c r="V25" s="288"/>
      <c r="W25" s="284">
        <f t="shared" si="3"/>
        <v>0</v>
      </c>
      <c r="Y25" s="140">
        <f t="shared" si="8"/>
        <v>0</v>
      </c>
      <c r="Z25" s="139">
        <f t="shared" si="6"/>
        <v>0</v>
      </c>
      <c r="AA25" s="568">
        <f t="shared" si="7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4"/>
        <v>0€</v>
      </c>
      <c r="J26" s="275" t="str">
        <f t="shared" si="4"/>
        <v>0€</v>
      </c>
      <c r="K26" s="275">
        <f t="shared" si="10"/>
        <v>0</v>
      </c>
      <c r="L26" s="280">
        <f t="shared" si="10"/>
        <v>0</v>
      </c>
      <c r="M26" s="279" t="s">
        <v>223</v>
      </c>
      <c r="N26" s="276"/>
      <c r="O26" s="283">
        <f t="shared" si="5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1"/>
        <v>0</v>
      </c>
      <c r="U26" s="276">
        <f t="shared" si="11"/>
        <v>0</v>
      </c>
      <c r="V26" s="288"/>
      <c r="W26" s="284">
        <f t="shared" si="3"/>
        <v>0</v>
      </c>
      <c r="Y26" s="140">
        <f t="shared" si="8"/>
        <v>0</v>
      </c>
      <c r="Z26" s="139">
        <f t="shared" si="6"/>
        <v>0</v>
      </c>
      <c r="AA26" s="568">
        <f t="shared" si="7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4"/>
        <v>0€</v>
      </c>
      <c r="J27" s="275" t="str">
        <f t="shared" si="4"/>
        <v>0€</v>
      </c>
      <c r="K27" s="275">
        <f t="shared" si="10"/>
        <v>0</v>
      </c>
      <c r="L27" s="280">
        <f t="shared" si="10"/>
        <v>0</v>
      </c>
      <c r="M27" s="279" t="s">
        <v>223</v>
      </c>
      <c r="N27" s="276"/>
      <c r="O27" s="283">
        <f t="shared" si="5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1"/>
        <v>0</v>
      </c>
      <c r="U27" s="276">
        <f t="shared" si="11"/>
        <v>0</v>
      </c>
      <c r="V27" s="288"/>
      <c r="W27" s="284">
        <f t="shared" si="3"/>
        <v>0</v>
      </c>
      <c r="Y27" s="140">
        <f t="shared" si="8"/>
        <v>0</v>
      </c>
      <c r="Z27" s="139">
        <f t="shared" si="6"/>
        <v>0</v>
      </c>
      <c r="AA27" s="568">
        <f t="shared" si="7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4"/>
        <v>0€</v>
      </c>
      <c r="J28" s="275" t="str">
        <f t="shared" si="4"/>
        <v>0€</v>
      </c>
      <c r="K28" s="275">
        <f t="shared" si="10"/>
        <v>0</v>
      </c>
      <c r="L28" s="280">
        <f t="shared" si="10"/>
        <v>0</v>
      </c>
      <c r="M28" s="279" t="s">
        <v>223</v>
      </c>
      <c r="N28" s="276"/>
      <c r="O28" s="283">
        <f t="shared" si="5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1"/>
        <v>0</v>
      </c>
      <c r="U28" s="276">
        <f t="shared" si="11"/>
        <v>0</v>
      </c>
      <c r="V28" s="288"/>
      <c r="W28" s="284">
        <f t="shared" si="3"/>
        <v>0</v>
      </c>
      <c r="Y28" s="140">
        <f t="shared" si="8"/>
        <v>0</v>
      </c>
      <c r="Z28" s="139">
        <f t="shared" si="6"/>
        <v>0</v>
      </c>
      <c r="AA28" s="568">
        <f t="shared" si="7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4"/>
        <v>0€</v>
      </c>
      <c r="J29" s="275" t="str">
        <f t="shared" si="4"/>
        <v>0€</v>
      </c>
      <c r="K29" s="275">
        <f t="shared" si="10"/>
        <v>0</v>
      </c>
      <c r="L29" s="280">
        <f t="shared" si="10"/>
        <v>0</v>
      </c>
      <c r="M29" s="279" t="s">
        <v>223</v>
      </c>
      <c r="N29" s="276"/>
      <c r="O29" s="283">
        <f t="shared" si="5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1"/>
        <v>0</v>
      </c>
      <c r="U29" s="276">
        <f t="shared" si="11"/>
        <v>0</v>
      </c>
      <c r="V29" s="288"/>
      <c r="W29" s="284">
        <f t="shared" si="3"/>
        <v>0</v>
      </c>
      <c r="Y29" s="140">
        <f t="shared" si="8"/>
        <v>0</v>
      </c>
      <c r="Z29" s="139">
        <f t="shared" si="6"/>
        <v>0</v>
      </c>
      <c r="AA29" s="568">
        <f t="shared" si="7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4"/>
        <v>0€</v>
      </c>
      <c r="J30" s="275" t="str">
        <f t="shared" si="4"/>
        <v>0€</v>
      </c>
      <c r="K30" s="275">
        <f t="shared" si="10"/>
        <v>0</v>
      </c>
      <c r="L30" s="280">
        <f t="shared" si="10"/>
        <v>0</v>
      </c>
      <c r="M30" s="279" t="s">
        <v>223</v>
      </c>
      <c r="N30" s="276"/>
      <c r="O30" s="283">
        <f t="shared" si="5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1"/>
        <v>0</v>
      </c>
      <c r="U30" s="276">
        <f t="shared" si="11"/>
        <v>0</v>
      </c>
      <c r="V30" s="288"/>
      <c r="W30" s="284">
        <f t="shared" si="3"/>
        <v>0</v>
      </c>
      <c r="Y30" s="140">
        <f t="shared" si="8"/>
        <v>0</v>
      </c>
      <c r="Z30" s="139">
        <f t="shared" si="6"/>
        <v>0</v>
      </c>
      <c r="AA30" s="568">
        <f t="shared" si="7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4"/>
        <v>0€</v>
      </c>
      <c r="J31" s="275" t="str">
        <f t="shared" si="4"/>
        <v>0€</v>
      </c>
      <c r="K31" s="275">
        <f t="shared" si="10"/>
        <v>0</v>
      </c>
      <c r="L31" s="280">
        <f t="shared" si="10"/>
        <v>0</v>
      </c>
      <c r="M31" s="279" t="s">
        <v>223</v>
      </c>
      <c r="N31" s="276"/>
      <c r="O31" s="283">
        <f t="shared" si="5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1"/>
        <v>0</v>
      </c>
      <c r="U31" s="276">
        <f t="shared" si="11"/>
        <v>0</v>
      </c>
      <c r="V31" s="288"/>
      <c r="W31" s="284">
        <f t="shared" si="3"/>
        <v>0</v>
      </c>
      <c r="Y31" s="140">
        <f t="shared" si="8"/>
        <v>0</v>
      </c>
      <c r="Z31" s="139">
        <f t="shared" si="6"/>
        <v>0</v>
      </c>
      <c r="AA31" s="568">
        <f t="shared" si="7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4"/>
        <v>0€</v>
      </c>
      <c r="J32" s="275" t="str">
        <f t="shared" si="4"/>
        <v>0€</v>
      </c>
      <c r="K32" s="275">
        <f t="shared" si="10"/>
        <v>0</v>
      </c>
      <c r="L32" s="280">
        <f t="shared" si="10"/>
        <v>0</v>
      </c>
      <c r="M32" s="279" t="s">
        <v>223</v>
      </c>
      <c r="N32" s="276"/>
      <c r="O32" s="283">
        <f t="shared" si="5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1"/>
        <v>0</v>
      </c>
      <c r="U32" s="276">
        <f t="shared" si="11"/>
        <v>0</v>
      </c>
      <c r="V32" s="288"/>
      <c r="W32" s="284">
        <f t="shared" si="3"/>
        <v>0</v>
      </c>
      <c r="Y32" s="140">
        <f t="shared" si="8"/>
        <v>0</v>
      </c>
      <c r="Z32" s="139">
        <f t="shared" si="6"/>
        <v>0</v>
      </c>
      <c r="AA32" s="568">
        <f t="shared" si="7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4"/>
        <v>0€</v>
      </c>
      <c r="J33" s="275" t="str">
        <f t="shared" si="4"/>
        <v>0€</v>
      </c>
      <c r="K33" s="275">
        <f t="shared" si="10"/>
        <v>0</v>
      </c>
      <c r="L33" s="280">
        <f t="shared" si="10"/>
        <v>0</v>
      </c>
      <c r="M33" s="279" t="s">
        <v>223</v>
      </c>
      <c r="N33" s="276"/>
      <c r="O33" s="283">
        <f t="shared" si="5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1"/>
        <v>0</v>
      </c>
      <c r="U33" s="276">
        <f t="shared" si="11"/>
        <v>0</v>
      </c>
      <c r="V33" s="288"/>
      <c r="W33" s="284">
        <f t="shared" si="3"/>
        <v>0</v>
      </c>
      <c r="Y33" s="140">
        <f t="shared" si="8"/>
        <v>0</v>
      </c>
      <c r="Z33" s="139">
        <f t="shared" si="6"/>
        <v>0</v>
      </c>
      <c r="AA33" s="568">
        <f t="shared" si="7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4"/>
        <v>0€</v>
      </c>
      <c r="J34" s="275" t="str">
        <f t="shared" si="4"/>
        <v>0€</v>
      </c>
      <c r="K34" s="275">
        <f t="shared" si="10"/>
        <v>0</v>
      </c>
      <c r="L34" s="280">
        <f t="shared" si="10"/>
        <v>0</v>
      </c>
      <c r="M34" s="279" t="s">
        <v>223</v>
      </c>
      <c r="N34" s="276"/>
      <c r="O34" s="283">
        <f t="shared" si="5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1"/>
        <v>0</v>
      </c>
      <c r="U34" s="276">
        <f t="shared" si="11"/>
        <v>0</v>
      </c>
      <c r="V34" s="288"/>
      <c r="W34" s="284">
        <f t="shared" si="3"/>
        <v>0</v>
      </c>
      <c r="Y34" s="140">
        <f t="shared" si="8"/>
        <v>0</v>
      </c>
      <c r="Z34" s="139">
        <f t="shared" si="6"/>
        <v>0</v>
      </c>
      <c r="AA34" s="568">
        <f t="shared" si="7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4"/>
        <v>0€</v>
      </c>
      <c r="J35" s="275" t="str">
        <f t="shared" si="4"/>
        <v>0€</v>
      </c>
      <c r="K35" s="275">
        <f t="shared" si="10"/>
        <v>0</v>
      </c>
      <c r="L35" s="280">
        <f t="shared" si="10"/>
        <v>0</v>
      </c>
      <c r="M35" s="279" t="s">
        <v>223</v>
      </c>
      <c r="N35" s="276"/>
      <c r="O35" s="283">
        <f t="shared" si="5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1"/>
        <v>0</v>
      </c>
      <c r="U35" s="276">
        <f t="shared" si="11"/>
        <v>0</v>
      </c>
      <c r="V35" s="288"/>
      <c r="W35" s="284">
        <f t="shared" si="3"/>
        <v>0</v>
      </c>
      <c r="Y35" s="140">
        <f t="shared" si="8"/>
        <v>0</v>
      </c>
      <c r="Z35" s="139">
        <f t="shared" si="6"/>
        <v>0</v>
      </c>
      <c r="AA35" s="568">
        <f t="shared" si="7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4"/>
        <v>0€</v>
      </c>
      <c r="J36" s="275" t="str">
        <f t="shared" si="4"/>
        <v>0€</v>
      </c>
      <c r="K36" s="275">
        <f t="shared" si="10"/>
        <v>0</v>
      </c>
      <c r="L36" s="280">
        <f t="shared" si="10"/>
        <v>0</v>
      </c>
      <c r="M36" s="279" t="s">
        <v>223</v>
      </c>
      <c r="N36" s="276"/>
      <c r="O36" s="283">
        <f t="shared" si="5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1"/>
        <v>0</v>
      </c>
      <c r="U36" s="276">
        <f t="shared" si="11"/>
        <v>0</v>
      </c>
      <c r="V36" s="288"/>
      <c r="W36" s="284">
        <f t="shared" si="3"/>
        <v>0</v>
      </c>
      <c r="Y36" s="140">
        <f t="shared" si="8"/>
        <v>0</v>
      </c>
      <c r="Z36" s="139">
        <f t="shared" si="6"/>
        <v>0</v>
      </c>
      <c r="AA36" s="568">
        <f t="shared" si="7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4"/>
        <v>0€</v>
      </c>
      <c r="J37" s="275" t="str">
        <f t="shared" si="4"/>
        <v>0€</v>
      </c>
      <c r="K37" s="275">
        <f t="shared" si="10"/>
        <v>0</v>
      </c>
      <c r="L37" s="280">
        <f t="shared" si="10"/>
        <v>0</v>
      </c>
      <c r="M37" s="279" t="s">
        <v>223</v>
      </c>
      <c r="N37" s="276"/>
      <c r="O37" s="283">
        <f t="shared" si="5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1"/>
        <v>0</v>
      </c>
      <c r="U37" s="276">
        <f t="shared" si="11"/>
        <v>0</v>
      </c>
      <c r="V37" s="288"/>
      <c r="W37" s="284">
        <f t="shared" si="3"/>
        <v>0</v>
      </c>
      <c r="Y37" s="140">
        <f t="shared" si="8"/>
        <v>0</v>
      </c>
      <c r="Z37" s="139">
        <f t="shared" si="6"/>
        <v>0</v>
      </c>
      <c r="AA37" s="568">
        <f t="shared" si="7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4"/>
        <v>0€</v>
      </c>
      <c r="J38" s="275" t="str">
        <f t="shared" si="4"/>
        <v>0€</v>
      </c>
      <c r="K38" s="275">
        <f t="shared" si="10"/>
        <v>0</v>
      </c>
      <c r="L38" s="280">
        <f t="shared" si="10"/>
        <v>0</v>
      </c>
      <c r="M38" s="279" t="s">
        <v>223</v>
      </c>
      <c r="N38" s="276"/>
      <c r="O38" s="283">
        <f t="shared" si="5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1"/>
        <v>0</v>
      </c>
      <c r="U38" s="276">
        <f t="shared" si="11"/>
        <v>0</v>
      </c>
      <c r="V38" s="288"/>
      <c r="W38" s="284">
        <f t="shared" si="3"/>
        <v>0</v>
      </c>
      <c r="Y38" s="140">
        <f t="shared" si="8"/>
        <v>0</v>
      </c>
      <c r="Z38" s="139">
        <f t="shared" si="6"/>
        <v>0</v>
      </c>
      <c r="AA38" s="568">
        <f t="shared" si="7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4"/>
        <v>0€</v>
      </c>
      <c r="J39" s="275" t="str">
        <f t="shared" si="4"/>
        <v>0€</v>
      </c>
      <c r="K39" s="275">
        <f t="shared" si="10"/>
        <v>0</v>
      </c>
      <c r="L39" s="280">
        <f t="shared" si="10"/>
        <v>0</v>
      </c>
      <c r="M39" s="279" t="s">
        <v>223</v>
      </c>
      <c r="N39" s="276"/>
      <c r="O39" s="283">
        <f t="shared" si="5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1"/>
        <v>0</v>
      </c>
      <c r="U39" s="276">
        <f t="shared" si="11"/>
        <v>0</v>
      </c>
      <c r="V39" s="288"/>
      <c r="W39" s="284">
        <f t="shared" si="3"/>
        <v>0</v>
      </c>
      <c r="Y39" s="140">
        <f t="shared" si="8"/>
        <v>0</v>
      </c>
      <c r="Z39" s="139">
        <f t="shared" si="6"/>
        <v>0</v>
      </c>
      <c r="AA39" s="568">
        <f t="shared" si="7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4"/>
        <v>0€</v>
      </c>
      <c r="J40" s="275" t="str">
        <f t="shared" si="4"/>
        <v>0€</v>
      </c>
      <c r="K40" s="275">
        <f t="shared" si="10"/>
        <v>0</v>
      </c>
      <c r="L40" s="280">
        <f t="shared" si="10"/>
        <v>0</v>
      </c>
      <c r="M40" s="279" t="s">
        <v>223</v>
      </c>
      <c r="N40" s="276"/>
      <c r="O40" s="283">
        <f t="shared" si="5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1"/>
        <v>0</v>
      </c>
      <c r="U40" s="276">
        <f t="shared" si="11"/>
        <v>0</v>
      </c>
      <c r="V40" s="288"/>
      <c r="W40" s="284">
        <f t="shared" si="3"/>
        <v>0</v>
      </c>
      <c r="Y40" s="571">
        <f t="shared" si="8"/>
        <v>0</v>
      </c>
      <c r="Z40" s="573">
        <f t="shared" si="6"/>
        <v>0</v>
      </c>
      <c r="AA40" s="568">
        <f t="shared" si="7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714" t="s">
        <v>76</v>
      </c>
      <c r="B42" s="715"/>
      <c r="C42" s="715"/>
      <c r="D42" s="715"/>
      <c r="E42" s="715"/>
      <c r="F42" s="716"/>
      <c r="G42" s="458">
        <f>I42</f>
        <v>950050</v>
      </c>
      <c r="H42" s="458">
        <f>J42</f>
        <v>40</v>
      </c>
      <c r="I42" s="459">
        <f>SUM(I7:I41)</f>
        <v>950050</v>
      </c>
      <c r="J42" s="459">
        <f>SUM(J7:J41)</f>
        <v>40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714" t="s">
        <v>77</v>
      </c>
      <c r="B43" s="715"/>
      <c r="C43" s="715"/>
      <c r="D43" s="715"/>
      <c r="E43" s="715"/>
      <c r="F43" s="716"/>
      <c r="G43" s="353">
        <f>K43</f>
        <v>284450</v>
      </c>
      <c r="H43" s="353">
        <f>L43</f>
        <v>1836518</v>
      </c>
      <c r="I43" s="354"/>
      <c r="J43" s="145"/>
      <c r="K43" s="461">
        <f>SUM(K7:K41)</f>
        <v>284450</v>
      </c>
      <c r="L43" s="461">
        <f t="shared" ref="L43" si="12">SUM(L7:L41)</f>
        <v>1836518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5.75" collapsed="1" thickBot="1" x14ac:dyDescent="0.25">
      <c r="A44" s="711" t="s">
        <v>110</v>
      </c>
      <c r="B44" s="712"/>
      <c r="C44" s="712"/>
      <c r="D44" s="712"/>
      <c r="E44" s="712"/>
      <c r="F44" s="713"/>
      <c r="G44" s="460">
        <f>G42+G43</f>
        <v>1234500</v>
      </c>
      <c r="H44" s="460">
        <f>SUM(H42:H43)</f>
        <v>1836558</v>
      </c>
      <c r="O44" s="462">
        <f>SUM(O7:O41)</f>
        <v>-632442</v>
      </c>
      <c r="P44" s="464">
        <f t="shared" ref="P44:U44" si="13">SUM(P7:P41)</f>
        <v>0</v>
      </c>
      <c r="Q44" s="460">
        <f t="shared" si="13"/>
        <v>0</v>
      </c>
      <c r="R44" s="460">
        <f t="shared" si="13"/>
        <v>0</v>
      </c>
      <c r="S44" s="460">
        <f t="shared" si="13"/>
        <v>0</v>
      </c>
      <c r="T44" s="460">
        <f t="shared" si="13"/>
        <v>0</v>
      </c>
      <c r="U44" s="460">
        <f t="shared" si="13"/>
        <v>0</v>
      </c>
      <c r="V44" s="460"/>
      <c r="W44" s="450">
        <f t="shared" ref="W44" si="14">SUM(W7:W41)</f>
        <v>0</v>
      </c>
      <c r="Y44" s="143">
        <f>SUM(Y7:Y41)</f>
        <v>1234500</v>
      </c>
      <c r="Z44" s="144">
        <f>SUM(Z7:Z41)</f>
        <v>1836558</v>
      </c>
      <c r="AA44" s="131">
        <f>SUM(AA7:AA41)</f>
        <v>-632442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-632442</v>
      </c>
      <c r="Z46" s="131">
        <f>SUM(AA7:AA41)</f>
        <v>-632442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225" priority="16" operator="lessThan">
      <formula>0</formula>
    </cfRule>
    <cfRule type="cellIs" dxfId="224" priority="16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23" priority="3" operator="lessThan">
      <formula>0</formula>
    </cfRule>
    <cfRule type="cellIs" dxfId="222" priority="4" operator="greaterThan">
      <formula>0</formula>
    </cfRule>
  </conditionalFormatting>
  <conditionalFormatting sqref="O7:O40">
    <cfRule type="cellIs" dxfId="221" priority="23" operator="lessThan">
      <formula>0</formula>
    </cfRule>
    <cfRule type="cellIs" dxfId="220" priority="24" operator="greaterThan">
      <formula>0</formula>
    </cfRule>
  </conditionalFormatting>
  <conditionalFormatting sqref="O43:O44">
    <cfRule type="cellIs" dxfId="219" priority="17" operator="greaterThan">
      <formula>0</formula>
    </cfRule>
    <cfRule type="cellIs" dxfId="218" priority="25" operator="lessThan">
      <formula>0</formula>
    </cfRule>
  </conditionalFormatting>
  <conditionalFormatting sqref="P42:W42 U43:W43">
    <cfRule type="cellIs" dxfId="217" priority="12" operator="lessThan">
      <formula>0</formula>
    </cfRule>
    <cfRule type="cellIs" dxfId="216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15" priority="10" operator="lessThan">
      <formula>0</formula>
    </cfRule>
    <cfRule type="cellIs" dxfId="214" priority="26" operator="greaterThan">
      <formula>0</formula>
    </cfRule>
  </conditionalFormatting>
  <conditionalFormatting sqref="Z46">
    <cfRule type="cellIs" dxfId="213" priority="1" operator="lessThan">
      <formula>0</formula>
    </cfRule>
    <cfRule type="cellIs" dxfId="212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211" priority="5" operator="lessThan">
      <formula>0</formula>
    </cfRule>
    <cfRule type="cellIs" dxfId="210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14520E51-0C0A-4D7A-B2C7-6A2AB3991EEC}">
      <formula1>"&gt;0"</formula1>
    </dataValidation>
    <dataValidation type="list" allowBlank="1" showInputMessage="1" showErrorMessage="1" sqref="M7:M41" xr:uid="{31A23B85-035F-4E50-ABDE-CBE3755A730B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5CC56447-46F1-403A-8AF5-D460A43675B7}">
      <formula1>"&lt;0"</formula1>
    </dataValidation>
  </dataValidations>
  <hyperlinks>
    <hyperlink ref="E7" r:id="rId1" xr:uid="{49474775-09E0-4952-AF8F-E4CAFD2266D6}"/>
    <hyperlink ref="E8" r:id="rId2" xr:uid="{3FA08EF2-7CAE-4380-9BA0-BC8CC73B149A}"/>
    <hyperlink ref="E9" r:id="rId3" xr:uid="{E3600717-4B20-42E6-B8B9-7248D0524A56}"/>
    <hyperlink ref="E10" r:id="rId4" xr:uid="{12E28C5D-0765-455A-B72F-FC08FAF45332}"/>
  </hyperlinks>
  <pageMargins left="0.7" right="0.7" top="0.75" bottom="0.75" header="0.3" footer="0.3"/>
  <legacyDrawing r:id="rId5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B50"/>
  <sheetViews>
    <sheetView zoomScale="80" zoomScaleNormal="80" workbookViewId="0">
      <pane ySplit="6" topLeftCell="A9" activePane="bottomLeft" state="frozen"/>
      <selection pane="bottomLeft" activeCell="D9" sqref="D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399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63</v>
      </c>
      <c r="C7" s="66" t="s">
        <v>215</v>
      </c>
      <c r="D7" s="496" t="s">
        <v>216</v>
      </c>
      <c r="E7" s="88" t="s">
        <v>309</v>
      </c>
      <c r="F7" s="135">
        <v>44682</v>
      </c>
      <c r="G7" s="287">
        <v>0</v>
      </c>
      <c r="H7" s="287">
        <v>23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23</v>
      </c>
      <c r="M7" s="279" t="s">
        <v>218</v>
      </c>
      <c r="N7" s="276"/>
      <c r="O7" s="283">
        <f>-2*G7+H7</f>
        <v>23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23</v>
      </c>
      <c r="AA7" s="568">
        <f>O7+W7</f>
        <v>23</v>
      </c>
    </row>
    <row r="8" spans="1:27" s="90" customFormat="1" ht="33" customHeight="1" x14ac:dyDescent="0.2">
      <c r="A8" s="86">
        <v>2</v>
      </c>
      <c r="B8" s="86" t="s">
        <v>63</v>
      </c>
      <c r="C8" s="86" t="s">
        <v>611</v>
      </c>
      <c r="D8" s="496" t="s">
        <v>612</v>
      </c>
      <c r="E8" s="93" t="s">
        <v>613</v>
      </c>
      <c r="F8" s="135">
        <v>44849</v>
      </c>
      <c r="G8" s="287">
        <v>3258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3258</v>
      </c>
      <c r="L8" s="280">
        <f t="shared" si="0"/>
        <v>0</v>
      </c>
      <c r="M8" s="279" t="s">
        <v>218</v>
      </c>
      <c r="N8" s="276"/>
      <c r="O8" s="283">
        <f t="shared" ref="O8:O40" si="2">-2*G8+H8</f>
        <v>-6516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3258</v>
      </c>
      <c r="Z8" s="139">
        <f t="shared" ref="Z8:Z40" si="5">J8+L8+U8</f>
        <v>0</v>
      </c>
      <c r="AA8" s="568">
        <f t="shared" ref="AA8:AA40" si="6">O8+W8</f>
        <v>-6516</v>
      </c>
    </row>
    <row r="9" spans="1:27" s="90" customFormat="1" ht="33" customHeight="1" x14ac:dyDescent="0.2">
      <c r="A9" s="86">
        <v>3</v>
      </c>
      <c r="B9" s="86" t="s">
        <v>614</v>
      </c>
      <c r="C9" s="86" t="s">
        <v>615</v>
      </c>
      <c r="D9" s="496" t="s">
        <v>616</v>
      </c>
      <c r="E9" s="93" t="s">
        <v>617</v>
      </c>
      <c r="F9" s="135">
        <v>44927</v>
      </c>
      <c r="G9" s="287">
        <v>0</v>
      </c>
      <c r="H9" s="287">
        <v>8555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8555</v>
      </c>
      <c r="M9" s="279" t="s">
        <v>218</v>
      </c>
      <c r="N9" s="276"/>
      <c r="O9" s="283">
        <f t="shared" si="2"/>
        <v>8555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8555</v>
      </c>
      <c r="AA9" s="568">
        <f t="shared" si="6"/>
        <v>8555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3258</v>
      </c>
      <c r="H43" s="353">
        <f>L43</f>
        <v>8578</v>
      </c>
      <c r="I43" s="354"/>
      <c r="J43" s="145"/>
      <c r="K43" s="461">
        <f>SUM(K7:K41)</f>
        <v>3258</v>
      </c>
      <c r="L43" s="461">
        <f t="shared" ref="L43" si="10">SUM(L7:L41)</f>
        <v>8578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3258</v>
      </c>
      <c r="H44" s="460">
        <f>SUM(H42:H43)</f>
        <v>8578</v>
      </c>
      <c r="O44" s="462">
        <f>SUM(O7:O41)</f>
        <v>2062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3258</v>
      </c>
      <c r="Z44" s="144">
        <f>SUM(Z7:Z41)</f>
        <v>8578</v>
      </c>
      <c r="AA44" s="131">
        <f>SUM(AA7:AA41)</f>
        <v>2062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2062</v>
      </c>
      <c r="Z46" s="131">
        <f>SUM(AA7:AA41)</f>
        <v>2062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V5:V6"/>
    <mergeCell ref="W5:W6"/>
    <mergeCell ref="AA5:AA6"/>
    <mergeCell ref="A42:F42"/>
    <mergeCell ref="A43:F43"/>
    <mergeCell ref="A44:F44"/>
    <mergeCell ref="R5:S5"/>
    <mergeCell ref="G4:O5"/>
    <mergeCell ref="P4:W4"/>
    <mergeCell ref="P5:Q5"/>
    <mergeCell ref="T5:T6"/>
    <mergeCell ref="U5:U6"/>
  </mergeCells>
  <conditionalFormatting sqref="H46">
    <cfRule type="cellIs" dxfId="209" priority="14" operator="lessThan">
      <formula>0</formula>
    </cfRule>
    <cfRule type="cellIs" dxfId="20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207" priority="3" operator="lessThan">
      <formula>0</formula>
    </cfRule>
    <cfRule type="cellIs" dxfId="206" priority="4" operator="greaterThan">
      <formula>0</formula>
    </cfRule>
  </conditionalFormatting>
  <conditionalFormatting sqref="O7:O40">
    <cfRule type="cellIs" dxfId="205" priority="23" operator="lessThan">
      <formula>0</formula>
    </cfRule>
    <cfRule type="cellIs" dxfId="204" priority="24" operator="greaterThan">
      <formula>0</formula>
    </cfRule>
  </conditionalFormatting>
  <conditionalFormatting sqref="O43:O44">
    <cfRule type="cellIs" dxfId="203" priority="16" operator="lessThan">
      <formula>0</formula>
    </cfRule>
    <cfRule type="cellIs" dxfId="202" priority="17" operator="greaterThan">
      <formula>0</formula>
    </cfRule>
  </conditionalFormatting>
  <conditionalFormatting sqref="P42:W42 U43:W43">
    <cfRule type="cellIs" dxfId="201" priority="12" operator="lessThan">
      <formula>0</formula>
    </cfRule>
    <cfRule type="cellIs" dxfId="200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99" priority="10" operator="lessThan">
      <formula>0</formula>
    </cfRule>
    <cfRule type="cellIs" dxfId="198" priority="11" operator="greaterThan">
      <formula>0</formula>
    </cfRule>
  </conditionalFormatting>
  <conditionalFormatting sqref="Z46">
    <cfRule type="cellIs" dxfId="197" priority="1" operator="lessThan">
      <formula>0</formula>
    </cfRule>
    <cfRule type="cellIs" dxfId="196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95" priority="5" operator="lessThan">
      <formula>0</formula>
    </cfRule>
    <cfRule type="cellIs" dxfId="194" priority="6" operator="greaterThan">
      <formula>0</formula>
    </cfRule>
  </conditionalFormatting>
  <dataValidations count="3">
    <dataValidation type="list" allowBlank="1" showInputMessage="1" showErrorMessage="1" sqref="M7:M41" xr:uid="{81060E57-8527-43AA-8E8C-7A5F6BAD78F9}">
      <formula1>"áno,nie"</formula1>
    </dataValidation>
    <dataValidation type="custom" allowBlank="1" showErrorMessage="1" error="Hodnota musí byť vždy väčšia ako &quot;0&quot;. " sqref="P41:S41" xr:uid="{A2FF7AA0-E597-467A-BE21-D284A5AE8359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07647006-C846-4B61-A1D8-C4337A2F6BB1}">
      <formula1>"&lt;0"</formula1>
    </dataValidation>
  </dataValidations>
  <hyperlinks>
    <hyperlink ref="E7" r:id="rId1" xr:uid="{F546127B-3DAC-40A7-BDA3-CE18EC494D66}"/>
    <hyperlink ref="E8" r:id="rId2" xr:uid="{13D73413-E24A-4858-A77B-3F24E3A44B00}"/>
    <hyperlink ref="E9" r:id="rId3" xr:uid="{B6495936-C821-4374-9D94-FE41CCFCBDFE}"/>
  </hyperlinks>
  <pageMargins left="0.7" right="0.7" top="0.75" bottom="0.75" header="0.3" footer="0.3"/>
  <legacy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6EE7-A418-4F60-967C-B40ECDFA5CB5}">
  <dimension ref="A1:AB50"/>
  <sheetViews>
    <sheetView zoomScale="71" zoomScaleNormal="7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618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619</v>
      </c>
      <c r="C7" s="66" t="s">
        <v>620</v>
      </c>
      <c r="D7" s="496" t="s">
        <v>621</v>
      </c>
      <c r="E7" s="88" t="s">
        <v>622</v>
      </c>
      <c r="F7" s="135">
        <v>44986</v>
      </c>
      <c r="G7" s="287">
        <v>13512084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13512084</v>
      </c>
      <c r="L7" s="280">
        <f t="shared" si="0"/>
        <v>0</v>
      </c>
      <c r="M7" s="279" t="s">
        <v>218</v>
      </c>
      <c r="N7" s="276"/>
      <c r="O7" s="283">
        <f>-2*G7+H7</f>
        <v>-27024168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13512084</v>
      </c>
      <c r="Z7" s="575">
        <f>J7+L7+U7</f>
        <v>0</v>
      </c>
      <c r="AA7" s="568">
        <f>O7+W7</f>
        <v>-27024168</v>
      </c>
    </row>
    <row r="8" spans="1:27" s="90" customFormat="1" ht="33" customHeight="1" x14ac:dyDescent="0.2">
      <c r="A8" s="86">
        <v>2</v>
      </c>
      <c r="B8" s="86" t="s">
        <v>619</v>
      </c>
      <c r="C8" s="581" t="s">
        <v>623</v>
      </c>
      <c r="D8" s="87" t="s">
        <v>624</v>
      </c>
      <c r="E8" s="93" t="s">
        <v>625</v>
      </c>
      <c r="F8" s="135">
        <v>45474</v>
      </c>
      <c r="G8" s="287">
        <v>7493584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7493584</v>
      </c>
      <c r="L8" s="280">
        <f t="shared" si="0"/>
        <v>0</v>
      </c>
      <c r="M8" s="279" t="s">
        <v>218</v>
      </c>
      <c r="N8" s="276"/>
      <c r="O8" s="283">
        <f t="shared" ref="O8:O40" si="2">-2*G8+H8</f>
        <v>-14987168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7493584</v>
      </c>
      <c r="Z8" s="139">
        <f t="shared" ref="Z8:Z40" si="5">J8+L8+U8</f>
        <v>0</v>
      </c>
      <c r="AA8" s="568">
        <f t="shared" ref="AA8:AA40" si="6">O8+W8</f>
        <v>-14987168</v>
      </c>
    </row>
    <row r="9" spans="1:27" s="90" customFormat="1" ht="33" customHeight="1" x14ac:dyDescent="0.2">
      <c r="A9" s="86">
        <v>3</v>
      </c>
      <c r="B9" s="86" t="s">
        <v>619</v>
      </c>
      <c r="C9" s="86" t="s">
        <v>626</v>
      </c>
      <c r="D9" s="87" t="s">
        <v>627</v>
      </c>
      <c r="E9" s="93" t="s">
        <v>628</v>
      </c>
      <c r="F9" s="135">
        <v>45292</v>
      </c>
      <c r="G9" s="287">
        <v>3973141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3973141</v>
      </c>
      <c r="L9" s="280">
        <f t="shared" si="0"/>
        <v>0</v>
      </c>
      <c r="M9" s="279" t="s">
        <v>218</v>
      </c>
      <c r="N9" s="276"/>
      <c r="O9" s="283">
        <f t="shared" si="2"/>
        <v>-7946282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3973141</v>
      </c>
      <c r="Z9" s="139">
        <f t="shared" si="5"/>
        <v>0</v>
      </c>
      <c r="AA9" s="568">
        <f t="shared" si="6"/>
        <v>-7946282</v>
      </c>
    </row>
    <row r="10" spans="1:27" s="90" customFormat="1" ht="33" customHeight="1" x14ac:dyDescent="0.2">
      <c r="A10" s="86">
        <v>4</v>
      </c>
      <c r="B10" s="86" t="s">
        <v>619</v>
      </c>
      <c r="C10" s="66" t="s">
        <v>629</v>
      </c>
      <c r="D10" s="94" t="s">
        <v>630</v>
      </c>
      <c r="E10" s="88" t="s">
        <v>631</v>
      </c>
      <c r="F10" s="135">
        <v>45474</v>
      </c>
      <c r="G10" s="287">
        <v>9998965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9998965</v>
      </c>
      <c r="L10" s="280">
        <f t="shared" si="0"/>
        <v>0</v>
      </c>
      <c r="M10" s="279" t="s">
        <v>218</v>
      </c>
      <c r="N10" s="276"/>
      <c r="O10" s="283">
        <f t="shared" si="2"/>
        <v>-19997930</v>
      </c>
      <c r="P10" s="299">
        <v>9998965</v>
      </c>
      <c r="Q10" s="299">
        <v>0</v>
      </c>
      <c r="R10" s="299">
        <v>2130339</v>
      </c>
      <c r="S10" s="299">
        <v>0</v>
      </c>
      <c r="T10" s="276">
        <f t="shared" si="3"/>
        <v>-7868626</v>
      </c>
      <c r="U10" s="276">
        <f t="shared" si="3"/>
        <v>0</v>
      </c>
      <c r="V10" s="288"/>
      <c r="W10" s="284">
        <f t="shared" si="4"/>
        <v>15737252</v>
      </c>
      <c r="Y10" s="140">
        <f t="shared" si="7"/>
        <v>2130339</v>
      </c>
      <c r="Z10" s="139">
        <f t="shared" si="5"/>
        <v>0</v>
      </c>
      <c r="AA10" s="568">
        <f t="shared" si="6"/>
        <v>-4260678</v>
      </c>
    </row>
    <row r="11" spans="1:27" s="90" customFormat="1" ht="33" customHeight="1" x14ac:dyDescent="0.2">
      <c r="A11" s="86">
        <v>5</v>
      </c>
      <c r="B11" s="86" t="s">
        <v>64</v>
      </c>
      <c r="C11" s="66" t="s">
        <v>632</v>
      </c>
      <c r="D11" s="496" t="s">
        <v>633</v>
      </c>
      <c r="E11" s="93" t="s">
        <v>634</v>
      </c>
      <c r="F11" s="135">
        <v>45658</v>
      </c>
      <c r="G11" s="287">
        <v>11263263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11263263</v>
      </c>
      <c r="L11" s="280">
        <f t="shared" si="0"/>
        <v>0</v>
      </c>
      <c r="M11" s="279" t="s">
        <v>218</v>
      </c>
      <c r="N11" s="276"/>
      <c r="O11" s="283">
        <f t="shared" si="2"/>
        <v>-22526526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11263263</v>
      </c>
      <c r="Z11" s="139">
        <f t="shared" si="5"/>
        <v>0</v>
      </c>
      <c r="AA11" s="568">
        <f t="shared" si="6"/>
        <v>-22526526</v>
      </c>
    </row>
    <row r="12" spans="1:27" s="90" customFormat="1" ht="21" customHeight="1" x14ac:dyDescent="0.2">
      <c r="A12" s="86">
        <v>6</v>
      </c>
      <c r="B12" s="86" t="s">
        <v>64</v>
      </c>
      <c r="C12" s="66" t="s">
        <v>635</v>
      </c>
      <c r="D12" s="94" t="s">
        <v>636</v>
      </c>
      <c r="E12" s="93" t="s">
        <v>637</v>
      </c>
      <c r="F12" s="135">
        <v>45658</v>
      </c>
      <c r="G12" s="287">
        <v>444667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444667</v>
      </c>
      <c r="L12" s="280">
        <f t="shared" si="0"/>
        <v>0</v>
      </c>
      <c r="M12" s="279" t="s">
        <v>218</v>
      </c>
      <c r="N12" s="276"/>
      <c r="O12" s="283">
        <f t="shared" si="2"/>
        <v>-889334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444667</v>
      </c>
      <c r="Z12" s="139">
        <f t="shared" si="5"/>
        <v>0</v>
      </c>
      <c r="AA12" s="568">
        <f t="shared" si="6"/>
        <v>-889334</v>
      </c>
    </row>
    <row r="13" spans="1:27" s="90" customFormat="1" ht="21" customHeight="1" x14ac:dyDescent="0.2">
      <c r="A13" s="86">
        <v>7</v>
      </c>
      <c r="B13" s="86" t="s">
        <v>64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 t="s">
        <v>64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 t="s">
        <v>64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 t="s">
        <v>64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 t="s">
        <v>64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 t="s">
        <v>64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 t="s">
        <v>64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 t="s">
        <v>64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 t="s">
        <v>64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 t="s">
        <v>64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>
        <v>17</v>
      </c>
      <c r="B23" s="86" t="s">
        <v>64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>
        <v>18</v>
      </c>
      <c r="B24" s="86" t="s">
        <v>64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>
        <v>19</v>
      </c>
      <c r="B25" s="86" t="s">
        <v>64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64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64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64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64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64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64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64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64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64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64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64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64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64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64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64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46685704</v>
      </c>
      <c r="H43" s="353">
        <f>L43</f>
        <v>0</v>
      </c>
      <c r="I43" s="354"/>
      <c r="J43" s="145"/>
      <c r="K43" s="461">
        <f>SUM(K7:K41)</f>
        <v>46685704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46685704</v>
      </c>
      <c r="H44" s="460">
        <f>SUM(H42:H43)</f>
        <v>0</v>
      </c>
      <c r="O44" s="462">
        <f>SUM(O7:O41)</f>
        <v>-93371408</v>
      </c>
      <c r="P44" s="464">
        <f t="shared" ref="P44:U44" si="11">SUM(P7:P41)</f>
        <v>9998965</v>
      </c>
      <c r="Q44" s="460">
        <f t="shared" si="11"/>
        <v>0</v>
      </c>
      <c r="R44" s="460">
        <f t="shared" si="11"/>
        <v>2130339</v>
      </c>
      <c r="S44" s="460">
        <f t="shared" si="11"/>
        <v>0</v>
      </c>
      <c r="T44" s="460">
        <f t="shared" si="11"/>
        <v>-7868626</v>
      </c>
      <c r="U44" s="460">
        <f t="shared" si="11"/>
        <v>0</v>
      </c>
      <c r="V44" s="460"/>
      <c r="W44" s="450">
        <f t="shared" ref="W44" si="12">SUM(W7:W41)</f>
        <v>15737252</v>
      </c>
      <c r="Y44" s="143">
        <f>SUM(Y7:Y41)</f>
        <v>38817078</v>
      </c>
      <c r="Z44" s="144">
        <f>SUM(Z7:Z41)</f>
        <v>0</v>
      </c>
      <c r="AA44" s="131">
        <f>SUM(AA7:AA41)</f>
        <v>-77634156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-93371408</v>
      </c>
      <c r="Z46" s="131">
        <f>SUM(AA7:AA41)</f>
        <v>-77634156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93" priority="14" operator="lessThan">
      <formula>0</formula>
    </cfRule>
    <cfRule type="cellIs" dxfId="19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91" priority="3" operator="lessThan">
      <formula>0</formula>
    </cfRule>
    <cfRule type="cellIs" dxfId="190" priority="4" operator="greaterThan">
      <formula>0</formula>
    </cfRule>
  </conditionalFormatting>
  <conditionalFormatting sqref="O7:O40">
    <cfRule type="cellIs" dxfId="189" priority="23" operator="lessThan">
      <formula>0</formula>
    </cfRule>
    <cfRule type="cellIs" dxfId="188" priority="24" operator="greaterThan">
      <formula>0</formula>
    </cfRule>
  </conditionalFormatting>
  <conditionalFormatting sqref="O43:O44">
    <cfRule type="cellIs" dxfId="187" priority="16" operator="lessThan">
      <formula>0</formula>
    </cfRule>
    <cfRule type="cellIs" dxfId="186" priority="17" operator="greaterThan">
      <formula>0</formula>
    </cfRule>
  </conditionalFormatting>
  <conditionalFormatting sqref="P42:W42 U43:W43">
    <cfRule type="cellIs" dxfId="185" priority="12" operator="lessThan">
      <formula>0</formula>
    </cfRule>
    <cfRule type="cellIs" dxfId="18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83" priority="10" operator="lessThan">
      <formula>0</formula>
    </cfRule>
    <cfRule type="cellIs" dxfId="182" priority="11" operator="greaterThan">
      <formula>0</formula>
    </cfRule>
  </conditionalFormatting>
  <conditionalFormatting sqref="Z46">
    <cfRule type="cellIs" dxfId="181" priority="1" operator="lessThan">
      <formula>0</formula>
    </cfRule>
    <cfRule type="cellIs" dxfId="18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79" priority="5" operator="lessThan">
      <formula>0</formula>
    </cfRule>
    <cfRule type="cellIs" dxfId="178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A507109C-3497-4B31-B2E9-D15EC01D10F7}">
      <formula1>"&gt;0"</formula1>
    </dataValidation>
    <dataValidation type="list" allowBlank="1" showInputMessage="1" showErrorMessage="1" sqref="M7:M41" xr:uid="{CB82F6DB-76A8-498A-A185-4CBA3D3B5533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251E3D79-9B8E-462C-89F9-103B1BCFC143}">
      <formula1>"&lt;0"</formula1>
    </dataValidation>
  </dataValidations>
  <hyperlinks>
    <hyperlink ref="E7" r:id="rId1" xr:uid="{2E32F2D6-F250-443B-AC8B-5AA1B4E9FEBF}"/>
    <hyperlink ref="E8" r:id="rId2" xr:uid="{D8CDA0B2-188C-498D-809E-9856824C48BB}"/>
    <hyperlink ref="E9" r:id="rId3" xr:uid="{685F7033-C442-4054-A426-0B2C696C8BE5}"/>
    <hyperlink ref="E10" r:id="rId4" xr:uid="{181197A1-7371-4475-A22D-A0DC4254AB64}"/>
    <hyperlink ref="E12" r:id="rId5" xr:uid="{F6F2D6DC-EA8B-466C-9AF6-A20E107DF673}"/>
    <hyperlink ref="E11" r:id="rId6" xr:uid="{680A4520-CC63-4329-A1A3-39FF72CC02FA}"/>
  </hyperlinks>
  <pageMargins left="0.7" right="0.7" top="0.75" bottom="0.75" header="0.3" footer="0.3"/>
  <legacyDrawing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430D-AF0F-47CF-AF87-B62049B49E5D}">
  <dimension ref="A1:AB50"/>
  <sheetViews>
    <sheetView zoomScale="90" zoomScaleNormal="90" workbookViewId="0">
      <pane xSplit="2" ySplit="6" topLeftCell="C21" activePane="bottomRight" state="frozen"/>
      <selection pane="topRight" activeCell="C1" sqref="C1"/>
      <selection pane="bottomLeft" activeCell="A7" sqref="A7"/>
      <selection pane="bottomRight" activeCell="AG37" sqref="AG3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638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65</v>
      </c>
      <c r="C7" s="66" t="s">
        <v>639</v>
      </c>
      <c r="D7" s="87" t="s">
        <v>640</v>
      </c>
      <c r="E7" s="88" t="s">
        <v>641</v>
      </c>
      <c r="F7" s="135">
        <v>44788</v>
      </c>
      <c r="G7" s="287">
        <v>6452326</v>
      </c>
      <c r="H7" s="287">
        <v>16268903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6452326</v>
      </c>
      <c r="L7" s="280">
        <f t="shared" si="0"/>
        <v>16268903</v>
      </c>
      <c r="M7" s="279" t="s">
        <v>218</v>
      </c>
      <c r="N7" s="276"/>
      <c r="O7" s="283">
        <f>-2*G7+H7</f>
        <v>3364251</v>
      </c>
      <c r="P7" s="299">
        <v>0</v>
      </c>
      <c r="Q7" s="299">
        <v>2796570</v>
      </c>
      <c r="R7" s="299">
        <v>0</v>
      </c>
      <c r="S7" s="299">
        <v>147224</v>
      </c>
      <c r="T7" s="276">
        <f>R7-P7</f>
        <v>0</v>
      </c>
      <c r="U7" s="276">
        <f>S7-Q7</f>
        <v>-2649346</v>
      </c>
      <c r="V7" s="288" t="s">
        <v>642</v>
      </c>
      <c r="W7" s="284">
        <f>-2*T7+U7</f>
        <v>-2649346</v>
      </c>
      <c r="Y7" s="564">
        <f>I7+K7+T7</f>
        <v>6452326</v>
      </c>
      <c r="Z7" s="575">
        <f>J7+L7+U7</f>
        <v>13619557</v>
      </c>
      <c r="AA7" s="568">
        <f>O7+W7</f>
        <v>714905</v>
      </c>
    </row>
    <row r="8" spans="1:27" s="90" customFormat="1" ht="33" customHeight="1" x14ac:dyDescent="0.2">
      <c r="A8" s="86">
        <v>2</v>
      </c>
      <c r="B8" s="86" t="s">
        <v>65</v>
      </c>
      <c r="C8" s="86" t="s">
        <v>643</v>
      </c>
      <c r="D8" s="87" t="s">
        <v>644</v>
      </c>
      <c r="E8" s="93" t="s">
        <v>645</v>
      </c>
      <c r="F8" s="135">
        <v>44927</v>
      </c>
      <c r="G8" s="287">
        <v>124800</v>
      </c>
      <c r="H8" s="287">
        <v>39978500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124800</v>
      </c>
      <c r="L8" s="280">
        <f t="shared" si="0"/>
        <v>39978500</v>
      </c>
      <c r="M8" s="279" t="s">
        <v>218</v>
      </c>
      <c r="N8" s="276"/>
      <c r="O8" s="283">
        <f t="shared" ref="O8:O40" si="2">-2*G8+H8</f>
        <v>39728900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124800</v>
      </c>
      <c r="Z8" s="139">
        <f t="shared" ref="Z8:Z40" si="5">J8+L8+U8</f>
        <v>39978500</v>
      </c>
      <c r="AA8" s="568">
        <f t="shared" ref="AA8:AA40" si="6">O8+W8</f>
        <v>39728900</v>
      </c>
    </row>
    <row r="9" spans="1:27" s="90" customFormat="1" ht="33" customHeight="1" x14ac:dyDescent="0.2">
      <c r="A9" s="86">
        <v>3</v>
      </c>
      <c r="B9" s="86" t="s">
        <v>65</v>
      </c>
      <c r="C9" s="86" t="s">
        <v>646</v>
      </c>
      <c r="D9" s="87" t="s">
        <v>647</v>
      </c>
      <c r="E9" s="93" t="s">
        <v>648</v>
      </c>
      <c r="F9" s="135">
        <v>44835</v>
      </c>
      <c r="G9" s="287">
        <v>0</v>
      </c>
      <c r="H9" s="287">
        <v>18870000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18870000</v>
      </c>
      <c r="M9" s="279" t="s">
        <v>218</v>
      </c>
      <c r="N9" s="276"/>
      <c r="O9" s="283">
        <f t="shared" si="2"/>
        <v>18870000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18870000</v>
      </c>
      <c r="AA9" s="568">
        <f t="shared" si="6"/>
        <v>18870000</v>
      </c>
    </row>
    <row r="10" spans="1:27" s="90" customFormat="1" ht="33" customHeight="1" x14ac:dyDescent="0.2">
      <c r="A10" s="86">
        <v>4</v>
      </c>
      <c r="B10" s="86" t="s">
        <v>65</v>
      </c>
      <c r="C10" s="66" t="s">
        <v>649</v>
      </c>
      <c r="D10" s="94" t="s">
        <v>650</v>
      </c>
      <c r="E10" s="88" t="s">
        <v>651</v>
      </c>
      <c r="F10" s="135">
        <v>45292</v>
      </c>
      <c r="G10" s="287">
        <v>79200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79200</v>
      </c>
      <c r="L10" s="280">
        <f t="shared" si="0"/>
        <v>0</v>
      </c>
      <c r="M10" s="279" t="s">
        <v>218</v>
      </c>
      <c r="N10" s="276"/>
      <c r="O10" s="283">
        <f t="shared" si="2"/>
        <v>-158400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79200</v>
      </c>
      <c r="Z10" s="139">
        <f t="shared" si="5"/>
        <v>0</v>
      </c>
      <c r="AA10" s="568">
        <f t="shared" si="6"/>
        <v>-158400</v>
      </c>
    </row>
    <row r="11" spans="1:27" s="90" customFormat="1" ht="33" customHeight="1" x14ac:dyDescent="0.2">
      <c r="A11" s="86">
        <v>5</v>
      </c>
      <c r="B11" s="86" t="s">
        <v>65</v>
      </c>
      <c r="C11" s="87" t="s">
        <v>652</v>
      </c>
      <c r="D11" s="87" t="s">
        <v>653</v>
      </c>
      <c r="E11" s="93" t="s">
        <v>654</v>
      </c>
      <c r="F11" s="135">
        <v>45017</v>
      </c>
      <c r="G11" s="287">
        <v>225341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225341</v>
      </c>
      <c r="L11" s="280">
        <f t="shared" si="0"/>
        <v>0</v>
      </c>
      <c r="M11" s="279" t="s">
        <v>218</v>
      </c>
      <c r="N11" s="276"/>
      <c r="O11" s="283">
        <f t="shared" si="2"/>
        <v>-450682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225341</v>
      </c>
      <c r="Z11" s="139">
        <f t="shared" si="5"/>
        <v>0</v>
      </c>
      <c r="AA11" s="568">
        <f t="shared" si="6"/>
        <v>-450682</v>
      </c>
    </row>
    <row r="12" spans="1:27" s="90" customFormat="1" ht="21" customHeight="1" x14ac:dyDescent="0.2">
      <c r="A12" s="86">
        <v>6</v>
      </c>
      <c r="B12" s="86" t="s">
        <v>65</v>
      </c>
      <c r="C12" s="66" t="s">
        <v>655</v>
      </c>
      <c r="D12" s="94" t="s">
        <v>656</v>
      </c>
      <c r="E12" s="93" t="s">
        <v>657</v>
      </c>
      <c r="F12" s="135">
        <v>45017</v>
      </c>
      <c r="G12" s="287">
        <v>6710000</v>
      </c>
      <c r="H12" s="287">
        <v>16872491</v>
      </c>
      <c r="I12" s="275" t="str">
        <f t="shared" si="1"/>
        <v>0€</v>
      </c>
      <c r="J12" s="275" t="str">
        <f t="shared" si="1"/>
        <v>0€</v>
      </c>
      <c r="K12" s="275">
        <f t="shared" si="0"/>
        <v>6710000</v>
      </c>
      <c r="L12" s="280">
        <f t="shared" si="0"/>
        <v>16872491</v>
      </c>
      <c r="M12" s="279" t="s">
        <v>218</v>
      </c>
      <c r="N12" s="276"/>
      <c r="O12" s="283">
        <f t="shared" si="2"/>
        <v>3452491</v>
      </c>
      <c r="P12" s="299">
        <v>0</v>
      </c>
      <c r="Q12" s="299">
        <v>408422</v>
      </c>
      <c r="R12" s="299">
        <v>0</v>
      </c>
      <c r="S12" s="299">
        <v>674596</v>
      </c>
      <c r="T12" s="276">
        <f t="shared" si="3"/>
        <v>0</v>
      </c>
      <c r="U12" s="276">
        <f t="shared" si="3"/>
        <v>266174</v>
      </c>
      <c r="V12" s="288"/>
      <c r="W12" s="284">
        <f t="shared" si="4"/>
        <v>266174</v>
      </c>
      <c r="Y12" s="140">
        <f t="shared" si="7"/>
        <v>6710000</v>
      </c>
      <c r="Z12" s="139">
        <f t="shared" si="5"/>
        <v>17138665</v>
      </c>
      <c r="AA12" s="568">
        <f t="shared" si="6"/>
        <v>3718665</v>
      </c>
    </row>
    <row r="13" spans="1:27" s="90" customFormat="1" ht="21" customHeight="1" x14ac:dyDescent="0.2">
      <c r="A13" s="86">
        <v>7</v>
      </c>
      <c r="B13" s="86" t="s">
        <v>65</v>
      </c>
      <c r="C13" s="66" t="s">
        <v>658</v>
      </c>
      <c r="D13" s="94" t="s">
        <v>659</v>
      </c>
      <c r="E13" s="88" t="s">
        <v>660</v>
      </c>
      <c r="F13" s="135">
        <v>45474</v>
      </c>
      <c r="G13" s="287">
        <v>102130</v>
      </c>
      <c r="H13" s="287">
        <v>408422</v>
      </c>
      <c r="I13" s="275" t="str">
        <f t="shared" si="1"/>
        <v>0€</v>
      </c>
      <c r="J13" s="275" t="str">
        <f t="shared" si="1"/>
        <v>0€</v>
      </c>
      <c r="K13" s="275">
        <f t="shared" si="0"/>
        <v>102130</v>
      </c>
      <c r="L13" s="280">
        <f t="shared" si="0"/>
        <v>408422</v>
      </c>
      <c r="M13" s="279" t="s">
        <v>218</v>
      </c>
      <c r="N13" s="276"/>
      <c r="O13" s="283">
        <f t="shared" si="2"/>
        <v>204162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ref="T13:T14" si="8">R13-P13</f>
        <v>0</v>
      </c>
      <c r="U13" s="276">
        <f t="shared" ref="U13:U14" si="9">S13-Q13</f>
        <v>0</v>
      </c>
      <c r="V13" s="288"/>
      <c r="W13" s="284">
        <f t="shared" si="4"/>
        <v>0</v>
      </c>
      <c r="Y13" s="140">
        <f t="shared" si="7"/>
        <v>102130</v>
      </c>
      <c r="Z13" s="139">
        <f t="shared" si="5"/>
        <v>408422</v>
      </c>
      <c r="AA13" s="568">
        <f t="shared" si="6"/>
        <v>204162</v>
      </c>
    </row>
    <row r="14" spans="1:27" s="90" customFormat="1" ht="21" customHeight="1" x14ac:dyDescent="0.2">
      <c r="A14" s="86">
        <v>8</v>
      </c>
      <c r="B14" s="86" t="s">
        <v>65</v>
      </c>
      <c r="C14" s="66" t="s">
        <v>661</v>
      </c>
      <c r="D14" s="94" t="s">
        <v>662</v>
      </c>
      <c r="E14" s="88" t="s">
        <v>663</v>
      </c>
      <c r="F14" s="135">
        <v>45474</v>
      </c>
      <c r="G14" s="287">
        <v>10417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10417</v>
      </c>
      <c r="L14" s="280">
        <f t="shared" si="0"/>
        <v>0</v>
      </c>
      <c r="M14" s="279" t="s">
        <v>218</v>
      </c>
      <c r="N14" s="276"/>
      <c r="O14" s="283">
        <f t="shared" si="2"/>
        <v>-20834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8"/>
        <v>0</v>
      </c>
      <c r="U14" s="276">
        <f t="shared" si="9"/>
        <v>0</v>
      </c>
      <c r="V14" s="288"/>
      <c r="W14" s="284">
        <f t="shared" si="4"/>
        <v>0</v>
      </c>
      <c r="Y14" s="140">
        <f t="shared" si="7"/>
        <v>10417</v>
      </c>
      <c r="Z14" s="139">
        <f t="shared" si="5"/>
        <v>0</v>
      </c>
      <c r="AA14" s="568">
        <f t="shared" si="6"/>
        <v>-20834</v>
      </c>
    </row>
    <row r="15" spans="1:27" ht="21" customHeight="1" x14ac:dyDescent="0.2">
      <c r="A15" s="86">
        <v>9</v>
      </c>
      <c r="B15" s="86" t="s">
        <v>65</v>
      </c>
      <c r="C15" s="66" t="s">
        <v>664</v>
      </c>
      <c r="D15" s="94" t="s">
        <v>665</v>
      </c>
      <c r="E15" s="88" t="s">
        <v>666</v>
      </c>
      <c r="F15" s="135">
        <v>45474</v>
      </c>
      <c r="G15" s="287">
        <v>14368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14368</v>
      </c>
      <c r="L15" s="280">
        <f t="shared" si="0"/>
        <v>0</v>
      </c>
      <c r="M15" s="279" t="s">
        <v>218</v>
      </c>
      <c r="N15" s="276"/>
      <c r="O15" s="283">
        <f t="shared" si="2"/>
        <v>-28736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14368</v>
      </c>
      <c r="Z15" s="139">
        <f t="shared" si="5"/>
        <v>0</v>
      </c>
      <c r="AA15" s="568">
        <f t="shared" si="6"/>
        <v>-28736</v>
      </c>
    </row>
    <row r="16" spans="1:27" ht="21" customHeight="1" x14ac:dyDescent="0.2">
      <c r="A16" s="86">
        <v>10</v>
      </c>
      <c r="B16" s="86" t="s">
        <v>65</v>
      </c>
      <c r="C16" s="66" t="s">
        <v>667</v>
      </c>
      <c r="D16" s="94" t="s">
        <v>668</v>
      </c>
      <c r="E16" s="115" t="s">
        <v>669</v>
      </c>
      <c r="F16" s="135">
        <v>45292</v>
      </c>
      <c r="G16" s="287">
        <v>0</v>
      </c>
      <c r="H16" s="287">
        <v>8787500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8787500</v>
      </c>
      <c r="M16" s="279" t="s">
        <v>218</v>
      </c>
      <c r="N16" s="276"/>
      <c r="O16" s="283">
        <f t="shared" si="2"/>
        <v>8787500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8787500</v>
      </c>
      <c r="AA16" s="568">
        <f t="shared" si="6"/>
        <v>8787500</v>
      </c>
    </row>
    <row r="17" spans="1:27" ht="21" customHeight="1" x14ac:dyDescent="0.2">
      <c r="A17" s="86">
        <v>11</v>
      </c>
      <c r="B17" s="86" t="s">
        <v>65</v>
      </c>
      <c r="C17" s="86" t="s">
        <v>670</v>
      </c>
      <c r="D17" s="87" t="s">
        <v>671</v>
      </c>
      <c r="E17" s="115" t="s">
        <v>672</v>
      </c>
      <c r="F17" s="135">
        <v>45292</v>
      </c>
      <c r="G17" s="287">
        <v>1873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1873</v>
      </c>
      <c r="L17" s="280">
        <f t="shared" si="0"/>
        <v>0</v>
      </c>
      <c r="M17" s="279" t="s">
        <v>218</v>
      </c>
      <c r="N17" s="276"/>
      <c r="O17" s="283">
        <f t="shared" si="2"/>
        <v>-3746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1873</v>
      </c>
      <c r="Z17" s="139">
        <f t="shared" si="5"/>
        <v>0</v>
      </c>
      <c r="AA17" s="568">
        <f t="shared" si="6"/>
        <v>-3746</v>
      </c>
    </row>
    <row r="18" spans="1:27" ht="21" customHeight="1" x14ac:dyDescent="0.2">
      <c r="A18" s="86">
        <v>12</v>
      </c>
      <c r="B18" s="86" t="s">
        <v>65</v>
      </c>
      <c r="C18" s="86" t="s">
        <v>673</v>
      </c>
      <c r="D18" s="122" t="s">
        <v>674</v>
      </c>
      <c r="E18" s="93" t="s">
        <v>675</v>
      </c>
      <c r="F18" s="135">
        <v>45658</v>
      </c>
      <c r="G18" s="287">
        <v>204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204</v>
      </c>
      <c r="L18" s="280">
        <f t="shared" si="0"/>
        <v>0</v>
      </c>
      <c r="M18" s="279" t="s">
        <v>218</v>
      </c>
      <c r="N18" s="276"/>
      <c r="O18" s="283">
        <f t="shared" si="2"/>
        <v>-408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204</v>
      </c>
      <c r="Z18" s="139">
        <f t="shared" si="5"/>
        <v>0</v>
      </c>
      <c r="AA18" s="568">
        <f t="shared" si="6"/>
        <v>-408</v>
      </c>
    </row>
    <row r="19" spans="1:27" ht="21" customHeight="1" x14ac:dyDescent="0.2">
      <c r="A19" s="86">
        <v>13</v>
      </c>
      <c r="B19" s="86" t="s">
        <v>65</v>
      </c>
      <c r="C19" s="190" t="s">
        <v>676</v>
      </c>
      <c r="D19" s="117" t="s">
        <v>677</v>
      </c>
      <c r="E19" s="93" t="s">
        <v>678</v>
      </c>
      <c r="F19" s="135">
        <v>45658</v>
      </c>
      <c r="G19" s="287">
        <v>83579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83579</v>
      </c>
      <c r="L19" s="280">
        <f t="shared" si="0"/>
        <v>0</v>
      </c>
      <c r="M19" s="279" t="s">
        <v>218</v>
      </c>
      <c r="N19" s="276"/>
      <c r="O19" s="283">
        <f t="shared" si="2"/>
        <v>-167158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83579</v>
      </c>
      <c r="Z19" s="139">
        <f t="shared" si="5"/>
        <v>0</v>
      </c>
      <c r="AA19" s="568">
        <f t="shared" si="6"/>
        <v>-167158</v>
      </c>
    </row>
    <row r="20" spans="1:27" ht="21" customHeight="1" x14ac:dyDescent="0.2">
      <c r="A20" s="86">
        <v>14</v>
      </c>
      <c r="B20" s="86" t="s">
        <v>65</v>
      </c>
      <c r="C20" s="66" t="s">
        <v>679</v>
      </c>
      <c r="D20" s="117" t="s">
        <v>680</v>
      </c>
      <c r="E20" s="246" t="s">
        <v>681</v>
      </c>
      <c r="F20" s="135">
        <v>45658</v>
      </c>
      <c r="G20" s="287">
        <v>6817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6817</v>
      </c>
      <c r="L20" s="280">
        <f t="shared" si="0"/>
        <v>0</v>
      </c>
      <c r="M20" s="279" t="s">
        <v>218</v>
      </c>
      <c r="N20" s="276"/>
      <c r="O20" s="283">
        <f t="shared" si="2"/>
        <v>-13634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6817</v>
      </c>
      <c r="Z20" s="139">
        <f t="shared" si="5"/>
        <v>0</v>
      </c>
      <c r="AA20" s="568">
        <f t="shared" si="6"/>
        <v>-13634</v>
      </c>
    </row>
    <row r="21" spans="1:27" ht="21" customHeight="1" x14ac:dyDescent="0.2">
      <c r="A21" s="86">
        <v>15</v>
      </c>
      <c r="B21" s="86" t="s">
        <v>65</v>
      </c>
      <c r="C21" s="66" t="s">
        <v>682</v>
      </c>
      <c r="D21" s="117" t="s">
        <v>683</v>
      </c>
      <c r="E21" s="246" t="s">
        <v>684</v>
      </c>
      <c r="F21" s="135">
        <v>45658</v>
      </c>
      <c r="G21" s="287">
        <v>17788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17788</v>
      </c>
      <c r="L21" s="280">
        <f t="shared" si="0"/>
        <v>0</v>
      </c>
      <c r="M21" s="279" t="s">
        <v>218</v>
      </c>
      <c r="N21" s="276"/>
      <c r="O21" s="283">
        <f t="shared" si="2"/>
        <v>-35576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17788</v>
      </c>
      <c r="Z21" s="139">
        <f t="shared" si="5"/>
        <v>0</v>
      </c>
      <c r="AA21" s="568">
        <f t="shared" si="6"/>
        <v>-35576</v>
      </c>
    </row>
    <row r="22" spans="1:27" ht="21" customHeight="1" x14ac:dyDescent="0.2">
      <c r="A22" s="86">
        <v>16</v>
      </c>
      <c r="B22" s="86" t="s">
        <v>65</v>
      </c>
      <c r="C22" s="250" t="s">
        <v>685</v>
      </c>
      <c r="D22" s="117" t="s">
        <v>686</v>
      </c>
      <c r="E22" s="245" t="s">
        <v>687</v>
      </c>
      <c r="F22" s="135">
        <v>45658</v>
      </c>
      <c r="G22" s="287">
        <v>21835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21835</v>
      </c>
      <c r="L22" s="280">
        <f t="shared" si="0"/>
        <v>0</v>
      </c>
      <c r="M22" s="279" t="s">
        <v>218</v>
      </c>
      <c r="N22" s="276"/>
      <c r="O22" s="283">
        <f t="shared" si="2"/>
        <v>-43670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21835</v>
      </c>
      <c r="Z22" s="139">
        <f t="shared" si="5"/>
        <v>0</v>
      </c>
      <c r="AA22" s="568">
        <f t="shared" si="6"/>
        <v>-43670</v>
      </c>
    </row>
    <row r="23" spans="1:27" ht="21" customHeight="1" x14ac:dyDescent="0.2">
      <c r="A23" s="86">
        <v>17</v>
      </c>
      <c r="B23" s="86" t="s">
        <v>65</v>
      </c>
      <c r="C23" s="261" t="s">
        <v>688</v>
      </c>
      <c r="D23" s="177" t="s">
        <v>689</v>
      </c>
      <c r="E23" s="147" t="s">
        <v>690</v>
      </c>
      <c r="F23" s="135">
        <v>45658</v>
      </c>
      <c r="G23" s="287">
        <v>15977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10">IF(YEAR($F23)&gt;2021,G23,0)</f>
        <v>15977</v>
      </c>
      <c r="L23" s="280">
        <f t="shared" si="10"/>
        <v>0</v>
      </c>
      <c r="M23" s="279" t="s">
        <v>218</v>
      </c>
      <c r="N23" s="276"/>
      <c r="O23" s="283">
        <f t="shared" si="2"/>
        <v>-31954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15977</v>
      </c>
      <c r="Z23" s="139">
        <f t="shared" si="5"/>
        <v>0</v>
      </c>
      <c r="AA23" s="568">
        <f t="shared" si="6"/>
        <v>-31954</v>
      </c>
    </row>
    <row r="24" spans="1:27" ht="18.75" customHeight="1" x14ac:dyDescent="0.2">
      <c r="A24" s="86">
        <v>18</v>
      </c>
      <c r="B24" s="86" t="s">
        <v>65</v>
      </c>
      <c r="C24" s="261" t="s">
        <v>691</v>
      </c>
      <c r="D24" s="177" t="s">
        <v>692</v>
      </c>
      <c r="E24" s="147" t="s">
        <v>693</v>
      </c>
      <c r="F24" s="135">
        <v>45839</v>
      </c>
      <c r="G24" s="287">
        <v>396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10"/>
        <v>396</v>
      </c>
      <c r="L24" s="280">
        <f t="shared" si="10"/>
        <v>0</v>
      </c>
      <c r="M24" s="279" t="s">
        <v>218</v>
      </c>
      <c r="N24" s="276"/>
      <c r="O24" s="283">
        <f t="shared" si="2"/>
        <v>-792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11">R24-P24</f>
        <v>0</v>
      </c>
      <c r="U24" s="276">
        <f t="shared" si="11"/>
        <v>0</v>
      </c>
      <c r="V24" s="288"/>
      <c r="W24" s="284">
        <f t="shared" si="4"/>
        <v>0</v>
      </c>
      <c r="Y24" s="140">
        <f t="shared" si="7"/>
        <v>396</v>
      </c>
      <c r="Z24" s="139">
        <f t="shared" si="5"/>
        <v>0</v>
      </c>
      <c r="AA24" s="568">
        <f t="shared" si="6"/>
        <v>-792</v>
      </c>
    </row>
    <row r="25" spans="1:27" ht="18.75" customHeight="1" x14ac:dyDescent="0.2">
      <c r="A25" s="86">
        <v>19</v>
      </c>
      <c r="B25" s="86" t="s">
        <v>65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10"/>
        <v>0</v>
      </c>
      <c r="L25" s="280">
        <f t="shared" si="10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11"/>
        <v>0</v>
      </c>
      <c r="U25" s="276">
        <f t="shared" si="11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65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10"/>
        <v>0</v>
      </c>
      <c r="L26" s="280">
        <f t="shared" si="10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11"/>
        <v>0</v>
      </c>
      <c r="U26" s="276">
        <f t="shared" si="11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65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10"/>
        <v>0</v>
      </c>
      <c r="L27" s="280">
        <f t="shared" si="10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11"/>
        <v>0</v>
      </c>
      <c r="U27" s="276">
        <f t="shared" si="11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65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10"/>
        <v>0</v>
      </c>
      <c r="L28" s="280">
        <f t="shared" si="10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11"/>
        <v>0</v>
      </c>
      <c r="U28" s="276">
        <f t="shared" si="11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65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10"/>
        <v>0</v>
      </c>
      <c r="L29" s="280">
        <f t="shared" si="10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11"/>
        <v>0</v>
      </c>
      <c r="U29" s="276">
        <f t="shared" si="11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65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10"/>
        <v>0</v>
      </c>
      <c r="L30" s="280">
        <f t="shared" si="10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11"/>
        <v>0</v>
      </c>
      <c r="U30" s="276">
        <f t="shared" si="11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65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10"/>
        <v>0</v>
      </c>
      <c r="L31" s="280">
        <f t="shared" si="10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11"/>
        <v>0</v>
      </c>
      <c r="U31" s="276">
        <f t="shared" si="11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65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10"/>
        <v>0</v>
      </c>
      <c r="L32" s="280">
        <f t="shared" si="10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11"/>
        <v>0</v>
      </c>
      <c r="U32" s="276">
        <f t="shared" si="11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65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10"/>
        <v>0</v>
      </c>
      <c r="L33" s="280">
        <f t="shared" si="10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11"/>
        <v>0</v>
      </c>
      <c r="U33" s="276">
        <f t="shared" si="11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65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10"/>
        <v>0</v>
      </c>
      <c r="L34" s="280">
        <f t="shared" si="10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11"/>
        <v>0</v>
      </c>
      <c r="U34" s="276">
        <f t="shared" si="11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65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10"/>
        <v>0</v>
      </c>
      <c r="L35" s="280">
        <f t="shared" si="10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11"/>
        <v>0</v>
      </c>
      <c r="U35" s="276">
        <f t="shared" si="11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65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10"/>
        <v>0</v>
      </c>
      <c r="L36" s="280">
        <f t="shared" si="10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11"/>
        <v>0</v>
      </c>
      <c r="U36" s="276">
        <f t="shared" si="11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65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10"/>
        <v>0</v>
      </c>
      <c r="L37" s="280">
        <f t="shared" si="10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11"/>
        <v>0</v>
      </c>
      <c r="U37" s="276">
        <f t="shared" si="11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65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10"/>
        <v>0</v>
      </c>
      <c r="L38" s="280">
        <f t="shared" si="10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11"/>
        <v>0</v>
      </c>
      <c r="U38" s="276">
        <f t="shared" si="11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65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10"/>
        <v>0</v>
      </c>
      <c r="L39" s="280">
        <f t="shared" si="10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11"/>
        <v>0</v>
      </c>
      <c r="U39" s="276">
        <f t="shared" si="11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65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10"/>
        <v>0</v>
      </c>
      <c r="L40" s="280">
        <f t="shared" si="10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11"/>
        <v>0</v>
      </c>
      <c r="U40" s="276">
        <f t="shared" si="11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13867051</v>
      </c>
      <c r="H43" s="353">
        <f>L43</f>
        <v>101185816</v>
      </c>
      <c r="I43" s="354"/>
      <c r="J43" s="145"/>
      <c r="K43" s="461">
        <f>SUM(K7:K41)</f>
        <v>13867051</v>
      </c>
      <c r="L43" s="461">
        <f t="shared" ref="L43" si="12">SUM(L7:L41)</f>
        <v>101185816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13867051</v>
      </c>
      <c r="H44" s="460">
        <f>SUM(H42:H43)</f>
        <v>101185816</v>
      </c>
      <c r="O44" s="462">
        <f>SUM(O7:O41)</f>
        <v>73451714</v>
      </c>
      <c r="P44" s="464">
        <f t="shared" ref="P44:U44" si="13">SUM(P7:P41)</f>
        <v>0</v>
      </c>
      <c r="Q44" s="460">
        <f t="shared" si="13"/>
        <v>3204992</v>
      </c>
      <c r="R44" s="460">
        <f t="shared" si="13"/>
        <v>0</v>
      </c>
      <c r="S44" s="460">
        <f t="shared" si="13"/>
        <v>821820</v>
      </c>
      <c r="T44" s="460">
        <f t="shared" si="13"/>
        <v>0</v>
      </c>
      <c r="U44" s="460">
        <f t="shared" si="13"/>
        <v>-2383172</v>
      </c>
      <c r="V44" s="460"/>
      <c r="W44" s="450">
        <f t="shared" ref="W44" si="14">SUM(W7:W41)</f>
        <v>-2383172</v>
      </c>
      <c r="Y44" s="143">
        <f>SUM(Y7:Y41)</f>
        <v>13867051</v>
      </c>
      <c r="Z44" s="144">
        <f>SUM(Z7:Z41)</f>
        <v>98802644</v>
      </c>
      <c r="AA44" s="131">
        <f>SUM(AA7:AA41)</f>
        <v>71068542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73451714</v>
      </c>
      <c r="Z46" s="131">
        <f>SUM(AA7:AA41)</f>
        <v>71068542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77" priority="14" operator="lessThan">
      <formula>0</formula>
    </cfRule>
    <cfRule type="cellIs" dxfId="17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75" priority="3" operator="lessThan">
      <formula>0</formula>
    </cfRule>
    <cfRule type="cellIs" dxfId="174" priority="4" operator="greaterThan">
      <formula>0</formula>
    </cfRule>
  </conditionalFormatting>
  <conditionalFormatting sqref="O7:O40">
    <cfRule type="cellIs" dxfId="173" priority="23" operator="lessThan">
      <formula>0</formula>
    </cfRule>
    <cfRule type="cellIs" dxfId="172" priority="24" operator="greaterThan">
      <formula>0</formula>
    </cfRule>
  </conditionalFormatting>
  <conditionalFormatting sqref="O43:O44">
    <cfRule type="cellIs" dxfId="171" priority="16" operator="lessThan">
      <formula>0</formula>
    </cfRule>
    <cfRule type="cellIs" dxfId="170" priority="17" operator="greaterThan">
      <formula>0</formula>
    </cfRule>
  </conditionalFormatting>
  <conditionalFormatting sqref="P42:W42 U43:W43">
    <cfRule type="cellIs" dxfId="169" priority="12" operator="lessThan">
      <formula>0</formula>
    </cfRule>
    <cfRule type="cellIs" dxfId="168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67" priority="10" operator="lessThan">
      <formula>0</formula>
    </cfRule>
    <cfRule type="cellIs" dxfId="166" priority="11" operator="greaterThan">
      <formula>0</formula>
    </cfRule>
  </conditionalFormatting>
  <conditionalFormatting sqref="Z46">
    <cfRule type="cellIs" dxfId="165" priority="1" operator="lessThan">
      <formula>0</formula>
    </cfRule>
    <cfRule type="cellIs" dxfId="164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63" priority="5" operator="lessThan">
      <formula>0</formula>
    </cfRule>
    <cfRule type="cellIs" dxfId="162" priority="6" operator="greaterThan">
      <formula>0</formula>
    </cfRule>
  </conditionalFormatting>
  <dataValidations count="5">
    <dataValidation type="custom" allowBlank="1" showErrorMessage="1" error="Hodnota musí byť vždy väčšia ako &quot;0&quot;. " sqref="P41:S41" xr:uid="{5C51344D-C77F-45E3-A520-5B448F39854B}">
      <formula1>"&gt;0"</formula1>
    </dataValidation>
    <dataValidation type="list" allowBlank="1" showInputMessage="1" showErrorMessage="1" sqref="M7:M41" xr:uid="{EB086A57-C8B3-4FDA-9ED5-4EEF2B0C8E9F}">
      <formula1>"áno,nie"</formula1>
    </dataValidation>
    <dataValidation type="custom" allowBlank="1" showInputMessage="1" showErrorMessage="1" error="Hodnota musí byť vždy &gt;&quot;0&quot;._x000a_" sqref="P7:S7" xr:uid="{50AAF9D4-A109-4427-AD06-1C548F79C27B}">
      <formula1>"&gt;0"</formula1>
    </dataValidation>
    <dataValidation type="custom" errorStyle="warning" allowBlank="1" showInputMessage="1" showErrorMessage="1" errorTitle="Číslo musí byť väčšie ako 0." error="Číslo musí byť väčšie ako 0." promptTitle="Číslo musí byť väčšie ako 0." prompt="Číslo musí byť väčšie ako 0." sqref="P8:S9" xr:uid="{362C1ABF-6A6B-442E-975D-DAFDE920717C}">
      <formula1>"&lt;0"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10:U40" xr:uid="{F7AD0176-C0C5-4AE6-91E8-3614B57FE5E5}">
      <formula1>"&lt;0"</formula1>
    </dataValidation>
  </dataValidations>
  <hyperlinks>
    <hyperlink ref="E7" r:id="rId1" xr:uid="{26AF4738-FAB3-4A1A-8AF7-A21D7890D408}"/>
    <hyperlink ref="E8" r:id="rId2" xr:uid="{AA84F953-A536-4914-A9BB-9FFE2D1CFE0C}"/>
    <hyperlink ref="E9" r:id="rId3" xr:uid="{B9C02967-CB9B-4AA4-85B4-DF160271376C}"/>
    <hyperlink ref="E10" r:id="rId4" xr:uid="{518CE371-FAC3-43A6-A366-AD2CAAFC33AB}"/>
    <hyperlink ref="E11" r:id="rId5" xr:uid="{CA25335E-6367-4976-991B-07AC5FBE8F54}"/>
    <hyperlink ref="E12" r:id="rId6" xr:uid="{AFECAE8F-48A2-4AC5-B499-2ADB3D339188}"/>
    <hyperlink ref="E13" r:id="rId7" xr:uid="{4819F6E1-59DB-4596-A5BD-E9D16200182A}"/>
    <hyperlink ref="E14" r:id="rId8" xr:uid="{CE0F17D6-B85A-4689-9119-5DB4139B871C}"/>
    <hyperlink ref="E15" r:id="rId9" xr:uid="{32699842-963D-4AA3-AC52-9A3F6BFA9C6D}"/>
    <hyperlink ref="E16" r:id="rId10" xr:uid="{9E2509E9-1D7B-430B-91AF-88AB541B7F20}"/>
    <hyperlink ref="E17" r:id="rId11" xr:uid="{6A17A16D-2102-4FF4-A746-BE2A66B1F941}"/>
    <hyperlink ref="E18" r:id="rId12" xr:uid="{DA9E6EC4-B1AB-463B-A6D4-1C74CB67548A}"/>
    <hyperlink ref="E19" r:id="rId13" xr:uid="{638BC3DA-56D7-4664-83FC-3C1451092A00}"/>
    <hyperlink ref="E20" r:id="rId14" xr:uid="{159E1B71-29CF-485F-B66F-520428F68463}"/>
    <hyperlink ref="E21" r:id="rId15" xr:uid="{F8C014CB-A5B8-44DE-857D-97619ED61570}"/>
    <hyperlink ref="E22" r:id="rId16" xr:uid="{20EBF045-73E8-4418-9686-29D2B6D259CF}"/>
    <hyperlink ref="E23" r:id="rId17" xr:uid="{60D136EF-3626-4158-88B4-A118EFFEFEA2}"/>
    <hyperlink ref="E24" r:id="rId18" xr:uid="{84C29DD2-E4CA-4A1F-A992-FE9A95BEF404}"/>
  </hyperlinks>
  <pageMargins left="0.7" right="0.7" top="0.75" bottom="0.75" header="0.3" footer="0.3"/>
  <legacyDrawing r:id="rId19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76B13-BEC9-4AE9-A898-EEABFEBBA0D1}">
  <dimension ref="A1:AB50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694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66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568">
        <f>O7+W7</f>
        <v>0</v>
      </c>
    </row>
    <row r="8" spans="1:27" s="90" customFormat="1" ht="33" customHeight="1" x14ac:dyDescent="0.2">
      <c r="A8" s="86">
        <v>2</v>
      </c>
      <c r="B8" s="86" t="s">
        <v>66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</row>
    <row r="9" spans="1:27" s="90" customFormat="1" ht="33" customHeight="1" x14ac:dyDescent="0.2">
      <c r="A9" s="86">
        <v>3</v>
      </c>
      <c r="B9" s="86" t="s">
        <v>66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</row>
    <row r="10" spans="1:27" s="90" customFormat="1" ht="33" customHeight="1" x14ac:dyDescent="0.2">
      <c r="A10" s="86">
        <v>4</v>
      </c>
      <c r="B10" s="86" t="s">
        <v>66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 t="s">
        <v>66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 t="s">
        <v>66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 t="s">
        <v>66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 t="s">
        <v>66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 t="s">
        <v>66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 t="s">
        <v>66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 t="s">
        <v>66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 t="s">
        <v>66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 t="s">
        <v>66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 t="s">
        <v>66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 t="s">
        <v>66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 t="s">
        <v>66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>
        <v>17</v>
      </c>
      <c r="B23" s="86" t="s">
        <v>66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>
        <v>18</v>
      </c>
      <c r="B24" s="86" t="s">
        <v>66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>
        <v>19</v>
      </c>
      <c r="B25" s="86" t="s">
        <v>66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66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66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66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66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66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66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66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66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66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66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66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66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66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66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66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61" priority="14" operator="lessThan">
      <formula>0</formula>
    </cfRule>
    <cfRule type="cellIs" dxfId="160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59" priority="3" operator="lessThan">
      <formula>0</formula>
    </cfRule>
    <cfRule type="cellIs" dxfId="158" priority="4" operator="greaterThan">
      <formula>0</formula>
    </cfRule>
  </conditionalFormatting>
  <conditionalFormatting sqref="O7:O40">
    <cfRule type="cellIs" dxfId="157" priority="23" operator="lessThan">
      <formula>0</formula>
    </cfRule>
    <cfRule type="cellIs" dxfId="156" priority="24" operator="greaterThan">
      <formula>0</formula>
    </cfRule>
  </conditionalFormatting>
  <conditionalFormatting sqref="O43:O44">
    <cfRule type="cellIs" dxfId="155" priority="16" operator="lessThan">
      <formula>0</formula>
    </cfRule>
    <cfRule type="cellIs" dxfId="154" priority="17" operator="greaterThan">
      <formula>0</formula>
    </cfRule>
  </conditionalFormatting>
  <conditionalFormatting sqref="P42:W42 U43:W43">
    <cfRule type="cellIs" dxfId="153" priority="12" operator="lessThan">
      <formula>0</formula>
    </cfRule>
    <cfRule type="cellIs" dxfId="152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51" priority="10" operator="lessThan">
      <formula>0</formula>
    </cfRule>
    <cfRule type="cellIs" dxfId="150" priority="11" operator="greaterThan">
      <formula>0</formula>
    </cfRule>
  </conditionalFormatting>
  <conditionalFormatting sqref="Z46">
    <cfRule type="cellIs" dxfId="149" priority="1" operator="lessThan">
      <formula>0</formula>
    </cfRule>
    <cfRule type="cellIs" dxfId="148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47" priority="5" operator="lessThan">
      <formula>0</formula>
    </cfRule>
    <cfRule type="cellIs" dxfId="146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420365B9-067F-4E44-B00B-29CEB7ED7C50}">
      <formula1>"&gt;0"</formula1>
    </dataValidation>
    <dataValidation type="list" allowBlank="1" showInputMessage="1" showErrorMessage="1" sqref="M7:M41" xr:uid="{06A62871-E1EE-44A7-A57C-26B87CF73BBB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6D8C71EA-B5C5-4A6A-96BB-B6449854F6DF}">
      <formula1>"&lt;0"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1922-9B17-4241-AFB4-B6CCF15B2E15}">
  <dimension ref="A1:AB50"/>
  <sheetViews>
    <sheetView zoomScale="90" zoomScaleNormal="90"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695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3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38"/>
    </row>
    <row r="7" spans="1:27" s="90" customFormat="1" ht="33" customHeight="1" x14ac:dyDescent="0.2">
      <c r="A7" s="86">
        <v>1</v>
      </c>
      <c r="B7" s="86" t="s">
        <v>107</v>
      </c>
      <c r="C7" s="66" t="s">
        <v>696</v>
      </c>
      <c r="D7" s="496" t="s">
        <v>697</v>
      </c>
      <c r="E7" s="88" t="s">
        <v>698</v>
      </c>
      <c r="F7" s="135">
        <v>45839</v>
      </c>
      <c r="G7" s="287">
        <v>1249430</v>
      </c>
      <c r="H7" s="287">
        <v>45908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1249430</v>
      </c>
      <c r="L7" s="280">
        <f t="shared" si="0"/>
        <v>45908</v>
      </c>
      <c r="M7" s="279" t="s">
        <v>218</v>
      </c>
      <c r="N7" s="276"/>
      <c r="O7" s="283">
        <f>-2*G7+H7</f>
        <v>-2452952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1249430</v>
      </c>
      <c r="Z7" s="575">
        <f>J7+L7+U7</f>
        <v>45908</v>
      </c>
      <c r="AA7" s="568">
        <f>O7+W7</f>
        <v>-2452952</v>
      </c>
    </row>
    <row r="8" spans="1:27" s="90" customFormat="1" ht="33" customHeight="1" x14ac:dyDescent="0.2">
      <c r="A8" s="86">
        <v>2</v>
      </c>
      <c r="B8" s="86" t="s">
        <v>107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568">
        <f t="shared" ref="AA8:AA40" si="6">O8+W8</f>
        <v>0</v>
      </c>
    </row>
    <row r="9" spans="1:27" s="90" customFormat="1" ht="33" customHeight="1" x14ac:dyDescent="0.2">
      <c r="A9" s="86">
        <v>3</v>
      </c>
      <c r="B9" s="86" t="s">
        <v>107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568">
        <f t="shared" si="6"/>
        <v>0</v>
      </c>
    </row>
    <row r="10" spans="1:27" s="90" customFormat="1" ht="33" customHeight="1" x14ac:dyDescent="0.2">
      <c r="A10" s="86">
        <v>4</v>
      </c>
      <c r="B10" s="86" t="s">
        <v>107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568">
        <f t="shared" si="6"/>
        <v>0</v>
      </c>
    </row>
    <row r="11" spans="1:27" s="90" customFormat="1" ht="33" customHeight="1" x14ac:dyDescent="0.2">
      <c r="A11" s="86">
        <v>5</v>
      </c>
      <c r="B11" s="86" t="s">
        <v>107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568">
        <f t="shared" si="6"/>
        <v>0</v>
      </c>
    </row>
    <row r="12" spans="1:27" s="90" customFormat="1" ht="21" customHeight="1" x14ac:dyDescent="0.2">
      <c r="A12" s="86">
        <v>6</v>
      </c>
      <c r="B12" s="86" t="s">
        <v>107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568">
        <f t="shared" si="6"/>
        <v>0</v>
      </c>
    </row>
    <row r="13" spans="1:27" s="90" customFormat="1" ht="21" customHeight="1" x14ac:dyDescent="0.2">
      <c r="A13" s="86">
        <v>7</v>
      </c>
      <c r="B13" s="86" t="s">
        <v>107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568">
        <f t="shared" si="6"/>
        <v>0</v>
      </c>
    </row>
    <row r="14" spans="1:27" s="90" customFormat="1" ht="21" customHeight="1" x14ac:dyDescent="0.2">
      <c r="A14" s="86">
        <v>8</v>
      </c>
      <c r="B14" s="86" t="s">
        <v>107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568">
        <f t="shared" si="6"/>
        <v>0</v>
      </c>
    </row>
    <row r="15" spans="1:27" ht="21" customHeight="1" x14ac:dyDescent="0.2">
      <c r="A15" s="86">
        <v>9</v>
      </c>
      <c r="B15" s="86" t="s">
        <v>107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568">
        <f t="shared" si="6"/>
        <v>0</v>
      </c>
    </row>
    <row r="16" spans="1:27" ht="21" customHeight="1" x14ac:dyDescent="0.2">
      <c r="A16" s="86">
        <v>10</v>
      </c>
      <c r="B16" s="86" t="s">
        <v>107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568">
        <f t="shared" si="6"/>
        <v>0</v>
      </c>
    </row>
    <row r="17" spans="1:27" ht="21" customHeight="1" x14ac:dyDescent="0.2">
      <c r="A17" s="86">
        <v>11</v>
      </c>
      <c r="B17" s="86" t="s">
        <v>107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568">
        <f t="shared" si="6"/>
        <v>0</v>
      </c>
    </row>
    <row r="18" spans="1:27" ht="21" customHeight="1" x14ac:dyDescent="0.2">
      <c r="A18" s="86">
        <v>12</v>
      </c>
      <c r="B18" s="86" t="s">
        <v>107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568">
        <f t="shared" si="6"/>
        <v>0</v>
      </c>
    </row>
    <row r="19" spans="1:27" ht="21" customHeight="1" x14ac:dyDescent="0.2">
      <c r="A19" s="86">
        <v>13</v>
      </c>
      <c r="B19" s="86" t="s">
        <v>107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568">
        <f t="shared" si="6"/>
        <v>0</v>
      </c>
    </row>
    <row r="20" spans="1:27" ht="21" customHeight="1" x14ac:dyDescent="0.2">
      <c r="A20" s="86">
        <v>14</v>
      </c>
      <c r="B20" s="86" t="s">
        <v>107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568">
        <f t="shared" si="6"/>
        <v>0</v>
      </c>
    </row>
    <row r="21" spans="1:27" ht="21" customHeight="1" x14ac:dyDescent="0.2">
      <c r="A21" s="86">
        <v>15</v>
      </c>
      <c r="B21" s="86" t="s">
        <v>107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568">
        <f t="shared" si="6"/>
        <v>0</v>
      </c>
    </row>
    <row r="22" spans="1:27" ht="21" customHeight="1" x14ac:dyDescent="0.2">
      <c r="A22" s="86">
        <v>16</v>
      </c>
      <c r="B22" s="86" t="s">
        <v>107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568">
        <f t="shared" si="6"/>
        <v>0</v>
      </c>
    </row>
    <row r="23" spans="1:27" ht="21" customHeight="1" x14ac:dyDescent="0.2">
      <c r="A23" s="86">
        <v>17</v>
      </c>
      <c r="B23" s="86" t="s">
        <v>107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568">
        <f t="shared" si="6"/>
        <v>0</v>
      </c>
    </row>
    <row r="24" spans="1:27" ht="18.75" customHeight="1" x14ac:dyDescent="0.2">
      <c r="A24" s="86">
        <v>18</v>
      </c>
      <c r="B24" s="86" t="s">
        <v>107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568">
        <f t="shared" si="6"/>
        <v>0</v>
      </c>
    </row>
    <row r="25" spans="1:27" ht="18.75" customHeight="1" x14ac:dyDescent="0.2">
      <c r="A25" s="86">
        <v>19</v>
      </c>
      <c r="B25" s="86" t="s">
        <v>107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568">
        <f t="shared" si="6"/>
        <v>0</v>
      </c>
    </row>
    <row r="26" spans="1:27" ht="18.75" customHeight="1" x14ac:dyDescent="0.2">
      <c r="A26" s="86">
        <v>20</v>
      </c>
      <c r="B26" s="86" t="s">
        <v>107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568">
        <f t="shared" si="6"/>
        <v>0</v>
      </c>
    </row>
    <row r="27" spans="1:27" ht="18.75" customHeight="1" x14ac:dyDescent="0.2">
      <c r="A27" s="86">
        <v>21</v>
      </c>
      <c r="B27" s="86" t="s">
        <v>107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568">
        <f t="shared" si="6"/>
        <v>0</v>
      </c>
    </row>
    <row r="28" spans="1:27" ht="18.75" customHeight="1" x14ac:dyDescent="0.2">
      <c r="A28" s="86">
        <v>22</v>
      </c>
      <c r="B28" s="86" t="s">
        <v>107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568">
        <f t="shared" si="6"/>
        <v>0</v>
      </c>
    </row>
    <row r="29" spans="1:27" ht="18.75" customHeight="1" x14ac:dyDescent="0.2">
      <c r="A29" s="86">
        <v>23</v>
      </c>
      <c r="B29" s="86" t="s">
        <v>107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568">
        <f t="shared" si="6"/>
        <v>0</v>
      </c>
    </row>
    <row r="30" spans="1:27" ht="18.75" customHeight="1" x14ac:dyDescent="0.2">
      <c r="A30" s="86">
        <v>24</v>
      </c>
      <c r="B30" s="86" t="s">
        <v>107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568">
        <f t="shared" si="6"/>
        <v>0</v>
      </c>
    </row>
    <row r="31" spans="1:27" ht="18.75" customHeight="1" x14ac:dyDescent="0.2">
      <c r="A31" s="86">
        <v>25</v>
      </c>
      <c r="B31" s="86" t="s">
        <v>107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568">
        <f t="shared" si="6"/>
        <v>0</v>
      </c>
    </row>
    <row r="32" spans="1:27" ht="18.75" customHeight="1" x14ac:dyDescent="0.2">
      <c r="A32" s="86">
        <v>26</v>
      </c>
      <c r="B32" s="86" t="s">
        <v>107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568">
        <f t="shared" si="6"/>
        <v>0</v>
      </c>
    </row>
    <row r="33" spans="1:27" ht="18.75" customHeight="1" x14ac:dyDescent="0.2">
      <c r="A33" s="86">
        <v>27</v>
      </c>
      <c r="B33" s="86" t="s">
        <v>107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568">
        <f t="shared" si="6"/>
        <v>0</v>
      </c>
    </row>
    <row r="34" spans="1:27" ht="18.75" customHeight="1" x14ac:dyDescent="0.2">
      <c r="A34" s="86">
        <v>28</v>
      </c>
      <c r="B34" s="86" t="s">
        <v>107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568">
        <f t="shared" si="6"/>
        <v>0</v>
      </c>
    </row>
    <row r="35" spans="1:27" ht="18.75" customHeight="1" x14ac:dyDescent="0.2">
      <c r="A35" s="86">
        <v>29</v>
      </c>
      <c r="B35" s="86" t="s">
        <v>107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568">
        <f t="shared" si="6"/>
        <v>0</v>
      </c>
    </row>
    <row r="36" spans="1:27" ht="18.75" customHeight="1" x14ac:dyDescent="0.2">
      <c r="A36" s="86">
        <v>30</v>
      </c>
      <c r="B36" s="86" t="s">
        <v>107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568">
        <f t="shared" si="6"/>
        <v>0</v>
      </c>
    </row>
    <row r="37" spans="1:27" ht="18.75" customHeight="1" x14ac:dyDescent="0.2">
      <c r="A37" s="86">
        <v>31</v>
      </c>
      <c r="B37" s="86" t="s">
        <v>107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568">
        <f t="shared" si="6"/>
        <v>0</v>
      </c>
    </row>
    <row r="38" spans="1:27" ht="18.75" customHeight="1" x14ac:dyDescent="0.2">
      <c r="A38" s="86">
        <v>32</v>
      </c>
      <c r="B38" s="86" t="s">
        <v>107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568">
        <f t="shared" si="6"/>
        <v>0</v>
      </c>
    </row>
    <row r="39" spans="1:27" ht="18.75" customHeight="1" x14ac:dyDescent="0.2">
      <c r="A39" s="86">
        <v>33</v>
      </c>
      <c r="B39" s="86" t="s">
        <v>107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568">
        <f t="shared" si="6"/>
        <v>0</v>
      </c>
    </row>
    <row r="40" spans="1:27" ht="16.5" customHeight="1" thickBot="1" x14ac:dyDescent="0.25">
      <c r="A40" s="86">
        <v>34</v>
      </c>
      <c r="B40" s="86" t="s">
        <v>107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568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1249430</v>
      </c>
      <c r="H43" s="353">
        <f>L43</f>
        <v>45908</v>
      </c>
      <c r="I43" s="354"/>
      <c r="J43" s="145"/>
      <c r="K43" s="461">
        <f>SUM(K7:K41)</f>
        <v>1249430</v>
      </c>
      <c r="L43" s="461">
        <f t="shared" ref="L43" si="10">SUM(L7:L41)</f>
        <v>45908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1249430</v>
      </c>
      <c r="H44" s="460">
        <f>SUM(H42:H43)</f>
        <v>45908</v>
      </c>
      <c r="O44" s="462">
        <f>SUM(O7:O41)</f>
        <v>-2452952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1249430</v>
      </c>
      <c r="Z44" s="144">
        <f>SUM(Z7:Z41)</f>
        <v>45908</v>
      </c>
      <c r="AA44" s="131">
        <f>SUM(AA7:AA41)</f>
        <v>-2452952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-2452952</v>
      </c>
      <c r="Z46" s="131">
        <f>SUM(AA7:AA41)</f>
        <v>-2452952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45" priority="14" operator="lessThan">
      <formula>0</formula>
    </cfRule>
    <cfRule type="cellIs" dxfId="144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43" priority="3" operator="lessThan">
      <formula>0</formula>
    </cfRule>
    <cfRule type="cellIs" dxfId="142" priority="4" operator="greaterThan">
      <formula>0</formula>
    </cfRule>
  </conditionalFormatting>
  <conditionalFormatting sqref="O7:O40">
    <cfRule type="cellIs" dxfId="141" priority="23" operator="lessThan">
      <formula>0</formula>
    </cfRule>
    <cfRule type="cellIs" dxfId="140" priority="24" operator="greaterThan">
      <formula>0</formula>
    </cfRule>
  </conditionalFormatting>
  <conditionalFormatting sqref="O43:O44">
    <cfRule type="cellIs" dxfId="139" priority="16" operator="lessThan">
      <formula>0</formula>
    </cfRule>
    <cfRule type="cellIs" dxfId="138" priority="17" operator="greaterThan">
      <formula>0</formula>
    </cfRule>
  </conditionalFormatting>
  <conditionalFormatting sqref="P42:W42 U43:W43">
    <cfRule type="cellIs" dxfId="137" priority="12" operator="lessThan">
      <formula>0</formula>
    </cfRule>
    <cfRule type="cellIs" dxfId="136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35" priority="10" operator="lessThan">
      <formula>0</formula>
    </cfRule>
    <cfRule type="cellIs" dxfId="134" priority="11" operator="greaterThan">
      <formula>0</formula>
    </cfRule>
  </conditionalFormatting>
  <conditionalFormatting sqref="Z46">
    <cfRule type="cellIs" dxfId="133" priority="1" operator="lessThan">
      <formula>0</formula>
    </cfRule>
    <cfRule type="cellIs" dxfId="132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31" priority="5" operator="lessThan">
      <formula>0</formula>
    </cfRule>
    <cfRule type="cellIs" dxfId="130" priority="6" operator="greaterThan">
      <formula>0</formula>
    </cfRule>
  </conditionalFormatting>
  <dataValidations count="3">
    <dataValidation type="list" allowBlank="1" showInputMessage="1" showErrorMessage="1" sqref="M7:M41" xr:uid="{125ABF72-0CF5-40FE-8ED3-B431F1EC9EDC}">
      <formula1>"áno,nie"</formula1>
    </dataValidation>
    <dataValidation type="custom" allowBlank="1" showErrorMessage="1" error="Hodnota musí byť vždy väčšia ako &quot;0&quot;. " sqref="P41:S41" xr:uid="{90E55FC7-6681-4328-83F2-CD8D58385B41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38D6CFA1-982D-48D3-B6AF-95EE02BC9E5D}">
      <formula1>"&lt;0"</formula1>
    </dataValidation>
  </dataValidations>
  <hyperlinks>
    <hyperlink ref="E7" r:id="rId1" xr:uid="{223A7D35-58FB-4172-9BB1-F9E6DE7D5DBE}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8"/>
  <sheetViews>
    <sheetView topLeftCell="A195" zoomScale="70" zoomScaleNormal="70" workbookViewId="0">
      <selection activeCell="W204" sqref="W204"/>
    </sheetView>
  </sheetViews>
  <sheetFormatPr defaultColWidth="9.140625" defaultRowHeight="14.25" outlineLevelRow="1" outlineLevelCol="1" x14ac:dyDescent="0.2"/>
  <cols>
    <col min="1" max="1" width="8.7109375" style="110" customWidth="1"/>
    <col min="2" max="2" width="18" style="165" customWidth="1"/>
    <col min="3" max="3" width="13.5703125" style="165" customWidth="1"/>
    <col min="4" max="4" width="49" style="165" customWidth="1"/>
    <col min="5" max="5" width="30.28515625" style="165" customWidth="1"/>
    <col min="6" max="6" width="13.7109375" style="110" customWidth="1"/>
    <col min="7" max="7" width="17.85546875" style="110" hidden="1" customWidth="1" outlineLevel="1"/>
    <col min="8" max="8" width="17.7109375" style="110" hidden="1" customWidth="1" outlineLevel="1"/>
    <col min="9" max="9" width="15.5703125" style="110" hidden="1" customWidth="1" outlineLevel="1"/>
    <col min="10" max="10" width="16.42578125" style="110" hidden="1" customWidth="1" outlineLevel="1"/>
    <col min="11" max="11" width="16.5703125" style="110" hidden="1" customWidth="1" outlineLevel="1"/>
    <col min="12" max="12" width="18.140625" style="110" hidden="1" customWidth="1" outlineLevel="1"/>
    <col min="13" max="13" width="17" style="110" hidden="1" customWidth="1" outlineLevel="1"/>
    <col min="14" max="14" width="18.85546875" style="110" hidden="1" customWidth="1" outlineLevel="1"/>
    <col min="15" max="15" width="19.85546875" style="110" hidden="1" customWidth="1" outlineLevel="1"/>
    <col min="16" max="16" width="15" style="110" hidden="1" customWidth="1" outlineLevel="1"/>
    <col min="17" max="17" width="16.5703125" style="110" hidden="1" customWidth="1" outlineLevel="1"/>
    <col min="18" max="18" width="16.85546875" style="110" hidden="1" customWidth="1" outlineLevel="1"/>
    <col min="19" max="19" width="14.28515625" style="110" hidden="1" customWidth="1" outlineLevel="1"/>
    <col min="20" max="20" width="16.42578125" style="110" hidden="1" customWidth="1" outlineLevel="1"/>
    <col min="21" max="21" width="9.140625" style="110" hidden="1" customWidth="1" outlineLevel="1"/>
    <col min="22" max="22" width="17.140625" style="110" customWidth="1" collapsed="1"/>
    <col min="23" max="23" width="17.140625" style="110" customWidth="1"/>
    <col min="24" max="24" width="17.140625" style="110" hidden="1" customWidth="1" outlineLevel="1"/>
    <col min="25" max="25" width="9.140625" style="110" hidden="1" customWidth="1" outlineLevel="1"/>
    <col min="26" max="26" width="9.140625" style="110" collapsed="1"/>
    <col min="27" max="16384" width="9.140625" style="110"/>
  </cols>
  <sheetData>
    <row r="1" spans="1:24" ht="18" x14ac:dyDescent="0.25">
      <c r="A1" s="172" t="s">
        <v>18</v>
      </c>
      <c r="B1" s="150"/>
      <c r="C1" s="150"/>
      <c r="D1" s="150"/>
      <c r="E1" s="150"/>
      <c r="F1" s="173"/>
      <c r="G1" s="173"/>
      <c r="H1" s="173"/>
    </row>
    <row r="2" spans="1:24" ht="18" x14ac:dyDescent="0.25">
      <c r="A2" s="672" t="s">
        <v>19</v>
      </c>
      <c r="B2" s="672"/>
      <c r="C2" s="672"/>
      <c r="D2" s="672"/>
      <c r="E2" s="672"/>
      <c r="F2" s="672"/>
      <c r="G2" s="672"/>
      <c r="H2" s="672"/>
    </row>
    <row r="3" spans="1:24" ht="18" x14ac:dyDescent="0.25">
      <c r="A3" s="174" t="s">
        <v>20</v>
      </c>
      <c r="B3" s="150"/>
      <c r="C3" s="151">
        <v>2026</v>
      </c>
      <c r="D3" s="150"/>
      <c r="E3" s="150"/>
      <c r="F3" s="173"/>
      <c r="G3" s="173"/>
      <c r="H3" s="173"/>
    </row>
    <row r="4" spans="1:24" ht="18" x14ac:dyDescent="0.25">
      <c r="A4" s="174" t="s">
        <v>21</v>
      </c>
      <c r="B4" s="150"/>
      <c r="C4" s="152">
        <v>46174</v>
      </c>
      <c r="D4" s="150"/>
      <c r="E4" s="150"/>
      <c r="F4" s="173"/>
      <c r="G4" s="173"/>
      <c r="H4" s="173"/>
      <c r="M4" s="259"/>
    </row>
    <row r="5" spans="1:24" ht="15.75" thickBot="1" x14ac:dyDescent="0.3">
      <c r="A5" s="166"/>
      <c r="C5" s="167"/>
    </row>
    <row r="6" spans="1:24" ht="18.75" hidden="1" customHeight="1" thickBot="1" x14ac:dyDescent="0.3">
      <c r="G6" s="675" t="s">
        <v>80</v>
      </c>
      <c r="H6" s="676"/>
      <c r="I6" s="676"/>
      <c r="J6" s="676"/>
      <c r="K6" s="676"/>
      <c r="L6" s="676"/>
      <c r="M6" s="677"/>
      <c r="N6" s="668" t="s">
        <v>23</v>
      </c>
      <c r="O6" s="669" t="s">
        <v>81</v>
      </c>
      <c r="P6" s="669" t="s">
        <v>82</v>
      </c>
      <c r="Q6" s="669" t="s">
        <v>83</v>
      </c>
      <c r="R6" s="669" t="s">
        <v>84</v>
      </c>
      <c r="S6" s="669" t="s">
        <v>85</v>
      </c>
      <c r="T6" s="670" t="s">
        <v>86</v>
      </c>
      <c r="V6" s="675" t="s">
        <v>27</v>
      </c>
      <c r="W6" s="677"/>
      <c r="X6" s="666" t="s">
        <v>28</v>
      </c>
    </row>
    <row r="7" spans="1:24" ht="89.25" customHeight="1" thickBot="1" x14ac:dyDescent="0.3">
      <c r="A7" s="102" t="s">
        <v>29</v>
      </c>
      <c r="B7" s="103" t="s">
        <v>30</v>
      </c>
      <c r="C7" s="104" t="s">
        <v>87</v>
      </c>
      <c r="D7" s="104" t="s">
        <v>88</v>
      </c>
      <c r="E7" s="153" t="s">
        <v>89</v>
      </c>
      <c r="F7" s="154" t="s">
        <v>90</v>
      </c>
      <c r="G7" s="155" t="s">
        <v>41</v>
      </c>
      <c r="H7" s="515" t="s">
        <v>42</v>
      </c>
      <c r="I7" s="255" t="s">
        <v>33</v>
      </c>
      <c r="J7" s="256" t="s">
        <v>34</v>
      </c>
      <c r="K7" s="255" t="s">
        <v>35</v>
      </c>
      <c r="L7" s="256" t="s">
        <v>36</v>
      </c>
      <c r="M7" s="501" t="s">
        <v>79</v>
      </c>
      <c r="N7" s="155" t="s">
        <v>91</v>
      </c>
      <c r="O7" s="256" t="s">
        <v>81</v>
      </c>
      <c r="P7" s="155" t="s">
        <v>82</v>
      </c>
      <c r="Q7" s="256" t="s">
        <v>83</v>
      </c>
      <c r="R7" s="155" t="s">
        <v>84</v>
      </c>
      <c r="S7" s="256" t="s">
        <v>85</v>
      </c>
      <c r="T7" s="535" t="s">
        <v>92</v>
      </c>
      <c r="U7" s="166"/>
      <c r="V7" s="478" t="s">
        <v>41</v>
      </c>
      <c r="W7" s="577" t="s">
        <v>42</v>
      </c>
      <c r="X7" s="667"/>
    </row>
    <row r="8" spans="1:24" ht="89.25" customHeight="1" x14ac:dyDescent="0.2">
      <c r="A8" s="107">
        <v>1</v>
      </c>
      <c r="B8" s="108" t="str">
        <f>ÚJD!B7</f>
        <v>ÚJD SR</v>
      </c>
      <c r="C8" s="108" t="str">
        <f>ÚJD!C7</f>
        <v>541/2004</v>
      </c>
      <c r="D8" s="109" t="str">
        <f>ÚJD!D7</f>
        <v>Zákon, ktorým sa mení a dopĺňa zákon č. 541/2004 Z. z. o mierovom využívaní jadrovej energie (atómový zákon) a o zmene a doplnení niektorých zákonov v znení neskorších predpisov</v>
      </c>
      <c r="E8" s="434" t="str">
        <f>ÚJD!E7</f>
        <v>https://www.nrsr.sk/web/Default.aspx?sid=zakony/cpt&amp;ZakZborID=13&amp;CisObdobia=8&amp;ID=594</v>
      </c>
      <c r="F8" s="159">
        <f>ÚJD!F7</f>
        <v>44481</v>
      </c>
      <c r="G8" s="526">
        <f>ÚJD!G7</f>
        <v>950050</v>
      </c>
      <c r="H8" s="527">
        <f>ÚJD!H7</f>
        <v>40</v>
      </c>
      <c r="I8" s="527">
        <f>ÚJD!I7</f>
        <v>950050</v>
      </c>
      <c r="J8" s="527">
        <f>ÚJD!J7</f>
        <v>40</v>
      </c>
      <c r="K8" s="527">
        <f>ÚJD!K7</f>
        <v>0</v>
      </c>
      <c r="L8" s="527">
        <f>ÚJD!L7</f>
        <v>0</v>
      </c>
      <c r="M8" s="396">
        <f>ÚJD!O7</f>
        <v>-1900060</v>
      </c>
      <c r="N8" s="526">
        <f>ÚJD!P7</f>
        <v>0</v>
      </c>
      <c r="O8" s="527">
        <f>ÚJD!Q7</f>
        <v>0</v>
      </c>
      <c r="P8" s="527">
        <f>ÚJD!R7</f>
        <v>0</v>
      </c>
      <c r="Q8" s="527">
        <f>ÚJD!S7</f>
        <v>0</v>
      </c>
      <c r="R8" s="527">
        <f>ÚJD!T7</f>
        <v>0</v>
      </c>
      <c r="S8" s="527">
        <f>ÚJD!U7</f>
        <v>0</v>
      </c>
      <c r="T8" s="157">
        <f>ÚJD!W7</f>
        <v>0</v>
      </c>
      <c r="V8" s="477">
        <f>ÚJD!Y7</f>
        <v>950050</v>
      </c>
      <c r="W8" s="576">
        <f>ÚJD!Z7</f>
        <v>40</v>
      </c>
      <c r="X8" s="158">
        <f>ÚJD!AA7</f>
        <v>-1900060</v>
      </c>
    </row>
    <row r="9" spans="1:24" ht="89.25" customHeight="1" x14ac:dyDescent="0.2">
      <c r="A9" s="107">
        <v>2</v>
      </c>
      <c r="B9" s="108" t="s">
        <v>93</v>
      </c>
      <c r="C9" s="108" t="str">
        <f>ŠÚ!C7</f>
        <v>393/2021</v>
      </c>
      <c r="D9" s="109" t="str">
        <f>ŠÚ!D7</f>
        <v>Vyhláška Štatistického úradu Slovenskej republiky č. 393/2021 Z. z., ktorou sa mení a dopĺňa vyhláška Štatistického úradu Slovenskej republiky č. 292/2020 Z. z., ktorou sa vydáva Program štátnych štatistických zisťovaní na roky 2021 až 2023</v>
      </c>
      <c r="E9" s="434" t="str">
        <f>ŠÚ!E7</f>
        <v>https://www.slov-lex.sk/legislativne-procesy/SK/LP/2021/509</v>
      </c>
      <c r="F9" s="159">
        <f>ŠÚ!F7</f>
        <v>44562</v>
      </c>
      <c r="G9" s="162">
        <f>ŠÚ!G7</f>
        <v>287</v>
      </c>
      <c r="H9" s="106">
        <f>ŠÚ!H7</f>
        <v>4969109</v>
      </c>
      <c r="I9" s="106" t="str">
        <f>ŠÚ!I7</f>
        <v>0€</v>
      </c>
      <c r="J9" s="106" t="str">
        <f>ŠÚ!J7</f>
        <v>0€</v>
      </c>
      <c r="K9" s="106">
        <f>ŠÚ!K7</f>
        <v>287</v>
      </c>
      <c r="L9" s="106">
        <f>ŠÚ!L7</f>
        <v>4969109</v>
      </c>
      <c r="M9" s="395">
        <f>ŠÚ!O7</f>
        <v>4968535</v>
      </c>
      <c r="N9" s="162">
        <f>ŠÚ!P7</f>
        <v>0</v>
      </c>
      <c r="O9" s="106">
        <f>ŠÚ!Q7</f>
        <v>0</v>
      </c>
      <c r="P9" s="106">
        <f>ŠÚ!R7</f>
        <v>0</v>
      </c>
      <c r="Q9" s="106">
        <f>ŠÚ!S7</f>
        <v>0</v>
      </c>
      <c r="R9" s="106">
        <f>ŠÚ!T7</f>
        <v>0</v>
      </c>
      <c r="S9" s="106">
        <f>ŠÚ!U7</f>
        <v>0</v>
      </c>
      <c r="T9" s="157">
        <f>ŠÚ!W7</f>
        <v>0</v>
      </c>
      <c r="V9" s="162">
        <f>ŠÚ!Y7</f>
        <v>287</v>
      </c>
      <c r="W9" s="444">
        <f>ŠÚ!Z7</f>
        <v>4969109</v>
      </c>
      <c r="X9" s="158">
        <f>ŠÚ!AA7</f>
        <v>4968535</v>
      </c>
    </row>
    <row r="10" spans="1:24" ht="89.25" customHeight="1" x14ac:dyDescent="0.2">
      <c r="A10" s="107">
        <v>3</v>
      </c>
      <c r="B10" s="108" t="s">
        <v>94</v>
      </c>
      <c r="C10" s="108" t="str">
        <f>MŽP!C7</f>
        <v>518/2021</v>
      </c>
      <c r="D10" s="109" t="str">
        <f>MŽP!D7</f>
        <v xml:space="preserve">Zákon, ktorým sa mení a dopĺňa zákon č. 302/2019 Z. z. o zálohovaní jednorazových obalov na nápoje a o zmene a doplnení niektorých zákonov v znení neskorších predpisov a o zmene a doplnení niektorých zákonov </v>
      </c>
      <c r="E10" s="434" t="str">
        <f>MŽP!E7</f>
        <v>https://www.nrsr.sk/web/Default.aspx?sid=zakony/zakon&amp;MasterID=8344</v>
      </c>
      <c r="F10" s="159">
        <f>MŽP!F7</f>
        <v>44558</v>
      </c>
      <c r="G10" s="162">
        <f>MŽP!G7</f>
        <v>203</v>
      </c>
      <c r="H10" s="106">
        <f>MŽP!H7</f>
        <v>0</v>
      </c>
      <c r="I10" s="106">
        <f>MŽP!I7</f>
        <v>203</v>
      </c>
      <c r="J10" s="106">
        <f>MŽP!J7</f>
        <v>0</v>
      </c>
      <c r="K10" s="106">
        <f>MŽP!K7</f>
        <v>0</v>
      </c>
      <c r="L10" s="106">
        <f>MŽP!L7</f>
        <v>0</v>
      </c>
      <c r="M10" s="395">
        <f>MŽP!O7</f>
        <v>-406</v>
      </c>
      <c r="N10" s="162">
        <f>MŽP!P7</f>
        <v>0</v>
      </c>
      <c r="O10" s="106">
        <f>MŽP!Q7</f>
        <v>0</v>
      </c>
      <c r="P10" s="106">
        <f>MŽP!R7</f>
        <v>0</v>
      </c>
      <c r="Q10" s="106">
        <f>MŽP!S7</f>
        <v>0</v>
      </c>
      <c r="R10" s="106">
        <f>MŽP!T7</f>
        <v>0</v>
      </c>
      <c r="S10" s="106">
        <f>MŽP!U7</f>
        <v>0</v>
      </c>
      <c r="T10" s="157">
        <f>MŽP!W7</f>
        <v>0</v>
      </c>
      <c r="V10" s="162">
        <f>MŽP!Y7</f>
        <v>203</v>
      </c>
      <c r="W10" s="444">
        <f>MŽP!Z7</f>
        <v>0</v>
      </c>
      <c r="X10" s="158">
        <f>MŽP!AA7</f>
        <v>-406</v>
      </c>
    </row>
    <row r="11" spans="1:24" ht="89.25" customHeight="1" x14ac:dyDescent="0.2">
      <c r="A11" s="107">
        <v>4</v>
      </c>
      <c r="B11" s="108" t="s">
        <v>95</v>
      </c>
      <c r="C11" s="108" t="str">
        <f>MS!C7</f>
        <v>355/2014</v>
      </c>
      <c r="D11" s="109" t="str">
        <f>MS!D7</f>
        <v>Vyhláška Ministerstva spravodlivosti Slovenskej republiky, ktorou sa mení vyhláška Ministerstva spravodlivosti Slovenskej republiky č. 355/2014 Z. z. o centrálnom registri exekúcií</v>
      </c>
      <c r="E11" s="434" t="str">
        <f>MS!E7</f>
        <v>https://www.slov-lex.sk/legislativne-procesy/SK/LP/2021/446</v>
      </c>
      <c r="F11" s="159">
        <f>MS!F7</f>
        <v>44531</v>
      </c>
      <c r="G11" s="162">
        <f>MS!G7</f>
        <v>626886</v>
      </c>
      <c r="H11" s="106">
        <f>MS!H7</f>
        <v>0</v>
      </c>
      <c r="I11" s="106">
        <f>MS!I7</f>
        <v>626886</v>
      </c>
      <c r="J11" s="106">
        <f>MS!J7</f>
        <v>0</v>
      </c>
      <c r="K11" s="106">
        <f>MS!K7</f>
        <v>0</v>
      </c>
      <c r="L11" s="106">
        <f>MS!L7</f>
        <v>0</v>
      </c>
      <c r="M11" s="395">
        <f>MS!O7</f>
        <v>-1253772</v>
      </c>
      <c r="N11" s="162">
        <f>MS!P7</f>
        <v>626886</v>
      </c>
      <c r="O11" s="106">
        <f>MS!Q7</f>
        <v>0</v>
      </c>
      <c r="P11" s="106">
        <f>MS!R7</f>
        <v>1964422</v>
      </c>
      <c r="Q11" s="106">
        <f>MS!S7</f>
        <v>0</v>
      </c>
      <c r="R11" s="106">
        <f>MS!T7</f>
        <v>1337536</v>
      </c>
      <c r="S11" s="106">
        <f>MS!U7</f>
        <v>0</v>
      </c>
      <c r="T11" s="157">
        <f>MS!W7</f>
        <v>-2675072</v>
      </c>
      <c r="V11" s="162">
        <f>MS!Y7</f>
        <v>1964422</v>
      </c>
      <c r="W11" s="444">
        <f>MS!Z7</f>
        <v>0</v>
      </c>
      <c r="X11" s="158">
        <f>MS!AA7</f>
        <v>-3928844</v>
      </c>
    </row>
    <row r="12" spans="1:24" ht="89.25" customHeight="1" x14ac:dyDescent="0.2">
      <c r="A12" s="107">
        <v>5</v>
      </c>
      <c r="B12" s="108" t="s">
        <v>95</v>
      </c>
      <c r="C12" s="108" t="str">
        <f>MS!C8</f>
        <v>666/2005</v>
      </c>
      <c r="D12" s="109" t="str">
        <f>MS!D8</f>
        <v>Vyhláška Ministerstva spravodlivosti Slovenskej republiky, ktorou sa mení a dopĺňa vyhláška Ministerstva spravodlivosti Slovenskej republiky č. 666/2005 Z. z. o Kancelárskom poriadku pre správcov v znení neskorších predpisov</v>
      </c>
      <c r="E12" s="434" t="str">
        <f>MS!E8</f>
        <v xml:space="preserve">https://www.slov-lex.sk/legislativne-procesy/SK/LP/2022/156 </v>
      </c>
      <c r="F12" s="159">
        <f>MS!F8</f>
        <v>44759</v>
      </c>
      <c r="G12" s="162">
        <f>MS!G8</f>
        <v>5116</v>
      </c>
      <c r="H12" s="106">
        <f>MS!H8</f>
        <v>3439310</v>
      </c>
      <c r="I12" s="106" t="str">
        <f>MS!I8</f>
        <v>0€</v>
      </c>
      <c r="J12" s="106" t="str">
        <f>MS!J8</f>
        <v>0€</v>
      </c>
      <c r="K12" s="106">
        <f>MS!K8</f>
        <v>5116</v>
      </c>
      <c r="L12" s="106">
        <f>MS!L8</f>
        <v>3439310</v>
      </c>
      <c r="M12" s="395">
        <f>MS!O8</f>
        <v>3429078</v>
      </c>
      <c r="N12" s="162">
        <f>MS!P8</f>
        <v>0</v>
      </c>
      <c r="O12" s="106">
        <f>MS!Q8</f>
        <v>0</v>
      </c>
      <c r="P12" s="106">
        <f>MS!R8</f>
        <v>0</v>
      </c>
      <c r="Q12" s="106">
        <f>MS!S8</f>
        <v>0</v>
      </c>
      <c r="R12" s="106">
        <f>MS!T8</f>
        <v>0</v>
      </c>
      <c r="S12" s="106">
        <f>MS!U8</f>
        <v>0</v>
      </c>
      <c r="T12" s="157">
        <f>MS!W8</f>
        <v>0</v>
      </c>
      <c r="V12" s="162">
        <f>MS!Y8</f>
        <v>5116</v>
      </c>
      <c r="W12" s="444">
        <f>MS!Z8</f>
        <v>3439310</v>
      </c>
      <c r="X12" s="158">
        <f>MS!AA8</f>
        <v>3429078</v>
      </c>
    </row>
    <row r="13" spans="1:24" ht="89.25" customHeight="1" x14ac:dyDescent="0.2">
      <c r="A13" s="107">
        <v>6</v>
      </c>
      <c r="B13" s="108" t="s">
        <v>96</v>
      </c>
      <c r="C13" s="108" t="str">
        <f>ÚJD!C8</f>
        <v>431/2011</v>
      </c>
      <c r="D13" s="109" t="str">
        <f>ÚJD!D8</f>
        <v>Vyhláška Úradu jadrového dozoru Slovenskej republiky, ktorou sa mení a dopĺňa vyhláška č. 431/2011 Z. z. o systéme manažérstva kvality v znení vyhlášky č. 104/2016 Z. z.</v>
      </c>
      <c r="E13" s="434" t="str">
        <f>ÚJD!E8</f>
        <v xml:space="preserve">https://www.slov-lex.sk/legislativne-procesy/SK/LP/2021/773 </v>
      </c>
      <c r="F13" s="159">
        <f>ÚJD!F8</f>
        <v>44696</v>
      </c>
      <c r="G13" s="162">
        <f>ÚJD!G8</f>
        <v>56</v>
      </c>
      <c r="H13" s="106">
        <f>ÚJD!H8</f>
        <v>0</v>
      </c>
      <c r="I13" s="106" t="str">
        <f>ÚJD!I8</f>
        <v>0€</v>
      </c>
      <c r="J13" s="106" t="str">
        <f>ÚJD!J8</f>
        <v>0€</v>
      </c>
      <c r="K13" s="106">
        <f>ÚJD!K8</f>
        <v>56</v>
      </c>
      <c r="L13" s="106">
        <f>ÚJD!L8</f>
        <v>0</v>
      </c>
      <c r="M13" s="395">
        <f>ÚJD!O8</f>
        <v>-112</v>
      </c>
      <c r="N13" s="162">
        <f>ÚJD!P8</f>
        <v>0</v>
      </c>
      <c r="O13" s="106">
        <f>ÚJD!Q8</f>
        <v>0</v>
      </c>
      <c r="P13" s="106">
        <f>ÚJD!R8</f>
        <v>0</v>
      </c>
      <c r="Q13" s="106">
        <f>ÚJD!S8</f>
        <v>0</v>
      </c>
      <c r="R13" s="106">
        <f>ÚJD!T8</f>
        <v>0</v>
      </c>
      <c r="S13" s="106">
        <f>ÚJD!U8</f>
        <v>0</v>
      </c>
      <c r="T13" s="157">
        <f>ÚJD!W8</f>
        <v>0</v>
      </c>
      <c r="V13" s="162">
        <f>ÚJD!Y8</f>
        <v>56</v>
      </c>
      <c r="W13" s="444">
        <f>ÚJD!Z8</f>
        <v>0</v>
      </c>
      <c r="X13" s="158">
        <f>ÚJD!AA8</f>
        <v>-112</v>
      </c>
    </row>
    <row r="14" spans="1:24" ht="89.25" customHeight="1" x14ac:dyDescent="0.2">
      <c r="A14" s="107">
        <v>7</v>
      </c>
      <c r="B14" s="108" t="s">
        <v>97</v>
      </c>
      <c r="C14" s="108" t="str">
        <f>MF!C7</f>
        <v>371/2014</v>
      </c>
      <c r="D14" s="109" t="str">
        <f>MF!D7</f>
        <v>Návrh zákona, ktorým sa mení a dopĺňa zákon č. 371/2014 Z. z. o riešení krízových situácií na finančnom trhu a o zmene a doplnení niektorých zákonov v znení neskorších predpisov a ktorým sa menia a dopĺňajú niektoré zákony</v>
      </c>
      <c r="E14" s="434" t="str">
        <f>MF!E7</f>
        <v xml:space="preserve">https://www.slov-lex.sk/legislativne-procesy/SK/LP/2021/736 </v>
      </c>
      <c r="F14" s="159">
        <f>MF!F7</f>
        <v>44774</v>
      </c>
      <c r="G14" s="162">
        <f>MF!G7</f>
        <v>14000</v>
      </c>
      <c r="H14" s="106">
        <f>MF!H7</f>
        <v>84906</v>
      </c>
      <c r="I14" s="106" t="str">
        <f>MF!I7</f>
        <v>0€</v>
      </c>
      <c r="J14" s="106" t="str">
        <f>MF!J7</f>
        <v>0€</v>
      </c>
      <c r="K14" s="106">
        <f>MF!K7</f>
        <v>14000</v>
      </c>
      <c r="L14" s="106">
        <f>MF!L7</f>
        <v>84906</v>
      </c>
      <c r="M14" s="395">
        <f>MF!O7</f>
        <v>56906</v>
      </c>
      <c r="N14" s="162">
        <f>MF!P7</f>
        <v>0</v>
      </c>
      <c r="O14" s="106">
        <f>MF!Q7</f>
        <v>0</v>
      </c>
      <c r="P14" s="106">
        <f>MF!R7</f>
        <v>0</v>
      </c>
      <c r="Q14" s="106">
        <f>MF!S7</f>
        <v>0</v>
      </c>
      <c r="R14" s="106">
        <f>MF!T7</f>
        <v>0</v>
      </c>
      <c r="S14" s="106">
        <f>MF!U7</f>
        <v>0</v>
      </c>
      <c r="T14" s="157">
        <f>MF!V7</f>
        <v>0</v>
      </c>
      <c r="V14" s="162">
        <f>MF!Y7</f>
        <v>14000</v>
      </c>
      <c r="W14" s="444">
        <f>MF!Z7</f>
        <v>84906</v>
      </c>
      <c r="X14" s="158">
        <f>MF!AA7</f>
        <v>56906</v>
      </c>
    </row>
    <row r="15" spans="1:24" ht="89.25" customHeight="1" x14ac:dyDescent="0.2">
      <c r="A15" s="107">
        <v>8</v>
      </c>
      <c r="B15" s="108" t="s">
        <v>98</v>
      </c>
      <c r="C15" s="108" t="str">
        <f>MPSRV!C7</f>
        <v>461/2003</v>
      </c>
      <c r="D15" s="109" t="str">
        <f>MPSRV!D7</f>
        <v xml:space="preserve">Zákon,ktorým sa mení a dopĺňa zákon č. 461/2003 Z. z. o sociálnom poistení v znení neskorších predpisov a ktorým sa menia a dopĺňajú niektoré zákony </v>
      </c>
      <c r="E15" s="434" t="str">
        <f>MPSRV!E7</f>
        <v xml:space="preserve">https://www.slov-lex.sk/legislativne-procesy/SK/LP/2021/407 </v>
      </c>
      <c r="F15" s="159">
        <f>MPSRV!F7</f>
        <v>44713</v>
      </c>
      <c r="G15" s="162">
        <f>MPSRV!G7</f>
        <v>4085641</v>
      </c>
      <c r="H15" s="106">
        <f>MPSRV!H7</f>
        <v>8232176</v>
      </c>
      <c r="I15" s="106" t="str">
        <f>MPSRV!I7</f>
        <v>0€</v>
      </c>
      <c r="J15" s="106" t="str">
        <f>MPSRV!J7</f>
        <v>0€</v>
      </c>
      <c r="K15" s="106">
        <f>MPSRV!K7</f>
        <v>4085641</v>
      </c>
      <c r="L15" s="106">
        <f>MPSRV!L7</f>
        <v>8232176</v>
      </c>
      <c r="M15" s="395">
        <f>MPSRV!O7</f>
        <v>60894</v>
      </c>
      <c r="N15" s="162">
        <f>MPSRV!P7</f>
        <v>71390</v>
      </c>
      <c r="O15" s="106">
        <f>MPSRV!Q7</f>
        <v>278952</v>
      </c>
      <c r="P15" s="106">
        <f>MPSRV!R7</f>
        <v>56233</v>
      </c>
      <c r="Q15" s="106">
        <f>MPSRV!S7</f>
        <v>346092</v>
      </c>
      <c r="R15" s="106">
        <f>MPSRV!T7</f>
        <v>-15157</v>
      </c>
      <c r="S15" s="106">
        <f>MPSRV!U7</f>
        <v>67140</v>
      </c>
      <c r="T15" s="157">
        <f>MPSRV!W7</f>
        <v>97454</v>
      </c>
      <c r="V15" s="162">
        <f>MPSRV!Y7</f>
        <v>4070484</v>
      </c>
      <c r="W15" s="444">
        <f>MPSRV!Z7</f>
        <v>8299316</v>
      </c>
      <c r="X15" s="158">
        <f>MPSRV!AA7</f>
        <v>158348</v>
      </c>
    </row>
    <row r="16" spans="1:24" ht="89.25" customHeight="1" x14ac:dyDescent="0.2">
      <c r="A16" s="107">
        <v>9</v>
      </c>
      <c r="B16" s="108" t="str">
        <f>MD!B7</f>
        <v>MD SR</v>
      </c>
      <c r="C16" s="108" t="str">
        <f>MD!C7</f>
        <v>228/2020</v>
      </c>
      <c r="D16" s="109" t="str">
        <f>MD!D7</f>
        <v>Vyhláška Ministerstva dopravy a výstavby Slovenskej republiky, ktorou sa mení vyhláška Ministerstva dopravy a výstavby Slovenskej republiky č. 228/2020 Z. z., ktorou sa vymedzujú úseky diaľnic, ciest I. triedy a ciest II. triedy s výberom mýta v znení vyhlášky č. 375/2020 Z.z.</v>
      </c>
      <c r="E16" s="434" t="str">
        <f>MD!E7</f>
        <v>https://www.slov-lex.sk/legislativne-procesy/SK/LP/2021/555</v>
      </c>
      <c r="F16" s="159">
        <f>MD!F7</f>
        <v>44562</v>
      </c>
      <c r="G16" s="162">
        <f>MD!G7</f>
        <v>71800</v>
      </c>
      <c r="H16" s="106">
        <f>MD!H7</f>
        <v>0</v>
      </c>
      <c r="I16" s="106" t="str">
        <f>MD!I7</f>
        <v>0€</v>
      </c>
      <c r="J16" s="106" t="str">
        <f>MD!J7</f>
        <v>0€</v>
      </c>
      <c r="K16" s="106">
        <f>MD!K7</f>
        <v>71800</v>
      </c>
      <c r="L16" s="106">
        <f>MD!L7</f>
        <v>0</v>
      </c>
      <c r="M16" s="395">
        <f>MD!O7</f>
        <v>-143600</v>
      </c>
      <c r="N16" s="162">
        <f>MD!P7</f>
        <v>0</v>
      </c>
      <c r="O16" s="106">
        <f>MD!Q7</f>
        <v>0</v>
      </c>
      <c r="P16" s="106">
        <f>MD!R7</f>
        <v>0</v>
      </c>
      <c r="Q16" s="106">
        <f>MD!S7</f>
        <v>0</v>
      </c>
      <c r="R16" s="106">
        <f>MD!T7</f>
        <v>0</v>
      </c>
      <c r="S16" s="106">
        <f>MD!U7</f>
        <v>0</v>
      </c>
      <c r="T16" s="157">
        <f>MD!V7</f>
        <v>0</v>
      </c>
      <c r="U16" s="110">
        <f>MD!W7</f>
        <v>0</v>
      </c>
      <c r="V16" s="162">
        <f>MD!Y7</f>
        <v>71800</v>
      </c>
      <c r="W16" s="444">
        <f>MD!Z7</f>
        <v>0</v>
      </c>
      <c r="X16" s="158">
        <f>MD!AA7</f>
        <v>-143600</v>
      </c>
    </row>
    <row r="17" spans="1:24" ht="89.25" customHeight="1" x14ac:dyDescent="0.2">
      <c r="A17" s="107">
        <v>10</v>
      </c>
      <c r="B17" s="108" t="s">
        <v>99</v>
      </c>
      <c r="C17" s="108" t="str">
        <f>MV!C7</f>
        <v>125/2015</v>
      </c>
      <c r="D17" s="109" t="str">
        <f>MV!D7</f>
        <v xml:space="preserve">Zákon, ktorým sa mení a dopĺňa zákon č. 125/2015 Z. z. o registri adries a o zmene a doplnení niektorých zákonov a ktorým sa menia a dopĺňajú niektoré zákony </v>
      </c>
      <c r="E17" s="434" t="str">
        <f>MV!E7</f>
        <v>https://www.slov-lex.sk/legislativne-procesy/SK/LP/2021/406</v>
      </c>
      <c r="F17" s="159">
        <f>MV!F7</f>
        <v>44743</v>
      </c>
      <c r="G17" s="162">
        <f>MV!G7</f>
        <v>6</v>
      </c>
      <c r="H17" s="106">
        <f>MV!H7</f>
        <v>188739</v>
      </c>
      <c r="I17" s="106" t="str">
        <f>MV!I7</f>
        <v>0€</v>
      </c>
      <c r="J17" s="106" t="str">
        <f>MV!J7</f>
        <v>0€</v>
      </c>
      <c r="K17" s="106">
        <f>MV!K7</f>
        <v>6</v>
      </c>
      <c r="L17" s="106">
        <f>MV!L7</f>
        <v>188739</v>
      </c>
      <c r="M17" s="395">
        <f>MV!O7</f>
        <v>188727</v>
      </c>
      <c r="N17" s="162">
        <f>MV!P7</f>
        <v>0</v>
      </c>
      <c r="O17" s="106">
        <f>MV!Q7</f>
        <v>0</v>
      </c>
      <c r="P17" s="106">
        <f>MV!R7</f>
        <v>0</v>
      </c>
      <c r="Q17" s="106">
        <f>MV!S7</f>
        <v>0</v>
      </c>
      <c r="R17" s="106">
        <f>MV!T7</f>
        <v>0</v>
      </c>
      <c r="S17" s="106">
        <f>MV!U7</f>
        <v>0</v>
      </c>
      <c r="T17" s="157">
        <f>MV!W7</f>
        <v>0</v>
      </c>
      <c r="V17" s="162">
        <f>MV!Y7</f>
        <v>6</v>
      </c>
      <c r="W17" s="444">
        <f>MV!Z7</f>
        <v>188739</v>
      </c>
      <c r="X17" s="158">
        <f>MV!AA7</f>
        <v>188727</v>
      </c>
    </row>
    <row r="18" spans="1:24" ht="89.25" customHeight="1" x14ac:dyDescent="0.2">
      <c r="A18" s="107">
        <v>11</v>
      </c>
      <c r="B18" s="108" t="s">
        <v>98</v>
      </c>
      <c r="C18" s="108" t="str">
        <f>MPSRV!C8</f>
        <v>124/2006</v>
      </c>
      <c r="D18" s="109" t="str">
        <f>MPSRV!D8</f>
        <v>Zákon, ktorým sa mení a dopĺňa zákon č. 124/2006 Z. z. o bezpečnosti a ochrane zdravia pri práci a o zmene a doplnení niektorých zákonov v znení neskorších predpisov a ktorým sa menia niektoré zákony</v>
      </c>
      <c r="E18" s="434" t="str">
        <f>MPSRV!E8</f>
        <v>https://www.slov-lex.sk/legislativne-procesy/SK/LP/2021/613</v>
      </c>
      <c r="F18" s="159">
        <f>MPSRV!F8</f>
        <v>45292</v>
      </c>
      <c r="G18" s="162">
        <f>MPSRV!G8</f>
        <v>703829.73</v>
      </c>
      <c r="H18" s="106">
        <f>MPSRV!H8</f>
        <v>1665138.49</v>
      </c>
      <c r="I18" s="106" t="str">
        <f>MPSRV!I8</f>
        <v>0€</v>
      </c>
      <c r="J18" s="106" t="str">
        <f>MPSRV!J8</f>
        <v>0€</v>
      </c>
      <c r="K18" s="106">
        <f>MPSRV!K8</f>
        <v>703829.73</v>
      </c>
      <c r="L18" s="106">
        <f>MPSRV!L8</f>
        <v>1665138.49</v>
      </c>
      <c r="M18" s="395">
        <f>MPSRV!O8</f>
        <v>257479.03000000003</v>
      </c>
      <c r="N18" s="162">
        <f>MPSRV!P8</f>
        <v>0</v>
      </c>
      <c r="O18" s="106">
        <f>MPSRV!Q8</f>
        <v>0</v>
      </c>
      <c r="P18" s="106">
        <f>MPSRV!R8</f>
        <v>0</v>
      </c>
      <c r="Q18" s="106">
        <f>MPSRV!S8</f>
        <v>0</v>
      </c>
      <c r="R18" s="106">
        <f>MPSRV!T8</f>
        <v>0</v>
      </c>
      <c r="S18" s="106">
        <f>MPSRV!U8</f>
        <v>0</v>
      </c>
      <c r="T18" s="157">
        <f>MPSRV!W8</f>
        <v>0</v>
      </c>
      <c r="V18" s="162">
        <f>MPSRV!Y8</f>
        <v>703829.73</v>
      </c>
      <c r="W18" s="444">
        <f>MPSRV!Z8</f>
        <v>1665138.49</v>
      </c>
      <c r="X18" s="158">
        <f>MPSRV!AA8</f>
        <v>257479.03000000003</v>
      </c>
    </row>
    <row r="19" spans="1:24" ht="89.25" customHeight="1" x14ac:dyDescent="0.2">
      <c r="A19" s="107">
        <v>12</v>
      </c>
      <c r="B19" s="108" t="s">
        <v>100</v>
      </c>
      <c r="C19" s="108" t="str">
        <f>MK!C7</f>
        <v>185/2015</v>
      </c>
      <c r="D19" s="109" t="str">
        <f>MK!D7</f>
        <v>Zákon, ktorým sa mení a dopĺňa zákon č. 185/2015 Z. z. Autorský zákon v
znení neskorších predpisov</v>
      </c>
      <c r="E19" s="434" t="str">
        <f>MK!E7</f>
        <v xml:space="preserve">https://www.slov-lex.sk/legislativne-procesy/SK/LP/2021/532 </v>
      </c>
      <c r="F19" s="159">
        <f>MK!F7</f>
        <v>44621</v>
      </c>
      <c r="G19" s="162">
        <f>MK!G7</f>
        <v>263.27999999999997</v>
      </c>
      <c r="H19" s="106">
        <f>MK!H7</f>
        <v>6222.94</v>
      </c>
      <c r="I19" s="106" t="str">
        <f>MK!I7</f>
        <v>0€</v>
      </c>
      <c r="J19" s="106" t="str">
        <f>MK!J7</f>
        <v>0€</v>
      </c>
      <c r="K19" s="106">
        <f>MK!K7</f>
        <v>263.27999999999997</v>
      </c>
      <c r="L19" s="106">
        <f>MK!L7</f>
        <v>6222.94</v>
      </c>
      <c r="M19" s="395">
        <f>MK!O7</f>
        <v>5696.3799999999992</v>
      </c>
      <c r="N19" s="162">
        <f>MK!P7</f>
        <v>0</v>
      </c>
      <c r="O19" s="106">
        <f>MK!Q7</f>
        <v>0</v>
      </c>
      <c r="P19" s="106">
        <f>MK!R7</f>
        <v>0</v>
      </c>
      <c r="Q19" s="106">
        <f>MK!S7</f>
        <v>0</v>
      </c>
      <c r="R19" s="106">
        <f>MK!T7</f>
        <v>0</v>
      </c>
      <c r="S19" s="106">
        <f>MK!U7</f>
        <v>0</v>
      </c>
      <c r="T19" s="157">
        <f>MK!W7</f>
        <v>0</v>
      </c>
      <c r="V19" s="162">
        <f>MK!Y7</f>
        <v>263.27999999999997</v>
      </c>
      <c r="W19" s="444">
        <f>MK!Z7</f>
        <v>6222.94</v>
      </c>
      <c r="X19" s="158">
        <f>MK!AA7</f>
        <v>5696.3799999999992</v>
      </c>
    </row>
    <row r="20" spans="1:24" ht="89.25" customHeight="1" x14ac:dyDescent="0.2">
      <c r="A20" s="107">
        <v>13</v>
      </c>
      <c r="B20" s="108" t="s">
        <v>97</v>
      </c>
      <c r="C20" s="108" t="str">
        <f>MF!C8</f>
        <v>249/2022</v>
      </c>
      <c r="D20" s="109" t="str">
        <f>MF!D8</f>
        <v>Návrh zákona, ktorým sa menia a dopĺňajú niektoré zákony v súvislosti so zlepšovaním podnikateľského prostredia</v>
      </c>
      <c r="E20" s="434" t="str">
        <f>MF!E8</f>
        <v>https://www.slov-lex.sk/legislativne-procesy/-/SK/dokumenty/LP-2021-619</v>
      </c>
      <c r="F20" s="159">
        <f>MF!F8</f>
        <v>44682</v>
      </c>
      <c r="G20" s="162">
        <f>MF!G8</f>
        <v>0</v>
      </c>
      <c r="H20" s="106">
        <f>MF!H8</f>
        <v>521421</v>
      </c>
      <c r="I20" s="106" t="str">
        <f>MF!I8</f>
        <v>0€</v>
      </c>
      <c r="J20" s="106" t="str">
        <f>MF!J8</f>
        <v>0€</v>
      </c>
      <c r="K20" s="106">
        <f>MF!K8</f>
        <v>0</v>
      </c>
      <c r="L20" s="106">
        <f>MF!L8</f>
        <v>521421</v>
      </c>
      <c r="M20" s="395">
        <f>MF!O8</f>
        <v>521421</v>
      </c>
      <c r="N20" s="162">
        <f>MF!P8</f>
        <v>0</v>
      </c>
      <c r="O20" s="106">
        <f>MF!Q8</f>
        <v>0</v>
      </c>
      <c r="P20" s="106">
        <f>MF!R8</f>
        <v>0</v>
      </c>
      <c r="Q20" s="106">
        <f>MF!S8</f>
        <v>0</v>
      </c>
      <c r="R20" s="106">
        <f>MF!T8</f>
        <v>0</v>
      </c>
      <c r="S20" s="106">
        <f>MF!U8</f>
        <v>0</v>
      </c>
      <c r="T20" s="157">
        <f>MF!V8</f>
        <v>0</v>
      </c>
      <c r="U20" s="110">
        <f>MF!W8</f>
        <v>0</v>
      </c>
      <c r="V20" s="162">
        <f>MF!Y8</f>
        <v>0</v>
      </c>
      <c r="W20" s="444">
        <f>MF!Z8</f>
        <v>521421</v>
      </c>
      <c r="X20" s="158">
        <f>MF!AA8</f>
        <v>521421</v>
      </c>
    </row>
    <row r="21" spans="1:24" ht="89.25" customHeight="1" x14ac:dyDescent="0.2">
      <c r="A21" s="107">
        <v>14</v>
      </c>
      <c r="B21" s="108" t="s">
        <v>101</v>
      </c>
      <c r="C21" s="108" t="str">
        <f>MH!C7</f>
        <v>249/2022</v>
      </c>
      <c r="D21" s="109" t="str">
        <f>MH!D7</f>
        <v>Zákon, ktorým sa menia a dopĺňajú niektoré zákony v súvislosti so zlepšovaním podnikateľského prostredia</v>
      </c>
      <c r="E21" s="434" t="str">
        <f>MH!E7</f>
        <v>Legislatívny proces - LP/2021/619</v>
      </c>
      <c r="F21" s="159">
        <f>MH!F7</f>
        <v>44682</v>
      </c>
      <c r="G21" s="162">
        <f>MH!G7</f>
        <v>0</v>
      </c>
      <c r="H21" s="106">
        <f>MH!H7</f>
        <v>61947</v>
      </c>
      <c r="I21" s="106" t="str">
        <f>MH!I7</f>
        <v>0€</v>
      </c>
      <c r="J21" s="106" t="str">
        <f>MH!J7</f>
        <v>0€</v>
      </c>
      <c r="K21" s="106">
        <f>MH!K7</f>
        <v>0</v>
      </c>
      <c r="L21" s="106">
        <f>MH!L7</f>
        <v>61947</v>
      </c>
      <c r="M21" s="395">
        <f>MH!O7</f>
        <v>61947</v>
      </c>
      <c r="N21" s="162">
        <f>MH!P7</f>
        <v>0</v>
      </c>
      <c r="O21" s="106">
        <f>MH!Q7</f>
        <v>0</v>
      </c>
      <c r="P21" s="106">
        <f>MH!R7</f>
        <v>0</v>
      </c>
      <c r="Q21" s="106">
        <f>MH!S7</f>
        <v>0</v>
      </c>
      <c r="R21" s="106">
        <f>MH!T7</f>
        <v>0</v>
      </c>
      <c r="S21" s="106">
        <f>MH!U7</f>
        <v>0</v>
      </c>
      <c r="T21" s="157">
        <f>MH!W7</f>
        <v>0</v>
      </c>
      <c r="U21" s="110">
        <f>MH!X7</f>
        <v>0</v>
      </c>
      <c r="V21" s="162">
        <f>MH!Y7</f>
        <v>0</v>
      </c>
      <c r="W21" s="444">
        <f>MH!Z7</f>
        <v>61947</v>
      </c>
      <c r="X21" s="158">
        <f>MH!AA7</f>
        <v>61947</v>
      </c>
    </row>
    <row r="22" spans="1:24" ht="89.25" customHeight="1" x14ac:dyDescent="0.2">
      <c r="A22" s="107">
        <v>15</v>
      </c>
      <c r="B22" s="108" t="s">
        <v>102</v>
      </c>
      <c r="C22" s="108" t="str">
        <f>MIRRI!C7</f>
        <v>249/2022</v>
      </c>
      <c r="D22" s="109" t="str">
        <f>MIRRI!D7</f>
        <v>Zákon, ktorým sa menia a dopĺňajú niektoré zákony v súvislosti so zlepšovaním podnikateľského prostredia</v>
      </c>
      <c r="E22" s="434" t="str">
        <f>MIRRI!E7</f>
        <v xml:space="preserve">https://www.slov-lex.sk/legislativne-procesy/-/SK/dokumenty/LP-2021-619
</v>
      </c>
      <c r="F22" s="159">
        <f>MIRRI!F7</f>
        <v>45107</v>
      </c>
      <c r="G22" s="162">
        <f>MIRRI!G7</f>
        <v>0</v>
      </c>
      <c r="H22" s="106">
        <f>MIRRI!H7</f>
        <v>19945</v>
      </c>
      <c r="I22" s="106" t="str">
        <f>MIRRI!I7</f>
        <v>0€</v>
      </c>
      <c r="J22" s="106" t="str">
        <f>MIRRI!J7</f>
        <v>0€</v>
      </c>
      <c r="K22" s="106">
        <f>MIRRI!K7</f>
        <v>0</v>
      </c>
      <c r="L22" s="106">
        <f>MIRRI!L7</f>
        <v>19945</v>
      </c>
      <c r="M22" s="395">
        <f>MIRRI!O7</f>
        <v>19945</v>
      </c>
      <c r="N22" s="162">
        <f>MIRRI!P7</f>
        <v>0</v>
      </c>
      <c r="O22" s="106">
        <f>MIRRI!Q7</f>
        <v>0</v>
      </c>
      <c r="P22" s="106">
        <f>MIRRI!R7</f>
        <v>0</v>
      </c>
      <c r="Q22" s="106">
        <f>MIRRI!S7</f>
        <v>0</v>
      </c>
      <c r="R22" s="106">
        <f>MIRRI!T7</f>
        <v>0</v>
      </c>
      <c r="S22" s="106">
        <f>MIRRI!U7</f>
        <v>0</v>
      </c>
      <c r="T22" s="157">
        <f>MIRRI!W7</f>
        <v>0</v>
      </c>
      <c r="V22" s="162">
        <f>MIRRI!Y7</f>
        <v>0</v>
      </c>
      <c r="W22" s="444">
        <f>MIRRI!Z7</f>
        <v>19945</v>
      </c>
      <c r="X22" s="158">
        <f>MIRRI!AA7</f>
        <v>19945</v>
      </c>
    </row>
    <row r="23" spans="1:24" ht="89.25" customHeight="1" x14ac:dyDescent="0.2">
      <c r="A23" s="107">
        <v>16</v>
      </c>
      <c r="B23" s="108" t="s">
        <v>103</v>
      </c>
      <c r="C23" s="108" t="str">
        <f>MPRV!C7</f>
        <v>249/2022</v>
      </c>
      <c r="D23" s="109" t="str">
        <f>MPRV!D7</f>
        <v>Zákon, ktorým sa menia a dopĺňajú niektoré zákony v súvislosti so zlepšovaním podnikateľského prostredia</v>
      </c>
      <c r="E23" s="434" t="str">
        <f>MPRV!E7</f>
        <v xml:space="preserve">https://www.slov-lex.sk/legislativne-procesy/-/SK/dokumenty/LP-2021-619
</v>
      </c>
      <c r="F23" s="159">
        <f>MPRV!F7</f>
        <v>44927</v>
      </c>
      <c r="G23" s="162">
        <f>MPRV!G7</f>
        <v>0</v>
      </c>
      <c r="H23" s="106">
        <f>MPRV!H7</f>
        <v>281110</v>
      </c>
      <c r="I23" s="106" t="str">
        <f>MPRV!I7</f>
        <v>0€</v>
      </c>
      <c r="J23" s="106" t="str">
        <f>MPRV!J7</f>
        <v>0€</v>
      </c>
      <c r="K23" s="106">
        <f>MPRV!K7</f>
        <v>0</v>
      </c>
      <c r="L23" s="106">
        <f>MPRV!L7</f>
        <v>281110</v>
      </c>
      <c r="M23" s="395">
        <f>MPRV!O7</f>
        <v>281110</v>
      </c>
      <c r="N23" s="162">
        <f>MPRV!P7</f>
        <v>0</v>
      </c>
      <c r="O23" s="106">
        <f>MPRV!Q7</f>
        <v>0</v>
      </c>
      <c r="P23" s="106">
        <f>MPRV!R7</f>
        <v>0</v>
      </c>
      <c r="Q23" s="106">
        <f>MPRV!S7</f>
        <v>0</v>
      </c>
      <c r="R23" s="106">
        <f>MPRV!T7</f>
        <v>0</v>
      </c>
      <c r="S23" s="106">
        <f>MPRV!U7</f>
        <v>0</v>
      </c>
      <c r="T23" s="157">
        <f>MPRV!W7</f>
        <v>0</v>
      </c>
      <c r="U23" s="110">
        <f>MPRV!X7</f>
        <v>0</v>
      </c>
      <c r="V23" s="162">
        <f>MPRV!Y7</f>
        <v>0</v>
      </c>
      <c r="W23" s="444">
        <f>MPRV!Z7</f>
        <v>281110</v>
      </c>
      <c r="X23" s="158">
        <f>MPRV!AA7</f>
        <v>281110</v>
      </c>
    </row>
    <row r="24" spans="1:24" ht="89.25" customHeight="1" x14ac:dyDescent="0.2">
      <c r="A24" s="107">
        <v>17</v>
      </c>
      <c r="B24" s="108" t="s">
        <v>99</v>
      </c>
      <c r="C24" s="108" t="str">
        <f>MV!C8</f>
        <v>249/2022</v>
      </c>
      <c r="D24" s="109" t="str">
        <f>MV!D8</f>
        <v>Návrh zákona, ktorým sa menia a dopĺňajú niektoré zákony v súvislosti so zlepšovaním podnikateľského prostredia</v>
      </c>
      <c r="E24" s="434" t="str">
        <f>MV!E8</f>
        <v xml:space="preserve">https://www.slov-lex.sk/legislativne-procesy/-/SK/dokumenty/LP-2021-619
</v>
      </c>
      <c r="F24" s="159">
        <f>MV!F8</f>
        <v>44682</v>
      </c>
      <c r="G24" s="162">
        <f>MV!G8</f>
        <v>0</v>
      </c>
      <c r="H24" s="106">
        <f>MV!H8</f>
        <v>84914</v>
      </c>
      <c r="I24" s="106" t="str">
        <f>MV!I8</f>
        <v>0€</v>
      </c>
      <c r="J24" s="106" t="str">
        <f>MV!J8</f>
        <v>0€</v>
      </c>
      <c r="K24" s="106">
        <f>MV!K8</f>
        <v>0</v>
      </c>
      <c r="L24" s="106">
        <f>MV!L8</f>
        <v>84914</v>
      </c>
      <c r="M24" s="395">
        <f>MV!O8</f>
        <v>84914</v>
      </c>
      <c r="N24" s="162">
        <f>MV!P8</f>
        <v>0</v>
      </c>
      <c r="O24" s="106">
        <f>MV!Q8</f>
        <v>0</v>
      </c>
      <c r="P24" s="106">
        <f>MV!R8</f>
        <v>0</v>
      </c>
      <c r="Q24" s="106">
        <f>MV!S8</f>
        <v>0</v>
      </c>
      <c r="R24" s="106">
        <f>MV!T8</f>
        <v>0</v>
      </c>
      <c r="S24" s="106">
        <f>MV!U8</f>
        <v>0</v>
      </c>
      <c r="T24" s="157">
        <f>MV!W8</f>
        <v>0</v>
      </c>
      <c r="V24" s="162">
        <f>MV!Y8</f>
        <v>0</v>
      </c>
      <c r="W24" s="444">
        <f>MV!Z8</f>
        <v>84914</v>
      </c>
      <c r="X24" s="158">
        <f>MV!AA8</f>
        <v>84914</v>
      </c>
    </row>
    <row r="25" spans="1:24" ht="89.25" customHeight="1" x14ac:dyDescent="0.2">
      <c r="A25" s="107">
        <v>18</v>
      </c>
      <c r="B25" s="108" t="s">
        <v>101</v>
      </c>
      <c r="C25" s="108" t="str">
        <f>MH!C8</f>
        <v>249/2022</v>
      </c>
      <c r="D25" s="109" t="str">
        <f>MH!D8</f>
        <v>Zákon, ktorým sa menia a dopĺňajú niektoré zákony v súvislosti so zlepšovaním podnikateľského prostredia</v>
      </c>
      <c r="E25" s="434" t="str">
        <f>MH!E8</f>
        <v>Legislatívny proces - LP/2021/619</v>
      </c>
      <c r="F25" s="159">
        <f>MH!F8</f>
        <v>44620</v>
      </c>
      <c r="G25" s="162">
        <f>MH!G8</f>
        <v>0</v>
      </c>
      <c r="H25" s="106">
        <f>MH!H8</f>
        <v>175113</v>
      </c>
      <c r="I25" s="106" t="str">
        <f>MH!I8</f>
        <v>0€</v>
      </c>
      <c r="J25" s="106" t="str">
        <f>MH!J8</f>
        <v>0€</v>
      </c>
      <c r="K25" s="106">
        <f>MH!K8</f>
        <v>0</v>
      </c>
      <c r="L25" s="106">
        <f>MH!L8</f>
        <v>175113</v>
      </c>
      <c r="M25" s="395">
        <f>MH!O8</f>
        <v>175113</v>
      </c>
      <c r="N25" s="162">
        <f>MH!P8</f>
        <v>0</v>
      </c>
      <c r="O25" s="106">
        <f>MH!Q8</f>
        <v>0</v>
      </c>
      <c r="P25" s="106">
        <f>MH!R8</f>
        <v>0</v>
      </c>
      <c r="Q25" s="106">
        <f>MH!S8</f>
        <v>0</v>
      </c>
      <c r="R25" s="106">
        <f>MH!T8</f>
        <v>0</v>
      </c>
      <c r="S25" s="106">
        <f>MH!U8</f>
        <v>0</v>
      </c>
      <c r="T25" s="157">
        <f>MH!W8</f>
        <v>0</v>
      </c>
      <c r="U25" s="110">
        <f>MH!X8</f>
        <v>0</v>
      </c>
      <c r="V25" s="162">
        <f>MH!Y8</f>
        <v>0</v>
      </c>
      <c r="W25" s="444">
        <f>MH!Z8</f>
        <v>175113</v>
      </c>
      <c r="X25" s="158">
        <f>MH!AA8</f>
        <v>175113</v>
      </c>
    </row>
    <row r="26" spans="1:24" ht="89.25" customHeight="1" x14ac:dyDescent="0.2">
      <c r="A26" s="107">
        <v>19</v>
      </c>
      <c r="B26" s="108" t="s">
        <v>63</v>
      </c>
      <c r="C26" s="108" t="str">
        <f>ÚNMS!C7</f>
        <v>249/2022</v>
      </c>
      <c r="D26" s="109" t="str">
        <f>ÚNMS!D7</f>
        <v>Zákon, ktorým sa menia a dopĺňajú niektoré zákony v súvislosti so zlepšovaním podnikateľského prostredia</v>
      </c>
      <c r="E26" s="434" t="str">
        <f>ÚNMS!E7</f>
        <v xml:space="preserve">https://www.slov-lex.sk/legislativne-procesy/-/SK/dokumenty/LP-2021-619
</v>
      </c>
      <c r="F26" s="159">
        <f>ÚNMS!F7</f>
        <v>44682</v>
      </c>
      <c r="G26" s="162">
        <f>ÚNMS!G7</f>
        <v>0</v>
      </c>
      <c r="H26" s="106">
        <f>ÚNMS!H7</f>
        <v>23</v>
      </c>
      <c r="I26" s="106" t="str">
        <f>ÚNMS!I7</f>
        <v>0€</v>
      </c>
      <c r="J26" s="106" t="str">
        <f>ÚNMS!J7</f>
        <v>0€</v>
      </c>
      <c r="K26" s="106">
        <f>ÚNMS!K7</f>
        <v>0</v>
      </c>
      <c r="L26" s="106">
        <f>ÚNMS!L7</f>
        <v>23</v>
      </c>
      <c r="M26" s="395">
        <f>ÚNMS!O7</f>
        <v>23</v>
      </c>
      <c r="N26" s="162">
        <f>ÚNMS!P7</f>
        <v>0</v>
      </c>
      <c r="O26" s="106">
        <f>ÚNMS!Q7</f>
        <v>0</v>
      </c>
      <c r="P26" s="106">
        <f>ÚNMS!R7</f>
        <v>0</v>
      </c>
      <c r="Q26" s="106">
        <f>ÚNMS!S7</f>
        <v>0</v>
      </c>
      <c r="R26" s="106">
        <f>ÚNMS!T7</f>
        <v>0</v>
      </c>
      <c r="S26" s="106">
        <f>ÚNMS!U7</f>
        <v>0</v>
      </c>
      <c r="T26" s="157">
        <f>ÚNMS!W7</f>
        <v>0</v>
      </c>
      <c r="V26" s="162">
        <f>ÚNMS!Y7</f>
        <v>0</v>
      </c>
      <c r="W26" s="444">
        <f>ÚNMS!Z7</f>
        <v>23</v>
      </c>
      <c r="X26" s="158">
        <f>ÚNMS!AA7</f>
        <v>23</v>
      </c>
    </row>
    <row r="27" spans="1:24" ht="89.25" customHeight="1" x14ac:dyDescent="0.2">
      <c r="A27" s="107">
        <v>20</v>
      </c>
      <c r="B27" s="108" t="s">
        <v>95</v>
      </c>
      <c r="C27" s="108" t="str">
        <f>MS!C9</f>
        <v>111/2022</v>
      </c>
      <c r="D27" s="109" t="str">
        <f>MS!D9</f>
        <v>Zákon o riešení hroziaceho úpadku a o zmene a doplnení niektorých zákonov</v>
      </c>
      <c r="E27" s="434" t="str">
        <f>MS!E9</f>
        <v>https://www.slov-lex.sk/legislativne-procesy/SK/LP/2021/502</v>
      </c>
      <c r="F27" s="159">
        <f>MS!F9</f>
        <v>44759</v>
      </c>
      <c r="G27" s="162">
        <f>MS!G9</f>
        <v>72168.92</v>
      </c>
      <c r="H27" s="106">
        <f>MS!H9</f>
        <v>27494.73</v>
      </c>
      <c r="I27" s="106" t="str">
        <f>MS!I9</f>
        <v>0€</v>
      </c>
      <c r="J27" s="106" t="str">
        <f>MS!J9</f>
        <v>0€</v>
      </c>
      <c r="K27" s="106">
        <f>MS!K9</f>
        <v>72168.92</v>
      </c>
      <c r="L27" s="106">
        <f>MS!L9</f>
        <v>27494.73</v>
      </c>
      <c r="M27" s="395">
        <f>MS!O9</f>
        <v>-116843.11</v>
      </c>
      <c r="N27" s="162">
        <f>MS!P9</f>
        <v>0</v>
      </c>
      <c r="O27" s="106">
        <f>MS!Q9</f>
        <v>0</v>
      </c>
      <c r="P27" s="106">
        <f>MS!R9</f>
        <v>0</v>
      </c>
      <c r="Q27" s="106">
        <f>MS!S9</f>
        <v>0</v>
      </c>
      <c r="R27" s="106">
        <f>MS!T9</f>
        <v>0</v>
      </c>
      <c r="S27" s="106">
        <f>MS!U9</f>
        <v>0</v>
      </c>
      <c r="T27" s="157">
        <f>MS!W9</f>
        <v>0</v>
      </c>
      <c r="V27" s="162">
        <f>MS!Y9</f>
        <v>72168.92</v>
      </c>
      <c r="W27" s="444">
        <f>MS!Z9</f>
        <v>27494.73</v>
      </c>
      <c r="X27" s="158">
        <f>MS!AA9</f>
        <v>-116843.11</v>
      </c>
    </row>
    <row r="28" spans="1:24" ht="89.25" customHeight="1" x14ac:dyDescent="0.2">
      <c r="A28" s="107">
        <v>21</v>
      </c>
      <c r="B28" s="108" t="s">
        <v>97</v>
      </c>
      <c r="C28" s="108" t="str">
        <f>MF!C9</f>
        <v>MF/011078/2021-74</v>
      </c>
      <c r="D28" s="109" t="str">
        <f>MF!D9</f>
        <v>Opatrenie Ministerstva financií Slovenskej republiky č. MF/011078/2021-74, ktorým sa mení a dopĺňa opatrenie Ministerstva financií Slovenskej republiky č. MF/25918/2011-74, ktorým sa ustanovuje rozsah, spôsob, miesto a termíny ukladania výkazu vybraných údajov z individuálnej účtovnej závierky pre účtovné jednotky, ktorými sú poisťovne, pobočky zahraničnej poisťovne, zaisťovne, pobočky zahraničnej zaisťovne, Slovenská kancelária poisťovateľov a Exportno-importná banka Slovenskej republiky v znení neskorších predpisov</v>
      </c>
      <c r="E28" s="434" t="str">
        <f>MF!E9</f>
        <v>https://www.slov-lex.sk/legislativne-procesy/SK/LP/2021/597</v>
      </c>
      <c r="F28" s="159">
        <f>MF!F9</f>
        <v>44621</v>
      </c>
      <c r="G28" s="162">
        <f>MF!G9</f>
        <v>340000</v>
      </c>
      <c r="H28" s="106">
        <f>MF!H9</f>
        <v>0</v>
      </c>
      <c r="I28" s="106" t="str">
        <f>MF!I9</f>
        <v>0€</v>
      </c>
      <c r="J28" s="106" t="str">
        <f>MF!J9</f>
        <v>0€</v>
      </c>
      <c r="K28" s="106">
        <f>MF!K9</f>
        <v>340000</v>
      </c>
      <c r="L28" s="106">
        <f>MF!L9</f>
        <v>0</v>
      </c>
      <c r="M28" s="395">
        <f>MF!O9</f>
        <v>-680000</v>
      </c>
      <c r="N28" s="162">
        <f>MF!P9</f>
        <v>340000</v>
      </c>
      <c r="O28" s="106">
        <f>MF!Q9</f>
        <v>0</v>
      </c>
      <c r="P28" s="106">
        <f>MF!R9</f>
        <v>250000</v>
      </c>
      <c r="Q28" s="106">
        <f>MF!S9</f>
        <v>0</v>
      </c>
      <c r="R28" s="106">
        <f>MF!T9</f>
        <v>-90000</v>
      </c>
      <c r="S28" s="106">
        <f>MF!U9</f>
        <v>0</v>
      </c>
      <c r="T28" s="157">
        <f>MF!W9</f>
        <v>180000</v>
      </c>
      <c r="V28" s="162">
        <f>MF!Y9</f>
        <v>250000</v>
      </c>
      <c r="W28" s="444">
        <f>MF!Z9</f>
        <v>0</v>
      </c>
      <c r="X28" s="158">
        <f>MF!AA9</f>
        <v>-500000</v>
      </c>
    </row>
    <row r="29" spans="1:24" ht="89.25" customHeight="1" x14ac:dyDescent="0.2">
      <c r="A29" s="107">
        <v>22</v>
      </c>
      <c r="B29" s="108" t="s">
        <v>70</v>
      </c>
      <c r="C29" s="108" t="str">
        <f>NBS!C7</f>
        <v>10/2017</v>
      </c>
      <c r="D29" s="109" t="str">
        <f>NBS!D7</f>
        <v>Opatrenie Národnej banky Slovenska z ... 2022, ktorým sa mení a dopĺňa opatrenie Národnej banky Slovenska zo 14. novembra 2017 č. 10/2017, ktorým sa ustanovujú podrobnosti o posúdení schopnosti spotrebiteľa splácať spotrebiteľský úver v znení neskorších predpisov</v>
      </c>
      <c r="E29" s="434" t="str">
        <f>NBS!E7</f>
        <v>https://www.slov-lex.sk/legislativne-procesy/SK/LP/2022/307</v>
      </c>
      <c r="F29" s="159">
        <f>NBS!F7</f>
        <v>44835</v>
      </c>
      <c r="G29" s="162">
        <f>NBS!G7</f>
        <v>438000</v>
      </c>
      <c r="H29" s="106">
        <f>NBS!H7</f>
        <v>2472000</v>
      </c>
      <c r="I29" s="106" t="str">
        <f>NBS!I7</f>
        <v>0€</v>
      </c>
      <c r="J29" s="106" t="str">
        <f>NBS!J7</f>
        <v>0€</v>
      </c>
      <c r="K29" s="106">
        <f>NBS!K7</f>
        <v>438000</v>
      </c>
      <c r="L29" s="106">
        <f>NBS!L7</f>
        <v>2472000</v>
      </c>
      <c r="M29" s="395">
        <f>NBS!O7</f>
        <v>1596000</v>
      </c>
      <c r="N29" s="162">
        <f>NBS!P7</f>
        <v>0</v>
      </c>
      <c r="O29" s="106">
        <f>NBS!Q7</f>
        <v>0</v>
      </c>
      <c r="P29" s="106">
        <f>NBS!R7</f>
        <v>0</v>
      </c>
      <c r="Q29" s="106">
        <f>NBS!S7</f>
        <v>0</v>
      </c>
      <c r="R29" s="106">
        <f>NBS!T7</f>
        <v>0</v>
      </c>
      <c r="S29" s="106">
        <f>NBS!U7</f>
        <v>0</v>
      </c>
      <c r="T29" s="157">
        <f>NBS!W7</f>
        <v>0</v>
      </c>
      <c r="V29" s="162">
        <f>NBS!Y7</f>
        <v>438000</v>
      </c>
      <c r="W29" s="444">
        <f>NBS!Z7</f>
        <v>2472000</v>
      </c>
      <c r="X29" s="158">
        <f>NBS!AA7</f>
        <v>1596000</v>
      </c>
    </row>
    <row r="30" spans="1:24" ht="89.25" customHeight="1" x14ac:dyDescent="0.2">
      <c r="A30" s="107">
        <v>23</v>
      </c>
      <c r="B30" s="108" t="s">
        <v>70</v>
      </c>
      <c r="C30" s="108" t="str">
        <f>NBS!C8</f>
        <v>10/2016</v>
      </c>
      <c r="D30" s="109" t="str">
        <f>NBS!D8</f>
        <v>Opatrenie Národnej banky Slovenska z ... 2022, ktorým sa mení a dopĺňa opatrenie Národnej banky Slovenska z 13. decembra 2016 č. 10/2016, ktorým sa ustanovujú podrobnosti o posúdení schopnosti spotrebiteľa splácať úver na bývanie v znení neskorších predpisov</v>
      </c>
      <c r="E30" s="434" t="str">
        <f>NBS!E8</f>
        <v>https://www.slov-lex.sk/legislativne-procesy/SK/LP/2022/304</v>
      </c>
      <c r="F30" s="159">
        <f>NBS!F8</f>
        <v>44927</v>
      </c>
      <c r="G30" s="162">
        <f>NBS!G8</f>
        <v>2232000</v>
      </c>
      <c r="H30" s="106">
        <f>NBS!H8</f>
        <v>6144000</v>
      </c>
      <c r="I30" s="106" t="str">
        <f>NBS!I8</f>
        <v>0€</v>
      </c>
      <c r="J30" s="106" t="str">
        <f>NBS!J8</f>
        <v>0€</v>
      </c>
      <c r="K30" s="106">
        <f>NBS!K8</f>
        <v>2232000</v>
      </c>
      <c r="L30" s="106">
        <f>NBS!L8</f>
        <v>6144000</v>
      </c>
      <c r="M30" s="395">
        <f>NBS!O8</f>
        <v>1680000</v>
      </c>
      <c r="N30" s="162">
        <f>NBS!P8</f>
        <v>0</v>
      </c>
      <c r="O30" s="106">
        <f>NBS!Q8</f>
        <v>0</v>
      </c>
      <c r="P30" s="106">
        <f>NBS!R8</f>
        <v>0</v>
      </c>
      <c r="Q30" s="106">
        <f>NBS!S8</f>
        <v>0</v>
      </c>
      <c r="R30" s="106">
        <f>NBS!T8</f>
        <v>0</v>
      </c>
      <c r="S30" s="106">
        <f>NBS!U8</f>
        <v>0</v>
      </c>
      <c r="T30" s="157">
        <f>NBS!W8</f>
        <v>0</v>
      </c>
      <c r="V30" s="162">
        <f>NBS!Y8</f>
        <v>2232000</v>
      </c>
      <c r="W30" s="444">
        <f>NBS!Z8</f>
        <v>6144000</v>
      </c>
      <c r="X30" s="158">
        <f>NBS!AA8</f>
        <v>1680000</v>
      </c>
    </row>
    <row r="31" spans="1:24" ht="89.25" customHeight="1" x14ac:dyDescent="0.2">
      <c r="A31" s="107">
        <v>24</v>
      </c>
      <c r="B31" s="108" t="s">
        <v>100</v>
      </c>
      <c r="C31" s="108" t="str">
        <f>MK!C8</f>
        <v>265/2022</v>
      </c>
      <c r="D31" s="109" t="str">
        <f>MK!D8</f>
        <v>Zákon o vydavateľoch publikácií a o registri v oblasti médií a audiovízie (zákon o publikáciách)</v>
      </c>
      <c r="E31" s="434" t="str">
        <f>MK!E8</f>
        <v>https://www.slov-lex.sk/legislativne-procesy/SK/LP/2021/682</v>
      </c>
      <c r="F31" s="159">
        <f>MK!F8</f>
        <v>44774</v>
      </c>
      <c r="G31" s="162">
        <f>MK!G8</f>
        <v>203150.94</v>
      </c>
      <c r="H31" s="106">
        <f>MK!H8</f>
        <v>452681.05</v>
      </c>
      <c r="I31" s="106" t="str">
        <f>MK!I8</f>
        <v>0€</v>
      </c>
      <c r="J31" s="106" t="str">
        <f>MK!J8</f>
        <v>0€</v>
      </c>
      <c r="K31" s="106">
        <f>MK!K8</f>
        <v>203150.94</v>
      </c>
      <c r="L31" s="106">
        <f>MK!L8</f>
        <v>452681.05</v>
      </c>
      <c r="M31" s="395">
        <f>MK!O8</f>
        <v>46379.169999999984</v>
      </c>
      <c r="N31" s="162">
        <f>MK!P8</f>
        <v>190557</v>
      </c>
      <c r="O31" s="106">
        <f>MK!Q8</f>
        <v>447681</v>
      </c>
      <c r="P31" s="106">
        <f>MK!R8</f>
        <v>6758</v>
      </c>
      <c r="Q31" s="106">
        <f>MK!S8</f>
        <v>308263</v>
      </c>
      <c r="R31" s="106">
        <f>MK!T8</f>
        <v>-183799</v>
      </c>
      <c r="S31" s="106">
        <f>MK!U8</f>
        <v>-139418</v>
      </c>
      <c r="T31" s="157">
        <f>MK!W8</f>
        <v>228180</v>
      </c>
      <c r="V31" s="162">
        <f>MK!Y8</f>
        <v>19351.940000000002</v>
      </c>
      <c r="W31" s="444">
        <f>MK!Z8</f>
        <v>313263.05</v>
      </c>
      <c r="X31" s="158">
        <f>MK!AA8</f>
        <v>274559.17</v>
      </c>
    </row>
    <row r="32" spans="1:24" ht="89.25" customHeight="1" x14ac:dyDescent="0.2">
      <c r="A32" s="107">
        <v>25</v>
      </c>
      <c r="B32" s="108" t="s">
        <v>99</v>
      </c>
      <c r="C32" s="108" t="str">
        <f>MV!C9</f>
        <v>473/2005</v>
      </c>
      <c r="D32" s="109" t="str">
        <f>MV!D9</f>
        <v>Zákon ktorým sa mení a dopĺňa zákon č. 473/2005 Z. z.
o poskytovaní služieb v oblasti súkromnej bezpečnosti a o zmene a doplnení niektorých
zákonov (zákon o súkromnej bezpečnosti) v znení neskorších predpisov</v>
      </c>
      <c r="E32" s="434" t="str">
        <f>MV!E9</f>
        <v>https://www.slov-lex.sk/legislativne-procesy/SK/LP/2022/45</v>
      </c>
      <c r="F32" s="159">
        <f>MV!F9</f>
        <v>44774</v>
      </c>
      <c r="G32" s="162">
        <f>MV!G9</f>
        <v>6155</v>
      </c>
      <c r="H32" s="106">
        <f>MV!H9</f>
        <v>106680.1</v>
      </c>
      <c r="I32" s="106" t="str">
        <f>MV!I9</f>
        <v>0€</v>
      </c>
      <c r="J32" s="106" t="str">
        <f>MV!J9</f>
        <v>0€</v>
      </c>
      <c r="K32" s="106">
        <f>MV!K9</f>
        <v>6155</v>
      </c>
      <c r="L32" s="106">
        <f>MV!L9</f>
        <v>106680.1</v>
      </c>
      <c r="M32" s="395">
        <f>MV!O9</f>
        <v>94370.1</v>
      </c>
      <c r="N32" s="162">
        <f>MV!P9</f>
        <v>0</v>
      </c>
      <c r="O32" s="106">
        <f>MV!Q9</f>
        <v>0</v>
      </c>
      <c r="P32" s="106">
        <f>MV!R9</f>
        <v>0</v>
      </c>
      <c r="Q32" s="106">
        <f>MV!S9</f>
        <v>0</v>
      </c>
      <c r="R32" s="106">
        <f>MV!T9</f>
        <v>0</v>
      </c>
      <c r="S32" s="106">
        <f>MV!U9</f>
        <v>0</v>
      </c>
      <c r="T32" s="157">
        <f>MV!V9</f>
        <v>0</v>
      </c>
      <c r="V32" s="162">
        <f>MV!Y9</f>
        <v>6155</v>
      </c>
      <c r="W32" s="444">
        <f>MV!Z9</f>
        <v>106680.1</v>
      </c>
      <c r="X32" s="158">
        <f>MV!AA9</f>
        <v>94370.1</v>
      </c>
    </row>
    <row r="33" spans="1:24" ht="89.25" customHeight="1" x14ac:dyDescent="0.2">
      <c r="A33" s="107">
        <v>26</v>
      </c>
      <c r="B33" s="108" t="s">
        <v>94</v>
      </c>
      <c r="C33" s="108" t="str">
        <f>MŽP!C8</f>
        <v>371/2015</v>
      </c>
      <c r="D33" s="109" t="str">
        <f>MŽP!D8</f>
        <v>Vyhláška, ktorou sa mení a dopĺňa vyhláška Ministerstva životného prostredia Slovenskej republiky č. 371/2015 Z. z., ktorou sa vykonávajú niektoré ustanovenia zákona o odpadoch v znení neskorších predpisov</v>
      </c>
      <c r="E33" s="434" t="str">
        <f>MŽP!E8</f>
        <v>https://www.slov-lex.sk/legislativne-procesy/SK/LP/2021/740</v>
      </c>
      <c r="F33" s="159">
        <f>MŽP!F8</f>
        <v>44501</v>
      </c>
      <c r="G33" s="162">
        <f>MŽP!G8</f>
        <v>0</v>
      </c>
      <c r="H33" s="106">
        <f>MŽP!H8</f>
        <v>121</v>
      </c>
      <c r="I33" s="106">
        <f>MŽP!I8</f>
        <v>0</v>
      </c>
      <c r="J33" s="106">
        <f>MŽP!J8</f>
        <v>121</v>
      </c>
      <c r="K33" s="106">
        <f>MŽP!K8</f>
        <v>0</v>
      </c>
      <c r="L33" s="106">
        <f>MŽP!L8</f>
        <v>0</v>
      </c>
      <c r="M33" s="395">
        <f>MŽP!O8</f>
        <v>121</v>
      </c>
      <c r="N33" s="162">
        <f>MŽP!P8</f>
        <v>0</v>
      </c>
      <c r="O33" s="106">
        <f>MŽP!Q8</f>
        <v>0</v>
      </c>
      <c r="P33" s="106">
        <f>MŽP!R8</f>
        <v>0</v>
      </c>
      <c r="Q33" s="106">
        <f>MŽP!S8</f>
        <v>0</v>
      </c>
      <c r="R33" s="106">
        <f>MŽP!T8</f>
        <v>0</v>
      </c>
      <c r="S33" s="106">
        <f>MŽP!U8</f>
        <v>0</v>
      </c>
      <c r="T33" s="157">
        <f>MŽP!W8</f>
        <v>0</v>
      </c>
      <c r="V33" s="162">
        <f>MŽP!Y8</f>
        <v>0</v>
      </c>
      <c r="W33" s="444">
        <f>MŽP!Z8</f>
        <v>121</v>
      </c>
      <c r="X33" s="158">
        <f>MŽP!AA8</f>
        <v>121</v>
      </c>
    </row>
    <row r="34" spans="1:24" ht="89.25" customHeight="1" x14ac:dyDescent="0.2">
      <c r="A34" s="107">
        <v>27</v>
      </c>
      <c r="B34" s="108" t="s">
        <v>102</v>
      </c>
      <c r="C34" s="108" t="str">
        <f>MIRRI!C8</f>
        <v>305/2013</v>
      </c>
      <c r="D34" s="109" t="str">
        <f>MIRRI!D8</f>
        <v>Zákon, ktorým sa mení a dopĺňa zákon č. 305/2013 Z. z. o elektronickej podobe výkonu pôsobnosti orgánov verejnej moci a o zmene a doplnení niektorých zákonov (zákon o e-Governmente) v znení neskorších predpisov a ktorým sa menia a dopĺňajú niektoré zákony</v>
      </c>
      <c r="E34" s="434" t="str">
        <f>MIRRI!E8</f>
        <v>https://www.slov-lex.sk/legislativne-procesy/SK/LP/2022/108</v>
      </c>
      <c r="F34" s="159">
        <f>MIRRI!F8</f>
        <v>44835</v>
      </c>
      <c r="G34" s="162">
        <f>MIRRI!G8</f>
        <v>0</v>
      </c>
      <c r="H34" s="106">
        <f>MIRRI!H8</f>
        <v>76176</v>
      </c>
      <c r="I34" s="106" t="str">
        <f>MIRRI!I8</f>
        <v>0€</v>
      </c>
      <c r="J34" s="106" t="str">
        <f>MIRRI!J8</f>
        <v>0€</v>
      </c>
      <c r="K34" s="106">
        <f>MIRRI!K8</f>
        <v>0</v>
      </c>
      <c r="L34" s="106">
        <f>MIRRI!L8</f>
        <v>76176</v>
      </c>
      <c r="M34" s="395">
        <f>MIRRI!O8</f>
        <v>76176</v>
      </c>
      <c r="N34" s="162">
        <f>MIRRI!P8</f>
        <v>0</v>
      </c>
      <c r="O34" s="106">
        <f>MIRRI!Q8</f>
        <v>0</v>
      </c>
      <c r="P34" s="106">
        <f>MIRRI!R8</f>
        <v>0</v>
      </c>
      <c r="Q34" s="106">
        <f>MIRRI!S8</f>
        <v>0</v>
      </c>
      <c r="R34" s="106">
        <f>MIRRI!T8</f>
        <v>0</v>
      </c>
      <c r="S34" s="106">
        <f>MIRRI!U8</f>
        <v>0</v>
      </c>
      <c r="T34" s="157">
        <f>MIRRI!W8</f>
        <v>0</v>
      </c>
      <c r="V34" s="162">
        <f>MIRRI!Y8</f>
        <v>0</v>
      </c>
      <c r="W34" s="444">
        <f>MIRRI!Z8</f>
        <v>76176</v>
      </c>
      <c r="X34" s="158">
        <f>MIRRI!AA8</f>
        <v>76176</v>
      </c>
    </row>
    <row r="35" spans="1:24" ht="89.25" customHeight="1" x14ac:dyDescent="0.2">
      <c r="A35" s="107">
        <v>28</v>
      </c>
      <c r="B35" s="108" t="s">
        <v>63</v>
      </c>
      <c r="C35" s="108" t="str">
        <f>ÚNMS!C8</f>
        <v>64/2019</v>
      </c>
      <c r="D35" s="109" t="str">
        <f>ÚNMS!D8</f>
        <v>Zákon, ktorým sa mení a dopĺňa zákon č. 64/2019 Z. z. o sprístupňovaní strelných zbraní a streliva na civilné použitie na trhu v znení zákona č. 376/2019 Z. z. a o zmene a doplnení niektorých zákonov</v>
      </c>
      <c r="E35" s="434" t="str">
        <f>ÚNMS!E8</f>
        <v xml:space="preserve">https://www.slov-lex.sk/legislativne-procesy/SK/LP/2021/644 </v>
      </c>
      <c r="F35" s="159">
        <f>ÚNMS!F8</f>
        <v>44849</v>
      </c>
      <c r="G35" s="162">
        <f>ÚNMS!G8</f>
        <v>3258</v>
      </c>
      <c r="H35" s="106">
        <f>ÚNMS!H8</f>
        <v>0</v>
      </c>
      <c r="I35" s="106" t="str">
        <f>ÚNMS!I8</f>
        <v>0€</v>
      </c>
      <c r="J35" s="106" t="str">
        <f>ÚNMS!J8</f>
        <v>0€</v>
      </c>
      <c r="K35" s="106">
        <f>ÚNMS!K8</f>
        <v>3258</v>
      </c>
      <c r="L35" s="106">
        <f>ÚNMS!L8</f>
        <v>0</v>
      </c>
      <c r="M35" s="395">
        <f>ÚNMS!O8</f>
        <v>-6516</v>
      </c>
      <c r="N35" s="162">
        <f>ÚNMS!P8</f>
        <v>0</v>
      </c>
      <c r="O35" s="106">
        <f>ÚNMS!Q8</f>
        <v>0</v>
      </c>
      <c r="P35" s="106">
        <f>ÚNMS!R8</f>
        <v>0</v>
      </c>
      <c r="Q35" s="106">
        <f>ÚNMS!S8</f>
        <v>0</v>
      </c>
      <c r="R35" s="106">
        <f>ÚNMS!T8</f>
        <v>0</v>
      </c>
      <c r="S35" s="106">
        <f>ÚNMS!U8</f>
        <v>0</v>
      </c>
      <c r="T35" s="157">
        <f>ÚNMS!W8</f>
        <v>0</v>
      </c>
      <c r="V35" s="162">
        <f>ÚNMS!Y8</f>
        <v>3258</v>
      </c>
      <c r="W35" s="444">
        <f>ÚNMS!Z8</f>
        <v>0</v>
      </c>
      <c r="X35" s="158">
        <f>ÚNMS!AA8</f>
        <v>-6516</v>
      </c>
    </row>
    <row r="36" spans="1:24" ht="89.25" customHeight="1" x14ac:dyDescent="0.2">
      <c r="A36" s="107">
        <v>29</v>
      </c>
      <c r="B36" s="108" t="s">
        <v>98</v>
      </c>
      <c r="C36" s="108" t="str">
        <f>MPSRV!C9</f>
        <v>43/2004</v>
      </c>
      <c r="D36" s="109" t="str">
        <f>MPSRV!D9</f>
        <v>Zákon, ktorým sa mení a dopĺňa zákon č. 43/2004 Z. z. o starobnom dôchodkovom sporení a o zmene a doplnení niektorých zákonov v znení neskorších predpisov a ktorým sa menia a dopĺňajú niektoré zákony</v>
      </c>
      <c r="E36" s="434" t="str">
        <f>MPSRV!E9</f>
        <v>https://www.slov-lex.sk/legislativne-procesy/SK/LP/2022/241</v>
      </c>
      <c r="F36" s="159">
        <f>MPSRV!F9</f>
        <v>44927</v>
      </c>
      <c r="G36" s="162">
        <f>MPSRV!G9</f>
        <v>1637250</v>
      </c>
      <c r="H36" s="106">
        <f>MPSRV!H9</f>
        <v>2094378</v>
      </c>
      <c r="I36" s="106" t="str">
        <f>MPSRV!I9</f>
        <v>0€</v>
      </c>
      <c r="J36" s="106" t="str">
        <f>MPSRV!J9</f>
        <v>0€</v>
      </c>
      <c r="K36" s="106">
        <f>MPSRV!K9</f>
        <v>1637250</v>
      </c>
      <c r="L36" s="106">
        <f>MPSRV!L9</f>
        <v>2094378</v>
      </c>
      <c r="M36" s="395">
        <f>MPSRV!O9</f>
        <v>-1180122</v>
      </c>
      <c r="N36" s="162">
        <f>MPSRV!P9</f>
        <v>0</v>
      </c>
      <c r="O36" s="106">
        <f>MPSRV!Q9</f>
        <v>0</v>
      </c>
      <c r="P36" s="106">
        <f>MPSRV!R9</f>
        <v>0</v>
      </c>
      <c r="Q36" s="106">
        <f>MPSRV!S9</f>
        <v>0</v>
      </c>
      <c r="R36" s="106">
        <f>MPSRV!T9</f>
        <v>0</v>
      </c>
      <c r="S36" s="106">
        <f>MPSRV!U9</f>
        <v>0</v>
      </c>
      <c r="T36" s="157">
        <f>MPSRV!W9</f>
        <v>0</v>
      </c>
      <c r="V36" s="162">
        <f>MPSRV!Y9</f>
        <v>1637250</v>
      </c>
      <c r="W36" s="444">
        <f>MPSRV!Z9</f>
        <v>2094378</v>
      </c>
      <c r="X36" s="158">
        <f>MPSRV!AA9</f>
        <v>-1180122</v>
      </c>
    </row>
    <row r="37" spans="1:24" ht="89.25" customHeight="1" x14ac:dyDescent="0.2">
      <c r="A37" s="107">
        <v>30</v>
      </c>
      <c r="B37" s="108" t="s">
        <v>98</v>
      </c>
      <c r="C37" s="108" t="str">
        <f>MPSRV!C10</f>
        <v>410/2022</v>
      </c>
      <c r="D37" s="109" t="str">
        <f>MPSRV!D10</f>
        <v>Zákon č. 410/2022 Z. z., ktorým sa mení a dopĺňa zákon č. 650/2004 Z. z. o doplnkovom dôchodkovom sporení a o zmene a doplnení niektorých zákonov v znení neskorších predpisov</v>
      </c>
      <c r="E37" s="434" t="str">
        <f>MPSRV!E10</f>
        <v>https://www.slov-lex.sk/legislativne-procesy/SK/LP/2022/619</v>
      </c>
      <c r="F37" s="159">
        <f>MPSRV!F10</f>
        <v>44927</v>
      </c>
      <c r="G37" s="162">
        <f>MPSRV!G10</f>
        <v>0</v>
      </c>
      <c r="H37" s="106">
        <f>MPSRV!H10</f>
        <v>1792280</v>
      </c>
      <c r="I37" s="106" t="str">
        <f>MPSRV!I10</f>
        <v>0€</v>
      </c>
      <c r="J37" s="106" t="str">
        <f>MPSRV!J10</f>
        <v>0€</v>
      </c>
      <c r="K37" s="106">
        <f>MPSRV!K10</f>
        <v>0</v>
      </c>
      <c r="L37" s="106">
        <f>MPSRV!L10</f>
        <v>1792280</v>
      </c>
      <c r="M37" s="395">
        <f>MPSRV!O10</f>
        <v>1792280</v>
      </c>
      <c r="N37" s="162">
        <f>MPSRV!P10</f>
        <v>0</v>
      </c>
      <c r="O37" s="106">
        <f>MPSRV!Q10</f>
        <v>0</v>
      </c>
      <c r="P37" s="106">
        <f>MPSRV!R10</f>
        <v>0</v>
      </c>
      <c r="Q37" s="106">
        <f>MPSRV!S10</f>
        <v>0</v>
      </c>
      <c r="R37" s="106">
        <f>MPSRV!T10</f>
        <v>0</v>
      </c>
      <c r="S37" s="106">
        <f>MPSRV!U10</f>
        <v>0</v>
      </c>
      <c r="T37" s="157">
        <f>MPSRV!W10</f>
        <v>0</v>
      </c>
      <c r="V37" s="162">
        <f>MPSRV!Y10</f>
        <v>0</v>
      </c>
      <c r="W37" s="444">
        <f>MPSRV!Z10</f>
        <v>1792280</v>
      </c>
      <c r="X37" s="158">
        <f>MPSRV!AA10</f>
        <v>1792280</v>
      </c>
    </row>
    <row r="38" spans="1:24" ht="89.25" customHeight="1" x14ac:dyDescent="0.2">
      <c r="A38" s="107">
        <v>31</v>
      </c>
      <c r="B38" s="108" t="s">
        <v>94</v>
      </c>
      <c r="C38" s="108" t="str">
        <f>MŽP!C9</f>
        <v>79/2015</v>
      </c>
      <c r="D38" s="109" t="str">
        <f>MŽP!D9</f>
        <v>Zákon, ktorým sa mení a dopĺňa zákon č. 79/2015 Z. z. o odpadoch a o zmene a doplnení niektorých zákonov v znení neskorších predpisov</v>
      </c>
      <c r="E38" s="434" t="str">
        <f>MŽP!E9</f>
        <v>https://www.slov-lex.sk/legislativne-procesy/SK/LP/2022/42</v>
      </c>
      <c r="F38" s="159">
        <f>MŽP!F9</f>
        <v>44743</v>
      </c>
      <c r="G38" s="162">
        <f>MŽP!G9</f>
        <v>4786</v>
      </c>
      <c r="H38" s="106">
        <f>MŽP!H9</f>
        <v>11481062</v>
      </c>
      <c r="I38" s="106" t="str">
        <f>MŽP!I9</f>
        <v>0€</v>
      </c>
      <c r="J38" s="106" t="str">
        <f>MŽP!J9</f>
        <v>0€</v>
      </c>
      <c r="K38" s="106">
        <f>MŽP!K9</f>
        <v>4786</v>
      </c>
      <c r="L38" s="106">
        <f>MŽP!L9</f>
        <v>11481062</v>
      </c>
      <c r="M38" s="395">
        <f>MŽP!O9</f>
        <v>11471490</v>
      </c>
      <c r="N38" s="162">
        <f>MŽP!P9</f>
        <v>0</v>
      </c>
      <c r="O38" s="106">
        <f>MŽP!Q9</f>
        <v>5734148</v>
      </c>
      <c r="P38" s="106">
        <f>MŽP!R9</f>
        <v>1087792</v>
      </c>
      <c r="Q38" s="106">
        <f>MŽP!S9</f>
        <v>0</v>
      </c>
      <c r="R38" s="106">
        <f>MŽP!T9</f>
        <v>1087792</v>
      </c>
      <c r="S38" s="106">
        <f>MŽP!U9</f>
        <v>-5734148</v>
      </c>
      <c r="T38" s="157">
        <f>MŽP!W9</f>
        <v>-7909732</v>
      </c>
      <c r="V38" s="162">
        <f>MŽP!Y9</f>
        <v>1092578</v>
      </c>
      <c r="W38" s="444">
        <f>MŽP!Z9</f>
        <v>5746914</v>
      </c>
      <c r="X38" s="158">
        <f>MŽP!AA9</f>
        <v>3561758</v>
      </c>
    </row>
    <row r="39" spans="1:24" ht="89.25" customHeight="1" x14ac:dyDescent="0.2">
      <c r="A39" s="107">
        <v>32</v>
      </c>
      <c r="B39" s="108" t="s">
        <v>98</v>
      </c>
      <c r="C39" s="108" t="str">
        <f>MPSRV!C11</f>
        <v>5/2004</v>
      </c>
      <c r="D39" s="109" t="str">
        <f>MPSRV!D11</f>
        <v>Zákon, ktorým sa mení a dopĺňa zákon č. 5/2004 Z. z. o službách zamestnanosti a o zmene a doplnení niektorých zákonov v znení neskorších predpisov a ktorým sa menia a dopĺňajú niektoré zákony</v>
      </c>
      <c r="E39" s="434" t="str">
        <f>MPSRV!E11</f>
        <v>https://www.slov-lex.sk/legislativne-procesy/SK/LP/2022/466</v>
      </c>
      <c r="F39" s="159">
        <f>MPSRV!F11</f>
        <v>44927</v>
      </c>
      <c r="G39" s="162">
        <f>MPSRV!G11</f>
        <v>26094</v>
      </c>
      <c r="H39" s="106">
        <f>MPSRV!H11</f>
        <v>97529</v>
      </c>
      <c r="I39" s="106" t="str">
        <f>MPSRV!I11</f>
        <v>0€</v>
      </c>
      <c r="J39" s="106" t="str">
        <f>MPSRV!J11</f>
        <v>0€</v>
      </c>
      <c r="K39" s="106">
        <f>MPSRV!K11</f>
        <v>26094</v>
      </c>
      <c r="L39" s="106">
        <f>MPSRV!L11</f>
        <v>97529</v>
      </c>
      <c r="M39" s="395">
        <f>MPSRV!O11</f>
        <v>45341</v>
      </c>
      <c r="N39" s="162">
        <f>MPSRV!P11</f>
        <v>0</v>
      </c>
      <c r="O39" s="106">
        <f>MPSRV!Q11</f>
        <v>0</v>
      </c>
      <c r="P39" s="106">
        <f>MPSRV!R11</f>
        <v>0</v>
      </c>
      <c r="Q39" s="106">
        <f>MPSRV!S11</f>
        <v>0</v>
      </c>
      <c r="R39" s="106">
        <f>MPSRV!T11</f>
        <v>0</v>
      </c>
      <c r="S39" s="106">
        <f>MPSRV!U11</f>
        <v>0</v>
      </c>
      <c r="T39" s="157">
        <f>MPSRV!W11</f>
        <v>0</v>
      </c>
      <c r="V39" s="162">
        <f>MPSRV!Y11</f>
        <v>26094</v>
      </c>
      <c r="W39" s="444">
        <f>MPSRV!Z11</f>
        <v>97529</v>
      </c>
      <c r="X39" s="158">
        <f>MPSRV!AA11</f>
        <v>45341</v>
      </c>
    </row>
    <row r="40" spans="1:24" ht="89.25" customHeight="1" x14ac:dyDescent="0.2">
      <c r="A40" s="107">
        <v>33</v>
      </c>
      <c r="B40" s="108" t="s">
        <v>97</v>
      </c>
      <c r="C40" s="108" t="str">
        <f>MF!C10</f>
        <v>222/2004</v>
      </c>
      <c r="D40" s="109" t="str">
        <f>MF!D10</f>
        <v>Zákon, ktorým sa mení a dopĺňa zákon č. 222/2004 Z. z. o dani z pridanej hodnoty v znení neskorších predpisov.</v>
      </c>
      <c r="E40" s="434" t="str">
        <f>MF!E10</f>
        <v>https://www.slov-lex.sk/legislativne-procesy/SK/LP/2022/309</v>
      </c>
      <c r="F40" s="159">
        <f>MF!F10</f>
        <v>44927</v>
      </c>
      <c r="G40" s="162">
        <f>MF!G10</f>
        <v>0</v>
      </c>
      <c r="H40" s="106">
        <f>MF!H10</f>
        <v>76731</v>
      </c>
      <c r="I40" s="106" t="str">
        <f>MF!I10</f>
        <v>0€</v>
      </c>
      <c r="J40" s="106" t="str">
        <f>MF!J10</f>
        <v>0€</v>
      </c>
      <c r="K40" s="106">
        <f>MF!K10</f>
        <v>0</v>
      </c>
      <c r="L40" s="106">
        <f>MF!L10</f>
        <v>76731</v>
      </c>
      <c r="M40" s="395">
        <f>MF!O10</f>
        <v>76731</v>
      </c>
      <c r="N40" s="162">
        <f>MF!P10</f>
        <v>0</v>
      </c>
      <c r="O40" s="106">
        <f>MF!Q10</f>
        <v>0</v>
      </c>
      <c r="P40" s="106">
        <f>MF!R10</f>
        <v>0</v>
      </c>
      <c r="Q40" s="106">
        <f>MF!S10</f>
        <v>0</v>
      </c>
      <c r="R40" s="106">
        <f>MF!T10</f>
        <v>0</v>
      </c>
      <c r="S40" s="106">
        <f>MF!U10</f>
        <v>0</v>
      </c>
      <c r="T40" s="157">
        <f>MF!W10</f>
        <v>0</v>
      </c>
      <c r="V40" s="162">
        <f>MF!Y10</f>
        <v>0</v>
      </c>
      <c r="W40" s="444">
        <f>MF!Z10</f>
        <v>76731</v>
      </c>
      <c r="X40" s="158">
        <f>MF!AA10</f>
        <v>76731</v>
      </c>
    </row>
    <row r="41" spans="1:24" ht="89.25" customHeight="1" x14ac:dyDescent="0.2">
      <c r="A41" s="107">
        <v>34</v>
      </c>
      <c r="B41" s="108" t="s">
        <v>70</v>
      </c>
      <c r="C41" s="108" t="str">
        <f>NBS!C9</f>
        <v>5/2018</v>
      </c>
      <c r="D41" s="109" t="str">
        <f>NBS!D9</f>
        <v>Opatrenie Národnej banky Slovenska č. 6/2022, ktorým sa mení opatrenie Národnej banky Slovenska z 13. februára 2018 č. 5/2018 o odbornej skúške a odbornej skúške s certifikátom na poskytovanie finančného sprostredkovania a finančného poradenstva v znení opatrenia  z 26. mája 2020 č. 1/2020</v>
      </c>
      <c r="E41" s="434" t="str">
        <f>NBS!E9</f>
        <v>https://www.slov-lex.sk/legislativne-procesy/SK/LP/2022/277</v>
      </c>
      <c r="F41" s="159">
        <f>NBS!F9</f>
        <v>44805</v>
      </c>
      <c r="G41" s="162">
        <f>NBS!G9</f>
        <v>0</v>
      </c>
      <c r="H41" s="106">
        <f>NBS!H9</f>
        <v>179256</v>
      </c>
      <c r="I41" s="106" t="str">
        <f>NBS!I9</f>
        <v>0€</v>
      </c>
      <c r="J41" s="106" t="str">
        <f>NBS!J9</f>
        <v>0€</v>
      </c>
      <c r="K41" s="106">
        <f>NBS!K9</f>
        <v>0</v>
      </c>
      <c r="L41" s="106">
        <f>NBS!L9</f>
        <v>179256</v>
      </c>
      <c r="M41" s="395">
        <f>NBS!O9</f>
        <v>179256</v>
      </c>
      <c r="N41" s="162">
        <f>NBS!P9</f>
        <v>0</v>
      </c>
      <c r="O41" s="106">
        <f>NBS!Q9</f>
        <v>0</v>
      </c>
      <c r="P41" s="106">
        <f>NBS!R9</f>
        <v>0</v>
      </c>
      <c r="Q41" s="106">
        <f>NBS!S9</f>
        <v>0</v>
      </c>
      <c r="R41" s="106">
        <f>NBS!T9</f>
        <v>0</v>
      </c>
      <c r="S41" s="106">
        <f>NBS!U9</f>
        <v>0</v>
      </c>
      <c r="T41" s="157">
        <f>NBS!W9</f>
        <v>0</v>
      </c>
      <c r="V41" s="162">
        <f>NBS!Y9</f>
        <v>0</v>
      </c>
      <c r="W41" s="444">
        <f>NBS!Z9</f>
        <v>179256</v>
      </c>
      <c r="X41" s="158">
        <f>NBS!AA9</f>
        <v>179256</v>
      </c>
    </row>
    <row r="42" spans="1:24" ht="89.25" customHeight="1" x14ac:dyDescent="0.2">
      <c r="A42" s="107">
        <v>35</v>
      </c>
      <c r="B42" s="108" t="s">
        <v>65</v>
      </c>
      <c r="C42" s="108" t="str">
        <f>ÚRSO!C7</f>
        <v>312/2022</v>
      </c>
      <c r="D42" s="109" t="str">
        <f>ÚRSO!D7</f>
        <v>Vyhláška Úradu pre reguláciu sieťových odvetví, ktorou sa ustanovuje cenová regulácia v tepelnej energetike</v>
      </c>
      <c r="E42" s="434" t="str">
        <f>ÚRSO!E7</f>
        <v>https://www.slov-lex.sk/legislativne-procesy/-/SK/dokumenty/LP-2022-402</v>
      </c>
      <c r="F42" s="159">
        <f>ÚRSO!F7</f>
        <v>44788</v>
      </c>
      <c r="G42" s="162">
        <f>ÚRSO!G7</f>
        <v>6452326</v>
      </c>
      <c r="H42" s="106">
        <f>ÚRSO!H7</f>
        <v>16268903</v>
      </c>
      <c r="I42" s="106" t="str">
        <f>ÚRSO!I7</f>
        <v>0€</v>
      </c>
      <c r="J42" s="106" t="str">
        <f>ÚRSO!J7</f>
        <v>0€</v>
      </c>
      <c r="K42" s="106">
        <f>ÚRSO!K7</f>
        <v>6452326</v>
      </c>
      <c r="L42" s="106">
        <f>ÚRSO!L7</f>
        <v>16268903</v>
      </c>
      <c r="M42" s="395">
        <f>ÚRSO!O7</f>
        <v>3364251</v>
      </c>
      <c r="N42" s="162">
        <f>ÚRSO!P7</f>
        <v>0</v>
      </c>
      <c r="O42" s="106">
        <f>ÚRSO!Q7</f>
        <v>2796570</v>
      </c>
      <c r="P42" s="106">
        <f>ÚRSO!R7</f>
        <v>0</v>
      </c>
      <c r="Q42" s="106">
        <f>ÚRSO!S7</f>
        <v>147224</v>
      </c>
      <c r="R42" s="106">
        <f>ÚRSO!T7</f>
        <v>0</v>
      </c>
      <c r="S42" s="106">
        <f>ÚRSO!U7</f>
        <v>-2649346</v>
      </c>
      <c r="T42" s="157">
        <f>ÚRSO!W7</f>
        <v>-2649346</v>
      </c>
      <c r="V42" s="162">
        <f>ÚRSO!Y7</f>
        <v>6452326</v>
      </c>
      <c r="W42" s="444">
        <f>ÚRSO!Z7</f>
        <v>13619557</v>
      </c>
      <c r="X42" s="158">
        <f>ÚRSO!AA7</f>
        <v>714905</v>
      </c>
    </row>
    <row r="43" spans="1:24" ht="89.25" customHeight="1" x14ac:dyDescent="0.2">
      <c r="A43" s="107">
        <v>36</v>
      </c>
      <c r="B43" s="108" t="s">
        <v>65</v>
      </c>
      <c r="C43" s="108" t="str">
        <f>ÚRSO!C8</f>
        <v>450/2022</v>
      </c>
      <c r="D43" s="109" t="str">
        <f>ÚRSO!D8</f>
        <v>Vyhláška Úradu pre reguláciu sieťových odvetví, ktorou sa ustanovuje cenová regulácia dodávky plynu</v>
      </c>
      <c r="E43" s="434" t="str">
        <f>ÚRSO!E8</f>
        <v>https://www.slov-lex.sk/legislativne-procesy/-/SK/dokumenty/LP-2022-480</v>
      </c>
      <c r="F43" s="159">
        <f>ÚRSO!F8</f>
        <v>44927</v>
      </c>
      <c r="G43" s="162">
        <f>ÚRSO!G8</f>
        <v>124800</v>
      </c>
      <c r="H43" s="106">
        <f>ÚRSO!H8</f>
        <v>39978500</v>
      </c>
      <c r="I43" s="106" t="str">
        <f>ÚRSO!I8</f>
        <v>0€</v>
      </c>
      <c r="J43" s="106" t="str">
        <f>ÚRSO!J8</f>
        <v>0€</v>
      </c>
      <c r="K43" s="106">
        <f>ÚRSO!K8</f>
        <v>124800</v>
      </c>
      <c r="L43" s="106">
        <f>ÚRSO!L8</f>
        <v>39978500</v>
      </c>
      <c r="M43" s="395">
        <f>ÚRSO!O8</f>
        <v>39728900</v>
      </c>
      <c r="N43" s="162">
        <f>ÚRSO!P8</f>
        <v>0</v>
      </c>
      <c r="O43" s="106">
        <f>ÚRSO!Q8</f>
        <v>0</v>
      </c>
      <c r="P43" s="106">
        <f>ÚRSO!R8</f>
        <v>0</v>
      </c>
      <c r="Q43" s="106">
        <f>ÚRSO!S8</f>
        <v>0</v>
      </c>
      <c r="R43" s="106">
        <f>ÚRSO!T8</f>
        <v>0</v>
      </c>
      <c r="S43" s="106">
        <f>ÚRSO!U8</f>
        <v>0</v>
      </c>
      <c r="T43" s="157">
        <f>ÚRSO!W8</f>
        <v>0</v>
      </c>
      <c r="V43" s="162">
        <f>ÚRSO!Y8</f>
        <v>124800</v>
      </c>
      <c r="W43" s="444">
        <f>ÚRSO!Z8</f>
        <v>39978500</v>
      </c>
      <c r="X43" s="158">
        <f>ÚRSO!AA8</f>
        <v>39728900</v>
      </c>
    </row>
    <row r="44" spans="1:24" ht="89.25" customHeight="1" x14ac:dyDescent="0.2">
      <c r="A44" s="107">
        <v>37</v>
      </c>
      <c r="B44" s="108" t="s">
        <v>65</v>
      </c>
      <c r="C44" s="108" t="str">
        <f>ÚRSO!C9</f>
        <v>24/2013</v>
      </c>
      <c r="D44" s="109" t="str">
        <f>ÚRSO!D9</f>
        <v>Vyhláška Úradu pre reguláciu sieťových odvetví, ktorou sa mení a dopĺňa vyhláška Úradu pre reguláciu sieťových odvetví č. 24/2013 Z. z, ktorou sa ustanovujú pravidlá pre fungovanie vnútorného trhu s elektrinou a pravidlá pre fungovanie vnútorného trhu s plynom v znení neskorších predpisov</v>
      </c>
      <c r="E44" s="434" t="str">
        <f>ÚRSO!E9</f>
        <v>https://www.slov-lex.sk/legislativne-procesy/-/SK/dokumenty/LP-2022-</v>
      </c>
      <c r="F44" s="159">
        <f>ÚRSO!F9</f>
        <v>44835</v>
      </c>
      <c r="G44" s="162">
        <f>ÚRSO!G9</f>
        <v>0</v>
      </c>
      <c r="H44" s="106">
        <f>ÚRSO!H9</f>
        <v>18870000</v>
      </c>
      <c r="I44" s="106" t="str">
        <f>ÚRSO!I9</f>
        <v>0€</v>
      </c>
      <c r="J44" s="106" t="str">
        <f>ÚRSO!J9</f>
        <v>0€</v>
      </c>
      <c r="K44" s="106">
        <f>ÚRSO!K9</f>
        <v>0</v>
      </c>
      <c r="L44" s="106">
        <f>ÚRSO!L9</f>
        <v>18870000</v>
      </c>
      <c r="M44" s="395">
        <f>ÚRSO!O9</f>
        <v>18870000</v>
      </c>
      <c r="N44" s="162">
        <f>ÚRSO!P9</f>
        <v>0</v>
      </c>
      <c r="O44" s="106">
        <f>ÚRSO!Q9</f>
        <v>0</v>
      </c>
      <c r="P44" s="106">
        <f>ÚRSO!R9</f>
        <v>0</v>
      </c>
      <c r="Q44" s="106">
        <f>ÚRSO!S9</f>
        <v>0</v>
      </c>
      <c r="R44" s="106">
        <f>ÚRSO!T9</f>
        <v>0</v>
      </c>
      <c r="S44" s="106">
        <f>ÚRSO!U9</f>
        <v>0</v>
      </c>
      <c r="T44" s="157">
        <f>ÚRSO!W9</f>
        <v>0</v>
      </c>
      <c r="V44" s="162">
        <f>ÚRSO!Y9</f>
        <v>0</v>
      </c>
      <c r="W44" s="444">
        <f>ÚRSO!Z9</f>
        <v>18870000</v>
      </c>
      <c r="X44" s="158">
        <f>ÚRSO!AA9</f>
        <v>18870000</v>
      </c>
    </row>
    <row r="45" spans="1:24" ht="89.25" customHeight="1" x14ac:dyDescent="0.2">
      <c r="A45" s="107">
        <v>38</v>
      </c>
      <c r="B45" s="108" t="s">
        <v>63</v>
      </c>
      <c r="C45" s="108" t="str">
        <f>ÚNMS!C9</f>
        <v>53/2023</v>
      </c>
      <c r="D45" s="109" t="str">
        <f>ÚNMS!D9</f>
        <v>Zákon o akreditácii orgánov posudzovania zhody</v>
      </c>
      <c r="E45" s="434" t="str">
        <f>ÚNMS!E9</f>
        <v>https://www.slov-lex.sk/legislativne-procesy/SK/LP/2022/389</v>
      </c>
      <c r="F45" s="159">
        <f>ÚNMS!F9</f>
        <v>44927</v>
      </c>
      <c r="G45" s="162">
        <f>ÚNMS!G9</f>
        <v>0</v>
      </c>
      <c r="H45" s="106">
        <f>ÚNMS!H9</f>
        <v>8555</v>
      </c>
      <c r="I45" s="106" t="str">
        <f>ÚNMS!I9</f>
        <v>0€</v>
      </c>
      <c r="J45" s="106" t="str">
        <f>ÚNMS!J9</f>
        <v>0€</v>
      </c>
      <c r="K45" s="106">
        <f>ÚNMS!K9</f>
        <v>0</v>
      </c>
      <c r="L45" s="106">
        <f>ÚNMS!L9</f>
        <v>8555</v>
      </c>
      <c r="M45" s="395">
        <f>ÚNMS!O9</f>
        <v>8555</v>
      </c>
      <c r="N45" s="162">
        <f>ÚNMS!P9</f>
        <v>0</v>
      </c>
      <c r="O45" s="106">
        <f>ÚNMS!Q9</f>
        <v>0</v>
      </c>
      <c r="P45" s="106">
        <f>ÚNMS!R9</f>
        <v>0</v>
      </c>
      <c r="Q45" s="106">
        <f>ÚNMS!S9</f>
        <v>0</v>
      </c>
      <c r="R45" s="106">
        <f>ÚNMS!T9</f>
        <v>0</v>
      </c>
      <c r="S45" s="106">
        <f>ÚNMS!U9</f>
        <v>0</v>
      </c>
      <c r="T45" s="157">
        <f>ÚNMS!W9</f>
        <v>0</v>
      </c>
      <c r="V45" s="162">
        <f>ÚNMS!Y9</f>
        <v>0</v>
      </c>
      <c r="W45" s="444">
        <f>ÚNMS!Z9</f>
        <v>8555</v>
      </c>
      <c r="X45" s="158">
        <f>ÚNMS!AA9</f>
        <v>8555</v>
      </c>
    </row>
    <row r="46" spans="1:24" ht="89.25" customHeight="1" x14ac:dyDescent="0.2">
      <c r="A46" s="107">
        <v>39</v>
      </c>
      <c r="B46" s="108" t="s">
        <v>70</v>
      </c>
      <c r="C46" s="108" t="str">
        <f>NBS!C10</f>
        <v>2/2023</v>
      </c>
      <c r="D46" s="109" t="str">
        <f>NBS!D10</f>
        <v>Opatrenie Národnej banky Slovenska č. 2/2023 z 28. februára 2023, ktorým sa mení a dopĺňa opatrenie Národnej banky Slovenska z 13. februára 2018 č. 5/2018 o odbornej skúške a odbornej skúške s certifikátom na poskytovanie finančného sprostredkovania a finančného poradenstva v znení neskorších predpisov</v>
      </c>
      <c r="E46" s="434" t="str">
        <f>NBS!E10</f>
        <v>https://www.slov-lex.sk/legislativne-procesy/SK/LP/2022/873</v>
      </c>
      <c r="F46" s="159">
        <f>NBS!F10</f>
        <v>45017</v>
      </c>
      <c r="G46" s="162">
        <f>NBS!G10</f>
        <v>415300</v>
      </c>
      <c r="H46" s="106">
        <f>NBS!H10</f>
        <v>0</v>
      </c>
      <c r="I46" s="106" t="str">
        <f>NBS!I10</f>
        <v>0€</v>
      </c>
      <c r="J46" s="106" t="str">
        <f>NBS!J10</f>
        <v>0€</v>
      </c>
      <c r="K46" s="106">
        <f>NBS!K10</f>
        <v>415300</v>
      </c>
      <c r="L46" s="106">
        <f>NBS!L10</f>
        <v>0</v>
      </c>
      <c r="M46" s="395">
        <f>NBS!O10</f>
        <v>-830600</v>
      </c>
      <c r="N46" s="162">
        <f>NBS!P10</f>
        <v>0</v>
      </c>
      <c r="O46" s="106">
        <f>NBS!Q10</f>
        <v>0</v>
      </c>
      <c r="P46" s="106">
        <f>NBS!R10</f>
        <v>0</v>
      </c>
      <c r="Q46" s="106">
        <f>NBS!S10</f>
        <v>0</v>
      </c>
      <c r="R46" s="106">
        <f>NBS!T10</f>
        <v>0</v>
      </c>
      <c r="S46" s="106">
        <f>NBS!U10</f>
        <v>0</v>
      </c>
      <c r="T46" s="157">
        <f>NBS!W10</f>
        <v>0</v>
      </c>
      <c r="V46" s="162">
        <f>NBS!Y10</f>
        <v>415300</v>
      </c>
      <c r="W46" s="444">
        <f>NBS!Z10</f>
        <v>0</v>
      </c>
      <c r="X46" s="158">
        <f>NBS!AA10</f>
        <v>-830600</v>
      </c>
    </row>
    <row r="47" spans="1:24" ht="89.25" customHeight="1" x14ac:dyDescent="0.2">
      <c r="A47" s="107">
        <v>40</v>
      </c>
      <c r="B47" s="108" t="s">
        <v>94</v>
      </c>
      <c r="C47" s="108" t="str">
        <f>MŽP!C10</f>
        <v>271/2011</v>
      </c>
      <c r="D47" s="109" t="str">
        <f>MŽP!D10</f>
        <v>Vyhláška Ministerstva životného prostredia Slovenskej republiky, ktorou sa mení a dopĺňa vyhláška Ministerstva životného prostredia Slovenskej republiky č. 271/2011 Z. z., ktorou sa ustanovujú kritériá trvalej udržateľnosti a ciele na zníženie emisií skleníkových plynov z pohonných látok v znení neskorších predpisov</v>
      </c>
      <c r="E47" s="434" t="str">
        <f>MŽP!E10</f>
        <v>https://www.slov-lex.sk/legislativne-procesy/SK/LP/2022/537</v>
      </c>
      <c r="F47" s="159">
        <f>MŽP!F10</f>
        <v>44927</v>
      </c>
      <c r="G47" s="162">
        <f>MŽP!G10</f>
        <v>199779</v>
      </c>
      <c r="H47" s="106">
        <f>MŽP!H10</f>
        <v>12705</v>
      </c>
      <c r="I47" s="106" t="str">
        <f>MŽP!I10</f>
        <v>0€</v>
      </c>
      <c r="J47" s="106" t="str">
        <f>MŽP!J10</f>
        <v>0€</v>
      </c>
      <c r="K47" s="106">
        <f>MŽP!K10</f>
        <v>199779</v>
      </c>
      <c r="L47" s="106">
        <f>MŽP!L10</f>
        <v>12705</v>
      </c>
      <c r="M47" s="395">
        <f>MŽP!O10</f>
        <v>-386853</v>
      </c>
      <c r="N47" s="162">
        <f>MŽP!P10</f>
        <v>199779</v>
      </c>
      <c r="O47" s="106">
        <f>MŽP!Q10</f>
        <v>0</v>
      </c>
      <c r="P47" s="106">
        <f>MŽP!R10</f>
        <v>61512</v>
      </c>
      <c r="Q47" s="106">
        <f>MŽP!S10</f>
        <v>0</v>
      </c>
      <c r="R47" s="106">
        <f>MŽP!T10</f>
        <v>-138267</v>
      </c>
      <c r="S47" s="106">
        <f>MŽP!U10</f>
        <v>0</v>
      </c>
      <c r="T47" s="157">
        <f>MŽP!W10</f>
        <v>276534</v>
      </c>
      <c r="V47" s="162">
        <f>MŽP!Y10</f>
        <v>61512</v>
      </c>
      <c r="W47" s="444">
        <f>MŽP!Z10</f>
        <v>12705</v>
      </c>
      <c r="X47" s="158">
        <f>MŽP!AA10</f>
        <v>-110319</v>
      </c>
    </row>
    <row r="48" spans="1:24" ht="89.25" customHeight="1" x14ac:dyDescent="0.2">
      <c r="A48" s="107">
        <v>41</v>
      </c>
      <c r="B48" s="108" t="s">
        <v>65</v>
      </c>
      <c r="C48" s="108" t="str">
        <f>ÚRSO!C10</f>
        <v>107/2023</v>
      </c>
      <c r="D48" s="109" t="str">
        <f>ÚRSO!D10</f>
        <v>Vyhláška Úradu pre reguláciu sieťových odvetví, ktorou sa ustanovuje cenová regulácia dodávky elektriny</v>
      </c>
      <c r="E48" s="434" t="str">
        <f>ÚRSO!E10</f>
        <v xml:space="preserve">https://www.slov-lex.sk/legislativne-procesy/-/SK/dokumenty/LP-2023-79 </v>
      </c>
      <c r="F48" s="159">
        <f>ÚRSO!F10</f>
        <v>45292</v>
      </c>
      <c r="G48" s="162">
        <f>ÚRSO!G10</f>
        <v>79200</v>
      </c>
      <c r="H48" s="106">
        <f>ÚRSO!H10</f>
        <v>0</v>
      </c>
      <c r="I48" s="106" t="str">
        <f>ÚRSO!I10</f>
        <v>0€</v>
      </c>
      <c r="J48" s="106" t="str">
        <f>ÚRSO!J10</f>
        <v>0€</v>
      </c>
      <c r="K48" s="106">
        <f>ÚRSO!K10</f>
        <v>79200</v>
      </c>
      <c r="L48" s="106">
        <f>ÚRSO!L10</f>
        <v>0</v>
      </c>
      <c r="M48" s="395">
        <f>ÚRSO!O10</f>
        <v>-158400</v>
      </c>
      <c r="N48" s="162">
        <f>ÚRSO!P10</f>
        <v>0</v>
      </c>
      <c r="O48" s="106">
        <f>ÚRSO!Q10</f>
        <v>0</v>
      </c>
      <c r="P48" s="106">
        <f>ÚRSO!R10</f>
        <v>0</v>
      </c>
      <c r="Q48" s="106">
        <f>ÚRSO!S10</f>
        <v>0</v>
      </c>
      <c r="R48" s="106">
        <f>ÚRSO!T10</f>
        <v>0</v>
      </c>
      <c r="S48" s="106">
        <f>ÚRSO!U10</f>
        <v>0</v>
      </c>
      <c r="T48" s="157">
        <f>ÚRSO!W10</f>
        <v>0</v>
      </c>
      <c r="V48" s="162">
        <f>ÚRSO!Y10</f>
        <v>79200</v>
      </c>
      <c r="W48" s="444">
        <f>ÚRSO!Z10</f>
        <v>0</v>
      </c>
      <c r="X48" s="158">
        <f>ÚRSO!AA10</f>
        <v>-158400</v>
      </c>
    </row>
    <row r="49" spans="1:24" ht="89.25" customHeight="1" x14ac:dyDescent="0.2">
      <c r="A49" s="107">
        <v>42</v>
      </c>
      <c r="B49" s="108" t="s">
        <v>94</v>
      </c>
      <c r="C49" s="108" t="str">
        <f>MŽP!C11</f>
        <v>146/2023</v>
      </c>
      <c r="D49" s="109" t="str">
        <f>MŽP!D11</f>
        <v>Zákon o ochrane ovzdušia</v>
      </c>
      <c r="E49" s="434" t="str">
        <f>MŽP!E11</f>
        <v>https://www.slov-lex.sk/legislativne-procesy/SK/LP/2022/27</v>
      </c>
      <c r="F49" s="159">
        <f>MŽP!F11</f>
        <v>45108</v>
      </c>
      <c r="G49" s="162">
        <f>MŽP!G11</f>
        <v>168626</v>
      </c>
      <c r="H49" s="106">
        <f>MŽP!H11</f>
        <v>221771</v>
      </c>
      <c r="I49" s="106" t="str">
        <f>MŽP!I11</f>
        <v>0€</v>
      </c>
      <c r="J49" s="106" t="str">
        <f>MŽP!J11</f>
        <v>0€</v>
      </c>
      <c r="K49" s="106">
        <f>MŽP!K11</f>
        <v>168626</v>
      </c>
      <c r="L49" s="106">
        <f>MŽP!L11</f>
        <v>221771</v>
      </c>
      <c r="M49" s="395">
        <f>MŽP!O11</f>
        <v>-115481</v>
      </c>
      <c r="N49" s="162">
        <f>MŽP!P11</f>
        <v>0</v>
      </c>
      <c r="O49" s="106">
        <f>MŽP!Q11</f>
        <v>0</v>
      </c>
      <c r="P49" s="106">
        <f>MŽP!R11</f>
        <v>0</v>
      </c>
      <c r="Q49" s="106">
        <f>MŽP!S11</f>
        <v>0</v>
      </c>
      <c r="R49" s="106">
        <f>MŽP!T11</f>
        <v>0</v>
      </c>
      <c r="S49" s="106">
        <f>MŽP!U11</f>
        <v>0</v>
      </c>
      <c r="T49" s="157">
        <f>MŽP!W11</f>
        <v>0</v>
      </c>
      <c r="V49" s="162">
        <f>MŽP!Y11</f>
        <v>168626</v>
      </c>
      <c r="W49" s="444">
        <f>MŽP!Z11</f>
        <v>221771</v>
      </c>
      <c r="X49" s="158">
        <f>MŽP!AA11</f>
        <v>-115481</v>
      </c>
    </row>
    <row r="50" spans="1:24" ht="89.25" customHeight="1" x14ac:dyDescent="0.2">
      <c r="A50" s="107">
        <v>43</v>
      </c>
      <c r="B50" s="108" t="s">
        <v>97</v>
      </c>
      <c r="C50" s="108" t="str">
        <f>MF!C11</f>
        <v>530/2011</v>
      </c>
      <c r="D50" s="109" t="str">
        <f>MF!D11</f>
        <v xml:space="preserve"> Zákon, ktorým sa mení a dopĺňa zákon č. 530/2011 Z. z. o spotrebnej dani z
alkoholických nápojov v znení neskorších predpisov a ktorým sa mení a dopĺňa zákon č.
467/2002 Z. z. o výrobe a uvádzaní liehu na trh v znení neskorších predpisov</v>
      </c>
      <c r="E50" s="434" t="str">
        <f>MF!E11</f>
        <v>https://www.slov-lex.sk/legislativne-procesy/SK/LP/2021/576</v>
      </c>
      <c r="F50" s="159">
        <f>MF!F11</f>
        <v>44927</v>
      </c>
      <c r="G50" s="162">
        <f>MF!G11</f>
        <v>0</v>
      </c>
      <c r="H50" s="106">
        <f>MF!H11</f>
        <v>412</v>
      </c>
      <c r="I50" s="106" t="str">
        <f>MF!I11</f>
        <v>0€</v>
      </c>
      <c r="J50" s="106" t="str">
        <f>MF!J11</f>
        <v>0€</v>
      </c>
      <c r="K50" s="106">
        <f>MF!K11</f>
        <v>0</v>
      </c>
      <c r="L50" s="106">
        <f>MF!L11</f>
        <v>412</v>
      </c>
      <c r="M50" s="395">
        <f>MF!O11</f>
        <v>412</v>
      </c>
      <c r="N50" s="162">
        <f>MF!P11</f>
        <v>0</v>
      </c>
      <c r="O50" s="106">
        <f>MF!Q11</f>
        <v>0</v>
      </c>
      <c r="P50" s="106">
        <f>MF!R11</f>
        <v>0</v>
      </c>
      <c r="Q50" s="106">
        <f>MF!S11</f>
        <v>0</v>
      </c>
      <c r="R50" s="106">
        <f>MF!T11</f>
        <v>0</v>
      </c>
      <c r="S50" s="106">
        <f>MF!U11</f>
        <v>0</v>
      </c>
      <c r="T50" s="157">
        <f>MF!W11</f>
        <v>0</v>
      </c>
      <c r="V50" s="162">
        <f>MF!Y11</f>
        <v>0</v>
      </c>
      <c r="W50" s="444">
        <f>MF!Z11</f>
        <v>412</v>
      </c>
      <c r="X50" s="158">
        <f>MF!AA11</f>
        <v>412</v>
      </c>
    </row>
    <row r="51" spans="1:24" ht="89.25" customHeight="1" x14ac:dyDescent="0.2">
      <c r="A51" s="107">
        <v>44</v>
      </c>
      <c r="B51" s="108" t="s">
        <v>97</v>
      </c>
      <c r="C51" s="108" t="str">
        <f>MF!C12</f>
        <v>MF/014373/2022-74</v>
      </c>
      <c r="D51" s="109" t="str">
        <f>MF!D12</f>
        <v>Opatrenie Ministerstva financií Slovenskej republiky
č. MF/014373/2022-74, ktorým sa zrušuje výkaz vybraných údajov z konsolidovanej účtovnej
závierky pre účtovné jednotky, ktorými sú poisťovne a zaisťovne</v>
      </c>
      <c r="E51" s="434" t="str">
        <f>MF!E12</f>
        <v>https://www.slov-lex.sk/legislativne-procesy/SK/LP/2022/538</v>
      </c>
      <c r="F51" s="159">
        <f>MF!F12</f>
        <v>44927</v>
      </c>
      <c r="G51" s="162">
        <f>MF!G12</f>
        <v>0</v>
      </c>
      <c r="H51" s="106">
        <f>MF!H12</f>
        <v>1023</v>
      </c>
      <c r="I51" s="106" t="str">
        <f>MF!I12</f>
        <v>0€</v>
      </c>
      <c r="J51" s="106" t="str">
        <f>MF!J12</f>
        <v>0€</v>
      </c>
      <c r="K51" s="106">
        <f>MF!K12</f>
        <v>0</v>
      </c>
      <c r="L51" s="106">
        <f>MF!L12</f>
        <v>1023</v>
      </c>
      <c r="M51" s="395">
        <f>MF!O12</f>
        <v>1023</v>
      </c>
      <c r="N51" s="162">
        <f>MF!P12</f>
        <v>0</v>
      </c>
      <c r="O51" s="106">
        <f>MF!Q12</f>
        <v>0</v>
      </c>
      <c r="P51" s="106">
        <f>MF!R12</f>
        <v>0</v>
      </c>
      <c r="Q51" s="106">
        <f>MF!S12</f>
        <v>0</v>
      </c>
      <c r="R51" s="106">
        <f>MF!T12</f>
        <v>0</v>
      </c>
      <c r="S51" s="106">
        <f>MF!U12</f>
        <v>0</v>
      </c>
      <c r="T51" s="157">
        <f>MF!W12</f>
        <v>0</v>
      </c>
      <c r="V51" s="162">
        <f>MF!Y12</f>
        <v>0</v>
      </c>
      <c r="W51" s="444">
        <f>MF!Z12</f>
        <v>1023</v>
      </c>
      <c r="X51" s="158">
        <f>MF!AA12</f>
        <v>1023</v>
      </c>
    </row>
    <row r="52" spans="1:24" ht="89.25" customHeight="1" x14ac:dyDescent="0.2">
      <c r="A52" s="107">
        <v>45</v>
      </c>
      <c r="B52" s="108" t="s">
        <v>96</v>
      </c>
      <c r="C52" s="108" t="str">
        <f>ÚJD!C9</f>
        <v>310/2022</v>
      </c>
      <c r="D52" s="109" t="str">
        <f>ÚJD!D9</f>
        <v>Vyhláška Úradu jadrového dozoru Slovenskej republiky č. 310/2022 Z. z., ktorou
sa mení a dopĺňa vyhláška Úradu jadrového dozoru Slovenskej republiky č. 55/2006 Z. z. o
podrobnostiach v havarijnom plánovaní pre prípad nehody alebo havárie v znení neskorších predpisov</v>
      </c>
      <c r="E52" s="434" t="str">
        <f>ÚJD!E9</f>
        <v>https://www.slov-lex.sk/legislativne-procesy/SK/LP/2022/167</v>
      </c>
      <c r="F52" s="159">
        <f>ÚJD!F9</f>
        <v>44835</v>
      </c>
      <c r="G52" s="162">
        <f>ÚJD!G9</f>
        <v>108</v>
      </c>
      <c r="H52" s="106">
        <f>ÚJD!H9</f>
        <v>0</v>
      </c>
      <c r="I52" s="106" t="str">
        <f>ÚJD!I9</f>
        <v>0€</v>
      </c>
      <c r="J52" s="106" t="str">
        <f>ÚJD!J9</f>
        <v>0€</v>
      </c>
      <c r="K52" s="106">
        <f>ÚJD!K9</f>
        <v>108</v>
      </c>
      <c r="L52" s="106">
        <f>ÚJD!L9</f>
        <v>0</v>
      </c>
      <c r="M52" s="395">
        <f>ÚJD!O9</f>
        <v>-216</v>
      </c>
      <c r="N52" s="162">
        <f>ÚJD!P9</f>
        <v>0</v>
      </c>
      <c r="O52" s="106">
        <f>ÚJD!Q9</f>
        <v>0</v>
      </c>
      <c r="P52" s="106">
        <f>ÚJD!R9</f>
        <v>0</v>
      </c>
      <c r="Q52" s="106">
        <f>ÚJD!S9</f>
        <v>0</v>
      </c>
      <c r="R52" s="106">
        <f>ÚJD!T9</f>
        <v>0</v>
      </c>
      <c r="S52" s="106">
        <f>ÚJD!U9</f>
        <v>0</v>
      </c>
      <c r="T52" s="157">
        <f>ÚJD!W9</f>
        <v>0</v>
      </c>
      <c r="V52" s="162">
        <f>ÚJD!Y9</f>
        <v>108</v>
      </c>
      <c r="W52" s="444">
        <f>ÚJD!Z9</f>
        <v>0</v>
      </c>
      <c r="X52" s="158">
        <f>ÚJD!AA9</f>
        <v>-216</v>
      </c>
    </row>
    <row r="53" spans="1:24" ht="89.25" customHeight="1" x14ac:dyDescent="0.2">
      <c r="A53" s="107">
        <v>46</v>
      </c>
      <c r="B53" s="108" t="s">
        <v>100</v>
      </c>
      <c r="C53" s="108" t="str">
        <f>MK!C9</f>
        <v>13/1993</v>
      </c>
      <c r="D53" s="109" t="str">
        <f>MK!D9</f>
        <v>Zákon, ktorým sa mení a dopĺňa zákon Národnej rady Slovenskej
republiky č. 13/1993 Z. z. o umeleckých fondoch v znení neskorších predpisov</v>
      </c>
      <c r="E53" s="434" t="str">
        <f>MK!E9</f>
        <v>https://www.slov-lex.sk/legislativne-procesy/SK/LP/2022/428</v>
      </c>
      <c r="F53" s="159">
        <f>MK!F9</f>
        <v>44927</v>
      </c>
      <c r="G53" s="162">
        <f>MK!G9</f>
        <v>0</v>
      </c>
      <c r="H53" s="106">
        <f>MK!H9</f>
        <v>1138818</v>
      </c>
      <c r="I53" s="106" t="str">
        <f>MK!I9</f>
        <v>0€</v>
      </c>
      <c r="J53" s="106" t="str">
        <f>MK!J9</f>
        <v>0€</v>
      </c>
      <c r="K53" s="106">
        <f>MK!K9</f>
        <v>0</v>
      </c>
      <c r="L53" s="106">
        <f>MK!L9</f>
        <v>1138818</v>
      </c>
      <c r="M53" s="395">
        <f>MK!O9</f>
        <v>1138818</v>
      </c>
      <c r="N53" s="162">
        <f>MK!P9</f>
        <v>0</v>
      </c>
      <c r="O53" s="106">
        <f>MK!Q9</f>
        <v>0</v>
      </c>
      <c r="P53" s="106">
        <f>MK!R9</f>
        <v>0</v>
      </c>
      <c r="Q53" s="106">
        <f>MK!S9</f>
        <v>0</v>
      </c>
      <c r="R53" s="106">
        <f>MK!T9</f>
        <v>0</v>
      </c>
      <c r="S53" s="106">
        <f>MK!U9</f>
        <v>0</v>
      </c>
      <c r="T53" s="157">
        <f>MK!W9</f>
        <v>0</v>
      </c>
      <c r="V53" s="162">
        <f>MK!Y9</f>
        <v>0</v>
      </c>
      <c r="W53" s="444">
        <f>MK!Z9</f>
        <v>1138818</v>
      </c>
      <c r="X53" s="158">
        <f>MK!AA9</f>
        <v>1138818</v>
      </c>
    </row>
    <row r="54" spans="1:24" ht="89.25" customHeight="1" x14ac:dyDescent="0.2">
      <c r="A54" s="107">
        <v>47</v>
      </c>
      <c r="B54" s="108" t="s">
        <v>97</v>
      </c>
      <c r="C54" s="108" t="str">
        <f>MF!C13</f>
        <v>486/2013</v>
      </c>
      <c r="D54" s="109" t="str">
        <f>MF!D13</f>
        <v>Zákon, ktorým sa mení a dopĺňa zákon č. 486/2013 Z. z. o
presadzovaní práv duševného vlastníctva colnými orgánmi v znení zákona č. 312/2020 Z. z.</v>
      </c>
      <c r="E54" s="434" t="str">
        <f>MF!E13</f>
        <v>https://www.slov-lex.sk/legislativne-procesy/SK/LP/2022/184</v>
      </c>
      <c r="F54" s="159">
        <f>MF!F13</f>
        <v>44927</v>
      </c>
      <c r="G54" s="162">
        <f>MF!G13</f>
        <v>0</v>
      </c>
      <c r="H54" s="106">
        <f>MF!H13</f>
        <v>4097</v>
      </c>
      <c r="I54" s="106" t="str">
        <f>MF!I13</f>
        <v>0€</v>
      </c>
      <c r="J54" s="106" t="str">
        <f>MF!J13</f>
        <v>0€</v>
      </c>
      <c r="K54" s="106">
        <f>MF!K13</f>
        <v>0</v>
      </c>
      <c r="L54" s="106">
        <f>MF!L13</f>
        <v>4097</v>
      </c>
      <c r="M54" s="395">
        <f>MF!O13</f>
        <v>4097</v>
      </c>
      <c r="N54" s="162">
        <f>MF!P13</f>
        <v>0</v>
      </c>
      <c r="O54" s="106">
        <f>MF!Q13</f>
        <v>0</v>
      </c>
      <c r="P54" s="106">
        <f>MF!R13</f>
        <v>0</v>
      </c>
      <c r="Q54" s="106">
        <f>MF!S13</f>
        <v>0</v>
      </c>
      <c r="R54" s="106">
        <f>MF!T13</f>
        <v>0</v>
      </c>
      <c r="S54" s="106">
        <f>MF!U13</f>
        <v>0</v>
      </c>
      <c r="T54" s="157">
        <f>MF!W13</f>
        <v>0</v>
      </c>
      <c r="V54" s="162">
        <f>MF!Y13</f>
        <v>0</v>
      </c>
      <c r="W54" s="444">
        <f>MF!Z13</f>
        <v>4097</v>
      </c>
      <c r="X54" s="158">
        <f>MF!AA13</f>
        <v>4097</v>
      </c>
    </row>
    <row r="55" spans="1:24" ht="89.25" customHeight="1" x14ac:dyDescent="0.2">
      <c r="A55" s="107">
        <v>48</v>
      </c>
      <c r="B55" s="108" t="s">
        <v>65</v>
      </c>
      <c r="C55" s="108" t="str">
        <f>ÚRSO!C11</f>
        <v>208/2023</v>
      </c>
      <c r="D55" s="109" t="str">
        <f>ÚRSO!D11</f>
        <v>Vyhláška Úradu pre reguláciu sieťových odvetví, ktorou sa ustanovujú
pravidlá pre fungovanie vnútorného trhu s plynom, obsahové náležitosti prevádzkového
poriadku prevádzkovateľa siete a prevádzkovateľa zásobníka a rozsah obchodných
podmienok, ktoré sú súčasťou prevádzkového poriadku prevádzkovateľa siete</v>
      </c>
      <c r="E55" s="434" t="str">
        <f>ÚRSO!E11</f>
        <v>https://www.slov-lex.sk/legislativne-procesy/SK/LP/2023/60</v>
      </c>
      <c r="F55" s="159">
        <f>ÚRSO!F11</f>
        <v>45017</v>
      </c>
      <c r="G55" s="162">
        <f>ÚRSO!G11</f>
        <v>225341</v>
      </c>
      <c r="H55" s="106">
        <f>ÚRSO!H11</f>
        <v>0</v>
      </c>
      <c r="I55" s="106" t="str">
        <f>ÚRSO!I11</f>
        <v>0€</v>
      </c>
      <c r="J55" s="106" t="str">
        <f>ÚRSO!J11</f>
        <v>0€</v>
      </c>
      <c r="K55" s="106">
        <f>ÚRSO!K11</f>
        <v>225341</v>
      </c>
      <c r="L55" s="106">
        <f>ÚRSO!L11</f>
        <v>0</v>
      </c>
      <c r="M55" s="395">
        <f>ÚRSO!O11</f>
        <v>-450682</v>
      </c>
      <c r="N55" s="162">
        <f>ÚRSO!P11</f>
        <v>0</v>
      </c>
      <c r="O55" s="106">
        <f>ÚRSO!Q11</f>
        <v>0</v>
      </c>
      <c r="P55" s="106">
        <f>ÚRSO!R11</f>
        <v>0</v>
      </c>
      <c r="Q55" s="106">
        <f>ÚRSO!S11</f>
        <v>0</v>
      </c>
      <c r="R55" s="106">
        <f>ÚRSO!T11</f>
        <v>0</v>
      </c>
      <c r="S55" s="106">
        <f>ÚRSO!U11</f>
        <v>0</v>
      </c>
      <c r="T55" s="157">
        <f>ÚRSO!W11</f>
        <v>0</v>
      </c>
      <c r="V55" s="162">
        <f>ÚRSO!Y11</f>
        <v>225341</v>
      </c>
      <c r="W55" s="444">
        <f>ÚRSO!Z11</f>
        <v>0</v>
      </c>
      <c r="X55" s="158">
        <f>ÚRSO!AA11</f>
        <v>-450682</v>
      </c>
    </row>
    <row r="56" spans="1:24" ht="89.25" customHeight="1" x14ac:dyDescent="0.2">
      <c r="A56" s="107">
        <v>49</v>
      </c>
      <c r="B56" s="108" t="s">
        <v>97</v>
      </c>
      <c r="C56" s="108" t="str">
        <f>MF!C14</f>
        <v>145/1995</v>
      </c>
      <c r="D56" s="109" t="str">
        <f>MF!D14</f>
        <v>Zákon, ktorým sa mení a dopĺňa zákon Národnej rady Slovenskej republiky č. 145/1995 Z. z. o správnych poplatkoch v znení
neskorších predpisov</v>
      </c>
      <c r="E56" s="434" t="str">
        <f>MF!E14</f>
        <v>https://www.slov-lex.sk/elegislativa/legislativne-procesy/SK/LP/2022/681</v>
      </c>
      <c r="F56" s="159">
        <f>MF!F14</f>
        <v>44927</v>
      </c>
      <c r="G56" s="162">
        <f>MF!G14</f>
        <v>1420875</v>
      </c>
      <c r="H56" s="106">
        <f>MF!H14</f>
        <v>0</v>
      </c>
      <c r="I56" s="106" t="str">
        <f>MF!I14</f>
        <v>0€</v>
      </c>
      <c r="J56" s="106" t="str">
        <f>MF!J14</f>
        <v>0€</v>
      </c>
      <c r="K56" s="106">
        <f>MF!K14</f>
        <v>1420875</v>
      </c>
      <c r="L56" s="106">
        <f>MF!L14</f>
        <v>0</v>
      </c>
      <c r="M56" s="395">
        <f>MF!O14</f>
        <v>-2841750</v>
      </c>
      <c r="N56" s="162">
        <f>MF!P14</f>
        <v>0</v>
      </c>
      <c r="O56" s="106">
        <f>MF!Q14</f>
        <v>0</v>
      </c>
      <c r="P56" s="106">
        <f>MF!R14</f>
        <v>0</v>
      </c>
      <c r="Q56" s="106">
        <f>MF!S14</f>
        <v>0</v>
      </c>
      <c r="R56" s="106">
        <f>MF!T14</f>
        <v>0</v>
      </c>
      <c r="S56" s="106">
        <f>MF!U14</f>
        <v>0</v>
      </c>
      <c r="T56" s="157">
        <f>MF!W14</f>
        <v>0</v>
      </c>
      <c r="V56" s="162">
        <f>MF!Y14</f>
        <v>1420875</v>
      </c>
      <c r="W56" s="444">
        <f>MF!Z14</f>
        <v>0</v>
      </c>
      <c r="X56" s="158">
        <f>MF!AA14</f>
        <v>-2841750</v>
      </c>
    </row>
    <row r="57" spans="1:24" ht="89.25" customHeight="1" x14ac:dyDescent="0.2">
      <c r="A57" s="107">
        <v>50</v>
      </c>
      <c r="B57" s="108" t="s">
        <v>98</v>
      </c>
      <c r="C57" s="108" t="str">
        <f>MPSRV!C12</f>
        <v>352/2023</v>
      </c>
      <c r="D57" s="109" t="str">
        <f>MPSRV!D12</f>
        <v>Opatrenie Ministerstva práce, sociálnych vecí a rodiny Slovenskej
republiky, ktorým sa ustanovuje vzor výpisu z osobného dôchodkového účtu sporiteľa</v>
      </c>
      <c r="E57" s="434" t="str">
        <f>MPSRV!E12</f>
        <v>https://www.slov-lex.sk/legislativne-procesy/SK/LP/2023/361</v>
      </c>
      <c r="F57" s="159">
        <f>MPSRV!F12</f>
        <v>45292</v>
      </c>
      <c r="G57" s="162">
        <f>MPSRV!G12</f>
        <v>103750</v>
      </c>
      <c r="H57" s="106">
        <f>MPSRV!H12</f>
        <v>0</v>
      </c>
      <c r="I57" s="106" t="str">
        <f>MPSRV!I12</f>
        <v>0€</v>
      </c>
      <c r="J57" s="106" t="str">
        <f>MPSRV!J12</f>
        <v>0€</v>
      </c>
      <c r="K57" s="106">
        <f>MPSRV!K12</f>
        <v>103750</v>
      </c>
      <c r="L57" s="106">
        <f>MPSRV!L12</f>
        <v>0</v>
      </c>
      <c r="M57" s="395">
        <f>MPSRV!O12</f>
        <v>-207500</v>
      </c>
      <c r="N57" s="162">
        <f>MPSRV!P12</f>
        <v>0</v>
      </c>
      <c r="O57" s="106">
        <f>MPSRV!Q12</f>
        <v>0</v>
      </c>
      <c r="P57" s="106">
        <f>MPSRV!R12</f>
        <v>0</v>
      </c>
      <c r="Q57" s="106">
        <f>MPSRV!S12</f>
        <v>0</v>
      </c>
      <c r="R57" s="106">
        <f>MPSRV!T12</f>
        <v>0</v>
      </c>
      <c r="S57" s="106">
        <f>MPSRV!U12</f>
        <v>0</v>
      </c>
      <c r="T57" s="157">
        <f>MPSRV!W12</f>
        <v>0</v>
      </c>
      <c r="V57" s="162">
        <f>MPSRV!Y12</f>
        <v>103750</v>
      </c>
      <c r="W57" s="444">
        <f>MPSRV!Z12</f>
        <v>0</v>
      </c>
      <c r="X57" s="158">
        <f>MPSRV!AA12</f>
        <v>-207500</v>
      </c>
    </row>
    <row r="58" spans="1:24" ht="89.25" customHeight="1" x14ac:dyDescent="0.2">
      <c r="A58" s="107">
        <v>51</v>
      </c>
      <c r="B58" s="108" t="s">
        <v>98</v>
      </c>
      <c r="C58" s="108" t="str">
        <f>MPSRV!C13</f>
        <v>351/2023</v>
      </c>
      <c r="D58" s="109" t="str">
        <f>MPSRV!D13</f>
        <v>Opatrenie, ktorým sa ustanovuje obsah, štruktúra, forma, podmienky
a spôsob priebežnej aktualizácie a lehoty na zverejnenie kľúčových informácií o dôchodkovom
fonde</v>
      </c>
      <c r="E58" s="434" t="str">
        <f>MPSRV!E13</f>
        <v>https://www.slov-lex.sk/legislativne-procesy/SK/LP/2023/362</v>
      </c>
      <c r="F58" s="159">
        <f>MPSRV!F13</f>
        <v>45292</v>
      </c>
      <c r="G58" s="162">
        <f>MPSRV!G13</f>
        <v>18750</v>
      </c>
      <c r="H58" s="106">
        <f>MPSRV!H13</f>
        <v>0</v>
      </c>
      <c r="I58" s="106" t="str">
        <f>MPSRV!I13</f>
        <v>0€</v>
      </c>
      <c r="J58" s="106" t="str">
        <f>MPSRV!J13</f>
        <v>0€</v>
      </c>
      <c r="K58" s="106">
        <f>MPSRV!K13</f>
        <v>18750</v>
      </c>
      <c r="L58" s="106">
        <f>MPSRV!L13</f>
        <v>0</v>
      </c>
      <c r="M58" s="395">
        <f>MPSRV!O13</f>
        <v>-37500</v>
      </c>
      <c r="N58" s="162">
        <f>MPSRV!P13</f>
        <v>0</v>
      </c>
      <c r="O58" s="106">
        <f>MPSRV!Q13</f>
        <v>0</v>
      </c>
      <c r="P58" s="106">
        <f>MPSRV!R13</f>
        <v>0</v>
      </c>
      <c r="Q58" s="106">
        <f>MPSRV!S13</f>
        <v>0</v>
      </c>
      <c r="R58" s="106">
        <f>MPSRV!T13</f>
        <v>0</v>
      </c>
      <c r="S58" s="106">
        <f>MPSRV!U13</f>
        <v>0</v>
      </c>
      <c r="T58" s="157">
        <f>MPSRV!W13</f>
        <v>0</v>
      </c>
      <c r="V58" s="162">
        <f>MPSRV!Y13</f>
        <v>18750</v>
      </c>
      <c r="W58" s="444">
        <f>MPSRV!Z13</f>
        <v>0</v>
      </c>
      <c r="X58" s="158">
        <f>MPSRV!AA13</f>
        <v>-37500</v>
      </c>
    </row>
    <row r="59" spans="1:24" ht="89.25" customHeight="1" x14ac:dyDescent="0.2">
      <c r="A59" s="107">
        <v>52</v>
      </c>
      <c r="B59" s="108" t="s">
        <v>104</v>
      </c>
      <c r="C59" s="108" t="str">
        <f>MZ!C7</f>
        <v>09812/2008</v>
      </c>
      <c r="D59" s="109" t="str">
        <f>MZ!D7</f>
        <v>Opatrenie Ministerstva zdravotníctva Slovenskej republiky, ktorým
sa mení a dopĺňa výnos Ministerstva zdravotníctva Slovenskej republiky z
10.septembra 2008 č. 09812/2008-OL o minimálnych požiadavkách na
personálne zabezpečenie a materiálno-technické vybavenie jednotlivých
druhov zdravotníckych zariadení v znení neskorších predpisov</v>
      </c>
      <c r="E59" s="434" t="str">
        <f>MZ!E7</f>
        <v>https://www.slov-lex.sk/legislativne-procesy/SK/LP/2022/315</v>
      </c>
      <c r="F59" s="159">
        <f>MZ!F7</f>
        <v>44788</v>
      </c>
      <c r="G59" s="162">
        <f>MZ!G7</f>
        <v>35566</v>
      </c>
      <c r="H59" s="106">
        <f>MZ!H7</f>
        <v>47624</v>
      </c>
      <c r="I59" s="106" t="str">
        <f>MZ!I7</f>
        <v>0€</v>
      </c>
      <c r="J59" s="106" t="str">
        <f>MZ!J7</f>
        <v>0€</v>
      </c>
      <c r="K59" s="106">
        <f>MZ!K7</f>
        <v>35566</v>
      </c>
      <c r="L59" s="106">
        <f>MZ!L7</f>
        <v>47624</v>
      </c>
      <c r="M59" s="395">
        <f>MZ!O7</f>
        <v>-23508</v>
      </c>
      <c r="N59" s="162">
        <f>MZ!P7</f>
        <v>0</v>
      </c>
      <c r="O59" s="106">
        <f>MZ!Q7</f>
        <v>0</v>
      </c>
      <c r="P59" s="106">
        <f>MZ!R7</f>
        <v>0</v>
      </c>
      <c r="Q59" s="106">
        <f>MZ!S7</f>
        <v>0</v>
      </c>
      <c r="R59" s="106">
        <f>MZ!T7</f>
        <v>0</v>
      </c>
      <c r="S59" s="106">
        <f>MZ!U7</f>
        <v>0</v>
      </c>
      <c r="T59" s="157">
        <f>MZ!W7</f>
        <v>0</v>
      </c>
      <c r="V59" s="162">
        <f>MZ!Y7</f>
        <v>35566</v>
      </c>
      <c r="W59" s="444">
        <f>MZ!Z7</f>
        <v>47624</v>
      </c>
      <c r="X59" s="158">
        <f>MZ!AA7</f>
        <v>-23508</v>
      </c>
    </row>
    <row r="60" spans="1:24" ht="89.25" customHeight="1" x14ac:dyDescent="0.2">
      <c r="A60" s="107">
        <v>53</v>
      </c>
      <c r="B60" s="108" t="s">
        <v>105</v>
      </c>
      <c r="C60" s="108" t="str">
        <f>NRSR!D7</f>
        <v>90/2016</v>
      </c>
      <c r="D60" s="109" t="str">
        <f>NRSR!E7</f>
        <v xml:space="preserve"> Zákon, ktorým sa mení a dopĺňa zákon č. 90/2016 Z. z. o úveroch na bývanie
a o zmene a doplnení niektorých zákonov v znení neskorších predpisov</v>
      </c>
      <c r="E60" s="434" t="str">
        <f>NRSR!F7</f>
        <v>https://www.slov-lex.sk/legislativne-procesy/SK/LP/2023/348</v>
      </c>
      <c r="F60" s="159">
        <f>NRSR!G7</f>
        <v>45108</v>
      </c>
      <c r="G60" s="162">
        <f>NRSR!H7</f>
        <v>232214</v>
      </c>
      <c r="H60" s="106">
        <f>NRSR!I7</f>
        <v>0</v>
      </c>
      <c r="I60" s="106" t="str">
        <f>NRSR!J7</f>
        <v>0€</v>
      </c>
      <c r="J60" s="106" t="str">
        <f>NRSR!K7</f>
        <v>0€</v>
      </c>
      <c r="K60" s="106">
        <f>NRSR!L7</f>
        <v>232214</v>
      </c>
      <c r="L60" s="106">
        <f>NRSR!M7</f>
        <v>0</v>
      </c>
      <c r="M60" s="395">
        <f>NRSR!P7</f>
        <v>-464428</v>
      </c>
      <c r="N60" s="162">
        <f>NRSR!Q7</f>
        <v>0</v>
      </c>
      <c r="O60" s="106">
        <f>NRSR!R7</f>
        <v>0</v>
      </c>
      <c r="P60" s="106">
        <f>NRSR!S7</f>
        <v>0</v>
      </c>
      <c r="Q60" s="106">
        <f>NRSR!T7</f>
        <v>0</v>
      </c>
      <c r="R60" s="106">
        <f>NRSR!U7</f>
        <v>0</v>
      </c>
      <c r="S60" s="106">
        <f>NRSR!V7</f>
        <v>0</v>
      </c>
      <c r="T60" s="157">
        <f>NRSR!X7</f>
        <v>0</v>
      </c>
      <c r="V60" s="162">
        <f>NRSR!Z7</f>
        <v>232214</v>
      </c>
      <c r="W60" s="444">
        <f>NRSR!AA7</f>
        <v>0</v>
      </c>
      <c r="X60" s="158">
        <f>NRSR!AB7</f>
        <v>-464428</v>
      </c>
    </row>
    <row r="61" spans="1:24" ht="89.25" customHeight="1" x14ac:dyDescent="0.2">
      <c r="A61" s="107">
        <v>54</v>
      </c>
      <c r="B61" s="108" t="s">
        <v>102</v>
      </c>
      <c r="C61" s="108" t="str">
        <f>MIRRI!C9</f>
        <v>301/2023</v>
      </c>
      <c r="D61" s="109" t="str">
        <f>MIRRI!D9</f>
        <v>Zákon, ktorým sa mení a dopĺňa zákon č. 95/2019 Z. z. o
informačných technológiách vo verejnej správe a o zmene a doplnení niektorých zákonov v
znení neskorších predpisov a ktorým sa menia a dopĺňajú niektoré zákony</v>
      </c>
      <c r="E61" s="434" t="str">
        <f>MIRRI!E9</f>
        <v>https://www.slov-lex.sk/legislativne-procesy/SK/LP/2022/846</v>
      </c>
      <c r="F61" s="159">
        <f>MIRRI!F9</f>
        <v>45139</v>
      </c>
      <c r="G61" s="162">
        <f>MIRRI!G9</f>
        <v>0</v>
      </c>
      <c r="H61" s="106">
        <f>MIRRI!H9</f>
        <v>98335</v>
      </c>
      <c r="I61" s="106" t="str">
        <f>MIRRI!I9</f>
        <v>0€</v>
      </c>
      <c r="J61" s="106" t="str">
        <f>MIRRI!J9</f>
        <v>0€</v>
      </c>
      <c r="K61" s="106">
        <f>MIRRI!K9</f>
        <v>0</v>
      </c>
      <c r="L61" s="106">
        <f>MIRRI!L9</f>
        <v>98335</v>
      </c>
      <c r="M61" s="395">
        <f>MIRRI!O9</f>
        <v>98335</v>
      </c>
      <c r="N61" s="162">
        <f>MIRRI!P9</f>
        <v>0</v>
      </c>
      <c r="O61" s="106">
        <f>MIRRI!Q9</f>
        <v>0</v>
      </c>
      <c r="P61" s="106">
        <f>MIRRI!R9</f>
        <v>0</v>
      </c>
      <c r="Q61" s="106">
        <f>MIRRI!S9</f>
        <v>0</v>
      </c>
      <c r="R61" s="106">
        <f>MIRRI!T9</f>
        <v>0</v>
      </c>
      <c r="S61" s="106">
        <f>MIRRI!U9</f>
        <v>0</v>
      </c>
      <c r="T61" s="157">
        <f>MIRRI!W9</f>
        <v>0</v>
      </c>
      <c r="V61" s="162">
        <f>MIRRI!Y9</f>
        <v>0</v>
      </c>
      <c r="W61" s="444">
        <f>MIRRI!Z9</f>
        <v>98335</v>
      </c>
      <c r="X61" s="158">
        <f>MIRRI!AA9</f>
        <v>98335</v>
      </c>
    </row>
    <row r="62" spans="1:24" ht="89.25" customHeight="1" x14ac:dyDescent="0.2">
      <c r="A62" s="107">
        <v>55</v>
      </c>
      <c r="B62" s="108" t="s">
        <v>95</v>
      </c>
      <c r="C62" s="108" t="str">
        <f>MS!C10</f>
        <v>309/2023</v>
      </c>
      <c r="D62" s="109" t="str">
        <f>MS!D10</f>
        <v>Zákon o premenách obchodných spoločností a družstiev a
o zmene a doplnení niektorých zákonov</v>
      </c>
      <c r="E62" s="434" t="str">
        <f>MS!E10</f>
        <v>https://www.slov-lex.sk/legislativne-procesy/SK/LP/2023/14</v>
      </c>
      <c r="F62" s="159">
        <f>MS!F10</f>
        <v>45352</v>
      </c>
      <c r="G62" s="162">
        <f>MS!G10</f>
        <v>102447</v>
      </c>
      <c r="H62" s="106">
        <f>MS!H10</f>
        <v>6276542</v>
      </c>
      <c r="I62" s="106" t="str">
        <f>MS!I10</f>
        <v>0€</v>
      </c>
      <c r="J62" s="106" t="str">
        <f>MS!J10</f>
        <v>0€</v>
      </c>
      <c r="K62" s="106">
        <f>MS!K10</f>
        <v>102447</v>
      </c>
      <c r="L62" s="106">
        <f>MS!L10</f>
        <v>6276542</v>
      </c>
      <c r="M62" s="395">
        <f>MS!O10</f>
        <v>6071648</v>
      </c>
      <c r="N62" s="162">
        <f>MS!P10</f>
        <v>0</v>
      </c>
      <c r="O62" s="106">
        <f>MS!Q10</f>
        <v>0</v>
      </c>
      <c r="P62" s="106">
        <f>MS!R10</f>
        <v>0</v>
      </c>
      <c r="Q62" s="106">
        <f>MS!S10</f>
        <v>0</v>
      </c>
      <c r="R62" s="106">
        <f>MS!T10</f>
        <v>0</v>
      </c>
      <c r="S62" s="106">
        <f>MS!U10</f>
        <v>0</v>
      </c>
      <c r="T62" s="157">
        <f>MS!W10</f>
        <v>0</v>
      </c>
      <c r="V62" s="162">
        <f>MS!Y10</f>
        <v>102447</v>
      </c>
      <c r="W62" s="444">
        <f>MS!Z10</f>
        <v>6276542</v>
      </c>
      <c r="X62" s="158">
        <f>MS!AA10</f>
        <v>6071648</v>
      </c>
    </row>
    <row r="63" spans="1:24" ht="89.25" customHeight="1" x14ac:dyDescent="0.2">
      <c r="A63" s="107">
        <v>56</v>
      </c>
      <c r="B63" s="108" t="s">
        <v>98</v>
      </c>
      <c r="C63" s="108" t="str">
        <f>MPSRV!C14</f>
        <v>311/2001</v>
      </c>
      <c r="D63" s="109" t="str">
        <f>MPSRV!D14</f>
        <v>Zákon, ktorým sa mení a dopĺňa zákon č. 311/2001 Z. z. Zákonník
práce v znení neskorších predpisov a ktorým sa menia a dopĺňajú niektoré zákony (ČPT 852)</v>
      </c>
      <c r="E63" s="434" t="str">
        <f>MPSRV!E14</f>
        <v>https://www.slov-lex.sk/legislativne-procesy/SK/LP/2022/86</v>
      </c>
      <c r="F63" s="159">
        <f>MPSRV!F14</f>
        <v>44927</v>
      </c>
      <c r="G63" s="162">
        <f>MPSRV!G14</f>
        <v>0</v>
      </c>
      <c r="H63" s="106">
        <f>MPSRV!H14</f>
        <v>25784</v>
      </c>
      <c r="I63" s="106" t="str">
        <f>MPSRV!I14</f>
        <v>0€</v>
      </c>
      <c r="J63" s="106" t="str">
        <f>MPSRV!J14</f>
        <v>0€</v>
      </c>
      <c r="K63" s="106">
        <f>MPSRV!K14</f>
        <v>0</v>
      </c>
      <c r="L63" s="106">
        <f>MPSRV!L14</f>
        <v>25784</v>
      </c>
      <c r="M63" s="395">
        <f>MPSRV!O14</f>
        <v>25784</v>
      </c>
      <c r="N63" s="162">
        <f>MPSRV!P14</f>
        <v>0</v>
      </c>
      <c r="O63" s="106">
        <f>MPSRV!Q14</f>
        <v>0</v>
      </c>
      <c r="P63" s="106">
        <f>MPSRV!R14</f>
        <v>0</v>
      </c>
      <c r="Q63" s="106">
        <f>MPSRV!S14</f>
        <v>0</v>
      </c>
      <c r="R63" s="106">
        <f>MPSRV!T14</f>
        <v>0</v>
      </c>
      <c r="S63" s="106">
        <f>MPSRV!U14</f>
        <v>0</v>
      </c>
      <c r="T63" s="157">
        <f>MPSRV!W14</f>
        <v>0</v>
      </c>
      <c r="V63" s="162">
        <f>MPSRV!Y14</f>
        <v>0</v>
      </c>
      <c r="W63" s="444">
        <f>MPSRV!Z14</f>
        <v>25784</v>
      </c>
      <c r="X63" s="158">
        <f>MPSRV!AA14</f>
        <v>25784</v>
      </c>
    </row>
    <row r="64" spans="1:24" ht="89.25" customHeight="1" x14ac:dyDescent="0.2">
      <c r="A64" s="107">
        <v>57</v>
      </c>
      <c r="B64" s="108" t="s">
        <v>65</v>
      </c>
      <c r="C64" s="108" t="str">
        <f>ÚRSO!C12</f>
        <v>207/2023</v>
      </c>
      <c r="D64" s="109" t="str">
        <f>ÚRSO!D12</f>
        <v>Vyhláška Úradu pre reguláciu sieťových odvetví, ktorou sa ustanovujú
pravidlá pre fungovanie vnútorného trhu s elektrinou, obsahové náležitosti prevádzkového
poriadku prevádzkovateľa sústavy, organizátora krátkodobého trhu s elektrinou a rozsah
obchodných podmienok, ktoré sú súčasťou prevádzkového poriadku prevádzkovateľa sústavy</v>
      </c>
      <c r="E64" s="434" t="str">
        <f>ÚRSO!E12</f>
        <v>https://www.slov-lex.sk/legislativne-procesy/SK/LP/2023/49</v>
      </c>
      <c r="F64" s="159">
        <f>ÚRSO!F12</f>
        <v>45017</v>
      </c>
      <c r="G64" s="162">
        <f>ÚRSO!G12</f>
        <v>6710000</v>
      </c>
      <c r="H64" s="106">
        <f>ÚRSO!H12</f>
        <v>16872491</v>
      </c>
      <c r="I64" s="106" t="str">
        <f>ÚRSO!I12</f>
        <v>0€</v>
      </c>
      <c r="J64" s="106" t="str">
        <f>ÚRSO!J12</f>
        <v>0€</v>
      </c>
      <c r="K64" s="106">
        <f>ÚRSO!K12</f>
        <v>6710000</v>
      </c>
      <c r="L64" s="106">
        <f>ÚRSO!L12</f>
        <v>16872491</v>
      </c>
      <c r="M64" s="395">
        <f>ÚRSO!O12</f>
        <v>3452491</v>
      </c>
      <c r="N64" s="162">
        <f>ÚRSO!P12</f>
        <v>0</v>
      </c>
      <c r="O64" s="106">
        <f>ÚRSO!Q12</f>
        <v>408422</v>
      </c>
      <c r="P64" s="106">
        <f>ÚRSO!R12</f>
        <v>0</v>
      </c>
      <c r="Q64" s="106">
        <f>ÚRSO!S12</f>
        <v>674596</v>
      </c>
      <c r="R64" s="106">
        <f>ÚRSO!T12</f>
        <v>0</v>
      </c>
      <c r="S64" s="106">
        <f>ÚRSO!U12</f>
        <v>266174</v>
      </c>
      <c r="T64" s="157">
        <f>ÚRSO!W12</f>
        <v>266174</v>
      </c>
      <c r="V64" s="162">
        <f>ÚRSO!Y12</f>
        <v>6710000</v>
      </c>
      <c r="W64" s="444">
        <f>ÚRSO!Z12</f>
        <v>17138665</v>
      </c>
      <c r="X64" s="158">
        <f>ÚRSO!AA12</f>
        <v>3718665</v>
      </c>
    </row>
    <row r="65" spans="1:24" ht="89.25" customHeight="1" x14ac:dyDescent="0.2">
      <c r="A65" s="107">
        <v>58</v>
      </c>
      <c r="B65" s="108" t="s">
        <v>105</v>
      </c>
      <c r="C65" s="108" t="str">
        <f>NRSR!D8</f>
        <v>461/2003</v>
      </c>
      <c r="D65" s="109" t="str">
        <f>NRSR!E8</f>
        <v>Zákon, ktorým sa mení a dopĺňa zákon č. 461/2003 Z. z. o sociálnom poistení v znení neskorších predpisov (ČPT 1397)</v>
      </c>
      <c r="E65" s="434" t="str">
        <f>NRSR!F8</f>
        <v>https://www.slov-lex.sk/legislativne-procesy/SK/LP/2023/65</v>
      </c>
      <c r="F65" s="159">
        <f>NRSR!G8</f>
        <v>45108</v>
      </c>
      <c r="G65" s="162">
        <f>NRSR!H8</f>
        <v>22038</v>
      </c>
      <c r="H65" s="106">
        <f>NRSR!I8</f>
        <v>0</v>
      </c>
      <c r="I65" s="106" t="str">
        <f>NRSR!J8</f>
        <v>0€</v>
      </c>
      <c r="J65" s="106" t="str">
        <f>NRSR!K8</f>
        <v>0€</v>
      </c>
      <c r="K65" s="106">
        <f>NRSR!L8</f>
        <v>22038</v>
      </c>
      <c r="L65" s="106">
        <f>NRSR!M8</f>
        <v>0</v>
      </c>
      <c r="M65" s="395">
        <f>NRSR!P8</f>
        <v>-44076</v>
      </c>
      <c r="N65" s="162">
        <f>NRSR!Q8</f>
        <v>0</v>
      </c>
      <c r="O65" s="106">
        <f>NRSR!R8</f>
        <v>0</v>
      </c>
      <c r="P65" s="106">
        <f>NRSR!S8</f>
        <v>0</v>
      </c>
      <c r="Q65" s="106">
        <f>NRSR!T8</f>
        <v>0</v>
      </c>
      <c r="R65" s="106">
        <f>NRSR!U8</f>
        <v>0</v>
      </c>
      <c r="S65" s="106">
        <f>NRSR!V8</f>
        <v>0</v>
      </c>
      <c r="T65" s="157">
        <f>NRSR!X8</f>
        <v>0</v>
      </c>
      <c r="V65" s="162">
        <f>NRSR!Z8</f>
        <v>22038</v>
      </c>
      <c r="W65" s="444">
        <f>NRSR!AA8</f>
        <v>0</v>
      </c>
      <c r="X65" s="158">
        <f>NRSR!AB8</f>
        <v>-44076</v>
      </c>
    </row>
    <row r="66" spans="1:24" ht="89.25" customHeight="1" x14ac:dyDescent="0.2">
      <c r="A66" s="107">
        <v>59</v>
      </c>
      <c r="B66" s="108" t="s">
        <v>104</v>
      </c>
      <c r="C66" s="108" t="str">
        <f>MZ!C8</f>
        <v>363/2011</v>
      </c>
      <c r="D66" s="109" t="str">
        <f>MZ!D8</f>
        <v>Zákon, ktorým sa mení a dopĺňa zákon č. 363/2011 Z. z.
o rozsahu a podmienkach úhrady liekov, zdravotníckych pomôcok
a dietetických potravín na základe verejného zdravotného poistenia
a o zmene a doplnení niektorých zákonov v znení neskorších predpisov
a ktorým sa menia a dopĺňajú niektoré zákony</v>
      </c>
      <c r="E66" s="434" t="str">
        <f>MZ!E8</f>
        <v>https://www.slov-lex.sk/legislativne-procesy/SK/LP/2021/816</v>
      </c>
      <c r="F66" s="159">
        <f>MZ!F8</f>
        <v>44713</v>
      </c>
      <c r="G66" s="162">
        <f>MZ!G8</f>
        <v>95516</v>
      </c>
      <c r="H66" s="106">
        <f>MZ!H8</f>
        <v>2716223</v>
      </c>
      <c r="I66" s="106" t="str">
        <f>MZ!I8</f>
        <v>0€</v>
      </c>
      <c r="J66" s="106" t="str">
        <f>MZ!J8</f>
        <v>0€</v>
      </c>
      <c r="K66" s="106">
        <f>MZ!K8</f>
        <v>95516</v>
      </c>
      <c r="L66" s="106">
        <f>MZ!L8</f>
        <v>2716223</v>
      </c>
      <c r="M66" s="395">
        <f>MZ!O8</f>
        <v>2525191</v>
      </c>
      <c r="N66" s="162">
        <f>MZ!P8</f>
        <v>0</v>
      </c>
      <c r="O66" s="106">
        <f>MZ!Q8</f>
        <v>0</v>
      </c>
      <c r="P66" s="106">
        <f>MZ!R8</f>
        <v>0</v>
      </c>
      <c r="Q66" s="106">
        <f>MZ!S8</f>
        <v>0</v>
      </c>
      <c r="R66" s="106">
        <f>MZ!T8</f>
        <v>0</v>
      </c>
      <c r="S66" s="106">
        <f>MZ!U8</f>
        <v>0</v>
      </c>
      <c r="T66" s="157">
        <f>MZ!W8</f>
        <v>0</v>
      </c>
      <c r="V66" s="162">
        <f>MZ!Y8</f>
        <v>95516</v>
      </c>
      <c r="W66" s="444">
        <f>MZ!Z8</f>
        <v>2716223</v>
      </c>
      <c r="X66" s="158">
        <f>MZ!AA8</f>
        <v>2525191</v>
      </c>
    </row>
    <row r="67" spans="1:24" ht="89.25" customHeight="1" x14ac:dyDescent="0.2">
      <c r="A67" s="107">
        <v>60</v>
      </c>
      <c r="B67" s="108" t="s">
        <v>104</v>
      </c>
      <c r="C67" s="108" t="str">
        <f>MZ!C9</f>
        <v>540/2021</v>
      </c>
      <c r="D67" s="109" t="str">
        <f>MZ!D9</f>
        <v>Zákon č. 540/2021 zo kategorizácii ústavnej zdravotnej starostlivosti a o zmene a doplnení niektorých zákonov</v>
      </c>
      <c r="E67" s="434" t="str">
        <f>MZ!E9</f>
        <v>https://www.slov-lex.sk/legislativne-procesy/SK/LP/2021/437</v>
      </c>
      <c r="F67" s="159">
        <f>MZ!F9</f>
        <v>45292</v>
      </c>
      <c r="G67" s="162">
        <f>MZ!G9</f>
        <v>9294000</v>
      </c>
      <c r="H67" s="106">
        <f>MZ!H9</f>
        <v>0</v>
      </c>
      <c r="I67" s="106" t="str">
        <f>MZ!I9</f>
        <v>0€</v>
      </c>
      <c r="J67" s="106" t="str">
        <f>MZ!J9</f>
        <v>0€</v>
      </c>
      <c r="K67" s="106">
        <f>MZ!K9</f>
        <v>9294000</v>
      </c>
      <c r="L67" s="106">
        <f>MZ!L9</f>
        <v>0</v>
      </c>
      <c r="M67" s="395">
        <f>MZ!O9</f>
        <v>-18588000</v>
      </c>
      <c r="N67" s="162">
        <f>MZ!P9</f>
        <v>0</v>
      </c>
      <c r="O67" s="106">
        <f>MZ!Q9</f>
        <v>0</v>
      </c>
      <c r="P67" s="106">
        <f>MZ!R9</f>
        <v>0</v>
      </c>
      <c r="Q67" s="106">
        <f>MZ!S9</f>
        <v>0</v>
      </c>
      <c r="R67" s="106">
        <f>MZ!T9</f>
        <v>0</v>
      </c>
      <c r="S67" s="106">
        <f>MZ!U9</f>
        <v>0</v>
      </c>
      <c r="T67" s="157">
        <f>MZ!W9</f>
        <v>0</v>
      </c>
      <c r="V67" s="162">
        <f>MZ!Y9</f>
        <v>9294000</v>
      </c>
      <c r="W67" s="444">
        <f>MZ!Z9</f>
        <v>0</v>
      </c>
      <c r="X67" s="158">
        <f>MZ!AA9</f>
        <v>-18588000</v>
      </c>
    </row>
    <row r="68" spans="1:24" ht="89.25" customHeight="1" x14ac:dyDescent="0.2">
      <c r="A68" s="107">
        <v>61</v>
      </c>
      <c r="B68" s="108" t="s">
        <v>104</v>
      </c>
      <c r="C68" s="108" t="str">
        <f>MZ!C10</f>
        <v>576/2004</v>
      </c>
      <c r="D68" s="109" t="str">
        <f>MZ!D10</f>
        <v>Zákon, ktorým sa mení a dopĺňa zákon č. 576/2004 Z. z. o zdravotnej starostlivosti, službách
súvisiacich s poskytovaním zdravotnej starostlivosti a o zmene a doplnení niektorých zákonov v znení
neskorších predpisov a ktorým sa menia dopĺňajú niektoré zákony</v>
      </c>
      <c r="E68" s="434" t="str">
        <f>MZ!E10</f>
        <v xml:space="preserve">https://www.slov-lex.sk/legislativne-procesy/SK/LP/2022/5 </v>
      </c>
      <c r="F68" s="159">
        <f>MZ!F10</f>
        <v>44743</v>
      </c>
      <c r="G68" s="162">
        <f>MZ!G10</f>
        <v>0</v>
      </c>
      <c r="H68" s="106">
        <f>MZ!H10</f>
        <v>12279</v>
      </c>
      <c r="I68" s="106" t="str">
        <f>MZ!I10</f>
        <v>0€</v>
      </c>
      <c r="J68" s="106" t="str">
        <f>MZ!J10</f>
        <v>0€</v>
      </c>
      <c r="K68" s="106">
        <f>MZ!K10</f>
        <v>0</v>
      </c>
      <c r="L68" s="106">
        <f>MZ!L10</f>
        <v>12279</v>
      </c>
      <c r="M68" s="395">
        <f>MZ!O10</f>
        <v>12279</v>
      </c>
      <c r="N68" s="162">
        <f>MZ!P10</f>
        <v>0</v>
      </c>
      <c r="O68" s="106">
        <f>MZ!Q10</f>
        <v>0</v>
      </c>
      <c r="P68" s="106">
        <f>MZ!R10</f>
        <v>0</v>
      </c>
      <c r="Q68" s="106">
        <f>MZ!S10</f>
        <v>0</v>
      </c>
      <c r="R68" s="106">
        <f>MZ!T10</f>
        <v>0</v>
      </c>
      <c r="S68" s="106">
        <f>MZ!U10</f>
        <v>0</v>
      </c>
      <c r="T68" s="157">
        <f>MZ!W10</f>
        <v>0</v>
      </c>
      <c r="V68" s="162">
        <f>MZ!Y10</f>
        <v>0</v>
      </c>
      <c r="W68" s="444">
        <f>MZ!Z10</f>
        <v>12279</v>
      </c>
      <c r="X68" s="158">
        <f>MZ!AA10</f>
        <v>12279</v>
      </c>
    </row>
    <row r="69" spans="1:24" ht="89.25" customHeight="1" x14ac:dyDescent="0.2">
      <c r="A69" s="107">
        <v>62</v>
      </c>
      <c r="B69" s="108" t="s">
        <v>104</v>
      </c>
      <c r="C69" s="108" t="str">
        <f>MZ!C11</f>
        <v>533/2007</v>
      </c>
      <c r="D69" s="109" t="str">
        <f>MZ!D11</f>
        <v>Vyhláška Ministerstva zdravotníctva Slovenskej republiky, ktorou sa mení a dopĺňa vyhláška Ministerstva zdravotníctva Slovenskej republiky č. 533/2007 Z. z. o podrobnostiach o požiadavkách na zariadenia spoločného stravovania v znení neskorších predpisov</v>
      </c>
      <c r="E69" s="434" t="str">
        <f>MZ!E11</f>
        <v>https://www.slov-lex.sk/legislativne-procesy/SK/LP/2022/714</v>
      </c>
      <c r="F69" s="159">
        <f>MZ!F11</f>
        <v>44927</v>
      </c>
      <c r="G69" s="162">
        <f>MZ!G11</f>
        <v>0</v>
      </c>
      <c r="H69" s="106">
        <f>MZ!H11</f>
        <v>432478</v>
      </c>
      <c r="I69" s="106" t="str">
        <f>MZ!I11</f>
        <v>0€</v>
      </c>
      <c r="J69" s="106" t="str">
        <f>MZ!J11</f>
        <v>0€</v>
      </c>
      <c r="K69" s="106">
        <f>MZ!K11</f>
        <v>0</v>
      </c>
      <c r="L69" s="106">
        <f>MZ!L11</f>
        <v>432478</v>
      </c>
      <c r="M69" s="395">
        <f>MZ!O11</f>
        <v>432478</v>
      </c>
      <c r="N69" s="162">
        <f>MZ!P11</f>
        <v>0</v>
      </c>
      <c r="O69" s="106">
        <f>MZ!Q11</f>
        <v>0</v>
      </c>
      <c r="P69" s="106">
        <f>MZ!R11</f>
        <v>0</v>
      </c>
      <c r="Q69" s="106">
        <f>MZ!S11</f>
        <v>0</v>
      </c>
      <c r="R69" s="106">
        <f>MZ!T11</f>
        <v>0</v>
      </c>
      <c r="S69" s="106">
        <f>MZ!U11</f>
        <v>0</v>
      </c>
      <c r="T69" s="157">
        <f>MZ!W11</f>
        <v>0</v>
      </c>
      <c r="V69" s="162">
        <f>MZ!Y11</f>
        <v>0</v>
      </c>
      <c r="W69" s="444">
        <f>MZ!Z11</f>
        <v>432478</v>
      </c>
      <c r="X69" s="158">
        <f>MZ!AA11</f>
        <v>432478</v>
      </c>
    </row>
    <row r="70" spans="1:24" ht="89.25" customHeight="1" x14ac:dyDescent="0.2">
      <c r="A70" s="107">
        <v>63</v>
      </c>
      <c r="B70" s="108" t="s">
        <v>103</v>
      </c>
      <c r="C70" s="108" t="str">
        <f>MPRV!C8</f>
        <v>293/2008</v>
      </c>
      <c r="D70" s="109" t="str">
        <f>MPRV!D8</f>
        <v>Vyhláška Ministerstva pôdohospodárstva a rozvoja vidieka Slovenskej republiky, ktorou sa mení a dopĺňa vyhláška Ministerstva pôdohospodárstva Slovenskej republiky č. 293/2008 Z. z., ktorou sa ustanovujú podrobnosti o rozsahu odbornej prípravy, obsahu skúšky, zložení skúšobnej komisie a o osvedčení o získaní oprávnenia na projektovanie pozemkových úprav</v>
      </c>
      <c r="E70" s="434" t="str">
        <f>MPRV!E8</f>
        <v xml:space="preserve">https://www.slov-lex.sk/legislativne-procesy/SK/LP/2022/158 </v>
      </c>
      <c r="F70" s="159">
        <f>MPRV!F8</f>
        <v>44696</v>
      </c>
      <c r="G70" s="162">
        <f>MPRV!G8</f>
        <v>0</v>
      </c>
      <c r="H70" s="106">
        <f>MPRV!H8</f>
        <v>6723</v>
      </c>
      <c r="I70" s="106" t="str">
        <f>MPRV!I8</f>
        <v>0€</v>
      </c>
      <c r="J70" s="106" t="str">
        <f>MPRV!J8</f>
        <v>0€</v>
      </c>
      <c r="K70" s="106">
        <f>MPRV!K8</f>
        <v>0</v>
      </c>
      <c r="L70" s="106">
        <f>MPRV!L8</f>
        <v>6723</v>
      </c>
      <c r="M70" s="395">
        <f>MPRV!O8</f>
        <v>6723</v>
      </c>
      <c r="N70" s="162">
        <f>MPRV!P8</f>
        <v>0</v>
      </c>
      <c r="O70" s="106">
        <f>MPRV!Q8</f>
        <v>0</v>
      </c>
      <c r="P70" s="106">
        <f>MPRV!R8</f>
        <v>0</v>
      </c>
      <c r="Q70" s="106">
        <f>MPRV!S8</f>
        <v>0</v>
      </c>
      <c r="R70" s="106">
        <f>MPRV!T8</f>
        <v>0</v>
      </c>
      <c r="S70" s="106">
        <f>MPRV!U8</f>
        <v>0</v>
      </c>
      <c r="T70" s="157">
        <f>MPRV!W8</f>
        <v>0</v>
      </c>
      <c r="U70" s="110">
        <f>MPRV!X8</f>
        <v>0</v>
      </c>
      <c r="V70" s="162">
        <f>MPRV!Y8</f>
        <v>0</v>
      </c>
      <c r="W70" s="444">
        <f>MPRV!Z8</f>
        <v>6723</v>
      </c>
      <c r="X70" s="158">
        <f>MPRV!AA8</f>
        <v>6723</v>
      </c>
    </row>
    <row r="71" spans="1:24" ht="89.25" customHeight="1" x14ac:dyDescent="0.2">
      <c r="A71" s="107">
        <v>64</v>
      </c>
      <c r="B71" s="108" t="s">
        <v>103</v>
      </c>
      <c r="C71" s="108" t="str">
        <f>MPRV!C9</f>
        <v>154/2023</v>
      </c>
      <c r="D71" s="109" t="str">
        <f>MPRV!D9</f>
        <v>Vyhláška Ministerstva pôdohospodárstva a rozvoja vidieka Slovenskej republiky, ktorou sa ustanovujú podrobnosti o podmienkach zabíjania zveri z farmového chovu a hovädzieho dobytka chovaného pod šírym nebom strelnou zbraňou s voľným projektilom v mieste držby zvieraťa a na farmárskom bitúnku</v>
      </c>
      <c r="E71" s="434" t="str">
        <f>MPRV!E9</f>
        <v xml:space="preserve">https://www.slov-lex.sk/legislativne-procesy/SK/LP/2022/243 </v>
      </c>
      <c r="F71" s="159">
        <f>MPRV!F9</f>
        <v>44805</v>
      </c>
      <c r="G71" s="162">
        <f>MPRV!G9</f>
        <v>1417452</v>
      </c>
      <c r="H71" s="106">
        <f>MPRV!H9</f>
        <v>0</v>
      </c>
      <c r="I71" s="106" t="str">
        <f>MPRV!I9</f>
        <v>0€</v>
      </c>
      <c r="J71" s="106" t="str">
        <f>MPRV!J9</f>
        <v>0€</v>
      </c>
      <c r="K71" s="106">
        <f>MPRV!K9</f>
        <v>1417452</v>
      </c>
      <c r="L71" s="106">
        <f>MPRV!L9</f>
        <v>0</v>
      </c>
      <c r="M71" s="395">
        <f>MPRV!O9</f>
        <v>-2834904</v>
      </c>
      <c r="N71" s="162">
        <f>MPRV!P9</f>
        <v>0</v>
      </c>
      <c r="O71" s="106">
        <f>MPRV!Q9</f>
        <v>0</v>
      </c>
      <c r="P71" s="106">
        <f>MPRV!R9</f>
        <v>0</v>
      </c>
      <c r="Q71" s="106">
        <f>MPRV!S9</f>
        <v>0</v>
      </c>
      <c r="R71" s="106">
        <f>MPRV!T9</f>
        <v>0</v>
      </c>
      <c r="S71" s="106">
        <f>MPRV!U9</f>
        <v>0</v>
      </c>
      <c r="T71" s="157">
        <f>MPRV!W9</f>
        <v>0</v>
      </c>
      <c r="V71" s="162">
        <f>MPRV!Y9</f>
        <v>1417452</v>
      </c>
      <c r="W71" s="444">
        <f>MPRV!Z9</f>
        <v>0</v>
      </c>
      <c r="X71" s="158">
        <f>MPRV!AA9</f>
        <v>-2834904</v>
      </c>
    </row>
    <row r="72" spans="1:24" ht="89.25" customHeight="1" x14ac:dyDescent="0.2">
      <c r="A72" s="107">
        <v>65</v>
      </c>
      <c r="B72" s="108" t="s">
        <v>103</v>
      </c>
      <c r="C72" s="108" t="str">
        <f>MPRV!C10</f>
        <v>282/2020</v>
      </c>
      <c r="D72" s="109" t="str">
        <f>MPRV!D10</f>
        <v>Zákon, ktorým sa mení a dopĺňa zákon č. 282/2020 Z. z. o ekologickej poľnohospodárskej výrobe v znení zákona č. 350/2020 Z. z.</v>
      </c>
      <c r="E72" s="434" t="str">
        <f>MPRV!E10</f>
        <v>https://www.slov-lex.sk/legislativne-procesy/SK/LP/2022/500</v>
      </c>
      <c r="F72" s="159">
        <f>MPRV!F10</f>
        <v>44927</v>
      </c>
      <c r="G72" s="162">
        <f>MPRV!G10</f>
        <v>497</v>
      </c>
      <c r="H72" s="106">
        <f>MPRV!H10</f>
        <v>164</v>
      </c>
      <c r="I72" s="106" t="str">
        <f>MPRV!I10</f>
        <v>0€</v>
      </c>
      <c r="J72" s="106" t="str">
        <f>MPRV!J10</f>
        <v>0€</v>
      </c>
      <c r="K72" s="106">
        <f>MPRV!K10</f>
        <v>497</v>
      </c>
      <c r="L72" s="106">
        <f>MPRV!L10</f>
        <v>164</v>
      </c>
      <c r="M72" s="395">
        <f>MPRV!O10</f>
        <v>-830</v>
      </c>
      <c r="N72" s="162">
        <f>MPRV!P10</f>
        <v>0</v>
      </c>
      <c r="O72" s="106">
        <f>MPRV!Q10</f>
        <v>0</v>
      </c>
      <c r="P72" s="106">
        <f>MPRV!R10</f>
        <v>0</v>
      </c>
      <c r="Q72" s="106">
        <f>MPRV!S10</f>
        <v>0</v>
      </c>
      <c r="R72" s="106">
        <f>MPRV!T10</f>
        <v>0</v>
      </c>
      <c r="S72" s="106">
        <f>MPRV!U10</f>
        <v>0</v>
      </c>
      <c r="T72" s="157">
        <f>MPRV!W10</f>
        <v>0</v>
      </c>
      <c r="V72" s="162">
        <f>MPRV!Y10</f>
        <v>497</v>
      </c>
      <c r="W72" s="444">
        <f>MPRV!Z10</f>
        <v>164</v>
      </c>
      <c r="X72" s="158">
        <f>MPRV!AA10</f>
        <v>-830</v>
      </c>
    </row>
    <row r="73" spans="1:24" ht="89.25" customHeight="1" x14ac:dyDescent="0.2">
      <c r="A73" s="107">
        <v>66</v>
      </c>
      <c r="B73" s="108" t="s">
        <v>103</v>
      </c>
      <c r="C73" s="108" t="str">
        <f>MPRV!C11</f>
        <v>18/2012</v>
      </c>
      <c r="D73" s="109" t="str">
        <f>MPRV!D11</f>
        <v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v>
      </c>
      <c r="E73" s="434" t="str">
        <f>MPRV!E11</f>
        <v>https://www.slov-lex.sk/legislativne-procesy/SK/LP/2023/115</v>
      </c>
      <c r="F73" s="159">
        <f>MPRV!F11</f>
        <v>45108</v>
      </c>
      <c r="G73" s="162">
        <f>MPRV!G11</f>
        <v>10354464</v>
      </c>
      <c r="H73" s="106">
        <f>MPRV!H11</f>
        <v>64511</v>
      </c>
      <c r="I73" s="106" t="str">
        <f>MPRV!I11</f>
        <v>0€</v>
      </c>
      <c r="J73" s="106" t="str">
        <f>MPRV!J11</f>
        <v>0€</v>
      </c>
      <c r="K73" s="106">
        <f>MPRV!K11</f>
        <v>10354464</v>
      </c>
      <c r="L73" s="106">
        <f>MPRV!L11</f>
        <v>64511</v>
      </c>
      <c r="M73" s="395">
        <f>MPRV!O11</f>
        <v>-20644417</v>
      </c>
      <c r="N73" s="162">
        <f>MPRV!P11</f>
        <v>0</v>
      </c>
      <c r="O73" s="106">
        <f>MPRV!Q11</f>
        <v>0</v>
      </c>
      <c r="P73" s="106">
        <f>MPRV!R11</f>
        <v>0</v>
      </c>
      <c r="Q73" s="106">
        <f>MPRV!S11</f>
        <v>0</v>
      </c>
      <c r="R73" s="106">
        <f>MPRV!T11</f>
        <v>0</v>
      </c>
      <c r="S73" s="106">
        <f>MPRV!U11</f>
        <v>0</v>
      </c>
      <c r="T73" s="157">
        <f>MPRV!W11</f>
        <v>0</v>
      </c>
      <c r="V73" s="162">
        <f>MPRV!Y11</f>
        <v>10354464</v>
      </c>
      <c r="W73" s="444">
        <f>MPRV!Z11</f>
        <v>64511</v>
      </c>
      <c r="X73" s="158">
        <f>MPRV!AA11</f>
        <v>-20644417</v>
      </c>
    </row>
    <row r="74" spans="1:24" ht="89.25" customHeight="1" x14ac:dyDescent="0.2">
      <c r="A74" s="107">
        <v>67</v>
      </c>
      <c r="B74" s="108" t="s">
        <v>103</v>
      </c>
      <c r="C74" s="108" t="str">
        <f>MPRV!C12</f>
        <v>20/2012</v>
      </c>
      <c r="D74" s="109" t="str">
        <f>MPRV!D12</f>
        <v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v>
      </c>
      <c r="E74" s="434" t="str">
        <f>MPRV!E12</f>
        <v xml:space="preserve">https://www.slov-lex.sk/legislativne-procesy/SK/LP/2023/122 </v>
      </c>
      <c r="F74" s="159">
        <f>MPRV!F12</f>
        <v>45108</v>
      </c>
      <c r="G74" s="162">
        <f>MPRV!G12</f>
        <v>11439648</v>
      </c>
      <c r="H74" s="106">
        <f>MPRV!H12</f>
        <v>234258</v>
      </c>
      <c r="I74" s="106" t="str">
        <f>MPRV!I12</f>
        <v>0€</v>
      </c>
      <c r="J74" s="106" t="str">
        <f>MPRV!J12</f>
        <v>0€</v>
      </c>
      <c r="K74" s="106">
        <f>MPRV!K12</f>
        <v>11439648</v>
      </c>
      <c r="L74" s="106">
        <f>MPRV!L12</f>
        <v>234258</v>
      </c>
      <c r="M74" s="395">
        <f>MPRV!O12</f>
        <v>-22645038</v>
      </c>
      <c r="N74" s="162">
        <f>MPRV!P12</f>
        <v>0</v>
      </c>
      <c r="O74" s="106">
        <f>MPRV!Q12</f>
        <v>0</v>
      </c>
      <c r="P74" s="106">
        <f>MPRV!R12</f>
        <v>0</v>
      </c>
      <c r="Q74" s="106">
        <f>MPRV!S12</f>
        <v>0</v>
      </c>
      <c r="R74" s="106">
        <f>MPRV!T12</f>
        <v>0</v>
      </c>
      <c r="S74" s="106">
        <f>MPRV!U12</f>
        <v>0</v>
      </c>
      <c r="T74" s="157">
        <f>MPRV!W12</f>
        <v>0</v>
      </c>
      <c r="V74" s="162">
        <f>MPRV!Y12</f>
        <v>11439648</v>
      </c>
      <c r="W74" s="444">
        <f>MPRV!Z12</f>
        <v>234258</v>
      </c>
      <c r="X74" s="158">
        <f>MPRV!AA12</f>
        <v>-22645038</v>
      </c>
    </row>
    <row r="75" spans="1:24" ht="89.25" customHeight="1" x14ac:dyDescent="0.2">
      <c r="A75" s="107">
        <v>68</v>
      </c>
      <c r="B75" s="108" t="s">
        <v>103</v>
      </c>
      <c r="C75" s="108" t="str">
        <f>MPRV!C13</f>
        <v>17/2012</v>
      </c>
      <c r="D75" s="109" t="str">
        <f>MPRV!D13</f>
        <v>Vyhláška Ministerstva pôdohospodárstva a rozvoja vidieka Slovenskej republiky z .......... 2023, ktorou sa mení vyhláška Ministerstva pôdohospodárstva a rozvoja vidieka Slovenskej republiky č. 17/2012 Z. z., ktorou sa ustanovujú podrobnosti o identifikácii a registrácii ošípaných v znení neskorších predpisov</v>
      </c>
      <c r="E75" s="434" t="str">
        <f>MPRV!E13</f>
        <v>https://www.slov-lex.sk/legislativne-procesy/SK/LP/2023/135</v>
      </c>
      <c r="F75" s="159">
        <f>MPRV!F13</f>
        <v>45108</v>
      </c>
      <c r="G75" s="162">
        <f>MPRV!G13</f>
        <v>889248</v>
      </c>
      <c r="H75" s="106">
        <f>MPRV!H13</f>
        <v>219711</v>
      </c>
      <c r="I75" s="106" t="str">
        <f>MPRV!I13</f>
        <v>0€</v>
      </c>
      <c r="J75" s="106" t="str">
        <f>MPRV!J13</f>
        <v>0€</v>
      </c>
      <c r="K75" s="106">
        <f>MPRV!K13</f>
        <v>889248</v>
      </c>
      <c r="L75" s="106">
        <f>MPRV!L13</f>
        <v>219711</v>
      </c>
      <c r="M75" s="395">
        <f>MPRV!O13</f>
        <v>-1558785</v>
      </c>
      <c r="N75" s="162">
        <f>MPRV!P13</f>
        <v>0</v>
      </c>
      <c r="O75" s="106">
        <f>MPRV!Q13</f>
        <v>0</v>
      </c>
      <c r="P75" s="106">
        <f>MPRV!R13</f>
        <v>0</v>
      </c>
      <c r="Q75" s="106">
        <f>MPRV!S13</f>
        <v>0</v>
      </c>
      <c r="R75" s="106">
        <f>MPRV!T13</f>
        <v>0</v>
      </c>
      <c r="S75" s="106">
        <f>MPRV!U13</f>
        <v>0</v>
      </c>
      <c r="T75" s="157">
        <f>MPRV!W13</f>
        <v>0</v>
      </c>
      <c r="V75" s="162">
        <f>MPRV!Y13</f>
        <v>889248</v>
      </c>
      <c r="W75" s="444">
        <f>MPRV!Z13</f>
        <v>219711</v>
      </c>
      <c r="X75" s="158">
        <f>MPRV!AA13</f>
        <v>-1558785</v>
      </c>
    </row>
    <row r="76" spans="1:24" ht="89.25" customHeight="1" x14ac:dyDescent="0.2">
      <c r="A76" s="107">
        <v>69</v>
      </c>
      <c r="B76" s="108" t="s">
        <v>103</v>
      </c>
      <c r="C76" s="108" t="str">
        <f>MPRV!C14</f>
        <v>172/2018</v>
      </c>
      <c r="D76" s="109" t="str">
        <f>MPRV!D14</f>
        <v>Vyhláška Ministerstva pôdohospodárstva a rozvoja vidieka Slovenskej republiky, ktorou sa mení a dopĺňa vyhláška Ministerstva pôdohospodárstva a rozvoja vidieka Slovenskej republiky č. 172/2018 Z. z., ktorou sa ustanovujú podrobnosti o spôsobe a rozsahu vedenia a poskytovania evidencií a stanovenia obvyklej výšky nájomného v znení vyhlášky č. 113/2019 Z. z.</v>
      </c>
      <c r="E76" s="434" t="str">
        <f>MPRV!E14</f>
        <v>https://www.slov-lex.sk/legislativne-procesy/SK/LP/2023/88</v>
      </c>
      <c r="F76" s="159">
        <f>MPRV!F14</f>
        <v>44986</v>
      </c>
      <c r="G76" s="162">
        <f>MPRV!G14</f>
        <v>500000</v>
      </c>
      <c r="H76" s="106">
        <f>MPRV!H14</f>
        <v>6822</v>
      </c>
      <c r="I76" s="106" t="str">
        <f>MPRV!I14</f>
        <v>0€</v>
      </c>
      <c r="J76" s="106" t="str">
        <f>MPRV!J14</f>
        <v>0€</v>
      </c>
      <c r="K76" s="106">
        <f>MPRV!K14</f>
        <v>500000</v>
      </c>
      <c r="L76" s="106">
        <f>MPRV!L14</f>
        <v>6822</v>
      </c>
      <c r="M76" s="395">
        <f>MPRV!O14</f>
        <v>-993178</v>
      </c>
      <c r="N76" s="162">
        <f>MPRV!P14</f>
        <v>493178</v>
      </c>
      <c r="O76" s="106">
        <f>MPRV!Q14</f>
        <v>0</v>
      </c>
      <c r="P76" s="106">
        <f>MPRV!R14</f>
        <v>293381</v>
      </c>
      <c r="Q76" s="106">
        <f>MPRV!S14</f>
        <v>0</v>
      </c>
      <c r="R76" s="106">
        <f>MPRV!T14</f>
        <v>-199797</v>
      </c>
      <c r="S76" s="106">
        <f>MPRV!U14</f>
        <v>0</v>
      </c>
      <c r="T76" s="157">
        <f>MPRV!W14</f>
        <v>399594</v>
      </c>
      <c r="V76" s="162">
        <f>MPRV!Y14</f>
        <v>300203</v>
      </c>
      <c r="W76" s="444">
        <f>MPRV!Z14</f>
        <v>6822</v>
      </c>
      <c r="X76" s="158">
        <f>MPRV!AA14</f>
        <v>-593584</v>
      </c>
    </row>
    <row r="77" spans="1:24" ht="89.25" customHeight="1" x14ac:dyDescent="0.2">
      <c r="A77" s="107">
        <v>70</v>
      </c>
      <c r="B77" s="108" t="s">
        <v>94</v>
      </c>
      <c r="C77" s="108" t="str">
        <f>MŽP!C12</f>
        <v>382/2018</v>
      </c>
      <c r="D77" s="109" t="str">
        <f>MŽP!D12</f>
        <v>Vyhláška Ministerstva životného prostredia Slovenskej republiky, ktorou sa mení a dopĺňa vyhláška Ministerstva životného prostredia Slovenskej republiky č. 382/2018 Z. z. o skládkovaní odpadov a o uskladnení kovovej ortuti v znení vyhlášky č. 26/2021 Z. z.</v>
      </c>
      <c r="E77" s="434" t="str">
        <f>MŽP!E12</f>
        <v>https://www.slov-lex.sk/legislativne-procesy/SK/LP/2023/691</v>
      </c>
      <c r="F77" s="159">
        <f>MŽP!F12</f>
        <v>45292</v>
      </c>
      <c r="G77" s="162">
        <f>MŽP!G12</f>
        <v>3630000</v>
      </c>
      <c r="H77" s="106">
        <f>MŽP!H12</f>
        <v>0</v>
      </c>
      <c r="I77" s="106" t="str">
        <f>MŽP!I12</f>
        <v>0€</v>
      </c>
      <c r="J77" s="106" t="str">
        <f>MŽP!J12</f>
        <v>0€</v>
      </c>
      <c r="K77" s="106">
        <f>MŽP!K12</f>
        <v>3630000</v>
      </c>
      <c r="L77" s="106">
        <f>MŽP!L12</f>
        <v>0</v>
      </c>
      <c r="M77" s="395">
        <f>MŽP!O12</f>
        <v>-7260000</v>
      </c>
      <c r="N77" s="162">
        <f>MŽP!P12</f>
        <v>0</v>
      </c>
      <c r="O77" s="106">
        <f>MŽP!Q12</f>
        <v>0</v>
      </c>
      <c r="P77" s="106">
        <f>MŽP!R12</f>
        <v>0</v>
      </c>
      <c r="Q77" s="106">
        <f>MŽP!S12</f>
        <v>0</v>
      </c>
      <c r="R77" s="106">
        <f>MŽP!T12</f>
        <v>0</v>
      </c>
      <c r="S77" s="106">
        <f>MŽP!U12</f>
        <v>0</v>
      </c>
      <c r="T77" s="157">
        <f>MŽP!W12</f>
        <v>0</v>
      </c>
      <c r="V77" s="162">
        <f>MŽP!Y12</f>
        <v>3630000</v>
      </c>
      <c r="W77" s="444">
        <f>MŽP!Z12</f>
        <v>0</v>
      </c>
      <c r="X77" s="158">
        <f>MŽP!AA12</f>
        <v>-7260000</v>
      </c>
    </row>
    <row r="78" spans="1:24" ht="89.25" customHeight="1" x14ac:dyDescent="0.2">
      <c r="A78" s="107">
        <v>71</v>
      </c>
      <c r="B78" s="108" t="s">
        <v>103</v>
      </c>
      <c r="C78" s="108" t="str">
        <f>MPRV!C15</f>
        <v>17/2012</v>
      </c>
      <c r="D78" s="109" t="str">
        <f>MPRV!D15</f>
        <v>Vyhláška Ministerstva pôdohospodárstva a rozvoja vidieka Slovenskej republiky z .......... 2023, ktorou sa mení vyhláška Ministerstva pôdohospodárstva a rozvoja vidieka Slovenskej republiky č. 17/2012 Z. z. o identifikácii a registrácii ošípaných v znení neskorších predpisov</v>
      </c>
      <c r="E78" s="434" t="str">
        <f>MPRV!E15</f>
        <v>https://www.slov-lex.sk/legislativne-procesy/SK/LP/2023/555</v>
      </c>
      <c r="F78" s="159">
        <f>MPRV!F15</f>
        <v>45474</v>
      </c>
      <c r="G78" s="162">
        <f>MPRV!G15</f>
        <v>0</v>
      </c>
      <c r="H78" s="106">
        <f>MPRV!H15</f>
        <v>889248</v>
      </c>
      <c r="I78" s="106" t="str">
        <f>MPRV!I15</f>
        <v>0€</v>
      </c>
      <c r="J78" s="106" t="str">
        <f>MPRV!J15</f>
        <v>0€</v>
      </c>
      <c r="K78" s="106">
        <f>MPRV!K15</f>
        <v>0</v>
      </c>
      <c r="L78" s="106">
        <f>MPRV!L15</f>
        <v>889248</v>
      </c>
      <c r="M78" s="395">
        <f>MPRV!O15</f>
        <v>889248</v>
      </c>
      <c r="N78" s="162">
        <f>MPRV!P15</f>
        <v>0</v>
      </c>
      <c r="O78" s="106">
        <f>MPRV!Q15</f>
        <v>0</v>
      </c>
      <c r="P78" s="106">
        <f>MPRV!R15</f>
        <v>0</v>
      </c>
      <c r="Q78" s="106">
        <f>MPRV!S15</f>
        <v>0</v>
      </c>
      <c r="R78" s="106">
        <f>MPRV!T15</f>
        <v>0</v>
      </c>
      <c r="S78" s="106">
        <f>MPRV!U15</f>
        <v>0</v>
      </c>
      <c r="T78" s="157">
        <f>MPRV!W15</f>
        <v>0</v>
      </c>
      <c r="V78" s="162">
        <f>MPRV!Y15</f>
        <v>0</v>
      </c>
      <c r="W78" s="444">
        <f>MPRV!Z15</f>
        <v>889248</v>
      </c>
      <c r="X78" s="158">
        <f>MPRV!AA15</f>
        <v>889248</v>
      </c>
    </row>
    <row r="79" spans="1:24" ht="89.25" customHeight="1" x14ac:dyDescent="0.2">
      <c r="A79" s="107">
        <v>72</v>
      </c>
      <c r="B79" s="108" t="s">
        <v>103</v>
      </c>
      <c r="C79" s="108" t="str">
        <f>MPRV!C16</f>
        <v>18/2012</v>
      </c>
      <c r="D79" s="109" t="str">
        <f>MPRV!D16</f>
        <v>Vyhláška Ministerstva pôdohospodárstva a rozvoja vidieka Slovenskej republiky z .......... 2023, ktorou sa mení vyhláška Ministerstva pôdohospodárstva a rozvoja vidieka Slovenskej republiky č. 18/2012 Z. z. o identifikácii a registrácii oviec a kôz v znení neskorších predpisov</v>
      </c>
      <c r="E79" s="434" t="str">
        <f>MPRV!E16</f>
        <v>https://www.slov-lex.sk/legislativne-procesy/SK/LP/2023/556</v>
      </c>
      <c r="F79" s="159">
        <f>MPRV!F16</f>
        <v>45474</v>
      </c>
      <c r="G79" s="162">
        <f>MPRV!G16</f>
        <v>0</v>
      </c>
      <c r="H79" s="106">
        <f>MPRV!H16</f>
        <v>10354464</v>
      </c>
      <c r="I79" s="106" t="str">
        <f>MPRV!I16</f>
        <v>0€</v>
      </c>
      <c r="J79" s="106" t="str">
        <f>MPRV!J16</f>
        <v>0€</v>
      </c>
      <c r="K79" s="106">
        <f>MPRV!K16</f>
        <v>0</v>
      </c>
      <c r="L79" s="106">
        <f>MPRV!L16</f>
        <v>10354464</v>
      </c>
      <c r="M79" s="395">
        <f>MPRV!O16</f>
        <v>10354464</v>
      </c>
      <c r="N79" s="162">
        <f>MPRV!P16</f>
        <v>0</v>
      </c>
      <c r="O79" s="106">
        <f>MPRV!Q16</f>
        <v>0</v>
      </c>
      <c r="P79" s="106">
        <f>MPRV!R16</f>
        <v>0</v>
      </c>
      <c r="Q79" s="106">
        <f>MPRV!S16</f>
        <v>0</v>
      </c>
      <c r="R79" s="106">
        <f>MPRV!T16</f>
        <v>0</v>
      </c>
      <c r="S79" s="106">
        <f>MPRV!U16</f>
        <v>0</v>
      </c>
      <c r="T79" s="157">
        <f>MPRV!W16</f>
        <v>0</v>
      </c>
      <c r="V79" s="162">
        <f>MPRV!Y16</f>
        <v>0</v>
      </c>
      <c r="W79" s="444">
        <f>MPRV!Z16</f>
        <v>10354464</v>
      </c>
      <c r="X79" s="158">
        <f>MPRV!AA16</f>
        <v>10354464</v>
      </c>
    </row>
    <row r="80" spans="1:24" ht="89.25" customHeight="1" x14ac:dyDescent="0.2">
      <c r="A80" s="107">
        <v>73</v>
      </c>
      <c r="B80" s="108" t="s">
        <v>103</v>
      </c>
      <c r="C80" s="108" t="str">
        <f>MPRV!C17</f>
        <v>20/2012</v>
      </c>
      <c r="D80" s="109" t="str">
        <f>MPRV!D17</f>
        <v>Vyhláška Ministerstva pôdohospodárstva a rozvoja vidieka Slovenskej republiky z .......... 2023, ktorou sa mení vyhláška Ministerstva pôdohospodárstva a rozvoja vidieka Slovenskej republiky č. 20/2012 Z. z., ktorou sa ustanovujú podrobnosti o identifikácii a registrácii hovädzieho dobytka v znení neskorších predpisov</v>
      </c>
      <c r="E80" s="434" t="str">
        <f>MPRV!E17</f>
        <v>https://www.slov-lex.sk/legislativne-procesy/SK/LP/2023/558</v>
      </c>
      <c r="F80" s="159">
        <f>MPRV!F17</f>
        <v>45474</v>
      </c>
      <c r="G80" s="162">
        <f>MPRV!G17</f>
        <v>0</v>
      </c>
      <c r="H80" s="106">
        <f>MPRV!H17</f>
        <v>11439648</v>
      </c>
      <c r="I80" s="106" t="str">
        <f>MPRV!I17</f>
        <v>0€</v>
      </c>
      <c r="J80" s="106" t="str">
        <f>MPRV!J17</f>
        <v>0€</v>
      </c>
      <c r="K80" s="106">
        <f>MPRV!K17</f>
        <v>0</v>
      </c>
      <c r="L80" s="106">
        <f>MPRV!L17</f>
        <v>11439648</v>
      </c>
      <c r="M80" s="395">
        <f>MPRV!O17</f>
        <v>11439648</v>
      </c>
      <c r="N80" s="162">
        <f>MPRV!P17</f>
        <v>0</v>
      </c>
      <c r="O80" s="106">
        <f>MPRV!Q17</f>
        <v>0</v>
      </c>
      <c r="P80" s="106">
        <f>MPRV!R17</f>
        <v>0</v>
      </c>
      <c r="Q80" s="106">
        <f>MPRV!S17</f>
        <v>0</v>
      </c>
      <c r="R80" s="106">
        <f>MPRV!T17</f>
        <v>0</v>
      </c>
      <c r="S80" s="106">
        <f>MPRV!U17</f>
        <v>0</v>
      </c>
      <c r="T80" s="157">
        <f>MPRV!W17</f>
        <v>0</v>
      </c>
      <c r="V80" s="162">
        <f>MPRV!Y17</f>
        <v>0</v>
      </c>
      <c r="W80" s="444">
        <f>MPRV!Z17</f>
        <v>11439648</v>
      </c>
      <c r="X80" s="158">
        <f>MPRV!AA17</f>
        <v>11439648</v>
      </c>
    </row>
    <row r="81" spans="1:24" ht="89.25" customHeight="1" x14ac:dyDescent="0.2">
      <c r="A81" s="107">
        <v>74</v>
      </c>
      <c r="B81" s="108" t="s">
        <v>106</v>
      </c>
      <c r="C81" s="108" t="str">
        <f>MD!C8</f>
        <v>429/2022</v>
      </c>
      <c r="D81" s="109" t="str">
        <f>MD!D8</f>
        <v>Zákon, ktorým sa menia a dopĺňajú niektoré zákony v súvislosti s rozvojom automatizovaných vozidiel</v>
      </c>
      <c r="E81" s="434" t="str">
        <f>MD!E8</f>
        <v>https://www.slov-lex.sk/legislativne-procesy/SK/LP/2022/53</v>
      </c>
      <c r="F81" s="159">
        <f>MD!F8</f>
        <v>44743</v>
      </c>
      <c r="G81" s="162">
        <f>MD!G8</f>
        <v>100</v>
      </c>
      <c r="H81" s="106">
        <f>MD!H8</f>
        <v>0</v>
      </c>
      <c r="I81" s="106" t="str">
        <f>MD!I8</f>
        <v>0€</v>
      </c>
      <c r="J81" s="106" t="str">
        <f>MD!J8</f>
        <v>0€</v>
      </c>
      <c r="K81" s="106">
        <f>MD!K8</f>
        <v>100</v>
      </c>
      <c r="L81" s="106">
        <f>MD!L8</f>
        <v>0</v>
      </c>
      <c r="M81" s="395">
        <f>MD!O8</f>
        <v>-200</v>
      </c>
      <c r="N81" s="162">
        <f>MD!P8</f>
        <v>0</v>
      </c>
      <c r="O81" s="106">
        <f>MD!Q8</f>
        <v>0</v>
      </c>
      <c r="P81" s="106">
        <f>MD!R8</f>
        <v>0</v>
      </c>
      <c r="Q81" s="106">
        <f>MD!S8</f>
        <v>0</v>
      </c>
      <c r="R81" s="106">
        <f>MD!T8</f>
        <v>0</v>
      </c>
      <c r="S81" s="106">
        <f>MD!U8</f>
        <v>0</v>
      </c>
      <c r="T81" s="157">
        <f>MD!W8</f>
        <v>0</v>
      </c>
      <c r="V81" s="162">
        <f>MD!Y8</f>
        <v>100</v>
      </c>
      <c r="W81" s="444">
        <f>MD!Z8</f>
        <v>0</v>
      </c>
      <c r="X81" s="158">
        <f>MD!AA8</f>
        <v>-200</v>
      </c>
    </row>
    <row r="82" spans="1:24" ht="89.25" customHeight="1" x14ac:dyDescent="0.2">
      <c r="A82" s="107">
        <v>75</v>
      </c>
      <c r="B82" s="108" t="s">
        <v>106</v>
      </c>
      <c r="C82" s="108" t="str">
        <f>MD!C9</f>
        <v>350/2010</v>
      </c>
      <c r="D82" s="109" t="str">
        <f>MD!D9</f>
        <v>Vyhláška Ministerstva dopravy a výstavby Slovenskej republiky,ktorou sa mení a dopĺňa vyhláška Ministerstva dopravy, pôšt a telekomunikácií Slovenskej republiky č. 350/2010 Z. z. o stavebnom a technickom poriadku dráh v znení neskorších predpisov</v>
      </c>
      <c r="E82" s="434" t="str">
        <f>MD!E9</f>
        <v>https://www.slov-lex.sk/legislativne-procesy/SK/LP/2022/839</v>
      </c>
      <c r="F82" s="159">
        <f>MD!F9</f>
        <v>45061</v>
      </c>
      <c r="G82" s="162">
        <f>MD!G9</f>
        <v>25081</v>
      </c>
      <c r="H82" s="106">
        <f>MD!H9</f>
        <v>28796264</v>
      </c>
      <c r="I82" s="106" t="str">
        <f>MD!I9</f>
        <v>0€</v>
      </c>
      <c r="J82" s="106" t="str">
        <f>MD!J9</f>
        <v>0€</v>
      </c>
      <c r="K82" s="106">
        <f>MD!K9</f>
        <v>25081</v>
      </c>
      <c r="L82" s="106">
        <f>MD!L9</f>
        <v>28796264</v>
      </c>
      <c r="M82" s="395">
        <f>MD!O9</f>
        <v>28746102</v>
      </c>
      <c r="N82" s="162">
        <f>MD!P9</f>
        <v>0</v>
      </c>
      <c r="O82" s="106">
        <f>MD!Q9</f>
        <v>0</v>
      </c>
      <c r="P82" s="106">
        <f>MD!R9</f>
        <v>0</v>
      </c>
      <c r="Q82" s="106">
        <f>MD!S9</f>
        <v>0</v>
      </c>
      <c r="R82" s="106">
        <f>MD!T9</f>
        <v>0</v>
      </c>
      <c r="S82" s="106">
        <f>MD!U9</f>
        <v>0</v>
      </c>
      <c r="T82" s="157">
        <f>MD!W9</f>
        <v>0</v>
      </c>
      <c r="V82" s="162">
        <f>MD!Y9</f>
        <v>25081</v>
      </c>
      <c r="W82" s="444">
        <f>MD!Z9</f>
        <v>28796264</v>
      </c>
      <c r="X82" s="158">
        <f>MD!AA9</f>
        <v>28746102</v>
      </c>
    </row>
    <row r="83" spans="1:24" ht="89.25" customHeight="1" x14ac:dyDescent="0.2">
      <c r="A83" s="107">
        <v>76</v>
      </c>
      <c r="B83" s="108" t="s">
        <v>106</v>
      </c>
      <c r="C83" s="108" t="str">
        <f>MD!C10</f>
        <v>137/2018</v>
      </c>
      <c r="D83" s="109" t="str">
        <f>MD!D10</f>
        <v>Vyhláška Ministerstva dopravy Slovenskej republiky, ktorou sa mení a dopĺňa vyhláška Ministerstva dopravy a výstavby Slovenskej republiky č. 137/2018 Z. z., ktorou sa ustanovujú podrobnosti v oblasti technickej kontroly v znení neskorších predpisov</v>
      </c>
      <c r="E83" s="434" t="str">
        <f>MD!E10</f>
        <v>https://www.slov-lex.sk/legislativne-procesy/SK/LP/2023/238</v>
      </c>
      <c r="F83" s="159">
        <f>MD!F10</f>
        <v>45066</v>
      </c>
      <c r="G83" s="162">
        <f>MD!G10</f>
        <v>0</v>
      </c>
      <c r="H83" s="106">
        <f>MD!H10</f>
        <v>73085</v>
      </c>
      <c r="I83" s="106" t="str">
        <f>MD!I10</f>
        <v>0€</v>
      </c>
      <c r="J83" s="106" t="str">
        <f>MD!J10</f>
        <v>0€</v>
      </c>
      <c r="K83" s="106">
        <f>MD!K10</f>
        <v>0</v>
      </c>
      <c r="L83" s="106">
        <f>MD!L10</f>
        <v>73085</v>
      </c>
      <c r="M83" s="395">
        <f>MD!O10</f>
        <v>73085</v>
      </c>
      <c r="N83" s="162">
        <f>MD!P10</f>
        <v>0</v>
      </c>
      <c r="O83" s="106">
        <f>MD!Q10</f>
        <v>27965</v>
      </c>
      <c r="P83" s="106">
        <f>MD!R10</f>
        <v>0</v>
      </c>
      <c r="Q83" s="106">
        <f>MD!S10</f>
        <v>2975</v>
      </c>
      <c r="R83" s="106">
        <f>MD!T10</f>
        <v>0</v>
      </c>
      <c r="S83" s="106">
        <f>MD!U10</f>
        <v>-24990</v>
      </c>
      <c r="T83" s="157">
        <f>MD!W10</f>
        <v>-24990</v>
      </c>
      <c r="V83" s="162">
        <f>MD!Y10</f>
        <v>0</v>
      </c>
      <c r="W83" s="444">
        <f>MD!Z10</f>
        <v>48095</v>
      </c>
      <c r="X83" s="158">
        <f>MD!AA10</f>
        <v>48095</v>
      </c>
    </row>
    <row r="84" spans="1:24" ht="89.25" customHeight="1" x14ac:dyDescent="0.2">
      <c r="A84" s="107">
        <v>77</v>
      </c>
      <c r="B84" s="108" t="s">
        <v>64</v>
      </c>
      <c r="C84" s="584" t="str">
        <f>ÚREKPS!C7</f>
        <v>47/2023</v>
      </c>
      <c r="D84" s="109" t="str">
        <f>ÚREKPS!D7</f>
        <v>Opatrenie Úradu pre reguláciu elektronických komunikácií a poštových služieb z 13. februára 2023 č. 1/2023,  ktorým  sa  mení opatrenie z 19. septembra 2016 č. 1/2016, ktorým sa ustanovuje rozsah regulácie cien a určujú sa maximálne ceny univerzálnej služby a poštového platobného styku pre vnútroštátny poštový styk v znení neskorších predpisov.</v>
      </c>
      <c r="E84" s="434" t="str">
        <f>ÚREKPS!E7</f>
        <v>https://www.slov-lex.sk/legislativne-procesy/SK/LP/2023/1</v>
      </c>
      <c r="F84" s="159">
        <f>ÚREKPS!F7</f>
        <v>44986</v>
      </c>
      <c r="G84" s="162">
        <f>ÚREKPS!G7</f>
        <v>13512084</v>
      </c>
      <c r="H84" s="106">
        <f>ÚREKPS!H7</f>
        <v>0</v>
      </c>
      <c r="I84" s="106" t="str">
        <f>ÚREKPS!I7</f>
        <v>0€</v>
      </c>
      <c r="J84" s="106" t="str">
        <f>ÚREKPS!J7</f>
        <v>0€</v>
      </c>
      <c r="K84" s="106">
        <f>ÚREKPS!K7</f>
        <v>13512084</v>
      </c>
      <c r="L84" s="106">
        <f>ÚREKPS!L7</f>
        <v>0</v>
      </c>
      <c r="M84" s="395">
        <f>ÚREKPS!O7</f>
        <v>-27024168</v>
      </c>
      <c r="N84" s="162">
        <f>ÚREKPS!P7</f>
        <v>0</v>
      </c>
      <c r="O84" s="106">
        <f>ÚREKPS!Q7</f>
        <v>0</v>
      </c>
      <c r="P84" s="106">
        <f>ÚREKPS!R7</f>
        <v>0</v>
      </c>
      <c r="Q84" s="106">
        <f>ÚREKPS!S7</f>
        <v>0</v>
      </c>
      <c r="R84" s="106">
        <f>ÚREKPS!T7</f>
        <v>0</v>
      </c>
      <c r="S84" s="106">
        <f>ÚREKPS!U7</f>
        <v>0</v>
      </c>
      <c r="T84" s="157">
        <f>ÚREKPS!W7</f>
        <v>0</v>
      </c>
      <c r="V84" s="162">
        <f>ÚREKPS!Y7</f>
        <v>13512084</v>
      </c>
      <c r="W84" s="444">
        <f>ÚREKPS!Z7</f>
        <v>0</v>
      </c>
      <c r="X84" s="158">
        <f>ÚREKPS!AA7</f>
        <v>-27024168</v>
      </c>
    </row>
    <row r="85" spans="1:24" ht="89.25" customHeight="1" x14ac:dyDescent="0.2">
      <c r="A85" s="107">
        <v>78</v>
      </c>
      <c r="B85" s="108" t="s">
        <v>98</v>
      </c>
      <c r="C85" s="108" t="str">
        <f>MPSRV!C15</f>
        <v>356/2007</v>
      </c>
      <c r="D85" s="109" t="str">
        <f>MPSRV!D15</f>
        <v>Vyhláška Ministerstva práce, sociálnych vecí a rodiny Slovenskej republiky, ktorou sa mení vyhláška Ministerstva práce, sociálnych vecí a rodiny Slovenskej republiky č. 356/2007 Z. z., ktorou sa ustanovujú podrobnosti o požiadavkách a rozsahu výchovnej a vzdelávacej činnosti, o projekte výchovy a vzdelávania, vedení predpísanej dokumentácie a overovaní vedomostí účastníkov výchovnej a vzdelávacej činnosti</v>
      </c>
      <c r="E85" s="434" t="str">
        <f>MPSRV!E15</f>
        <v>https://www.slov-lex.sk/legislativne-procesy/SK/LP/2022/695</v>
      </c>
      <c r="F85" s="159">
        <f>MPSRV!F15</f>
        <v>44927</v>
      </c>
      <c r="G85" s="162">
        <f>MPSRV!G15</f>
        <v>0</v>
      </c>
      <c r="H85" s="106">
        <f>MPSRV!H15</f>
        <v>110003</v>
      </c>
      <c r="I85" s="106" t="str">
        <f>MPSRV!I15</f>
        <v>0€</v>
      </c>
      <c r="J85" s="106" t="str">
        <f>MPSRV!J15</f>
        <v>0€</v>
      </c>
      <c r="K85" s="106">
        <f>MPSRV!K15</f>
        <v>0</v>
      </c>
      <c r="L85" s="106">
        <f>MPSRV!L15</f>
        <v>110003</v>
      </c>
      <c r="M85" s="395">
        <f>MPSRV!O15</f>
        <v>110003</v>
      </c>
      <c r="N85" s="162">
        <f>MPSRV!P15</f>
        <v>0</v>
      </c>
      <c r="O85" s="106">
        <f>MPSRV!Q15</f>
        <v>0</v>
      </c>
      <c r="P85" s="106">
        <f>MPSRV!R15</f>
        <v>0</v>
      </c>
      <c r="Q85" s="106">
        <f>MPSRV!S15</f>
        <v>0</v>
      </c>
      <c r="R85" s="106">
        <f>MPSRV!T15</f>
        <v>0</v>
      </c>
      <c r="S85" s="106">
        <f>MPSRV!U15</f>
        <v>0</v>
      </c>
      <c r="T85" s="157">
        <f>MPSRV!W15</f>
        <v>0</v>
      </c>
      <c r="V85" s="162">
        <f>MPSRV!Y15</f>
        <v>0</v>
      </c>
      <c r="W85" s="444">
        <f>MPSRV!Z15</f>
        <v>110003</v>
      </c>
      <c r="X85" s="158">
        <f>MPSRV!AA15</f>
        <v>110003</v>
      </c>
    </row>
    <row r="86" spans="1:24" ht="89.25" customHeight="1" x14ac:dyDescent="0.2">
      <c r="A86" s="107">
        <v>79</v>
      </c>
      <c r="B86" s="108" t="s">
        <v>64</v>
      </c>
      <c r="C86" s="583" t="str">
        <f>ÚREKPS!C8</f>
        <v>27/2024</v>
      </c>
      <c r="D86" s="109" t="str">
        <f>ÚREKPS!D8</f>
        <v>Opatrenie Úradu pre reguláciu elektronických komunikácií a poštových služieb z 20. februára 2024 č. 1/2024,  ktorým  sa  mení opatrenie z 19. septembra 2016 č. 1/2016, ktorým sa ustanovuje rozsah regulácie cien a určujú sa maximálne ceny univerzálnej služby a poštového platobného styku pre vnútroštátny poštový styk v znení neskorších predpisov.</v>
      </c>
      <c r="E86" s="434" t="str">
        <f>ÚREKPS!E8</f>
        <v>https://www.slov-lex.sk/legislativne-procesy/SK/LP/2023/648</v>
      </c>
      <c r="F86" s="159">
        <f>ÚREKPS!F8</f>
        <v>45474</v>
      </c>
      <c r="G86" s="162">
        <f>ÚREKPS!G8</f>
        <v>7493584</v>
      </c>
      <c r="H86" s="106">
        <f>ÚREKPS!H8</f>
        <v>0</v>
      </c>
      <c r="I86" s="106" t="str">
        <f>ÚREKPS!I8</f>
        <v>0€</v>
      </c>
      <c r="J86" s="106" t="str">
        <f>ÚREKPS!J8</f>
        <v>0€</v>
      </c>
      <c r="K86" s="106">
        <f>ÚREKPS!K8</f>
        <v>7493584</v>
      </c>
      <c r="L86" s="106">
        <f>ÚREKPS!L8</f>
        <v>0</v>
      </c>
      <c r="M86" s="395">
        <f>ÚREKPS!O8</f>
        <v>-14987168</v>
      </c>
      <c r="N86" s="162">
        <f>ÚREKPS!P8</f>
        <v>0</v>
      </c>
      <c r="O86" s="106">
        <f>ÚREKPS!Q8</f>
        <v>0</v>
      </c>
      <c r="P86" s="106">
        <f>ÚREKPS!R8</f>
        <v>0</v>
      </c>
      <c r="Q86" s="106">
        <f>ÚREKPS!S8</f>
        <v>0</v>
      </c>
      <c r="R86" s="106">
        <f>ÚREKPS!T8</f>
        <v>0</v>
      </c>
      <c r="S86" s="106">
        <f>ÚREKPS!U8</f>
        <v>0</v>
      </c>
      <c r="T86" s="157">
        <f>ÚREKPS!W8</f>
        <v>0</v>
      </c>
      <c r="V86" s="162">
        <f>ÚREKPS!Y8</f>
        <v>7493584</v>
      </c>
      <c r="W86" s="444">
        <f>ÚREKPS!Z8</f>
        <v>0</v>
      </c>
      <c r="X86" s="158">
        <f>ÚREKPS!AA8</f>
        <v>-14987168</v>
      </c>
    </row>
    <row r="87" spans="1:24" ht="89.25" customHeight="1" x14ac:dyDescent="0.2">
      <c r="A87" s="107">
        <v>80</v>
      </c>
      <c r="B87" s="108" t="s">
        <v>64</v>
      </c>
      <c r="C87" s="583" t="str">
        <f>ÚREKPS!C9</f>
        <v>440/2023</v>
      </c>
      <c r="D87" s="109" t="str">
        <f>ÚREKPS!D9</f>
        <v>Vyhláška Úradu pre reguláciu elektronických komunikácií a poštových služieb z ... 2023 o podrobnostiach týkajúcich sa limitov spotreby pre službu prístupu k internetu alebo k verejne dostupnej interpersonálnej komunikačnej službe</v>
      </c>
      <c r="E87" s="434" t="str">
        <f>ÚREKPS!E9</f>
        <v>https://www.slov-lex.sk/legislativne-procesy/SK/LP/2023/391</v>
      </c>
      <c r="F87" s="159">
        <f>ÚREKPS!F9</f>
        <v>45292</v>
      </c>
      <c r="G87" s="162">
        <f>ÚREKPS!G9</f>
        <v>3973141</v>
      </c>
      <c r="H87" s="106">
        <f>ÚREKPS!H9</f>
        <v>0</v>
      </c>
      <c r="I87" s="106" t="str">
        <f>ÚREKPS!I9</f>
        <v>0€</v>
      </c>
      <c r="J87" s="106" t="str">
        <f>ÚREKPS!J9</f>
        <v>0€</v>
      </c>
      <c r="K87" s="106">
        <f>ÚREKPS!K9</f>
        <v>3973141</v>
      </c>
      <c r="L87" s="106">
        <f>ÚREKPS!L9</f>
        <v>0</v>
      </c>
      <c r="M87" s="395">
        <f>ÚREKPS!O9</f>
        <v>-7946282</v>
      </c>
      <c r="N87" s="162">
        <f>ÚREKPS!P9</f>
        <v>0</v>
      </c>
      <c r="O87" s="106">
        <f>ÚREKPS!Q9</f>
        <v>0</v>
      </c>
      <c r="P87" s="106">
        <f>ÚREKPS!R9</f>
        <v>0</v>
      </c>
      <c r="Q87" s="106">
        <f>ÚREKPS!S9</f>
        <v>0</v>
      </c>
      <c r="R87" s="106">
        <f>ÚREKPS!T9</f>
        <v>0</v>
      </c>
      <c r="S87" s="106">
        <f>ÚREKPS!U9</f>
        <v>0</v>
      </c>
      <c r="T87" s="157">
        <f>ÚREKPS!W9</f>
        <v>0</v>
      </c>
      <c r="V87" s="162">
        <f>ÚREKPS!Y9</f>
        <v>3973141</v>
      </c>
      <c r="W87" s="444">
        <f>ÚREKPS!Z9</f>
        <v>0</v>
      </c>
      <c r="X87" s="158">
        <f>ÚREKPS!AA9</f>
        <v>-7946282</v>
      </c>
    </row>
    <row r="88" spans="1:24" ht="89.25" customHeight="1" x14ac:dyDescent="0.2">
      <c r="A88" s="107">
        <v>81</v>
      </c>
      <c r="B88" s="108" t="s">
        <v>70</v>
      </c>
      <c r="C88" s="583" t="str">
        <f>NBS!C11</f>
        <v>428/2023</v>
      </c>
      <c r="D88" s="109" t="str">
        <f>NBS!D11</f>
        <v>Opatrenie Národnej banky Slovenska z ....2023 o náležitostiach žiadosti o udelenie predchádzajúceho súhlasu Národnej banky Slovenska podľa zákona o starobnom dôchodkovom sporení</v>
      </c>
      <c r="E88" s="434" t="str">
        <f>NBS!E11</f>
        <v xml:space="preserve">https://www.slov-lex.sk/legislativne-procesy/SK/LP/2023/365 </v>
      </c>
      <c r="F88" s="159">
        <f>NBS!F11</f>
        <v>45292</v>
      </c>
      <c r="G88" s="162">
        <f>NBS!G11</f>
        <v>0</v>
      </c>
      <c r="H88" s="106">
        <f>NBS!H11</f>
        <v>1137</v>
      </c>
      <c r="I88" s="106" t="str">
        <f>NBS!I11</f>
        <v>0€</v>
      </c>
      <c r="J88" s="106" t="str">
        <f>NBS!J11</f>
        <v>0€</v>
      </c>
      <c r="K88" s="106">
        <f>NBS!K11</f>
        <v>0</v>
      </c>
      <c r="L88" s="106">
        <f>NBS!L11</f>
        <v>1137</v>
      </c>
      <c r="M88" s="395">
        <f>NBS!O11</f>
        <v>1137</v>
      </c>
      <c r="N88" s="162">
        <f>NBS!P11</f>
        <v>0</v>
      </c>
      <c r="O88" s="106">
        <f>NBS!Q11</f>
        <v>0</v>
      </c>
      <c r="P88" s="106">
        <f>NBS!R11</f>
        <v>0</v>
      </c>
      <c r="Q88" s="106">
        <f>NBS!S11</f>
        <v>0</v>
      </c>
      <c r="R88" s="106">
        <f>NBS!T11</f>
        <v>0</v>
      </c>
      <c r="S88" s="106">
        <f>NBS!U11</f>
        <v>0</v>
      </c>
      <c r="T88" s="157">
        <f>NBS!W11</f>
        <v>0</v>
      </c>
      <c r="V88" s="162">
        <f>NBS!Y11</f>
        <v>0</v>
      </c>
      <c r="W88" s="444">
        <f>NBS!Z11</f>
        <v>1137</v>
      </c>
      <c r="X88" s="158">
        <f>NBS!AA11</f>
        <v>1137</v>
      </c>
    </row>
    <row r="89" spans="1:24" ht="89.25" customHeight="1" x14ac:dyDescent="0.2">
      <c r="A89" s="107">
        <v>82</v>
      </c>
      <c r="B89" s="108" t="s">
        <v>70</v>
      </c>
      <c r="C89" s="108" t="str">
        <f>NBS!C12</f>
        <v>139/2013</v>
      </c>
      <c r="D89" s="109" t="str">
        <f>NBS!D12</f>
        <v>Opatrenie Národnej banky Slovenska z ... 2023, ktorým sa mení opatrenie Národnej banky Slovenska č. 139/2013 Z. z., ktorým sa ustanovujú podrobnosti o náležitostiach žiadosti o devízovú licenciu a podrobnosti o požiadavkách na obchodovanie s devízovými hodnotami</v>
      </c>
      <c r="E89" s="434" t="str">
        <f>NBS!E12</f>
        <v>https://www.slov-lex.sk/legislativne-procesy/SK/LP/2023/145</v>
      </c>
      <c r="F89" s="159">
        <f>NBS!F12</f>
        <v>45292</v>
      </c>
      <c r="G89" s="162">
        <f>NBS!G12</f>
        <v>54275</v>
      </c>
      <c r="H89" s="106">
        <f>NBS!H12</f>
        <v>3536</v>
      </c>
      <c r="I89" s="106" t="str">
        <f>NBS!I12</f>
        <v>0€</v>
      </c>
      <c r="J89" s="106" t="str">
        <f>NBS!J12</f>
        <v>0€</v>
      </c>
      <c r="K89" s="106">
        <f>NBS!K12</f>
        <v>54275</v>
      </c>
      <c r="L89" s="106">
        <f>NBS!L12</f>
        <v>3536</v>
      </c>
      <c r="M89" s="395">
        <f>NBS!O12</f>
        <v>-105014</v>
      </c>
      <c r="N89" s="162">
        <f>NBS!P12</f>
        <v>0</v>
      </c>
      <c r="O89" s="106">
        <f>NBS!Q12</f>
        <v>0</v>
      </c>
      <c r="P89" s="106">
        <f>NBS!R12</f>
        <v>0</v>
      </c>
      <c r="Q89" s="106">
        <f>NBS!S12</f>
        <v>0</v>
      </c>
      <c r="R89" s="106">
        <f>NBS!T12</f>
        <v>0</v>
      </c>
      <c r="S89" s="106">
        <f>NBS!U12</f>
        <v>0</v>
      </c>
      <c r="T89" s="157">
        <f>NBS!W12</f>
        <v>0</v>
      </c>
      <c r="V89" s="162">
        <f>NBS!Y12</f>
        <v>54275</v>
      </c>
      <c r="W89" s="444">
        <f>NBS!Z12</f>
        <v>3536</v>
      </c>
      <c r="X89" s="158">
        <f>NBS!AA12</f>
        <v>-105014</v>
      </c>
    </row>
    <row r="90" spans="1:24" ht="89.25" customHeight="1" x14ac:dyDescent="0.2">
      <c r="A90" s="107">
        <v>83</v>
      </c>
      <c r="B90" s="108" t="s">
        <v>70</v>
      </c>
      <c r="C90" s="108" t="str">
        <f>NBS!C13</f>
        <v>280/2018</v>
      </c>
      <c r="D90" s="109" t="str">
        <f>NBS!D13</f>
        <v>Opatrenie Národnej banky Slovenska, ktorým sa mení a dopĺňa opatrenie Národnej banky Slovenska č. 280/2018 Z. z. o predkladaní hlásení podľa Devízového zákona</v>
      </c>
      <c r="E90" s="434" t="str">
        <f>NBS!E13</f>
        <v>https://www.slov-lex.sk/legislativne-procesy/SK/LP/2023/542</v>
      </c>
      <c r="F90" s="159">
        <f>NBS!F13</f>
        <v>45292</v>
      </c>
      <c r="G90" s="162">
        <f>NBS!G13</f>
        <v>0</v>
      </c>
      <c r="H90" s="106">
        <f>NBS!H13</f>
        <v>221100</v>
      </c>
      <c r="I90" s="106" t="str">
        <f>NBS!I13</f>
        <v>0€</v>
      </c>
      <c r="J90" s="106" t="str">
        <f>NBS!J13</f>
        <v>0€</v>
      </c>
      <c r="K90" s="106">
        <f>NBS!K13</f>
        <v>0</v>
      </c>
      <c r="L90" s="106">
        <f>NBS!L13</f>
        <v>221100</v>
      </c>
      <c r="M90" s="395">
        <f>NBS!O13</f>
        <v>221100</v>
      </c>
      <c r="N90" s="162">
        <f>NBS!P13</f>
        <v>0</v>
      </c>
      <c r="O90" s="106">
        <f>NBS!Q13</f>
        <v>0</v>
      </c>
      <c r="P90" s="106">
        <f>NBS!R13</f>
        <v>0</v>
      </c>
      <c r="Q90" s="106">
        <f>NBS!S13</f>
        <v>0</v>
      </c>
      <c r="R90" s="106">
        <f>NBS!T13</f>
        <v>0</v>
      </c>
      <c r="S90" s="106">
        <f>NBS!U13</f>
        <v>0</v>
      </c>
      <c r="T90" s="157">
        <f>NBS!W13</f>
        <v>0</v>
      </c>
      <c r="V90" s="162">
        <f>NBS!Y13</f>
        <v>0</v>
      </c>
      <c r="W90" s="444">
        <f>NBS!Z13</f>
        <v>221100</v>
      </c>
      <c r="X90" s="158">
        <f>NBS!AA13</f>
        <v>221100</v>
      </c>
    </row>
    <row r="91" spans="1:24" ht="89.25" customHeight="1" x14ac:dyDescent="0.2">
      <c r="A91" s="107">
        <v>84</v>
      </c>
      <c r="B91" s="108" t="s">
        <v>97</v>
      </c>
      <c r="C91" s="108" t="str">
        <f>MF!C15</f>
        <v>566/2001</v>
      </c>
      <c r="D91" s="109" t="str">
        <f>MF!D15</f>
        <v>Zákon, ktorým sa mení a dopĺňa zákon č. 566/2001 Z. z. o cenných papieroch a investičných službách a o zmene a doplnení niektorých zákonov (zákon o cenných papieroch) v znení neskorších predpisov a ktorým sa menia a dopĺňajú niektoré zákony</v>
      </c>
      <c r="E91" s="434" t="str">
        <f>MF!E15</f>
        <v>https://www.slov-lex.sk/legislativne-procesy/SK/LP/2023/668</v>
      </c>
      <c r="F91" s="159">
        <f>MF!F15</f>
        <v>45444</v>
      </c>
      <c r="G91" s="162">
        <f>MF!G15</f>
        <v>164</v>
      </c>
      <c r="H91" s="106">
        <f>MF!H15</f>
        <v>13954</v>
      </c>
      <c r="I91" s="106" t="str">
        <f>MF!I15</f>
        <v>0€</v>
      </c>
      <c r="J91" s="106" t="str">
        <f>MF!J15</f>
        <v>0€</v>
      </c>
      <c r="K91" s="106">
        <f>MF!K15</f>
        <v>164</v>
      </c>
      <c r="L91" s="106">
        <f>MF!L15</f>
        <v>13954</v>
      </c>
      <c r="M91" s="395">
        <f>MF!O15</f>
        <v>13626</v>
      </c>
      <c r="N91" s="162">
        <f>MF!P15</f>
        <v>0</v>
      </c>
      <c r="O91" s="106">
        <f>MF!Q15</f>
        <v>0</v>
      </c>
      <c r="P91" s="106">
        <f>MF!R15</f>
        <v>0</v>
      </c>
      <c r="Q91" s="106">
        <f>MF!S15</f>
        <v>0</v>
      </c>
      <c r="R91" s="106">
        <f>MF!T15</f>
        <v>0</v>
      </c>
      <c r="S91" s="106">
        <f>MF!U15</f>
        <v>0</v>
      </c>
      <c r="T91" s="157">
        <f>MF!W15</f>
        <v>0</v>
      </c>
      <c r="V91" s="162">
        <f>MF!Y15</f>
        <v>164</v>
      </c>
      <c r="W91" s="444">
        <f>MF!Z15</f>
        <v>13954</v>
      </c>
      <c r="X91" s="158">
        <f>MF!AA15</f>
        <v>13626</v>
      </c>
    </row>
    <row r="92" spans="1:24" ht="89.25" customHeight="1" x14ac:dyDescent="0.2">
      <c r="A92" s="107">
        <v>85</v>
      </c>
      <c r="B92" s="108" t="s">
        <v>106</v>
      </c>
      <c r="C92" s="108" t="str">
        <f>MD!C11</f>
        <v>410/2014</v>
      </c>
      <c r="D92" s="109" t="str">
        <f>MD!D11</f>
        <v>Nariadenie vlády Slovenskej republiky, ktorým sa mení nariadenie vlády Slovenskej republiky č. 410/2014 Z. z., ktorým sa ustanovuje výška úhrady diaľničnej známky za užívanie vymedzených úsekov diaľnic a rýchlostných ciest v znení nariadenia vlády Slovenskej republiky č. 19/2020 Z. z.</v>
      </c>
      <c r="E92" s="434" t="str">
        <f>MD!E11</f>
        <v>https://www.slov-lex.sk/legislativne-procesy/SK/LP/2022/653</v>
      </c>
      <c r="F92" s="159">
        <f>MD!F11</f>
        <v>44927</v>
      </c>
      <c r="G92" s="162">
        <f>MD!G11</f>
        <v>6272790</v>
      </c>
      <c r="H92" s="106">
        <f>MD!H11</f>
        <v>0</v>
      </c>
      <c r="I92" s="106" t="str">
        <f>MD!I11</f>
        <v>0€</v>
      </c>
      <c r="J92" s="106" t="str">
        <f>MD!J11</f>
        <v>0€</v>
      </c>
      <c r="K92" s="106">
        <f>MD!K11</f>
        <v>6272790</v>
      </c>
      <c r="L92" s="106">
        <f>MD!L11</f>
        <v>0</v>
      </c>
      <c r="M92" s="395">
        <f>MD!O11</f>
        <v>-12545580</v>
      </c>
      <c r="N92" s="162">
        <f>MD!P11</f>
        <v>0</v>
      </c>
      <c r="O92" s="106">
        <f>MD!Q11</f>
        <v>0</v>
      </c>
      <c r="P92" s="106">
        <f>MD!R11</f>
        <v>0</v>
      </c>
      <c r="Q92" s="106">
        <f>MD!S11</f>
        <v>0</v>
      </c>
      <c r="R92" s="106">
        <f>MD!T11</f>
        <v>0</v>
      </c>
      <c r="S92" s="106">
        <f>MD!U11</f>
        <v>0</v>
      </c>
      <c r="T92" s="157">
        <f>MD!W11</f>
        <v>0</v>
      </c>
      <c r="V92" s="162">
        <f>MD!Y11</f>
        <v>6272790</v>
      </c>
      <c r="W92" s="444">
        <f>MD!Z11</f>
        <v>0</v>
      </c>
      <c r="X92" s="158">
        <f>MD!AA11</f>
        <v>-12545580</v>
      </c>
    </row>
    <row r="93" spans="1:24" ht="89.25" customHeight="1" x14ac:dyDescent="0.2">
      <c r="A93" s="107">
        <v>86</v>
      </c>
      <c r="B93" s="108" t="s">
        <v>94</v>
      </c>
      <c r="C93" s="108" t="str">
        <f>MŽP!C13</f>
        <v>89/2024</v>
      </c>
      <c r="D93" s="109" t="str">
        <f>MŽP!D13</f>
        <v xml:space="preserve">Vyhláška Ministerstva životného prostredia Slovenskej republiky o evidenčnej a ohlasovacej povinnosti </v>
      </c>
      <c r="E93" s="434" t="str">
        <f>MŽP!E13</f>
        <v>https://www.slov-lex.sk/legislativne-procesy/SK/LP/2022/791</v>
      </c>
      <c r="F93" s="159">
        <f>MŽP!F13</f>
        <v>45292</v>
      </c>
      <c r="G93" s="162">
        <f>MŽP!G13</f>
        <v>27874</v>
      </c>
      <c r="H93" s="106">
        <f>MŽP!H13</f>
        <v>259424</v>
      </c>
      <c r="I93" s="106" t="str">
        <f>MŽP!I13</f>
        <v>0€</v>
      </c>
      <c r="J93" s="106" t="str">
        <f>MŽP!J13</f>
        <v>0€</v>
      </c>
      <c r="K93" s="106">
        <f>MŽP!K13</f>
        <v>27874</v>
      </c>
      <c r="L93" s="106">
        <f>MŽP!L13</f>
        <v>259424</v>
      </c>
      <c r="M93" s="395">
        <f>MŽP!O13</f>
        <v>203676</v>
      </c>
      <c r="N93" s="162">
        <f>MŽP!P13</f>
        <v>0</v>
      </c>
      <c r="O93" s="106">
        <f>MŽP!Q13</f>
        <v>0</v>
      </c>
      <c r="P93" s="106">
        <f>MŽP!R13</f>
        <v>0</v>
      </c>
      <c r="Q93" s="106">
        <f>MŽP!S13</f>
        <v>0</v>
      </c>
      <c r="R93" s="106">
        <f>MŽP!T13</f>
        <v>0</v>
      </c>
      <c r="S93" s="106">
        <f>MŽP!U13</f>
        <v>0</v>
      </c>
      <c r="T93" s="157">
        <f>MŽP!W13</f>
        <v>0</v>
      </c>
      <c r="V93" s="162">
        <f>MŽP!Y13</f>
        <v>27874</v>
      </c>
      <c r="W93" s="444">
        <f>MŽP!Z13</f>
        <v>259424</v>
      </c>
      <c r="X93" s="158">
        <f>MŽP!AA13</f>
        <v>203676</v>
      </c>
    </row>
    <row r="94" spans="1:24" ht="89.25" customHeight="1" x14ac:dyDescent="0.2">
      <c r="A94" s="107">
        <v>87</v>
      </c>
      <c r="B94" s="108" t="s">
        <v>70</v>
      </c>
      <c r="C94" s="108" t="str">
        <f>NBS!C14</f>
        <v>429/2024</v>
      </c>
      <c r="D94" s="109" t="str">
        <f>NBS!D14</f>
        <v xml:space="preserve">Opatrenie Národnej banky Slovenska z ... 2023 o spôsobe preukazovania splnenia podmienok na udelenie povolenia na vznik a činnosť dôchodkovej správcovskej spoločnosti  </v>
      </c>
      <c r="E94" s="434" t="str">
        <f>NBS!E14</f>
        <v>https://www.slov-lex.sk/legislativne-procesy/SK/LP/2023/363</v>
      </c>
      <c r="F94" s="159">
        <f>NBS!F14</f>
        <v>45292</v>
      </c>
      <c r="G94" s="162">
        <f>NBS!G14</f>
        <v>0</v>
      </c>
      <c r="H94" s="106">
        <f>NBS!H14</f>
        <v>23</v>
      </c>
      <c r="I94" s="106" t="str">
        <f>NBS!I14</f>
        <v>0€</v>
      </c>
      <c r="J94" s="106" t="str">
        <f>NBS!J14</f>
        <v>0€</v>
      </c>
      <c r="K94" s="106">
        <f>NBS!K14</f>
        <v>0</v>
      </c>
      <c r="L94" s="106">
        <f>NBS!L14</f>
        <v>23</v>
      </c>
      <c r="M94" s="395">
        <f>NBS!O14</f>
        <v>23</v>
      </c>
      <c r="N94" s="162">
        <f>NBS!P14</f>
        <v>0</v>
      </c>
      <c r="O94" s="106">
        <f>NBS!Q14</f>
        <v>0</v>
      </c>
      <c r="P94" s="106">
        <f>NBS!R14</f>
        <v>0</v>
      </c>
      <c r="Q94" s="106">
        <f>NBS!S14</f>
        <v>0</v>
      </c>
      <c r="R94" s="106">
        <f>NBS!T14</f>
        <v>0</v>
      </c>
      <c r="S94" s="106">
        <f>NBS!U14</f>
        <v>0</v>
      </c>
      <c r="T94" s="157">
        <f>NBS!W14</f>
        <v>0</v>
      </c>
      <c r="V94" s="162">
        <f>NBS!Y14</f>
        <v>0</v>
      </c>
      <c r="W94" s="444">
        <f>NBS!Z14</f>
        <v>23</v>
      </c>
      <c r="X94" s="158">
        <f>NBS!AA14</f>
        <v>23</v>
      </c>
    </row>
    <row r="95" spans="1:24" ht="89.25" customHeight="1" x14ac:dyDescent="0.2">
      <c r="A95" s="107">
        <v>88</v>
      </c>
      <c r="B95" s="108" t="s">
        <v>97</v>
      </c>
      <c r="C95" s="108" t="str">
        <f>MF!C16</f>
        <v>106/2024</v>
      </c>
      <c r="D95" s="109" t="str">
        <f>MF!D16</f>
        <v>Zákon o správcoch úverov a nákupcoch úverov a o zmene a doplnení niektorých zákonov</v>
      </c>
      <c r="E95" s="434" t="str">
        <f>MF!E16</f>
        <v>https://www.slov-lex.sk/legislativne-procesy/SK/LP/2023/529</v>
      </c>
      <c r="F95" s="159">
        <f>MF!F16</f>
        <v>45444</v>
      </c>
      <c r="G95" s="162">
        <f>MF!G16</f>
        <v>1516580</v>
      </c>
      <c r="H95" s="106">
        <f>MF!H16</f>
        <v>0</v>
      </c>
      <c r="I95" s="106" t="str">
        <f>MF!I16</f>
        <v>0€</v>
      </c>
      <c r="J95" s="106" t="str">
        <f>MF!J16</f>
        <v>0€</v>
      </c>
      <c r="K95" s="106">
        <f>MF!K16</f>
        <v>1516580</v>
      </c>
      <c r="L95" s="106">
        <f>MF!L16</f>
        <v>0</v>
      </c>
      <c r="M95" s="395">
        <f>MF!O16</f>
        <v>-3033160</v>
      </c>
      <c r="N95" s="162">
        <f>MF!P16</f>
        <v>30000</v>
      </c>
      <c r="O95" s="106">
        <f>MF!Q16</f>
        <v>0</v>
      </c>
      <c r="P95" s="106">
        <f>MF!R16</f>
        <v>715339</v>
      </c>
      <c r="Q95" s="106">
        <f>MF!S16</f>
        <v>0</v>
      </c>
      <c r="R95" s="106">
        <f>MF!T16</f>
        <v>685339</v>
      </c>
      <c r="S95" s="106">
        <f>MF!U16</f>
        <v>0</v>
      </c>
      <c r="T95" s="157">
        <f>MF!W16</f>
        <v>-1370678</v>
      </c>
      <c r="V95" s="162">
        <f>MF!Y16</f>
        <v>2201919</v>
      </c>
      <c r="W95" s="444">
        <f>MF!Z16</f>
        <v>0</v>
      </c>
      <c r="X95" s="158">
        <f>MF!AA16</f>
        <v>-4403838</v>
      </c>
    </row>
    <row r="96" spans="1:24" ht="89.25" customHeight="1" x14ac:dyDescent="0.2">
      <c r="A96" s="107">
        <v>89</v>
      </c>
      <c r="B96" s="108" t="s">
        <v>94</v>
      </c>
      <c r="C96" s="108" t="str">
        <f>MŽP!C14</f>
        <v>259/2023</v>
      </c>
      <c r="D96" s="109" t="str">
        <f>MŽP!D14</f>
        <v>Vyhláška Ministerstva životného prostredia Slovenskej republiky č. 259/2023 Z. z., ktorou sa mení a dopĺňa vyhláška Ministerstva životného prostredia Slovenskej republiky č. 371/2015 Z. z., ktorou sa vykonávajú niektoré ustanovenia zákona o odpadoch v znení neskorších predpisov.</v>
      </c>
      <c r="E96" s="434" t="str">
        <f>MŽP!E14</f>
        <v>https://www.slov-lex.sk/legislativne-procesy/SK/LP/2022/765</v>
      </c>
      <c r="F96" s="159">
        <f>MŽP!F14</f>
        <v>45108</v>
      </c>
      <c r="G96" s="162">
        <f>MŽP!G14</f>
        <v>91368617</v>
      </c>
      <c r="H96" s="106">
        <f>MŽP!H14</f>
        <v>0</v>
      </c>
      <c r="I96" s="106" t="str">
        <f>MŽP!I14</f>
        <v>0€</v>
      </c>
      <c r="J96" s="106" t="str">
        <f>MŽP!J14</f>
        <v>0€</v>
      </c>
      <c r="K96" s="106">
        <f>MŽP!K14</f>
        <v>91368617</v>
      </c>
      <c r="L96" s="106">
        <f>MŽP!L14</f>
        <v>0</v>
      </c>
      <c r="M96" s="395">
        <f>MŽP!O14</f>
        <v>-182737234</v>
      </c>
      <c r="N96" s="162">
        <f>MŽP!P14</f>
        <v>0</v>
      </c>
      <c r="O96" s="106">
        <f>MŽP!Q14</f>
        <v>0</v>
      </c>
      <c r="P96" s="106">
        <f>MŽP!R14</f>
        <v>0</v>
      </c>
      <c r="Q96" s="106">
        <f>MŽP!S14</f>
        <v>0</v>
      </c>
      <c r="R96" s="106">
        <f>MŽP!T14</f>
        <v>0</v>
      </c>
      <c r="S96" s="106">
        <f>MŽP!U14</f>
        <v>0</v>
      </c>
      <c r="T96" s="157">
        <f>MŽP!W14</f>
        <v>0</v>
      </c>
      <c r="V96" s="162">
        <f>MŽP!Y14</f>
        <v>91368617</v>
      </c>
      <c r="W96" s="444">
        <f>MŽP!Z14</f>
        <v>0</v>
      </c>
      <c r="X96" s="158">
        <f>MŽP!AA14</f>
        <v>-182737234</v>
      </c>
    </row>
    <row r="97" spans="1:24" ht="89.25" customHeight="1" x14ac:dyDescent="0.2">
      <c r="A97" s="107">
        <v>90</v>
      </c>
      <c r="B97" s="108" t="s">
        <v>101</v>
      </c>
      <c r="C97" s="108" t="str">
        <f>MH!C9</f>
        <v>108/2024</v>
      </c>
      <c r="D97" s="109" t="str">
        <f>MH!D9</f>
        <v>Zákon č. 108/2024 Z. z. o ochrane spotrebiteľa a o zmene a doplnení niektorých zákonov</v>
      </c>
      <c r="E97" s="434" t="str">
        <f>MH!E9</f>
        <v>https://www.slov-lex.sk/legislativne-procesy/-/SK/LP/2022/39</v>
      </c>
      <c r="F97" s="159">
        <f>MH!F9</f>
        <v>45474</v>
      </c>
      <c r="G97" s="162">
        <f>MH!G9</f>
        <v>94633</v>
      </c>
      <c r="H97" s="106">
        <f>MH!H9</f>
        <v>1018010</v>
      </c>
      <c r="I97" s="106" t="str">
        <f>MH!I9</f>
        <v>0€</v>
      </c>
      <c r="J97" s="106" t="str">
        <f>MH!J9</f>
        <v>0€</v>
      </c>
      <c r="K97" s="106">
        <f>MH!K9</f>
        <v>94633</v>
      </c>
      <c r="L97" s="106">
        <f>MH!L9</f>
        <v>1018010</v>
      </c>
      <c r="M97" s="395">
        <f>MH!O9</f>
        <v>828744</v>
      </c>
      <c r="N97" s="162">
        <f>MH!P9</f>
        <v>0</v>
      </c>
      <c r="O97" s="106">
        <f>MH!Q9</f>
        <v>0</v>
      </c>
      <c r="P97" s="106">
        <f>MH!R9</f>
        <v>0</v>
      </c>
      <c r="Q97" s="106">
        <f>MH!S9</f>
        <v>0</v>
      </c>
      <c r="R97" s="106">
        <f>MH!T9</f>
        <v>0</v>
      </c>
      <c r="S97" s="106">
        <f>MH!U9</f>
        <v>0</v>
      </c>
      <c r="T97" s="157">
        <f>MH!W9</f>
        <v>0</v>
      </c>
      <c r="U97" s="110">
        <f>MH!X9</f>
        <v>0</v>
      </c>
      <c r="V97" s="162">
        <f>MH!Y9</f>
        <v>94633</v>
      </c>
      <c r="W97" s="444">
        <f>MH!Z9</f>
        <v>1018010</v>
      </c>
      <c r="X97" s="158">
        <f>MH!AA9</f>
        <v>828744</v>
      </c>
    </row>
    <row r="98" spans="1:24" ht="89.25" customHeight="1" x14ac:dyDescent="0.2">
      <c r="A98" s="107">
        <v>91</v>
      </c>
      <c r="B98" s="108" t="s">
        <v>64</v>
      </c>
      <c r="C98" s="108" t="str">
        <f>ÚREKPS!C10</f>
        <v>137/2024</v>
      </c>
      <c r="D98" s="109" t="str">
        <f>ÚREKPS!D10</f>
        <v>Vyhláška Úradu pre reguláciu elektronických komunikácií a poštových služieb zo 17. júna 2024 o podrobnostiach týkajúcich sa zmeny podniku poskytujúceho službu prístupu k internetu (</v>
      </c>
      <c r="E98" s="434" t="str">
        <f>ÚREKPS!E10</f>
        <v>https://www.slov-lex.sk/legislativne-procesy/SK/LP/2024/47</v>
      </c>
      <c r="F98" s="159">
        <f>ÚREKPS!F10</f>
        <v>45474</v>
      </c>
      <c r="G98" s="162">
        <f>ÚREKPS!G10</f>
        <v>9998965</v>
      </c>
      <c r="H98" s="106">
        <f>ÚREKPS!H10</f>
        <v>0</v>
      </c>
      <c r="I98" s="106" t="str">
        <f>ÚREKPS!I10</f>
        <v>0€</v>
      </c>
      <c r="J98" s="106" t="str">
        <f>ÚREKPS!J10</f>
        <v>0€</v>
      </c>
      <c r="K98" s="106">
        <f>ÚREKPS!K10</f>
        <v>9998965</v>
      </c>
      <c r="L98" s="106">
        <f>ÚREKPS!L10</f>
        <v>0</v>
      </c>
      <c r="M98" s="395">
        <f>ÚREKPS!O10</f>
        <v>-19997930</v>
      </c>
      <c r="N98" s="162">
        <f>ÚREKPS!P10</f>
        <v>9998965</v>
      </c>
      <c r="O98" s="106">
        <f>ÚREKPS!Q10</f>
        <v>0</v>
      </c>
      <c r="P98" s="106">
        <f>ÚREKPS!R10</f>
        <v>2130339</v>
      </c>
      <c r="Q98" s="106">
        <f>ÚREKPS!S10</f>
        <v>0</v>
      </c>
      <c r="R98" s="106">
        <f>ÚREKPS!T10</f>
        <v>-7868626</v>
      </c>
      <c r="S98" s="106">
        <f>ÚREKPS!U10</f>
        <v>0</v>
      </c>
      <c r="T98" s="157">
        <f>ÚREKPS!W10</f>
        <v>15737252</v>
      </c>
      <c r="V98" s="162">
        <f>ÚREKPS!Y10</f>
        <v>2130339</v>
      </c>
      <c r="W98" s="444">
        <f>ÚREKPS!Z10</f>
        <v>0</v>
      </c>
      <c r="X98" s="158">
        <f>ÚREKPS!AA10</f>
        <v>-4260678</v>
      </c>
    </row>
    <row r="99" spans="1:24" ht="89.25" customHeight="1" x14ac:dyDescent="0.2">
      <c r="A99" s="107">
        <v>92</v>
      </c>
      <c r="B99" s="108" t="s">
        <v>65</v>
      </c>
      <c r="C99" s="108" t="str">
        <f>ÚRSO!C13</f>
        <v>133/2024</v>
      </c>
      <c r="D99" s="109" t="str">
        <f>ÚRSO!D13</f>
        <v>Vyhláška Úradu pre reguláciu sieťových odvetví, ktorou sa mení a dopĺňa vyhláška Úradu pre reguláciu sieťových odvetví č. 207/2023 Z. z., ktorou sa ustanovujú pravidlá pre fungovanie vnútorného trhu s elektrinou, obsahové náležitosti prevádzkového poriadku prevádzkovateľa sústavy, organizátora krátkodobého trhu s elektrinou a rozsah obchodných podmienok, ktoré sú súčasťou prevádzkového poriadku prevádzkovateľa sústavy v znení vyhlášky č. 492/2023 Z. z.</v>
      </c>
      <c r="E99" s="434" t="str">
        <f>ÚRSO!E13</f>
        <v>https://www.slov-lex.sk/legislativne-procesy/SK/LP/2024/210</v>
      </c>
      <c r="F99" s="159">
        <f>ÚRSO!F13</f>
        <v>45474</v>
      </c>
      <c r="G99" s="162">
        <f>ÚRSO!G13</f>
        <v>102130</v>
      </c>
      <c r="H99" s="106">
        <f>ÚRSO!H13</f>
        <v>408422</v>
      </c>
      <c r="I99" s="106" t="str">
        <f>ÚRSO!I13</f>
        <v>0€</v>
      </c>
      <c r="J99" s="106" t="str">
        <f>ÚRSO!J13</f>
        <v>0€</v>
      </c>
      <c r="K99" s="106">
        <f>ÚRSO!K13</f>
        <v>102130</v>
      </c>
      <c r="L99" s="106">
        <f>ÚRSO!L13</f>
        <v>408422</v>
      </c>
      <c r="M99" s="395">
        <f>ÚRSO!O13</f>
        <v>204162</v>
      </c>
      <c r="N99" s="162">
        <f>ÚRSO!P13</f>
        <v>0</v>
      </c>
      <c r="O99" s="106">
        <f>ÚRSO!Q13</f>
        <v>0</v>
      </c>
      <c r="P99" s="106">
        <f>ÚRSO!R13</f>
        <v>0</v>
      </c>
      <c r="Q99" s="106">
        <f>ÚRSO!S13</f>
        <v>0</v>
      </c>
      <c r="R99" s="106">
        <f>ÚRSO!T13</f>
        <v>0</v>
      </c>
      <c r="S99" s="106">
        <f>ÚRSO!U13</f>
        <v>0</v>
      </c>
      <c r="T99" s="157">
        <f>ÚRSO!W13</f>
        <v>0</v>
      </c>
      <c r="V99" s="162">
        <f>ÚRSO!Y13</f>
        <v>102130</v>
      </c>
      <c r="W99" s="444">
        <f>ÚRSO!Z13</f>
        <v>408422</v>
      </c>
      <c r="X99" s="158">
        <f>ÚRSO!AA13</f>
        <v>204162</v>
      </c>
    </row>
    <row r="100" spans="1:24" ht="89.25" customHeight="1" x14ac:dyDescent="0.2">
      <c r="A100" s="107">
        <v>93</v>
      </c>
      <c r="B100" s="108" t="s">
        <v>65</v>
      </c>
      <c r="C100" s="108" t="str">
        <f>ÚRSO!C14</f>
        <v>141/2024</v>
      </c>
      <c r="D100" s="109" t="str">
        <f>ÚRSO!D14</f>
        <v>Vyhláška Úradu pre reguláciu sieťových odvetví, ktorou sa mení a dopĺňa vyhláška Úradu pre reguláciu sieťových odvetví č. 312/2022 Z. z., ktorou sa ustanovuje cenová regulácia v tepelnej energetike</v>
      </c>
      <c r="E100" s="434" t="str">
        <f>ÚRSO!E14</f>
        <v>https://www.slov-lex.sk/legislativne-procesy/SK/LP/2024/216</v>
      </c>
      <c r="F100" s="159">
        <f>ÚRSO!F14</f>
        <v>45474</v>
      </c>
      <c r="G100" s="162">
        <f>ÚRSO!G14</f>
        <v>10417</v>
      </c>
      <c r="H100" s="106">
        <f>ÚRSO!H14</f>
        <v>0</v>
      </c>
      <c r="I100" s="106" t="str">
        <f>ÚRSO!I14</f>
        <v>0€</v>
      </c>
      <c r="J100" s="106" t="str">
        <f>ÚRSO!J14</f>
        <v>0€</v>
      </c>
      <c r="K100" s="106">
        <f>ÚRSO!K14</f>
        <v>10417</v>
      </c>
      <c r="L100" s="106">
        <f>ÚRSO!L14</f>
        <v>0</v>
      </c>
      <c r="M100" s="395">
        <f>ÚRSO!O14</f>
        <v>-20834</v>
      </c>
      <c r="N100" s="162">
        <f>ÚRSO!P14</f>
        <v>0</v>
      </c>
      <c r="O100" s="106">
        <f>ÚRSO!Q14</f>
        <v>0</v>
      </c>
      <c r="P100" s="106">
        <f>ÚRSO!R14</f>
        <v>0</v>
      </c>
      <c r="Q100" s="106">
        <f>ÚRSO!S14</f>
        <v>0</v>
      </c>
      <c r="R100" s="106">
        <f>ÚRSO!T14</f>
        <v>0</v>
      </c>
      <c r="S100" s="106">
        <f>ÚRSO!U14</f>
        <v>0</v>
      </c>
      <c r="T100" s="157">
        <f>ÚRSO!W14</f>
        <v>0</v>
      </c>
      <c r="V100" s="162">
        <f>ÚRSO!Y14</f>
        <v>10417</v>
      </c>
      <c r="W100" s="444">
        <f>ÚRSO!Z14</f>
        <v>0</v>
      </c>
      <c r="X100" s="158">
        <f>ÚRSO!AA14</f>
        <v>-20834</v>
      </c>
    </row>
    <row r="101" spans="1:24" ht="89.25" customHeight="1" x14ac:dyDescent="0.2">
      <c r="A101" s="107">
        <v>94</v>
      </c>
      <c r="B101" s="108" t="s">
        <v>65</v>
      </c>
      <c r="C101" s="108" t="str">
        <f>ÚRSO!C15</f>
        <v>146/2024</v>
      </c>
      <c r="D101" s="109" t="str">
        <f>ÚRSO!D15</f>
        <v>Vyhláška Úradu pre reguláciu sieťových odvetví, ktorou sa ustanovuje rozsah ekonomicky oprávnených nákladov vyvolaných odpojením sa odberateľa od sústavy tepelných zariadení dodávateľa a spôsob ich výpočtu (ďalej len „návrh vyhlášky“).</v>
      </c>
      <c r="E101" s="434" t="str">
        <f>ÚRSO!E15</f>
        <v>https://www.slov-lex.sk/legislativne-procesy/SK/LP/2023/599</v>
      </c>
      <c r="F101" s="159">
        <f>ÚRSO!F15</f>
        <v>45474</v>
      </c>
      <c r="G101" s="162">
        <f>ÚRSO!G15</f>
        <v>14368</v>
      </c>
      <c r="H101" s="106">
        <f>ÚRSO!H15</f>
        <v>0</v>
      </c>
      <c r="I101" s="106" t="str">
        <f>ÚRSO!I15</f>
        <v>0€</v>
      </c>
      <c r="J101" s="106" t="str">
        <f>ÚRSO!J15</f>
        <v>0€</v>
      </c>
      <c r="K101" s="106">
        <f>ÚRSO!K15</f>
        <v>14368</v>
      </c>
      <c r="L101" s="106">
        <f>ÚRSO!L15</f>
        <v>0</v>
      </c>
      <c r="M101" s="395">
        <f>ÚRSO!O15</f>
        <v>-28736</v>
      </c>
      <c r="N101" s="162">
        <f>ÚRSO!P15</f>
        <v>0</v>
      </c>
      <c r="O101" s="106">
        <f>ÚRSO!Q15</f>
        <v>0</v>
      </c>
      <c r="P101" s="106">
        <f>ÚRSO!R15</f>
        <v>0</v>
      </c>
      <c r="Q101" s="106">
        <f>ÚRSO!S15</f>
        <v>0</v>
      </c>
      <c r="R101" s="106">
        <f>ÚRSO!T15</f>
        <v>0</v>
      </c>
      <c r="S101" s="106">
        <f>ÚRSO!U15</f>
        <v>0</v>
      </c>
      <c r="T101" s="157">
        <f>ÚRSO!W15</f>
        <v>0</v>
      </c>
      <c r="V101" s="162">
        <f>ÚRSO!Y15</f>
        <v>14368</v>
      </c>
      <c r="W101" s="444">
        <f>ÚRSO!Z15</f>
        <v>0</v>
      </c>
      <c r="X101" s="158">
        <f>ÚRSO!AA15</f>
        <v>-28736</v>
      </c>
    </row>
    <row r="102" spans="1:24" ht="89.25" customHeight="1" x14ac:dyDescent="0.2">
      <c r="A102" s="107">
        <v>95</v>
      </c>
      <c r="B102" s="108" t="s">
        <v>97</v>
      </c>
      <c r="C102" s="108" t="str">
        <f>MF!C17</f>
        <v>123/2022</v>
      </c>
      <c r="D102" s="109" t="str">
        <f>MF!D17</f>
        <v>Vyhláška Ministerstva financií SR, ktorou sa vykonáva zákon č. 123/2022 Z. z. o centrálnom registri účtov a o zmene a doplnení niektorých zákonov</v>
      </c>
      <c r="E102" s="434" t="str">
        <f>MF!E17</f>
        <v>https://www.slov-lex.sk/legislativne-procesy/SK/LP/2023/511</v>
      </c>
      <c r="F102" s="159">
        <f>MF!F17</f>
        <v>44927</v>
      </c>
      <c r="G102" s="162">
        <f>MF!G17</f>
        <v>1995000</v>
      </c>
      <c r="H102" s="106">
        <f>MF!H17</f>
        <v>312051</v>
      </c>
      <c r="I102" s="106" t="str">
        <f>MF!I17</f>
        <v>0€</v>
      </c>
      <c r="J102" s="106" t="str">
        <f>MF!J17</f>
        <v>0€</v>
      </c>
      <c r="K102" s="106">
        <f>MF!K17</f>
        <v>1995000</v>
      </c>
      <c r="L102" s="106">
        <f>MF!L17</f>
        <v>312051</v>
      </c>
      <c r="M102" s="395">
        <f>MF!O17</f>
        <v>-3677949</v>
      </c>
      <c r="N102" s="162">
        <f>MF!P17</f>
        <v>0</v>
      </c>
      <c r="O102" s="106">
        <f>MF!Q17</f>
        <v>0</v>
      </c>
      <c r="P102" s="106">
        <f>MF!R17</f>
        <v>0</v>
      </c>
      <c r="Q102" s="106">
        <f>MF!S17</f>
        <v>0</v>
      </c>
      <c r="R102" s="106">
        <f>MF!T17</f>
        <v>0</v>
      </c>
      <c r="S102" s="106">
        <f>MF!U17</f>
        <v>0</v>
      </c>
      <c r="T102" s="157">
        <f>MF!W17</f>
        <v>0</v>
      </c>
      <c r="V102" s="162">
        <f>MF!Y17</f>
        <v>1995000</v>
      </c>
      <c r="W102" s="444">
        <f>MF!Z17</f>
        <v>312051</v>
      </c>
      <c r="X102" s="158">
        <f>MF!AA17</f>
        <v>-3677949</v>
      </c>
    </row>
    <row r="103" spans="1:24" ht="89.25" customHeight="1" x14ac:dyDescent="0.2">
      <c r="A103" s="107">
        <v>96</v>
      </c>
      <c r="B103" s="108" t="s">
        <v>70</v>
      </c>
      <c r="C103" s="108" t="str">
        <f>NBS!C15</f>
        <v>7/2023</v>
      </c>
      <c r="D103" s="109" t="str">
        <f>NBS!D15</f>
        <v>Opatrenie Národnej banky Slovenska z ... 2023 o predkladaní výkazov platobnými inštitúciami, pobočkami zahraničných platobných inštitúcií, inštitúciami elektronických peňazí, pobočkami zahraničných inštitúcií elektronických peňazí, poskytovateľmi platobných služieb v obmedzenom rozsahu a bankami</v>
      </c>
      <c r="E103" s="434" t="str">
        <f>NBS!E15</f>
        <v>https://www.slov-lex.sk/legislativne-procesy/SK/LP/2023/544</v>
      </c>
      <c r="F103" s="159">
        <f>NBS!F15</f>
        <v>45658</v>
      </c>
      <c r="G103" s="162">
        <f>NBS!G15</f>
        <v>14868</v>
      </c>
      <c r="H103" s="106">
        <f>NBS!H15</f>
        <v>29736</v>
      </c>
      <c r="I103" s="106" t="str">
        <f>NBS!I15</f>
        <v>0€</v>
      </c>
      <c r="J103" s="106" t="str">
        <f>NBS!J15</f>
        <v>0€</v>
      </c>
      <c r="K103" s="106">
        <f>NBS!K15</f>
        <v>14868</v>
      </c>
      <c r="L103" s="106">
        <f>NBS!L15</f>
        <v>29736</v>
      </c>
      <c r="M103" s="395">
        <f>NBS!O15</f>
        <v>0</v>
      </c>
      <c r="N103" s="162">
        <f>NBS!P15</f>
        <v>0</v>
      </c>
      <c r="O103" s="106">
        <f>NBS!Q15</f>
        <v>0</v>
      </c>
      <c r="P103" s="106">
        <f>NBS!R15</f>
        <v>0</v>
      </c>
      <c r="Q103" s="106">
        <f>NBS!S15</f>
        <v>0</v>
      </c>
      <c r="R103" s="106">
        <f>NBS!T15</f>
        <v>0</v>
      </c>
      <c r="S103" s="106">
        <f>NBS!U15</f>
        <v>0</v>
      </c>
      <c r="T103" s="157">
        <f>NBS!W15</f>
        <v>0</v>
      </c>
      <c r="V103" s="162">
        <f>NBS!Y15</f>
        <v>14868</v>
      </c>
      <c r="W103" s="444">
        <f>NBS!Z15</f>
        <v>29736</v>
      </c>
      <c r="X103" s="158">
        <f>NBS!AA15</f>
        <v>0</v>
      </c>
    </row>
    <row r="104" spans="1:24" ht="89.25" customHeight="1" x14ac:dyDescent="0.2">
      <c r="A104" s="107">
        <v>97</v>
      </c>
      <c r="B104" s="108" t="s">
        <v>70</v>
      </c>
      <c r="C104" s="108" t="str">
        <f>NBS!C16</f>
        <v>9/2023</v>
      </c>
      <c r="D104" s="109" t="str">
        <f>NBS!D16</f>
        <v>Opatrenie Národnej banky Slovenska z ... 2023 o registri bankových úverov a záruk</v>
      </c>
      <c r="E104" s="434" t="str">
        <f>NBS!E16</f>
        <v>https://www.slov-lex.sk/legislativne-procesy/SK/LP/2023/569</v>
      </c>
      <c r="F104" s="159">
        <f>NBS!F16</f>
        <v>45474</v>
      </c>
      <c r="G104" s="162">
        <f>NBS!G16</f>
        <v>242991</v>
      </c>
      <c r="H104" s="106">
        <f>NBS!H16</f>
        <v>506392</v>
      </c>
      <c r="I104" s="106" t="str">
        <f>NBS!I16</f>
        <v>0€</v>
      </c>
      <c r="J104" s="106" t="str">
        <f>NBS!J16</f>
        <v>0€</v>
      </c>
      <c r="K104" s="106">
        <f>NBS!K16</f>
        <v>242991</v>
      </c>
      <c r="L104" s="106">
        <f>NBS!L16</f>
        <v>506392</v>
      </c>
      <c r="M104" s="395">
        <f>NBS!O16</f>
        <v>20410</v>
      </c>
      <c r="N104" s="162">
        <f>NBS!P16</f>
        <v>0</v>
      </c>
      <c r="O104" s="106">
        <f>NBS!Q16</f>
        <v>0</v>
      </c>
      <c r="P104" s="106">
        <f>NBS!R16</f>
        <v>0</v>
      </c>
      <c r="Q104" s="106">
        <f>NBS!S16</f>
        <v>0</v>
      </c>
      <c r="R104" s="106">
        <f>NBS!T16</f>
        <v>0</v>
      </c>
      <c r="S104" s="106">
        <f>NBS!U16</f>
        <v>0</v>
      </c>
      <c r="T104" s="157">
        <f>NBS!W16</f>
        <v>0</v>
      </c>
      <c r="V104" s="162">
        <f>NBS!Y16</f>
        <v>242991</v>
      </c>
      <c r="W104" s="444">
        <f>NBS!Z16</f>
        <v>506392</v>
      </c>
      <c r="X104" s="158">
        <f>NBS!AA16</f>
        <v>20410</v>
      </c>
    </row>
    <row r="105" spans="1:24" ht="89.25" customHeight="1" x14ac:dyDescent="0.2">
      <c r="A105" s="107">
        <v>98</v>
      </c>
      <c r="B105" s="108" t="s">
        <v>93</v>
      </c>
      <c r="C105" s="108" t="str">
        <f>ŠÚ!C8</f>
        <v>425/2023</v>
      </c>
      <c r="D105" s="109" t="str">
        <f>ŠÚ!D8</f>
        <v>Vyhláška Štatistického úradu Slovenskej republiky, ktorou sa vydáva Program štátnych štatistických zisťovaní na roky 2024 až 2026</v>
      </c>
      <c r="E105" s="434" t="str">
        <f>ŠÚ!E8</f>
        <v>https://www.slov-lex.sk/legislativne-procesy/SK/LP/2023/516</v>
      </c>
      <c r="F105" s="159">
        <f>ŠÚ!F8</f>
        <v>45292</v>
      </c>
      <c r="G105" s="162">
        <f>ŠÚ!G8</f>
        <v>601</v>
      </c>
      <c r="H105" s="106">
        <f>ŠÚ!H8</f>
        <v>884</v>
      </c>
      <c r="I105" s="106" t="str">
        <f>ŠÚ!I8</f>
        <v>0€</v>
      </c>
      <c r="J105" s="106" t="str">
        <f>ŠÚ!J8</f>
        <v>0€</v>
      </c>
      <c r="K105" s="106">
        <f>ŠÚ!K8</f>
        <v>601</v>
      </c>
      <c r="L105" s="106">
        <f>ŠÚ!L8</f>
        <v>884</v>
      </c>
      <c r="M105" s="395">
        <f>ŠÚ!O8</f>
        <v>-318</v>
      </c>
      <c r="N105" s="162">
        <f>ŠÚ!P8</f>
        <v>0</v>
      </c>
      <c r="O105" s="106">
        <f>ŠÚ!Q8</f>
        <v>0</v>
      </c>
      <c r="P105" s="106">
        <f>ŠÚ!R8</f>
        <v>0</v>
      </c>
      <c r="Q105" s="106">
        <f>ŠÚ!S8</f>
        <v>0</v>
      </c>
      <c r="R105" s="106">
        <f>ŠÚ!T8</f>
        <v>0</v>
      </c>
      <c r="S105" s="106">
        <f>ŠÚ!U8</f>
        <v>0</v>
      </c>
      <c r="T105" s="157">
        <f>ŠÚ!W8</f>
        <v>0</v>
      </c>
      <c r="V105" s="162">
        <f>ŠÚ!Y8</f>
        <v>601</v>
      </c>
      <c r="W105" s="444">
        <f>ŠÚ!Z8</f>
        <v>884</v>
      </c>
      <c r="X105" s="158">
        <f>ŠÚ!AA8</f>
        <v>-318</v>
      </c>
    </row>
    <row r="106" spans="1:24" ht="89.25" customHeight="1" x14ac:dyDescent="0.2">
      <c r="A106" s="107">
        <v>99</v>
      </c>
      <c r="B106" s="108" t="s">
        <v>70</v>
      </c>
      <c r="C106" s="108" t="str">
        <f>NBS!C17</f>
        <v>8/2024</v>
      </c>
      <c r="D106" s="109" t="str">
        <f>NBS!D17</f>
        <v>Opatrenie Národnej banky Slovenska z 3. decembra 2024 č. 8/2024, ktorým sa mení a dopĺňa opatrenie Národnej banky Slovenska z 25. mája 2021 č. 5/2021 o poplatkoch za úkony Národnej banky Slovenska</v>
      </c>
      <c r="E106" s="434" t="str">
        <f>NBS!E17</f>
        <v>https://www.slov-lex.sk/legislativne-procesy/SK/LP/2024/402</v>
      </c>
      <c r="F106" s="159">
        <f>NBS!F17</f>
        <v>45658</v>
      </c>
      <c r="G106" s="162">
        <f>NBS!G17</f>
        <v>35729</v>
      </c>
      <c r="H106" s="106">
        <f>NBS!H17</f>
        <v>0</v>
      </c>
      <c r="I106" s="106" t="str">
        <f>NBS!I17</f>
        <v>0€</v>
      </c>
      <c r="J106" s="106" t="str">
        <f>NBS!J17</f>
        <v>0€</v>
      </c>
      <c r="K106" s="106">
        <f>NBS!K17</f>
        <v>35729</v>
      </c>
      <c r="L106" s="106">
        <f>NBS!L17</f>
        <v>0</v>
      </c>
      <c r="M106" s="395">
        <f>NBS!O17</f>
        <v>-71458</v>
      </c>
      <c r="N106" s="162">
        <f>NBS!P17</f>
        <v>0</v>
      </c>
      <c r="O106" s="106">
        <f>NBS!Q17</f>
        <v>0</v>
      </c>
      <c r="P106" s="106">
        <f>NBS!R17</f>
        <v>0</v>
      </c>
      <c r="Q106" s="106">
        <f>NBS!S17</f>
        <v>0</v>
      </c>
      <c r="R106" s="106">
        <f>NBS!T17</f>
        <v>0</v>
      </c>
      <c r="S106" s="106">
        <f>NBS!U17</f>
        <v>0</v>
      </c>
      <c r="T106" s="157">
        <f>NBS!W17</f>
        <v>0</v>
      </c>
      <c r="V106" s="162">
        <f>NBS!Y17</f>
        <v>35729</v>
      </c>
      <c r="W106" s="444">
        <f>NBS!Z17</f>
        <v>0</v>
      </c>
      <c r="X106" s="158">
        <f>NBS!AA17</f>
        <v>-71458</v>
      </c>
    </row>
    <row r="107" spans="1:24" ht="89.25" customHeight="1" x14ac:dyDescent="0.2">
      <c r="A107" s="107">
        <v>100</v>
      </c>
      <c r="B107" s="108" t="s">
        <v>104</v>
      </c>
      <c r="C107" s="108" t="str">
        <f>MZ!C12</f>
        <v>28167/2007</v>
      </c>
      <c r="D107" s="109" t="str">
        <f>MZ!D12</f>
        <v>Opatrenie Ministerstva zdravotníctva Slovenskej republiky, ktorým sa mení a dopĺňa výnos Ministerstva pôdohospodárstva Slovenskej republiky a Ministerstva zdravotníctva Slovenskej republiky z 12. apríla 2006 č. 28167/2007-OL, ktorým sa vydáva hlava Potravinového kódexu Slovenskej republiky upravujúca všeobecné požiadavky na konštrukciu, usporiadanie a vybavenie potravinárskych prevádzkarní a niektoré osobitné požiadavky na výrobu a predaj tradičných potravín a na priame dodávanie malého množstva potravín</v>
      </c>
      <c r="E107" s="434" t="str">
        <f>MZ!E12</f>
        <v>https://www.slov-lex.sk/legislativne-procesy/SK/LP/2023/435</v>
      </c>
      <c r="F107" s="159">
        <f>MZ!F12</f>
        <v>45170</v>
      </c>
      <c r="G107" s="162">
        <f>MZ!G12</f>
        <v>0</v>
      </c>
      <c r="H107" s="106">
        <f>MZ!H12</f>
        <v>723319</v>
      </c>
      <c r="I107" s="106" t="str">
        <f>MZ!I12</f>
        <v>0€</v>
      </c>
      <c r="J107" s="106" t="str">
        <f>MZ!J12</f>
        <v>0€</v>
      </c>
      <c r="K107" s="106">
        <f>MZ!K12</f>
        <v>0</v>
      </c>
      <c r="L107" s="106">
        <f>MZ!L12</f>
        <v>723319</v>
      </c>
      <c r="M107" s="395">
        <f>MZ!O12</f>
        <v>723319</v>
      </c>
      <c r="N107" s="162">
        <f>MZ!P12</f>
        <v>0</v>
      </c>
      <c r="O107" s="106">
        <f>MZ!Q12</f>
        <v>0</v>
      </c>
      <c r="P107" s="106">
        <f>MZ!R12</f>
        <v>0</v>
      </c>
      <c r="Q107" s="106">
        <f>MZ!S12</f>
        <v>0</v>
      </c>
      <c r="R107" s="106">
        <f>MZ!T12</f>
        <v>0</v>
      </c>
      <c r="S107" s="106">
        <f>MZ!U12</f>
        <v>0</v>
      </c>
      <c r="T107" s="157">
        <f>MZ!W12</f>
        <v>0</v>
      </c>
      <c r="V107" s="162">
        <f>MZ!Y12</f>
        <v>0</v>
      </c>
      <c r="W107" s="444">
        <f>MZ!Z12</f>
        <v>723319</v>
      </c>
      <c r="X107" s="158">
        <f>MZ!AA12</f>
        <v>723319</v>
      </c>
    </row>
    <row r="108" spans="1:24" ht="89.25" customHeight="1" x14ac:dyDescent="0.2">
      <c r="A108" s="107">
        <v>101</v>
      </c>
      <c r="B108" s="108" t="s">
        <v>104</v>
      </c>
      <c r="C108" s="108" t="str">
        <f>MZ!C13</f>
        <v>527/2007</v>
      </c>
      <c r="D108" s="109" t="str">
        <f>MZ!D13</f>
        <v>Vyhláška ministerstva zdravotníctva SR , ktorou sa mení vyhláška Ministerstva zdravotníctva SR 527/2007 Z. z., ktorou sa ustanovujú podrobnosti o požiadavkách na zotavovacie podujatie</v>
      </c>
      <c r="E108" s="434" t="str">
        <f>MZ!E13</f>
        <v>https://www.slov-lex.sk/legislativne-procesy/SK/LP/2023/528</v>
      </c>
      <c r="F108" s="159">
        <f>MZ!F13</f>
        <v>45231</v>
      </c>
      <c r="G108" s="162">
        <f>MZ!G13</f>
        <v>0</v>
      </c>
      <c r="H108" s="106">
        <f>MZ!H13</f>
        <v>66113</v>
      </c>
      <c r="I108" s="106" t="str">
        <f>MZ!I13</f>
        <v>0€</v>
      </c>
      <c r="J108" s="106" t="str">
        <f>MZ!J13</f>
        <v>0€</v>
      </c>
      <c r="K108" s="106">
        <f>MZ!K13</f>
        <v>0</v>
      </c>
      <c r="L108" s="106">
        <f>MZ!L13</f>
        <v>66113</v>
      </c>
      <c r="M108" s="395">
        <f>MZ!O13</f>
        <v>66113</v>
      </c>
      <c r="N108" s="162">
        <f>MZ!P13</f>
        <v>0</v>
      </c>
      <c r="O108" s="106">
        <f>MZ!Q13</f>
        <v>0</v>
      </c>
      <c r="P108" s="106">
        <f>MZ!R13</f>
        <v>0</v>
      </c>
      <c r="Q108" s="106">
        <f>MZ!S13</f>
        <v>0</v>
      </c>
      <c r="R108" s="106">
        <f>MZ!T13</f>
        <v>0</v>
      </c>
      <c r="S108" s="106">
        <f>MZ!U13</f>
        <v>0</v>
      </c>
      <c r="T108" s="157">
        <f>MZ!W13</f>
        <v>0</v>
      </c>
      <c r="V108" s="162">
        <f>MZ!Y13</f>
        <v>0</v>
      </c>
      <c r="W108" s="444">
        <f>MZ!Z13</f>
        <v>66113</v>
      </c>
      <c r="X108" s="158">
        <f>MZ!AA13</f>
        <v>66113</v>
      </c>
    </row>
    <row r="109" spans="1:24" ht="89.25" customHeight="1" x14ac:dyDescent="0.2">
      <c r="A109" s="107">
        <v>102</v>
      </c>
      <c r="B109" s="108" t="s">
        <v>99</v>
      </c>
      <c r="C109" s="108" t="str">
        <f>MV!C10</f>
        <v>6228/2002</v>
      </c>
      <c r="D109" s="109" t="str">
        <f>MV!D10</f>
        <v xml:space="preserve">Vyhláška Ministerstva vnútra Slovenskej republiky, ktorou sa mení a dopĺňa vyhláška Ministerstva vnútra Slovenskej republiky č. 628/2002 Z. z., ktorou sa vykonávajú niektoré ustanovenia zákona o archívoch a registratúrach </v>
      </c>
      <c r="E109" s="434" t="str">
        <f>MV!E10</f>
        <v>https://www.slov-lex.sk/legislativne-procesy/SK/LP/2023/367</v>
      </c>
      <c r="F109" s="159">
        <f>MV!F10</f>
        <v>45200</v>
      </c>
      <c r="G109" s="162">
        <f>MV!G10</f>
        <v>69402</v>
      </c>
      <c r="H109" s="106">
        <f>MV!H10</f>
        <v>200494</v>
      </c>
      <c r="I109" s="106" t="str">
        <f>MV!I10</f>
        <v>0€</v>
      </c>
      <c r="J109" s="106" t="str">
        <f>MV!J10</f>
        <v>0€</v>
      </c>
      <c r="K109" s="106">
        <f>MV!K10</f>
        <v>69402</v>
      </c>
      <c r="L109" s="106">
        <f>MV!L10</f>
        <v>200494</v>
      </c>
      <c r="M109" s="395">
        <f>MV!O10</f>
        <v>61690</v>
      </c>
      <c r="N109" s="162">
        <f>MV!P10</f>
        <v>0</v>
      </c>
      <c r="O109" s="106">
        <f>MV!Q10</f>
        <v>0</v>
      </c>
      <c r="P109" s="106">
        <f>MV!R10</f>
        <v>0</v>
      </c>
      <c r="Q109" s="106">
        <f>MV!S10</f>
        <v>0</v>
      </c>
      <c r="R109" s="106">
        <f>MV!T10</f>
        <v>0</v>
      </c>
      <c r="S109" s="106">
        <f>MV!U10</f>
        <v>0</v>
      </c>
      <c r="T109" s="157">
        <f>MV!V10</f>
        <v>0</v>
      </c>
      <c r="V109" s="162">
        <f>MV!Y10</f>
        <v>69402</v>
      </c>
      <c r="W109" s="444">
        <f>MV!Z10</f>
        <v>200494</v>
      </c>
      <c r="X109" s="158">
        <f>MV!AA10</f>
        <v>61690</v>
      </c>
    </row>
    <row r="110" spans="1:24" ht="89.25" customHeight="1" x14ac:dyDescent="0.2">
      <c r="A110" s="107">
        <v>103</v>
      </c>
      <c r="B110" s="108" t="s">
        <v>97</v>
      </c>
      <c r="C110" s="108" t="str">
        <f>MF!C18</f>
        <v>248/2024</v>
      </c>
      <c r="D110" s="109" t="str">
        <f>MF!D18</f>
        <v>Zákon o niektorých povinnostiach a oprávneniach v oblasti kryptoaktív a o zmene a doplnení niektorých zákonov</v>
      </c>
      <c r="E110" s="434" t="str">
        <f>MF!E18</f>
        <v>https://www.slov-lex.sk/legislativne-procesy/SK/LP/2024/86</v>
      </c>
      <c r="F110" s="159">
        <f>MF!F18</f>
        <v>45473</v>
      </c>
      <c r="G110" s="162">
        <f>MF!G18</f>
        <v>61</v>
      </c>
      <c r="H110" s="106">
        <f>MF!H18</f>
        <v>51568</v>
      </c>
      <c r="I110" s="106" t="str">
        <f>MF!I18</f>
        <v>0€</v>
      </c>
      <c r="J110" s="106" t="str">
        <f>MF!J18</f>
        <v>0€</v>
      </c>
      <c r="K110" s="106">
        <f>MF!K18</f>
        <v>61</v>
      </c>
      <c r="L110" s="106">
        <f>MF!L18</f>
        <v>51568</v>
      </c>
      <c r="M110" s="395">
        <f>MF!O18</f>
        <v>51446</v>
      </c>
      <c r="N110" s="160">
        <f>MF!P18</f>
        <v>0</v>
      </c>
      <c r="O110" s="161">
        <f>MF!Q18</f>
        <v>0</v>
      </c>
      <c r="P110" s="161">
        <f>MF!R18</f>
        <v>0</v>
      </c>
      <c r="Q110" s="161">
        <f>MF!S18</f>
        <v>0</v>
      </c>
      <c r="R110" s="161">
        <f>MF!T18</f>
        <v>0</v>
      </c>
      <c r="S110" s="161">
        <f>MF!U18</f>
        <v>0</v>
      </c>
      <c r="T110" s="157">
        <f>MF!W18</f>
        <v>0</v>
      </c>
      <c r="V110" s="162">
        <f>MF!Y18</f>
        <v>61</v>
      </c>
      <c r="W110" s="444">
        <f>MF!Z18</f>
        <v>51568</v>
      </c>
      <c r="X110" s="158">
        <f>MF!AA18</f>
        <v>51446</v>
      </c>
    </row>
    <row r="111" spans="1:24" ht="89.25" customHeight="1" x14ac:dyDescent="0.2">
      <c r="A111" s="107">
        <v>104</v>
      </c>
      <c r="B111" s="108" t="s">
        <v>106</v>
      </c>
      <c r="C111" s="108" t="str">
        <f>MD!C12</f>
        <v>228/2020</v>
      </c>
      <c r="D111" s="109" t="str">
        <f>MD!D12</f>
        <v>Vyhláška Ministerstva dopravy a výstavby Slovenskej republiky, ktorou sa mení vyhláška Ministerstva dopravy a výstavby Slovenskej republiky č. 228/2020 Z. z., ktorou sa vymedzujú úseky diaľnic, ciest I. triedy a ciest II. triedy s výberom mýta v znení neskorších predpisov</v>
      </c>
      <c r="E111" s="434" t="str">
        <f>MD!E12</f>
        <v>https://www.slov-lex.sk/legislativne-procesy/SK/LP/2022/720</v>
      </c>
      <c r="F111" s="159">
        <f>MD!F12</f>
        <v>44927</v>
      </c>
      <c r="G111" s="162">
        <f>MD!G12</f>
        <v>1820000</v>
      </c>
      <c r="H111" s="106">
        <f>MD!H12</f>
        <v>0</v>
      </c>
      <c r="I111" s="106" t="str">
        <f>MD!I12</f>
        <v>0€</v>
      </c>
      <c r="J111" s="106" t="str">
        <f>MD!J12</f>
        <v>0€</v>
      </c>
      <c r="K111" s="106">
        <f>MD!K12</f>
        <v>1820000</v>
      </c>
      <c r="L111" s="106">
        <f>MD!L12</f>
        <v>0</v>
      </c>
      <c r="M111" s="395">
        <f>MD!O12</f>
        <v>-3640000</v>
      </c>
      <c r="N111" s="162">
        <f>MD!P12</f>
        <v>0</v>
      </c>
      <c r="O111" s="106">
        <f>MD!Q12</f>
        <v>0</v>
      </c>
      <c r="P111" s="106">
        <f>MD!R12</f>
        <v>0</v>
      </c>
      <c r="Q111" s="106">
        <f>MD!S12</f>
        <v>0</v>
      </c>
      <c r="R111" s="106">
        <f>MD!T12</f>
        <v>0</v>
      </c>
      <c r="S111" s="106">
        <f>MD!U12</f>
        <v>0</v>
      </c>
      <c r="T111" s="157">
        <f>MD!W12</f>
        <v>0</v>
      </c>
      <c r="V111" s="162">
        <f>MD!Y12</f>
        <v>1820000</v>
      </c>
      <c r="W111" s="444">
        <f>MD!Z12</f>
        <v>0</v>
      </c>
      <c r="X111" s="158">
        <f>MD!AA12</f>
        <v>-3640000</v>
      </c>
    </row>
    <row r="112" spans="1:24" ht="89.25" customHeight="1" x14ac:dyDescent="0.2">
      <c r="A112" s="107">
        <v>105</v>
      </c>
      <c r="B112" s="108" t="s">
        <v>106</v>
      </c>
      <c r="C112" s="108" t="str">
        <f>MD!C13</f>
        <v>228/2020</v>
      </c>
      <c r="D112" s="109" t="str">
        <f>MD!D13</f>
        <v>Vyhláška Ministerstva dopravy Slovenskej republiky, ktorou sa mení vyhláška Ministerstva dopravy a výstavby Slovenskej republiky č. 228/2020 Z. z., ktorou sa vymedzujú úseky diaľnic, ciest I. triedy a ciest II. triedy s výberom mýta v znení neskorších predpisov</v>
      </c>
      <c r="E112" s="434" t="str">
        <f>MD!E13</f>
        <v>https://www.slov-lex.sk/legislativne-procesy/SK/LP/2023/532</v>
      </c>
      <c r="F112" s="159">
        <f>MD!F13</f>
        <v>45292</v>
      </c>
      <c r="G112" s="162">
        <f>MD!G13</f>
        <v>390000</v>
      </c>
      <c r="H112" s="106">
        <f>MD!H13</f>
        <v>0</v>
      </c>
      <c r="I112" s="106" t="str">
        <f>MD!I13</f>
        <v>0€</v>
      </c>
      <c r="J112" s="106" t="str">
        <f>MD!J13</f>
        <v>0€</v>
      </c>
      <c r="K112" s="106">
        <f>MD!K13</f>
        <v>390000</v>
      </c>
      <c r="L112" s="106">
        <f>MD!L13</f>
        <v>0</v>
      </c>
      <c r="M112" s="395">
        <f>MD!O13</f>
        <v>-780000</v>
      </c>
      <c r="N112" s="162">
        <f>MD!P13</f>
        <v>0</v>
      </c>
      <c r="O112" s="106">
        <f>MD!Q13</f>
        <v>0</v>
      </c>
      <c r="P112" s="106">
        <f>MD!R13</f>
        <v>0</v>
      </c>
      <c r="Q112" s="106">
        <f>MD!S13</f>
        <v>0</v>
      </c>
      <c r="R112" s="106">
        <f>MD!T13</f>
        <v>0</v>
      </c>
      <c r="S112" s="106">
        <f>MD!U13</f>
        <v>0</v>
      </c>
      <c r="T112" s="157">
        <f>MD!W13</f>
        <v>0</v>
      </c>
      <c r="V112" s="162">
        <f>MD!Y13</f>
        <v>390000</v>
      </c>
      <c r="W112" s="444">
        <f>MD!Z13</f>
        <v>0</v>
      </c>
      <c r="X112" s="158">
        <f>MD!AA13</f>
        <v>-780000</v>
      </c>
    </row>
    <row r="113" spans="1:24" ht="89.25" customHeight="1" x14ac:dyDescent="0.2">
      <c r="A113" s="107">
        <v>106</v>
      </c>
      <c r="B113" s="108" t="s">
        <v>106</v>
      </c>
      <c r="C113" s="108" t="str">
        <f>MD!C14</f>
        <v>513/2009</v>
      </c>
      <c r="D113" s="109" t="str">
        <f>MD!D14</f>
        <v>Zákon, ktorým sa mení a dopĺňa zákon č. 513/2009 Z. z. o dráhach a o zmene a doplnení niektorých zákonov v znení neskorších predpisov a ktorým sa menia a dopĺňajú niektoré zákony</v>
      </c>
      <c r="E113" s="434" t="str">
        <f>MD!E14</f>
        <v>https://www.slov-lex.sk/legislativne-procesy/SK/LP/2024/218</v>
      </c>
      <c r="F113" s="159">
        <f>MD!F14</f>
        <v>45658</v>
      </c>
      <c r="G113" s="162">
        <f>MD!G14</f>
        <v>380678</v>
      </c>
      <c r="H113" s="106">
        <f>MD!H14</f>
        <v>1726832</v>
      </c>
      <c r="I113" s="106" t="str">
        <f>MD!I14</f>
        <v>0€</v>
      </c>
      <c r="J113" s="106" t="str">
        <f>MD!J14</f>
        <v>0€</v>
      </c>
      <c r="K113" s="106">
        <f>MD!K14</f>
        <v>380678</v>
      </c>
      <c r="L113" s="106">
        <f>MD!L14</f>
        <v>1726832</v>
      </c>
      <c r="M113" s="395">
        <f>MD!O14</f>
        <v>965476</v>
      </c>
      <c r="N113" s="162">
        <f>MD!P14</f>
        <v>0</v>
      </c>
      <c r="O113" s="106">
        <f>MD!Q14</f>
        <v>0</v>
      </c>
      <c r="P113" s="106">
        <f>MD!R14</f>
        <v>0</v>
      </c>
      <c r="Q113" s="106">
        <f>MD!S14</f>
        <v>0</v>
      </c>
      <c r="R113" s="106">
        <f>MD!T14</f>
        <v>0</v>
      </c>
      <c r="S113" s="106">
        <f>MD!U14</f>
        <v>0</v>
      </c>
      <c r="T113" s="157">
        <f>MD!W14</f>
        <v>0</v>
      </c>
      <c r="V113" s="162">
        <f>MD!Y14</f>
        <v>380678</v>
      </c>
      <c r="W113" s="444">
        <f>MD!Z14</f>
        <v>1726832</v>
      </c>
      <c r="X113" s="158">
        <f>MD!AA14</f>
        <v>965476</v>
      </c>
    </row>
    <row r="114" spans="1:24" ht="89.25" customHeight="1" x14ac:dyDescent="0.2">
      <c r="A114" s="107">
        <v>107</v>
      </c>
      <c r="B114" s="108" t="s">
        <v>100</v>
      </c>
      <c r="C114" s="108" t="str">
        <f>MK!C10</f>
        <v>264/2022</v>
      </c>
      <c r="D114" s="109" t="str">
        <f>MK!D10</f>
        <v>Zákon o mediálnych službách a o zmene a doplnení niektorých zákonov (zákon o mediálnych službách)</v>
      </c>
      <c r="E114" s="434" t="str">
        <f>MK!E10</f>
        <v>https://www.slov-lex.sk/legislativne-procesy/SK/LP/2021/559</v>
      </c>
      <c r="F114" s="159">
        <f>MK!F10</f>
        <v>44774</v>
      </c>
      <c r="G114" s="162">
        <f>MK!G10</f>
        <v>10283.219999999999</v>
      </c>
      <c r="H114" s="106">
        <f>MK!H10</f>
        <v>99110.5</v>
      </c>
      <c r="I114" s="106" t="str">
        <f>MK!I10</f>
        <v>0€</v>
      </c>
      <c r="J114" s="106" t="str">
        <f>MK!J10</f>
        <v>0€</v>
      </c>
      <c r="K114" s="106">
        <f>MK!K10</f>
        <v>10283.219999999999</v>
      </c>
      <c r="L114" s="106">
        <f>MK!L10</f>
        <v>99110.5</v>
      </c>
      <c r="M114" s="395">
        <f>MK!O10</f>
        <v>78544.06</v>
      </c>
      <c r="N114" s="162">
        <f>MK!P10</f>
        <v>0</v>
      </c>
      <c r="O114" s="106">
        <f>MK!Q10</f>
        <v>0</v>
      </c>
      <c r="P114" s="106">
        <f>MK!R10</f>
        <v>0</v>
      </c>
      <c r="Q114" s="106">
        <f>MK!S10</f>
        <v>0</v>
      </c>
      <c r="R114" s="106">
        <f>MK!T10</f>
        <v>0</v>
      </c>
      <c r="S114" s="106">
        <f>MK!U10</f>
        <v>0</v>
      </c>
      <c r="T114" s="157">
        <f>MK!W10</f>
        <v>0</v>
      </c>
      <c r="V114" s="162">
        <f>MK!Y10</f>
        <v>10283.219999999999</v>
      </c>
      <c r="W114" s="444">
        <f>MK!Z10</f>
        <v>99110.5</v>
      </c>
      <c r="X114" s="158">
        <f>MK!AA10</f>
        <v>78544.06</v>
      </c>
    </row>
    <row r="115" spans="1:24" ht="89.25" customHeight="1" x14ac:dyDescent="0.2">
      <c r="A115" s="107">
        <v>108</v>
      </c>
      <c r="B115" s="108" t="s">
        <v>70</v>
      </c>
      <c r="C115" s="584">
        <f>NBS!C18</f>
        <v>0</v>
      </c>
      <c r="D115" s="109" t="str">
        <f>NBS!D18</f>
        <v>Opatrenie Národnej banky Slovenska z .... 2023 ktorým sa mení a dopĺňa opatrenie Národnej banky Slovenska z 29. júla 2014 č. 13/2014 o predkladaní výkazov, hlásení a iných správ obchodníkmi s cennými papiermi a pobočkami zahraničných obchodníkov s cennými papiermi na účely vykonávania dohľadu v znení neskorších predpisov</v>
      </c>
      <c r="E115" s="434" t="str">
        <f>NBS!E18</f>
        <v>https://www.slov-lex.sk/legislativne-procesy/SK/LP/2023/407</v>
      </c>
      <c r="F115" s="159">
        <f>NBS!F18</f>
        <v>45292</v>
      </c>
      <c r="G115" s="162">
        <f>NBS!G18</f>
        <v>191</v>
      </c>
      <c r="H115" s="106">
        <f>NBS!H18</f>
        <v>286</v>
      </c>
      <c r="I115" s="106" t="str">
        <f>NBS!I18</f>
        <v>0€</v>
      </c>
      <c r="J115" s="106" t="str">
        <f>NBS!J18</f>
        <v>0€</v>
      </c>
      <c r="K115" s="106">
        <f>NBS!K18</f>
        <v>191</v>
      </c>
      <c r="L115" s="106">
        <f>NBS!L18</f>
        <v>286</v>
      </c>
      <c r="M115" s="395">
        <f>NBS!O18</f>
        <v>-96</v>
      </c>
      <c r="N115" s="162">
        <f>NBS!P18</f>
        <v>0</v>
      </c>
      <c r="O115" s="106">
        <f>NBS!Q18</f>
        <v>0</v>
      </c>
      <c r="P115" s="106">
        <f>NBS!R18</f>
        <v>0</v>
      </c>
      <c r="Q115" s="106">
        <f>NBS!S18</f>
        <v>0</v>
      </c>
      <c r="R115" s="106">
        <f>NBS!T18</f>
        <v>0</v>
      </c>
      <c r="S115" s="106">
        <f>NBS!U18</f>
        <v>0</v>
      </c>
      <c r="T115" s="157">
        <f>NBS!W18</f>
        <v>0</v>
      </c>
      <c r="V115" s="162">
        <f>NBS!Y18</f>
        <v>191</v>
      </c>
      <c r="W115" s="444">
        <f>NBS!Z18</f>
        <v>286</v>
      </c>
      <c r="X115" s="158">
        <f>NBS!AA18</f>
        <v>-96</v>
      </c>
    </row>
    <row r="116" spans="1:24" ht="89.25" customHeight="1" x14ac:dyDescent="0.2">
      <c r="A116" s="107">
        <v>109</v>
      </c>
      <c r="B116" s="108" t="s">
        <v>70</v>
      </c>
      <c r="C116" s="584">
        <f>NBS!C19</f>
        <v>0</v>
      </c>
      <c r="D116" s="109" t="str">
        <f>NBS!D19</f>
        <v xml:space="preserve">Opatrenie Národnej banky Slovenska z ... 2023, ktorým sa mení a dopĺňa opatrenie Národnej banky Slovenska z 21. júna 2021 č. 8/2021 o predkladaní výkazov bankami, pobočkami zahraničných bánk, obchodníkmi s cennými papiermi alebo pobočkami zahraničných obchodníkov s cennými papiermi na štatistické účely </v>
      </c>
      <c r="E116" s="434" t="str">
        <f>NBS!E19</f>
        <v>https://www.slov-lex.sk/legislativne-procesy/SK/LP/2023/503</v>
      </c>
      <c r="F116" s="159">
        <f>NBS!F19</f>
        <v>45474</v>
      </c>
      <c r="G116" s="162">
        <f>NBS!G19</f>
        <v>34158</v>
      </c>
      <c r="H116" s="106">
        <f>NBS!H19</f>
        <v>109820</v>
      </c>
      <c r="I116" s="106" t="str">
        <f>NBS!I19</f>
        <v>0€</v>
      </c>
      <c r="J116" s="106" t="str">
        <f>NBS!J19</f>
        <v>0€</v>
      </c>
      <c r="K116" s="106">
        <f>NBS!K19</f>
        <v>34158</v>
      </c>
      <c r="L116" s="106">
        <f>NBS!L19</f>
        <v>109820</v>
      </c>
      <c r="M116" s="395">
        <f>NBS!O19</f>
        <v>41504</v>
      </c>
      <c r="N116" s="162">
        <f>NBS!P19</f>
        <v>0</v>
      </c>
      <c r="O116" s="106">
        <f>NBS!Q19</f>
        <v>0</v>
      </c>
      <c r="P116" s="106">
        <f>NBS!R19</f>
        <v>0</v>
      </c>
      <c r="Q116" s="106">
        <f>NBS!S19</f>
        <v>0</v>
      </c>
      <c r="R116" s="106">
        <f>NBS!T19</f>
        <v>0</v>
      </c>
      <c r="S116" s="106">
        <f>NBS!U19</f>
        <v>0</v>
      </c>
      <c r="T116" s="157">
        <f>NBS!W19</f>
        <v>0</v>
      </c>
      <c r="V116" s="162">
        <f>NBS!Y19</f>
        <v>34158</v>
      </c>
      <c r="W116" s="444">
        <f>NBS!Z19</f>
        <v>109820</v>
      </c>
      <c r="X116" s="158">
        <f>NBS!AA19</f>
        <v>41504</v>
      </c>
    </row>
    <row r="117" spans="1:24" ht="89.25" customHeight="1" x14ac:dyDescent="0.2">
      <c r="A117" s="107">
        <v>110</v>
      </c>
      <c r="B117" s="108" t="s">
        <v>70</v>
      </c>
      <c r="C117" s="584">
        <f>NBS!C20</f>
        <v>0</v>
      </c>
      <c r="D117" s="109" t="str">
        <f>NBS!D20</f>
        <v>Opatrenie Národnej banky Slovenska z ... 2023, ktorým sa mení a dopĺňa opatrenie Národnej banky Slovenska z 21. júna 2021 č. 7/2021 o predkladaní výkazov platobnou inštitúciou, pobočkou zahraničnej platobnej inštitúcie, inštitúciou elektronických peňazí alebo pobočkou zahraničnej inštitúcie elektronických peňazí na štatistické účely</v>
      </c>
      <c r="E117" s="434" t="str">
        <f>NBS!E20</f>
        <v>https://www.slov-lex.sk/legislativne-procesy/SK/LP/2023/506</v>
      </c>
      <c r="F117" s="159">
        <f>NBS!F20</f>
        <v>45474</v>
      </c>
      <c r="G117" s="162">
        <f>NBS!G20</f>
        <v>16396</v>
      </c>
      <c r="H117" s="106">
        <f>NBS!H20</f>
        <v>40549</v>
      </c>
      <c r="I117" s="106" t="str">
        <f>NBS!I20</f>
        <v>0€</v>
      </c>
      <c r="J117" s="106" t="str">
        <f>NBS!J20</f>
        <v>0€</v>
      </c>
      <c r="K117" s="106">
        <f>NBS!K20</f>
        <v>16396</v>
      </c>
      <c r="L117" s="106">
        <f>NBS!L20</f>
        <v>40549</v>
      </c>
      <c r="M117" s="395">
        <f>NBS!O20</f>
        <v>7757</v>
      </c>
      <c r="N117" s="162">
        <f>NBS!P20</f>
        <v>0</v>
      </c>
      <c r="O117" s="106">
        <f>NBS!Q20</f>
        <v>0</v>
      </c>
      <c r="P117" s="106">
        <f>NBS!R20</f>
        <v>0</v>
      </c>
      <c r="Q117" s="106">
        <f>NBS!S20</f>
        <v>0</v>
      </c>
      <c r="R117" s="106">
        <f>NBS!T20</f>
        <v>0</v>
      </c>
      <c r="S117" s="106">
        <f>NBS!U20</f>
        <v>0</v>
      </c>
      <c r="T117" s="157">
        <f>NBS!W20</f>
        <v>0</v>
      </c>
      <c r="V117" s="162">
        <f>NBS!Y20</f>
        <v>16396</v>
      </c>
      <c r="W117" s="444">
        <f>NBS!Z20</f>
        <v>40549</v>
      </c>
      <c r="X117" s="158">
        <f>NBS!AA20</f>
        <v>7757</v>
      </c>
    </row>
    <row r="118" spans="1:24" ht="89.25" customHeight="1" x14ac:dyDescent="0.2">
      <c r="A118" s="107">
        <v>111</v>
      </c>
      <c r="B118" s="108" t="s">
        <v>70</v>
      </c>
      <c r="C118" s="584">
        <f>NBS!C21</f>
        <v>0</v>
      </c>
      <c r="D118" s="109" t="str">
        <f>NBS!D21</f>
        <v xml:space="preserve">Opatrenie Národnej banky Slovenska z ... 2024, ktorým sa mení a dopĺňa opatrenie Národnej banky Slovenska z 25. septembra 2018 č. 11/2018 o predkladaní výkazov správcovskými spoločnosťami, zahraničnými správcovskými spoločnosťami, samosprávnymi investičnými fondmi a depozitármi fondov na účely dohľadu nad finančným trhom </v>
      </c>
      <c r="E118" s="434" t="str">
        <f>NBS!E21</f>
        <v>https://www.slov-lex.sk/legislativne-procesy/SK/LP/2024/81</v>
      </c>
      <c r="F118" s="159">
        <f>NBS!F21</f>
        <v>45474</v>
      </c>
      <c r="G118" s="162">
        <f>NBS!G21</f>
        <v>270</v>
      </c>
      <c r="H118" s="106">
        <f>NBS!H21</f>
        <v>198</v>
      </c>
      <c r="I118" s="106" t="str">
        <f>NBS!I21</f>
        <v>0€</v>
      </c>
      <c r="J118" s="106" t="str">
        <f>NBS!J21</f>
        <v>0€</v>
      </c>
      <c r="K118" s="106">
        <f>NBS!K21</f>
        <v>270</v>
      </c>
      <c r="L118" s="106">
        <f>NBS!L21</f>
        <v>198</v>
      </c>
      <c r="M118" s="395">
        <f>NBS!O21</f>
        <v>-342</v>
      </c>
      <c r="N118" s="162">
        <f>NBS!P21</f>
        <v>0</v>
      </c>
      <c r="O118" s="106">
        <f>NBS!Q21</f>
        <v>0</v>
      </c>
      <c r="P118" s="106">
        <f>NBS!R21</f>
        <v>0</v>
      </c>
      <c r="Q118" s="106">
        <f>NBS!S21</f>
        <v>0</v>
      </c>
      <c r="R118" s="106">
        <f>NBS!T21</f>
        <v>0</v>
      </c>
      <c r="S118" s="106">
        <f>NBS!U21</f>
        <v>0</v>
      </c>
      <c r="T118" s="157">
        <f>NBS!W21</f>
        <v>0</v>
      </c>
      <c r="V118" s="162">
        <f>NBS!Y21</f>
        <v>270</v>
      </c>
      <c r="W118" s="444">
        <f>NBS!Z21</f>
        <v>198</v>
      </c>
      <c r="X118" s="158">
        <f>NBS!AA21</f>
        <v>-342</v>
      </c>
    </row>
    <row r="119" spans="1:24" ht="89.25" customHeight="1" x14ac:dyDescent="0.2">
      <c r="A119" s="107">
        <v>112</v>
      </c>
      <c r="B119" s="108" t="s">
        <v>70</v>
      </c>
      <c r="C119" s="584" t="str">
        <f>NBS!C22</f>
        <v>155/2024</v>
      </c>
      <c r="D119" s="109" t="str">
        <f>NBS!D22</f>
        <v xml:space="preserve">Opatrenie Národnej banky Slovenska z .... 2024 o predkladaní výkazov dôchodkovou správcovskou spoločnosťou a doplnkovou dôchodkovou spoločnosťou na účely vykonávania dohľadu </v>
      </c>
      <c r="E119" s="434" t="str">
        <f>NBS!E22</f>
        <v xml:space="preserve">https://www.slov-lex.sk/legislativne-procesy/SK/LP/2024/90 </v>
      </c>
      <c r="F119" s="159">
        <f>NBS!F22</f>
        <v>45474</v>
      </c>
      <c r="G119" s="162">
        <f>NBS!G22</f>
        <v>2826</v>
      </c>
      <c r="H119" s="106">
        <f>NBS!H22</f>
        <v>5840</v>
      </c>
      <c r="I119" s="106" t="str">
        <f>NBS!I22</f>
        <v>0€</v>
      </c>
      <c r="J119" s="106" t="str">
        <f>NBS!J22</f>
        <v>0€</v>
      </c>
      <c r="K119" s="106">
        <f>NBS!K22</f>
        <v>2826</v>
      </c>
      <c r="L119" s="106">
        <f>NBS!L22</f>
        <v>5840</v>
      </c>
      <c r="M119" s="395">
        <f>NBS!O22</f>
        <v>188</v>
      </c>
      <c r="N119" s="162">
        <f>NBS!P22</f>
        <v>0</v>
      </c>
      <c r="O119" s="106">
        <f>NBS!Q22</f>
        <v>0</v>
      </c>
      <c r="P119" s="106">
        <f>NBS!R22</f>
        <v>0</v>
      </c>
      <c r="Q119" s="106">
        <f>NBS!S22</f>
        <v>0</v>
      </c>
      <c r="R119" s="106">
        <f>NBS!T22</f>
        <v>0</v>
      </c>
      <c r="S119" s="106">
        <f>NBS!U22</f>
        <v>0</v>
      </c>
      <c r="T119" s="157">
        <f>NBS!W22</f>
        <v>0</v>
      </c>
      <c r="V119" s="162">
        <f>NBS!Y22</f>
        <v>2826</v>
      </c>
      <c r="W119" s="444">
        <f>NBS!Z22</f>
        <v>5840</v>
      </c>
      <c r="X119" s="158">
        <f>NBS!AA22</f>
        <v>188</v>
      </c>
    </row>
    <row r="120" spans="1:24" ht="89.25" customHeight="1" x14ac:dyDescent="0.2">
      <c r="A120" s="107">
        <v>113</v>
      </c>
      <c r="B120" s="108" t="s">
        <v>70</v>
      </c>
      <c r="C120" s="109" t="str">
        <f>NBS!C23</f>
        <v>134/2024</v>
      </c>
      <c r="D120" s="109" t="str">
        <f>NBS!D23</f>
        <v xml:space="preserve">Opatrenie Národnej banky Slovenska z ... 2024 o ročných správach a polročných správach predkladaných dôchodkovou správcovskou spoločnosťou </v>
      </c>
      <c r="E120" s="434" t="str">
        <f>NBS!E23</f>
        <v>https://www.slov-lex.sk/legislativne-procesy/SK/LP/2024/98</v>
      </c>
      <c r="F120" s="159">
        <f>NBS!F23</f>
        <v>45474</v>
      </c>
      <c r="G120" s="162">
        <f>NBS!G23</f>
        <v>0</v>
      </c>
      <c r="H120" s="106">
        <f>NBS!H23</f>
        <v>716</v>
      </c>
      <c r="I120" s="106" t="str">
        <f>NBS!I23</f>
        <v>0€</v>
      </c>
      <c r="J120" s="106" t="str">
        <f>NBS!J23</f>
        <v>0€</v>
      </c>
      <c r="K120" s="106">
        <f>NBS!K23</f>
        <v>0</v>
      </c>
      <c r="L120" s="106">
        <f>NBS!L23</f>
        <v>716</v>
      </c>
      <c r="M120" s="395">
        <f>NBS!O23</f>
        <v>716</v>
      </c>
      <c r="N120" s="162">
        <f>NBS!P23</f>
        <v>0</v>
      </c>
      <c r="O120" s="106">
        <f>NBS!Q23</f>
        <v>0</v>
      </c>
      <c r="P120" s="106">
        <f>NBS!R23</f>
        <v>0</v>
      </c>
      <c r="Q120" s="106">
        <f>NBS!S23</f>
        <v>0</v>
      </c>
      <c r="R120" s="106">
        <f>NBS!T23</f>
        <v>0</v>
      </c>
      <c r="S120" s="106">
        <f>NBS!U23</f>
        <v>0</v>
      </c>
      <c r="T120" s="157">
        <f>NBS!W23</f>
        <v>0</v>
      </c>
      <c r="V120" s="162">
        <f>NBS!Y23</f>
        <v>0</v>
      </c>
      <c r="W120" s="444">
        <f>NBS!Z23</f>
        <v>716</v>
      </c>
      <c r="X120" s="158">
        <f>NBS!AA23</f>
        <v>716</v>
      </c>
    </row>
    <row r="121" spans="1:24" ht="89.25" customHeight="1" x14ac:dyDescent="0.2">
      <c r="A121" s="107">
        <v>114</v>
      </c>
      <c r="B121" s="108" t="s">
        <v>70</v>
      </c>
      <c r="C121" s="584" t="str">
        <f>NBS!C23</f>
        <v>134/2024</v>
      </c>
      <c r="D121" s="109" t="str">
        <f>NBS!D24</f>
        <v xml:space="preserve">Opatrenie Národnej banky Slovenska z ... 2024 o ročných správach a polročných správach predkladaných doplnkovou dôchodkovou spoločnosťou </v>
      </c>
      <c r="E121" s="434" t="str">
        <f>NBS!E24</f>
        <v xml:space="preserve">https://www.slov-lex.sk/legislativne-procesy/SK/LP/2024/99 </v>
      </c>
      <c r="F121" s="159">
        <f>NBS!F24</f>
        <v>45474</v>
      </c>
      <c r="G121" s="162">
        <f>NBS!G24</f>
        <v>0</v>
      </c>
      <c r="H121" s="106">
        <f>NBS!H24</f>
        <v>837</v>
      </c>
      <c r="I121" s="106" t="str">
        <f>NBS!I24</f>
        <v>0€</v>
      </c>
      <c r="J121" s="106" t="str">
        <f>NBS!J24</f>
        <v>0€</v>
      </c>
      <c r="K121" s="106">
        <f>NBS!K24</f>
        <v>0</v>
      </c>
      <c r="L121" s="106">
        <f>NBS!L24</f>
        <v>837</v>
      </c>
      <c r="M121" s="395">
        <f>NBS!O24</f>
        <v>837</v>
      </c>
      <c r="N121" s="162">
        <f>NBS!P24</f>
        <v>0</v>
      </c>
      <c r="O121" s="106">
        <f>NBS!Q24</f>
        <v>0</v>
      </c>
      <c r="P121" s="106">
        <f>NBS!R24</f>
        <v>0</v>
      </c>
      <c r="Q121" s="106">
        <f>NBS!S24</f>
        <v>0</v>
      </c>
      <c r="R121" s="106">
        <f>NBS!T24</f>
        <v>0</v>
      </c>
      <c r="S121" s="106">
        <f>NBS!U24</f>
        <v>0</v>
      </c>
      <c r="T121" s="157">
        <f>NBS!W24</f>
        <v>0</v>
      </c>
      <c r="V121" s="162">
        <f>NBS!Y24</f>
        <v>0</v>
      </c>
      <c r="W121" s="444">
        <f>NBS!Z24</f>
        <v>837</v>
      </c>
      <c r="X121" s="158">
        <f>NBS!AA24</f>
        <v>837</v>
      </c>
    </row>
    <row r="122" spans="1:24" ht="89.25" customHeight="1" x14ac:dyDescent="0.2">
      <c r="A122" s="107">
        <v>115</v>
      </c>
      <c r="B122" s="108" t="s">
        <v>105</v>
      </c>
      <c r="C122" s="108" t="str">
        <f>NRSR!D9</f>
        <v>18/1996</v>
      </c>
      <c r="D122" s="109" t="str">
        <f>NRSR!E9</f>
        <v>Zákon, ktorým sa mení a dopĺňa zákon Národnej rady Slovenskej republiky č. 18/1996 Z. z. o cenách v znení neskorších predpisov (tlač č. 1646)</v>
      </c>
      <c r="E122" s="434" t="str">
        <f>NRSR!F9</f>
        <v>https://www.slov-lex.sk/legislativne-procesy/SK/LP/2023/345</v>
      </c>
      <c r="F122" s="159">
        <f>NRSR!G9</f>
        <v>45139</v>
      </c>
      <c r="G122" s="162">
        <f>NRSR!H9</f>
        <v>1888308</v>
      </c>
      <c r="H122" s="106">
        <f>NRSR!I9</f>
        <v>0</v>
      </c>
      <c r="I122" s="106" t="str">
        <f>NRSR!J9</f>
        <v>0€</v>
      </c>
      <c r="J122" s="106" t="str">
        <f>NRSR!K9</f>
        <v>0€</v>
      </c>
      <c r="K122" s="106">
        <f>NRSR!L9</f>
        <v>1888308</v>
      </c>
      <c r="L122" s="106">
        <f>NRSR!M9</f>
        <v>0</v>
      </c>
      <c r="M122" s="395">
        <f>NRSR!P9</f>
        <v>-3776616</v>
      </c>
      <c r="N122" s="160">
        <f>NRSR!Q9</f>
        <v>0</v>
      </c>
      <c r="O122" s="161">
        <f>NRSR!R9</f>
        <v>0</v>
      </c>
      <c r="P122" s="161">
        <f>NRSR!S9</f>
        <v>0</v>
      </c>
      <c r="Q122" s="161">
        <f>NRSR!T9</f>
        <v>0</v>
      </c>
      <c r="R122" s="161">
        <f>NRSR!U9</f>
        <v>0</v>
      </c>
      <c r="S122" s="161">
        <f>NRSR!V9</f>
        <v>0</v>
      </c>
      <c r="T122" s="157">
        <f>NRSR!X9</f>
        <v>0</v>
      </c>
      <c r="V122" s="162">
        <f>NRSR!Z9</f>
        <v>1888308</v>
      </c>
      <c r="W122" s="444">
        <f>NRSR!AA9</f>
        <v>0</v>
      </c>
      <c r="X122" s="158">
        <f>NRSR!AB9</f>
        <v>-3776616</v>
      </c>
    </row>
    <row r="123" spans="1:24" ht="89.25" customHeight="1" x14ac:dyDescent="0.2">
      <c r="A123" s="107">
        <v>116</v>
      </c>
      <c r="B123" s="108" t="s">
        <v>97</v>
      </c>
      <c r="C123" s="108" t="str">
        <f>MF!C19</f>
        <v>595/2003</v>
      </c>
      <c r="D123" s="109" t="str">
        <f>MF!D19</f>
        <v>Zákon, ktorým sa mení a dopĺňa zákon č. 595/2003 Z. z. o dani z príjmov v znení neskorších predpisov a ktorým sa mení a dopĺňa zákon č. 563/2009 Z. z. o správe daní (daňový poriadok) a o zmene a doplnení niektorých zákonov v znení neskorších predpisov</v>
      </c>
      <c r="E123" s="434" t="str">
        <f>MF!E19</f>
        <v xml:space="preserve">https://www.slov-lex.sk/legislativne-procesy/SK/LP/2022/408 </v>
      </c>
      <c r="F123" s="159">
        <f>MF!F19</f>
        <v>44927</v>
      </c>
      <c r="G123" s="162">
        <f>MF!G19</f>
        <v>0</v>
      </c>
      <c r="H123" s="106">
        <f>MF!H19</f>
        <v>4203271</v>
      </c>
      <c r="I123" s="106" t="str">
        <f>MF!I19</f>
        <v>0€</v>
      </c>
      <c r="J123" s="106" t="str">
        <f>MF!J19</f>
        <v>0€</v>
      </c>
      <c r="K123" s="106">
        <f>MF!K19</f>
        <v>0</v>
      </c>
      <c r="L123" s="106">
        <f>MF!L19</f>
        <v>4203271</v>
      </c>
      <c r="M123" s="395">
        <f>MF!O19</f>
        <v>4203271</v>
      </c>
      <c r="N123" s="160">
        <f>MF!P19</f>
        <v>0</v>
      </c>
      <c r="O123" s="161">
        <f>MF!Q19</f>
        <v>0</v>
      </c>
      <c r="P123" s="161">
        <f>MF!R19</f>
        <v>0</v>
      </c>
      <c r="Q123" s="161">
        <f>MF!S19</f>
        <v>0</v>
      </c>
      <c r="R123" s="161">
        <f>MF!T19</f>
        <v>0</v>
      </c>
      <c r="S123" s="161">
        <f>MF!U19</f>
        <v>0</v>
      </c>
      <c r="T123" s="157">
        <f>MF!W19</f>
        <v>0</v>
      </c>
      <c r="V123" s="162">
        <f>MF!Y19</f>
        <v>0</v>
      </c>
      <c r="W123" s="444">
        <f>MF!Z19</f>
        <v>4203271</v>
      </c>
      <c r="X123" s="158">
        <f>MF!AA19</f>
        <v>4203271</v>
      </c>
    </row>
    <row r="124" spans="1:24" ht="89.25" customHeight="1" x14ac:dyDescent="0.2">
      <c r="A124" s="107">
        <v>117</v>
      </c>
      <c r="B124" s="108" t="s">
        <v>97</v>
      </c>
      <c r="C124" s="108" t="str">
        <f>MF!C20</f>
        <v>595/2003</v>
      </c>
      <c r="D124" s="109" t="str">
        <f>MF!D20</f>
        <v xml:space="preserve"> Zákon, ktorým sa mení a dopĺňa zákon č. 595/2003 Z. z. o dani z príjmov v znení neskorších predpisov (tlač 1385)</v>
      </c>
      <c r="E124" s="434" t="str">
        <f>MF!E20</f>
        <v>https://www.slov-lex.sk/legislativne-procesy/SK/LP/2023/161</v>
      </c>
      <c r="F124" s="159">
        <f>MF!F20</f>
        <v>45047</v>
      </c>
      <c r="G124" s="162">
        <f>MF!G20</f>
        <v>87644</v>
      </c>
      <c r="H124" s="106">
        <f>MF!H20</f>
        <v>155812</v>
      </c>
      <c r="I124" s="106" t="str">
        <f>MF!I20</f>
        <v>0€</v>
      </c>
      <c r="J124" s="106" t="str">
        <f>MF!J20</f>
        <v>0€</v>
      </c>
      <c r="K124" s="106">
        <f>MF!K20</f>
        <v>87644</v>
      </c>
      <c r="L124" s="106">
        <f>MF!L20</f>
        <v>155812</v>
      </c>
      <c r="M124" s="395">
        <f>MF!O20</f>
        <v>-19476</v>
      </c>
      <c r="N124" s="160">
        <f>MF!P20</f>
        <v>0</v>
      </c>
      <c r="O124" s="161">
        <f>MF!Q20</f>
        <v>0</v>
      </c>
      <c r="P124" s="161">
        <f>MF!R20</f>
        <v>0</v>
      </c>
      <c r="Q124" s="161">
        <f>MF!S20</f>
        <v>0</v>
      </c>
      <c r="R124" s="161">
        <f>MF!T20</f>
        <v>0</v>
      </c>
      <c r="S124" s="161">
        <f>MF!U20</f>
        <v>0</v>
      </c>
      <c r="T124" s="157">
        <f>MF!W20</f>
        <v>0</v>
      </c>
      <c r="V124" s="162">
        <f>MF!Y20</f>
        <v>87644</v>
      </c>
      <c r="W124" s="444">
        <f>MF!Z20</f>
        <v>155812</v>
      </c>
      <c r="X124" s="158">
        <f>MF!AA20</f>
        <v>-19476</v>
      </c>
    </row>
    <row r="125" spans="1:24" ht="89.25" customHeight="1" x14ac:dyDescent="0.2">
      <c r="A125" s="107">
        <v>118</v>
      </c>
      <c r="B125" s="108" t="s">
        <v>97</v>
      </c>
      <c r="C125" s="108" t="str">
        <f>MF!C21</f>
        <v>252/2014</v>
      </c>
      <c r="D125" s="109" t="str">
        <f>MF!D21</f>
        <v>Vyhláška Ministerstva financií Slovenskej republiky, ktorou sa mení vyhláška Ministerstva financií Slovenskej republiky č. 252/2014 Z. z., ktorou sa ustanovujú náležitosti, vyhotovenie a cena kontrolnej známky určenej na označovanie spotrebiteľského balenia liehu</v>
      </c>
      <c r="E125" s="434" t="str">
        <f>MF!E21</f>
        <v>https://www.slov-lex.sk/legislativne-procesy/SK/LP/2024/105</v>
      </c>
      <c r="F125" s="159">
        <f>MF!F21</f>
        <v>45444</v>
      </c>
      <c r="G125" s="162">
        <f>MF!G21</f>
        <v>0</v>
      </c>
      <c r="H125" s="106">
        <f>MF!H21</f>
        <v>5071</v>
      </c>
      <c r="I125" s="106" t="str">
        <f>MF!I21</f>
        <v>0€</v>
      </c>
      <c r="J125" s="106" t="str">
        <f>MF!J21</f>
        <v>0€</v>
      </c>
      <c r="K125" s="106">
        <f>MF!K21</f>
        <v>0</v>
      </c>
      <c r="L125" s="106">
        <f>MF!L21</f>
        <v>5071</v>
      </c>
      <c r="M125" s="395">
        <f>MF!O21</f>
        <v>5071</v>
      </c>
      <c r="N125" s="160">
        <f>MF!P21</f>
        <v>0</v>
      </c>
      <c r="O125" s="161">
        <f>MF!Q21</f>
        <v>0</v>
      </c>
      <c r="P125" s="161">
        <f>MF!R21</f>
        <v>0</v>
      </c>
      <c r="Q125" s="161">
        <f>MF!S21</f>
        <v>0</v>
      </c>
      <c r="R125" s="161">
        <f>MF!T21</f>
        <v>0</v>
      </c>
      <c r="S125" s="161">
        <f>MF!U21</f>
        <v>0</v>
      </c>
      <c r="T125" s="157">
        <f>MF!W21</f>
        <v>0</v>
      </c>
      <c r="V125" s="162">
        <f>MF!Y21</f>
        <v>0</v>
      </c>
      <c r="W125" s="444">
        <f>MF!Z21</f>
        <v>5071</v>
      </c>
      <c r="X125" s="158">
        <f>MF!AA21</f>
        <v>5071</v>
      </c>
    </row>
    <row r="126" spans="1:24" ht="89.25" customHeight="1" x14ac:dyDescent="0.2">
      <c r="A126" s="107">
        <v>119</v>
      </c>
      <c r="B126" s="108" t="s">
        <v>97</v>
      </c>
      <c r="C126" s="108" t="str">
        <f>MF!C22</f>
        <v>251/2024</v>
      </c>
      <c r="D126" s="109" t="str">
        <f>MF!D22</f>
        <v>Zákon o dani zo sladených nealkoholických nápojov a o zmene a doplnení niektorých zákonov</v>
      </c>
      <c r="E126" s="434" t="str">
        <f>MF!E22</f>
        <v>https://www.slov-lex.sk/legislativne-procesy/SK/LP/2024/176</v>
      </c>
      <c r="F126" s="159">
        <f>MF!F22</f>
        <v>45778</v>
      </c>
      <c r="G126" s="162">
        <f>MF!G22</f>
        <v>214214</v>
      </c>
      <c r="H126" s="106">
        <f>MF!H22</f>
        <v>0</v>
      </c>
      <c r="I126" s="106" t="str">
        <f>MF!I22</f>
        <v>0€</v>
      </c>
      <c r="J126" s="106" t="str">
        <f>MF!J22</f>
        <v>0€</v>
      </c>
      <c r="K126" s="106">
        <f>MF!K22</f>
        <v>214214</v>
      </c>
      <c r="L126" s="106">
        <f>MF!L22</f>
        <v>0</v>
      </c>
      <c r="M126" s="395">
        <f>MF!O22</f>
        <v>-428428</v>
      </c>
      <c r="N126" s="160">
        <f>MF!P22</f>
        <v>0</v>
      </c>
      <c r="O126" s="161">
        <f>MF!Q22</f>
        <v>0</v>
      </c>
      <c r="P126" s="161">
        <f>MF!R22</f>
        <v>0</v>
      </c>
      <c r="Q126" s="161">
        <f>MF!S22</f>
        <v>0</v>
      </c>
      <c r="R126" s="161">
        <f>MF!T22</f>
        <v>0</v>
      </c>
      <c r="S126" s="161">
        <f>MF!U22</f>
        <v>0</v>
      </c>
      <c r="T126" s="157">
        <f>MF!W22</f>
        <v>0</v>
      </c>
      <c r="V126" s="162">
        <f>MF!Y22</f>
        <v>214214</v>
      </c>
      <c r="W126" s="444">
        <f>MF!Z22</f>
        <v>0</v>
      </c>
      <c r="X126" s="158">
        <f>MF!AA22</f>
        <v>-428428</v>
      </c>
    </row>
    <row r="127" spans="1:24" ht="89.25" customHeight="1" x14ac:dyDescent="0.2">
      <c r="A127" s="107">
        <v>120</v>
      </c>
      <c r="B127" s="108" t="s">
        <v>97</v>
      </c>
      <c r="C127" s="108" t="str">
        <f>MF!C23</f>
        <v>106/2004</v>
      </c>
      <c r="D127" s="109" t="str">
        <f>MF!D23</f>
        <v xml:space="preserve">Zákon, ktorým sa mení a dopĺňa zákon č. 106/2004 Z. z. o spotrebnej dani z tabakových výrobkov v znení neskorších predpisov </v>
      </c>
      <c r="E127" s="434" t="str">
        <f>MF!E23</f>
        <v>https://www.slov-lex.sk/legislativne-procesy/SK/LP/2024/174</v>
      </c>
      <c r="F127" s="159">
        <f>MF!F23</f>
        <v>45689</v>
      </c>
      <c r="G127" s="162">
        <f>MF!G23</f>
        <v>75576</v>
      </c>
      <c r="H127" s="106">
        <f>MF!H23</f>
        <v>584</v>
      </c>
      <c r="I127" s="106" t="str">
        <f>MF!I23</f>
        <v>0€</v>
      </c>
      <c r="J127" s="106" t="str">
        <f>MF!J23</f>
        <v>0€</v>
      </c>
      <c r="K127" s="106">
        <f>MF!K23</f>
        <v>75576</v>
      </c>
      <c r="L127" s="106">
        <f>MF!L23</f>
        <v>584</v>
      </c>
      <c r="M127" s="395">
        <f>MF!O23</f>
        <v>-150568</v>
      </c>
      <c r="N127" s="160">
        <f>MF!P23</f>
        <v>0</v>
      </c>
      <c r="O127" s="161">
        <f>MF!Q23</f>
        <v>0</v>
      </c>
      <c r="P127" s="161">
        <f>MF!R23</f>
        <v>0</v>
      </c>
      <c r="Q127" s="161">
        <f>MF!S23</f>
        <v>0</v>
      </c>
      <c r="R127" s="161">
        <f>MF!T23</f>
        <v>0</v>
      </c>
      <c r="S127" s="161">
        <f>MF!U23</f>
        <v>0</v>
      </c>
      <c r="T127" s="157">
        <f>MF!W23</f>
        <v>0</v>
      </c>
      <c r="V127" s="162">
        <f>MF!Y23</f>
        <v>75576</v>
      </c>
      <c r="W127" s="444">
        <f>MF!Z23</f>
        <v>584</v>
      </c>
      <c r="X127" s="158">
        <f>MF!AA23</f>
        <v>-150568</v>
      </c>
    </row>
    <row r="128" spans="1:24" ht="89.25" customHeight="1" x14ac:dyDescent="0.2">
      <c r="A128" s="107">
        <v>121</v>
      </c>
      <c r="B128" s="108" t="s">
        <v>97</v>
      </c>
      <c r="C128" s="108" t="str">
        <f>MF!C24</f>
        <v>254/2014</v>
      </c>
      <c r="D128" s="109" t="str">
        <f>MF!D24</f>
        <v>Vyhláška Ministerstva financií Slovenskej republiky, ktorou mení a dopĺňa vyhláška Ministerstva financií Slovenskej republiky č. 254/2014 Z. z., ktorou sa ustanovujú náležitosti, vyhotovenie a cena kontrolnej známky určenej na označovanie spotrebiteľského balenia tabakových výrobkov v znení neskorších predpisov</v>
      </c>
      <c r="E128" s="434" t="str">
        <f>MF!E24</f>
        <v>https://www.slov-lex.sk/legislativne-procesy/SK/LP/2024/293</v>
      </c>
      <c r="F128" s="159">
        <f>MF!F24</f>
        <v>45627</v>
      </c>
      <c r="G128" s="162">
        <f>MF!G24</f>
        <v>0</v>
      </c>
      <c r="H128" s="106">
        <f>MF!H24</f>
        <v>2556</v>
      </c>
      <c r="I128" s="106" t="str">
        <f>MF!I24</f>
        <v>0€</v>
      </c>
      <c r="J128" s="106" t="str">
        <f>MF!J24</f>
        <v>0€</v>
      </c>
      <c r="K128" s="106">
        <f>MF!K24</f>
        <v>0</v>
      </c>
      <c r="L128" s="106">
        <f>MF!L24</f>
        <v>2556</v>
      </c>
      <c r="M128" s="395">
        <f>MF!O24</f>
        <v>2556</v>
      </c>
      <c r="N128" s="160">
        <f>MF!P24</f>
        <v>0</v>
      </c>
      <c r="O128" s="161">
        <f>MF!Q24</f>
        <v>0</v>
      </c>
      <c r="P128" s="161">
        <f>MF!R24</f>
        <v>0</v>
      </c>
      <c r="Q128" s="161">
        <f>MF!S24</f>
        <v>0</v>
      </c>
      <c r="R128" s="161">
        <f>MF!T24</f>
        <v>0</v>
      </c>
      <c r="S128" s="161">
        <f>MF!U24</f>
        <v>0</v>
      </c>
      <c r="T128" s="157">
        <f>MF!W24</f>
        <v>0</v>
      </c>
      <c r="V128" s="162">
        <f>MF!Y24</f>
        <v>0</v>
      </c>
      <c r="W128" s="444">
        <f>MF!Z24</f>
        <v>2556</v>
      </c>
      <c r="X128" s="158">
        <f>MF!AA24</f>
        <v>2556</v>
      </c>
    </row>
    <row r="129" spans="1:24" ht="89.25" customHeight="1" x14ac:dyDescent="0.2">
      <c r="A129" s="107">
        <v>122</v>
      </c>
      <c r="B129" s="108" t="s">
        <v>97</v>
      </c>
      <c r="C129" s="108" t="str">
        <f>MF!C25</f>
        <v>255/2014</v>
      </c>
      <c r="D129" s="109" t="str">
        <f>MF!D25</f>
        <v>Vyhláška Ministerstva financií Slovenskej republiky, ktorou sa mení a dopĺňa vyhláška Ministerstva financií Slovenskej republiky č. 255/2014 Z. z. o označovaní balení kontrolných známok určených na označovanie spotrebiteľského balenia tabakových výrobkov a o oznamovaní a zverejňovaní údajov o týchto kontrolných známkach v znení neskorších predpisov</v>
      </c>
      <c r="E129" s="434" t="str">
        <f>MF!E25</f>
        <v>https://www.slov-lex.sk/legislativne-procesy/SK/LP/2024/294</v>
      </c>
      <c r="F129" s="159">
        <f>MF!F25</f>
        <v>45583</v>
      </c>
      <c r="G129" s="162">
        <f>MF!G25</f>
        <v>426</v>
      </c>
      <c r="H129" s="106">
        <f>MF!H25</f>
        <v>0</v>
      </c>
      <c r="I129" s="106" t="str">
        <f>MF!I25</f>
        <v>0€</v>
      </c>
      <c r="J129" s="106" t="str">
        <f>MF!J25</f>
        <v>0€</v>
      </c>
      <c r="K129" s="106">
        <f>MF!K25</f>
        <v>426</v>
      </c>
      <c r="L129" s="106">
        <f>MF!L25</f>
        <v>0</v>
      </c>
      <c r="M129" s="395">
        <f>MF!O25</f>
        <v>-852</v>
      </c>
      <c r="N129" s="160">
        <f>MF!P25</f>
        <v>0</v>
      </c>
      <c r="O129" s="161">
        <f>MF!Q25</f>
        <v>0</v>
      </c>
      <c r="P129" s="161">
        <f>MF!R25</f>
        <v>0</v>
      </c>
      <c r="Q129" s="161">
        <f>MF!S25</f>
        <v>0</v>
      </c>
      <c r="R129" s="161">
        <f>MF!T25</f>
        <v>0</v>
      </c>
      <c r="S129" s="161">
        <f>MF!U25</f>
        <v>0</v>
      </c>
      <c r="T129" s="157">
        <f>MF!W25</f>
        <v>0</v>
      </c>
      <c r="V129" s="162">
        <f>MF!Y25</f>
        <v>426</v>
      </c>
      <c r="W129" s="444">
        <f>MF!Z25</f>
        <v>0</v>
      </c>
      <c r="X129" s="158">
        <f>MF!AA25</f>
        <v>-852</v>
      </c>
    </row>
    <row r="130" spans="1:24" ht="89.25" customHeight="1" x14ac:dyDescent="0.2">
      <c r="A130" s="107">
        <v>123</v>
      </c>
      <c r="B130" s="108" t="s">
        <v>99</v>
      </c>
      <c r="C130" s="108" t="str">
        <f>MV!C11</f>
        <v>404/2011</v>
      </c>
      <c r="D130" s="109" t="str">
        <f>MV!D11</f>
        <v>Zákon, ktorým sa mení a dopĺňa zákon č. 404/2011 Z. z. o pobyte cudzincov a o zmene a doplnení niektorých zákonov v znení neskorších predpisov a ktorým sa menia a dopĺňajú niektoré zákony</v>
      </c>
      <c r="E130" s="434" t="str">
        <f>MV!E11</f>
        <v>https://www.slov-lex.sk/legislativne-procesy/SK/LP/2024/26</v>
      </c>
      <c r="F130" s="159">
        <f>MV!F11</f>
        <v>45474</v>
      </c>
      <c r="G130" s="162">
        <f>MV!G11</f>
        <v>41403</v>
      </c>
      <c r="H130" s="106">
        <f>MV!H11</f>
        <v>22367</v>
      </c>
      <c r="I130" s="106" t="str">
        <f>MV!I11</f>
        <v>0€</v>
      </c>
      <c r="J130" s="106" t="str">
        <f>MV!J11</f>
        <v>0€</v>
      </c>
      <c r="K130" s="106">
        <f>MV!K11</f>
        <v>41403</v>
      </c>
      <c r="L130" s="106">
        <f>MV!L11</f>
        <v>22367</v>
      </c>
      <c r="M130" s="395">
        <f>MV!O11</f>
        <v>-60439</v>
      </c>
      <c r="N130" s="162">
        <f>MV!P11</f>
        <v>0</v>
      </c>
      <c r="O130" s="106">
        <f>MV!Q11</f>
        <v>0</v>
      </c>
      <c r="P130" s="106">
        <f>MV!R11</f>
        <v>0</v>
      </c>
      <c r="Q130" s="106">
        <f>MV!S11</f>
        <v>0</v>
      </c>
      <c r="R130" s="106">
        <f>MV!T11</f>
        <v>0</v>
      </c>
      <c r="S130" s="106">
        <f>MV!U11</f>
        <v>0</v>
      </c>
      <c r="T130" s="157">
        <f>MV!V11</f>
        <v>0</v>
      </c>
      <c r="V130" s="162">
        <f>MV!Y11</f>
        <v>41403</v>
      </c>
      <c r="W130" s="444">
        <f>MV!Z11</f>
        <v>22367</v>
      </c>
      <c r="X130" s="158">
        <f>MV!AA11</f>
        <v>-60439</v>
      </c>
    </row>
    <row r="131" spans="1:24" ht="89.25" customHeight="1" x14ac:dyDescent="0.2">
      <c r="A131" s="107">
        <v>124</v>
      </c>
      <c r="B131" s="108" t="s">
        <v>106</v>
      </c>
      <c r="C131" s="108" t="str">
        <f>MD!C15</f>
        <v>332/2023</v>
      </c>
      <c r="D131" s="109" t="str">
        <f>MD!D15</f>
        <v>Zákon o verejnej osobnej doprave a o zmene a doplnení niektorých zákonov</v>
      </c>
      <c r="E131" s="434" t="str">
        <f>MD!E15</f>
        <v>https://www.slov-lex.sk/elegislativa/legislativne-procesy/SK/LP/2023/171</v>
      </c>
      <c r="F131" s="159">
        <f>MD!F15</f>
        <v>45292</v>
      </c>
      <c r="G131" s="162">
        <f>MD!G15</f>
        <v>34060</v>
      </c>
      <c r="H131" s="106">
        <f>MD!H15</f>
        <v>0</v>
      </c>
      <c r="I131" s="106" t="str">
        <f>MD!I15</f>
        <v>0€</v>
      </c>
      <c r="J131" s="106" t="str">
        <f>MD!J15</f>
        <v>0€</v>
      </c>
      <c r="K131" s="106">
        <f>MD!K15</f>
        <v>34060</v>
      </c>
      <c r="L131" s="106">
        <f>MD!L15</f>
        <v>0</v>
      </c>
      <c r="M131" s="395">
        <f>MD!O15</f>
        <v>-68120</v>
      </c>
      <c r="N131" s="162">
        <f>MD!P15</f>
        <v>0</v>
      </c>
      <c r="O131" s="106">
        <f>MD!Q15</f>
        <v>0</v>
      </c>
      <c r="P131" s="106">
        <f>MD!R15</f>
        <v>0</v>
      </c>
      <c r="Q131" s="106">
        <f>MD!S15</f>
        <v>0</v>
      </c>
      <c r="R131" s="106">
        <f>MD!T15</f>
        <v>0</v>
      </c>
      <c r="S131" s="106">
        <f>MD!U15</f>
        <v>0</v>
      </c>
      <c r="T131" s="157">
        <f>MD!W15</f>
        <v>0</v>
      </c>
      <c r="V131" s="162">
        <f>MD!Y15</f>
        <v>34060</v>
      </c>
      <c r="W131" s="444">
        <f>MD!Z15</f>
        <v>0</v>
      </c>
      <c r="X131" s="158">
        <f>MD!AA15</f>
        <v>-68120</v>
      </c>
    </row>
    <row r="132" spans="1:24" ht="89.25" customHeight="1" x14ac:dyDescent="0.2">
      <c r="A132" s="107">
        <v>125</v>
      </c>
      <c r="B132" s="108" t="s">
        <v>97</v>
      </c>
      <c r="C132" s="108" t="str">
        <f>MF!C26</f>
        <v>252/2014</v>
      </c>
      <c r="D132" s="109" t="str">
        <f>MF!D26</f>
        <v xml:space="preserve">Vyhláška Ministerstva financií Slovenskej republiky, ktorou sa mení a dopĺňa vyhláška Ministerstva financií Slovenskej republiky č. 252/2014 Z. z., ktorou sa ustanovujú náležitosti, vyhotovenie a cena kontrolnej známky určenej na označovanie spotrebiteľského balenia liehu v znení vyhlášky č. 114/2024 Z. z. </v>
      </c>
      <c r="E132" s="434" t="str">
        <f>MF!E26</f>
        <v xml:space="preserve">https://www.slov-lex.sk/legislativne-procesy/SK/LP/2024/495 </v>
      </c>
      <c r="F132" s="159">
        <f>MF!F26</f>
        <v>45583</v>
      </c>
      <c r="G132" s="162">
        <f>MF!G26</f>
        <v>1217300</v>
      </c>
      <c r="H132" s="106">
        <f>MF!H26</f>
        <v>0</v>
      </c>
      <c r="I132" s="106" t="str">
        <f>MF!I26</f>
        <v>0€</v>
      </c>
      <c r="J132" s="106" t="str">
        <f>MF!J26</f>
        <v>0€</v>
      </c>
      <c r="K132" s="106">
        <f>MF!K26</f>
        <v>1217300</v>
      </c>
      <c r="L132" s="106">
        <f>MF!L26</f>
        <v>0</v>
      </c>
      <c r="M132" s="395">
        <f>MF!O26</f>
        <v>-2434600</v>
      </c>
      <c r="N132" s="160">
        <f>MF!P26</f>
        <v>0</v>
      </c>
      <c r="O132" s="161">
        <f>MF!Q26</f>
        <v>0</v>
      </c>
      <c r="P132" s="161">
        <f>MF!R26</f>
        <v>0</v>
      </c>
      <c r="Q132" s="161">
        <f>MF!S26</f>
        <v>0</v>
      </c>
      <c r="R132" s="161">
        <f>MF!T26</f>
        <v>0</v>
      </c>
      <c r="S132" s="161">
        <f>MF!U26</f>
        <v>0</v>
      </c>
      <c r="T132" s="157">
        <f>MF!W26</f>
        <v>0</v>
      </c>
      <c r="V132" s="162">
        <f>MF!Y26</f>
        <v>1217300</v>
      </c>
      <c r="W132" s="444">
        <f>MF!Z26</f>
        <v>0</v>
      </c>
      <c r="X132" s="158">
        <f>MF!AA26</f>
        <v>-2434600</v>
      </c>
    </row>
    <row r="133" spans="1:24" ht="89.25" customHeight="1" x14ac:dyDescent="0.2">
      <c r="A133" s="107">
        <v>126</v>
      </c>
      <c r="B133" s="108" t="s">
        <v>98</v>
      </c>
      <c r="C133" s="584" t="str">
        <f>MPSRV!C16</f>
        <v>392/2024</v>
      </c>
      <c r="D133" s="109" t="str">
        <f>MPSRV!D16</f>
        <v>Vyhláška Ministerstva práce, sociálnych vecí a rodiny Slovenskej republiky, ktorou sa ustanovuje vzor dôchodkovej prognózy</v>
      </c>
      <c r="E133" s="434" t="str">
        <f>MPSRV!E16</f>
        <v>https://www.slov-lex.sk/elegislativa/legislativne-procesy/SK/LP/2024/534</v>
      </c>
      <c r="F133" s="159">
        <f>MPSRV!F16</f>
        <v>46023</v>
      </c>
      <c r="G133" s="162">
        <f>MPSRV!G16</f>
        <v>73750</v>
      </c>
      <c r="H133" s="106">
        <f>MPSRV!H16</f>
        <v>0</v>
      </c>
      <c r="I133" s="106" t="str">
        <f>MPSRV!I16</f>
        <v>0€</v>
      </c>
      <c r="J133" s="106" t="str">
        <f>MPSRV!J16</f>
        <v>0€</v>
      </c>
      <c r="K133" s="106">
        <f>MPSRV!K16</f>
        <v>73750</v>
      </c>
      <c r="L133" s="106">
        <f>MPSRV!L16</f>
        <v>0</v>
      </c>
      <c r="M133" s="395">
        <f>MPSRV!O16</f>
        <v>-147500</v>
      </c>
      <c r="N133" s="162">
        <f>MPSRV!P16</f>
        <v>0</v>
      </c>
      <c r="O133" s="106">
        <f>MPSRV!Q16</f>
        <v>0</v>
      </c>
      <c r="P133" s="106">
        <f>MPSRV!R16</f>
        <v>0</v>
      </c>
      <c r="Q133" s="106">
        <f>MPSRV!S16</f>
        <v>0</v>
      </c>
      <c r="R133" s="106">
        <f>MPSRV!T16</f>
        <v>0</v>
      </c>
      <c r="S133" s="106">
        <f>MPSRV!U16</f>
        <v>0</v>
      </c>
      <c r="T133" s="157">
        <f>MPSRV!W16</f>
        <v>0</v>
      </c>
      <c r="V133" s="162">
        <f>MPSRV!Y16</f>
        <v>73750</v>
      </c>
      <c r="W133" s="444">
        <f>MPSRV!Z16</f>
        <v>0</v>
      </c>
      <c r="X133" s="158">
        <f>MPSRV!AA16</f>
        <v>-147500</v>
      </c>
    </row>
    <row r="134" spans="1:24" ht="89.25" customHeight="1" x14ac:dyDescent="0.2">
      <c r="A134" s="107">
        <v>127</v>
      </c>
      <c r="B134" s="108" t="s">
        <v>93</v>
      </c>
      <c r="C134" s="584" t="str">
        <f>ŠÚ!C9</f>
        <v>305/2024</v>
      </c>
      <c r="D134" s="109" t="str">
        <f>ŠÚ!D9</f>
        <v>Vyhláška Štatistického úradu Slovenskej republiky, ktorou sa mení a dopĺňa vyhláška Štatistického úradu Slovenskej republiky č. 425/2023 Z. z., ktorou sa vydáva Program štátnych štatistických zisťovaní na roky 2024 až 2026</v>
      </c>
      <c r="E134" s="434" t="str">
        <f>ŠÚ!E9</f>
        <v>https://www.slov-lex.sk/legislativne-procesy/SK/LP/2024/446</v>
      </c>
      <c r="F134" s="159">
        <f>ŠÚ!F9</f>
        <v>45658</v>
      </c>
      <c r="G134" s="162">
        <f>ŠÚ!G9</f>
        <v>0</v>
      </c>
      <c r="H134" s="106">
        <f>ŠÚ!H9</f>
        <v>100608</v>
      </c>
      <c r="I134" s="106" t="str">
        <f>ŠÚ!I9</f>
        <v>0€</v>
      </c>
      <c r="J134" s="106" t="str">
        <f>ŠÚ!J9</f>
        <v>0€</v>
      </c>
      <c r="K134" s="106">
        <f>ŠÚ!K9</f>
        <v>0</v>
      </c>
      <c r="L134" s="106">
        <f>ŠÚ!L9</f>
        <v>100608</v>
      </c>
      <c r="M134" s="395">
        <f>ŠÚ!O9</f>
        <v>100608</v>
      </c>
      <c r="N134" s="162">
        <f>ŠÚ!P9</f>
        <v>0</v>
      </c>
      <c r="O134" s="106">
        <f>ŠÚ!Q9</f>
        <v>0</v>
      </c>
      <c r="P134" s="106">
        <f>ŠÚ!R9</f>
        <v>0</v>
      </c>
      <c r="Q134" s="106">
        <f>ŠÚ!S9</f>
        <v>0</v>
      </c>
      <c r="R134" s="106">
        <f>ŠÚ!T9</f>
        <v>0</v>
      </c>
      <c r="S134" s="106">
        <f>ŠÚ!U9</f>
        <v>0</v>
      </c>
      <c r="T134" s="157">
        <f>ŠÚ!W9</f>
        <v>0</v>
      </c>
      <c r="V134" s="162">
        <f>ŠÚ!Y9</f>
        <v>0</v>
      </c>
      <c r="W134" s="444">
        <f>ŠÚ!Z9</f>
        <v>100608</v>
      </c>
      <c r="X134" s="158">
        <f>ŠÚ!AA9</f>
        <v>100608</v>
      </c>
    </row>
    <row r="135" spans="1:24" ht="89.25" customHeight="1" x14ac:dyDescent="0.2">
      <c r="A135" s="107">
        <v>128</v>
      </c>
      <c r="B135" s="108" t="s">
        <v>104</v>
      </c>
      <c r="C135" s="584" t="str">
        <f>MZ!C14</f>
        <v xml:space="preserve">316/2022 </v>
      </c>
      <c r="D135" s="109" t="str">
        <f>MZ!D14</f>
        <v>Vyhláška Ministerstva zdravotníctva Slovenskej republiky o kategorizácii ústavnej starostlivosti</v>
      </c>
      <c r="E135" s="434" t="str">
        <f>MZ!E14</f>
        <v>https://www.slov-lex.sk/legislativne-procesy/SK/LP/2023/642</v>
      </c>
      <c r="F135" s="159">
        <f>MZ!F14</f>
        <v>45658</v>
      </c>
      <c r="G135" s="162">
        <f>MZ!G14</f>
        <v>672600</v>
      </c>
      <c r="H135" s="106">
        <f>MZ!H14</f>
        <v>0</v>
      </c>
      <c r="I135" s="106" t="str">
        <f>MZ!I14</f>
        <v>0€</v>
      </c>
      <c r="J135" s="106" t="str">
        <f>MZ!J14</f>
        <v>0€</v>
      </c>
      <c r="K135" s="106">
        <f>MZ!K14</f>
        <v>672600</v>
      </c>
      <c r="L135" s="106">
        <f>MZ!L14</f>
        <v>0</v>
      </c>
      <c r="M135" s="395">
        <f>MZ!O14</f>
        <v>-1345200</v>
      </c>
      <c r="N135" s="162">
        <f>MZ!P14</f>
        <v>0</v>
      </c>
      <c r="O135" s="106">
        <f>MZ!Q14</f>
        <v>0</v>
      </c>
      <c r="P135" s="106">
        <f>MZ!R14</f>
        <v>0</v>
      </c>
      <c r="Q135" s="106">
        <f>MZ!S14</f>
        <v>0</v>
      </c>
      <c r="R135" s="106">
        <f>MZ!T14</f>
        <v>0</v>
      </c>
      <c r="S135" s="106">
        <f>MZ!U14</f>
        <v>0</v>
      </c>
      <c r="T135" s="157">
        <f>MZ!W14</f>
        <v>0</v>
      </c>
      <c r="V135" s="162">
        <f>MZ!Y14</f>
        <v>672600</v>
      </c>
      <c r="W135" s="444">
        <f>MZ!Z14</f>
        <v>0</v>
      </c>
      <c r="X135" s="158">
        <f>MZ!AA14</f>
        <v>-1345200</v>
      </c>
    </row>
    <row r="136" spans="1:24" ht="89.25" customHeight="1" x14ac:dyDescent="0.2">
      <c r="A136" s="107">
        <v>129</v>
      </c>
      <c r="B136" s="108" t="s">
        <v>94</v>
      </c>
      <c r="C136" s="108" t="str">
        <f>MŽP!C15</f>
        <v>373/2015</v>
      </c>
      <c r="D136" s="109" t="str">
        <f>MŽP!D15</f>
        <v xml:space="preserve">Vyhláška, ktorou sa mení a dopĺňa vyhláška Ministerstva životného prostredia Slovenskej republiky č. 373/2015 Z. z. o rozšírenej zodpovednosti výrobcov vyhradených výrobkov a o nakladaní s vyhradenými prúdmi odpadov v znení neskorších predpisov </v>
      </c>
      <c r="E136" s="434" t="str">
        <f>MŽP!E15</f>
        <v>https://www.slov-lex.sk/legislativne-procesy/SK/LP/2021/777</v>
      </c>
      <c r="F136" s="159">
        <f>MŽP!F15</f>
        <v>44562</v>
      </c>
      <c r="G136" s="162">
        <f>MŽP!G15</f>
        <v>5687</v>
      </c>
      <c r="H136" s="106">
        <f>MŽP!H15</f>
        <v>0</v>
      </c>
      <c r="I136" s="106" t="str">
        <f>MŽP!I15</f>
        <v>0€</v>
      </c>
      <c r="J136" s="106" t="str">
        <f>MŽP!J15</f>
        <v>0€</v>
      </c>
      <c r="K136" s="106">
        <f>MŽP!K15</f>
        <v>5687</v>
      </c>
      <c r="L136" s="106">
        <f>MŽP!L15</f>
        <v>0</v>
      </c>
      <c r="M136" s="395">
        <f>MŽP!O15</f>
        <v>-11374</v>
      </c>
      <c r="N136" s="162">
        <f>MŽP!P15</f>
        <v>0</v>
      </c>
      <c r="O136" s="106">
        <f>MŽP!Q15</f>
        <v>0</v>
      </c>
      <c r="P136" s="106">
        <f>MŽP!R15</f>
        <v>0</v>
      </c>
      <c r="Q136" s="106">
        <f>MŽP!S15</f>
        <v>0</v>
      </c>
      <c r="R136" s="106">
        <f>MŽP!T15</f>
        <v>0</v>
      </c>
      <c r="S136" s="106">
        <f>MŽP!U15</f>
        <v>0</v>
      </c>
      <c r="T136" s="157">
        <f>MŽP!W15</f>
        <v>0</v>
      </c>
      <c r="V136" s="162">
        <f>MŽP!Y15</f>
        <v>5687</v>
      </c>
      <c r="W136" s="444">
        <f>MŽP!Z15</f>
        <v>0</v>
      </c>
      <c r="X136" s="158">
        <f>MŽP!AA15</f>
        <v>-11374</v>
      </c>
    </row>
    <row r="137" spans="1:24" ht="89.25" customHeight="1" x14ac:dyDescent="0.2">
      <c r="A137" s="107">
        <v>130</v>
      </c>
      <c r="B137" s="108" t="s">
        <v>103</v>
      </c>
      <c r="C137" s="584" t="str">
        <f>MPRV!C18</f>
        <v>83/2016</v>
      </c>
      <c r="D137" s="109" t="str">
        <f>MPRV!D18</f>
        <v>Vyhláška Ministerstva pôdohospodárstva a rozvoja vidieka Slovenskej republiky z ..... 2023, ktorou sa mení a dopĺňa vyhláška Ministerstva pôdohospodárstva a rozvoja vidieka Slovenskej republiky č. 83/2016 Z. z. o mäsových výrobkoch</v>
      </c>
      <c r="E137" s="434" t="str">
        <f>MPRV!E18</f>
        <v>https://www.slov-lex.sk/elegislativa/legislativne-procesy/SK/LP/2023/2</v>
      </c>
      <c r="F137" s="159">
        <f>MPRV!F18</f>
        <v>44986</v>
      </c>
      <c r="G137" s="162">
        <f>MPRV!G18</f>
        <v>0</v>
      </c>
      <c r="H137" s="106">
        <f>MPRV!H18</f>
        <v>1818000</v>
      </c>
      <c r="I137" s="106" t="str">
        <f>MPRV!I18</f>
        <v>0€</v>
      </c>
      <c r="J137" s="106" t="str">
        <f>MPRV!J18</f>
        <v>0€</v>
      </c>
      <c r="K137" s="106">
        <f>MPRV!K18</f>
        <v>0</v>
      </c>
      <c r="L137" s="106">
        <f>MPRV!L18</f>
        <v>1818000</v>
      </c>
      <c r="M137" s="395">
        <f>MPRV!O18</f>
        <v>1818000</v>
      </c>
      <c r="N137" s="162">
        <f>MPRV!P18</f>
        <v>0</v>
      </c>
      <c r="O137" s="106">
        <f>MPRV!Q18</f>
        <v>0</v>
      </c>
      <c r="P137" s="106">
        <f>MPRV!R18</f>
        <v>0</v>
      </c>
      <c r="Q137" s="106">
        <f>MPRV!S18</f>
        <v>0</v>
      </c>
      <c r="R137" s="106">
        <f>MPRV!T18</f>
        <v>0</v>
      </c>
      <c r="S137" s="106">
        <f>MPRV!U18</f>
        <v>0</v>
      </c>
      <c r="T137" s="157">
        <f>MPRV!W18</f>
        <v>0</v>
      </c>
      <c r="V137" s="162">
        <f>MPRV!Y18</f>
        <v>0</v>
      </c>
      <c r="W137" s="444">
        <f>MPRV!Z18</f>
        <v>1818000</v>
      </c>
      <c r="X137" s="158">
        <f>MPRV!AA18</f>
        <v>1818000</v>
      </c>
    </row>
    <row r="138" spans="1:24" ht="89.25" customHeight="1" x14ac:dyDescent="0.2">
      <c r="A138" s="107">
        <v>131</v>
      </c>
      <c r="B138" s="108" t="s">
        <v>65</v>
      </c>
      <c r="C138" s="584" t="str">
        <f>ÚRSO!C16</f>
        <v>493/2023</v>
      </c>
      <c r="D138" s="109" t="str">
        <f>ÚRSO!D16</f>
        <v xml:space="preserve">Vyhláška Úradu pre reguláciu sieťových odvetví, ktorou sa ustanovujú niektoré podrobnosti v oblasti tokov jalového elektrického výkonu a jeho kompenzácie </v>
      </c>
      <c r="E138" s="434" t="str">
        <f>ÚRSO!E16</f>
        <v>https://www.slov-lex.sk/legislativne-procesy/SK/LP/2023/574</v>
      </c>
      <c r="F138" s="159">
        <f>ÚRSO!F16</f>
        <v>45292</v>
      </c>
      <c r="G138" s="162">
        <f>ÚRSO!G16</f>
        <v>0</v>
      </c>
      <c r="H138" s="106">
        <f>ÚRSO!H16</f>
        <v>8787500</v>
      </c>
      <c r="I138" s="106" t="str">
        <f>ÚRSO!I16</f>
        <v>0€</v>
      </c>
      <c r="J138" s="106" t="str">
        <f>ÚRSO!J16</f>
        <v>0€</v>
      </c>
      <c r="K138" s="106">
        <f>ÚRSO!K16</f>
        <v>0</v>
      </c>
      <c r="L138" s="106">
        <f>ÚRSO!L16</f>
        <v>8787500</v>
      </c>
      <c r="M138" s="395">
        <f>ÚRSO!O16</f>
        <v>8787500</v>
      </c>
      <c r="N138" s="162">
        <f>ÚRSO!P16</f>
        <v>0</v>
      </c>
      <c r="O138" s="106">
        <f>ÚRSO!Q16</f>
        <v>0</v>
      </c>
      <c r="P138" s="106">
        <f>ÚRSO!R16</f>
        <v>0</v>
      </c>
      <c r="Q138" s="106">
        <f>ÚRSO!S16</f>
        <v>0</v>
      </c>
      <c r="R138" s="106">
        <f>ÚRSO!T16</f>
        <v>0</v>
      </c>
      <c r="S138" s="106">
        <f>ÚRSO!U16</f>
        <v>0</v>
      </c>
      <c r="T138" s="157">
        <f>ÚRSO!W16</f>
        <v>0</v>
      </c>
      <c r="V138" s="162">
        <f>ÚRSO!Y16</f>
        <v>0</v>
      </c>
      <c r="W138" s="444">
        <f>ÚRSO!Z16</f>
        <v>8787500</v>
      </c>
      <c r="X138" s="158">
        <f>ÚRSO!AA16</f>
        <v>8787500</v>
      </c>
    </row>
    <row r="139" spans="1:24" ht="89.25" customHeight="1" x14ac:dyDescent="0.2">
      <c r="A139" s="107">
        <v>132</v>
      </c>
      <c r="B139" s="108" t="s">
        <v>65</v>
      </c>
      <c r="C139" s="108" t="str">
        <f>ÚRSO!C17</f>
        <v>323/2022</v>
      </c>
      <c r="D139" s="109" t="str">
        <f>ÚRSO!D17</f>
        <v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</v>
      </c>
      <c r="E139" s="434" t="str">
        <f>ÚRSO!E17</f>
        <v>https://www.slov-lex.sk/legislativne-procesy/SK/LP/2023/626</v>
      </c>
      <c r="F139" s="159">
        <f>ÚRSO!F17</f>
        <v>45292</v>
      </c>
      <c r="G139" s="162">
        <f>ÚRSO!G17</f>
        <v>1873</v>
      </c>
      <c r="H139" s="106">
        <f>ÚRSO!H17</f>
        <v>0</v>
      </c>
      <c r="I139" s="106" t="str">
        <f>ÚRSO!I17</f>
        <v>0€</v>
      </c>
      <c r="J139" s="106" t="str">
        <f>ÚRSO!J17</f>
        <v>0€</v>
      </c>
      <c r="K139" s="106">
        <f>ÚRSO!K17</f>
        <v>1873</v>
      </c>
      <c r="L139" s="106">
        <f>ÚRSO!L17</f>
        <v>0</v>
      </c>
      <c r="M139" s="395">
        <f>ÚRSO!O17</f>
        <v>-3746</v>
      </c>
      <c r="N139" s="162">
        <f>ÚRSO!P17</f>
        <v>0</v>
      </c>
      <c r="O139" s="106">
        <f>ÚRSO!Q17</f>
        <v>0</v>
      </c>
      <c r="P139" s="106">
        <f>ÚRSO!R17</f>
        <v>0</v>
      </c>
      <c r="Q139" s="106">
        <f>ÚRSO!S17</f>
        <v>0</v>
      </c>
      <c r="R139" s="106">
        <f>ÚRSO!T17</f>
        <v>0</v>
      </c>
      <c r="S139" s="106">
        <f>ÚRSO!U17</f>
        <v>0</v>
      </c>
      <c r="T139" s="157">
        <f>ÚRSO!W17</f>
        <v>0</v>
      </c>
      <c r="V139" s="162">
        <f>ÚRSO!Y17</f>
        <v>1873</v>
      </c>
      <c r="W139" s="444">
        <f>ÚRSO!Z17</f>
        <v>0</v>
      </c>
      <c r="X139" s="158">
        <f>ÚRSO!AA17</f>
        <v>-3746</v>
      </c>
    </row>
    <row r="140" spans="1:24" ht="89.25" customHeight="1" x14ac:dyDescent="0.2">
      <c r="A140" s="107">
        <v>133</v>
      </c>
      <c r="B140" s="108" t="s">
        <v>104</v>
      </c>
      <c r="C140" s="108" t="str">
        <f>MZ!C15</f>
        <v>139/1998</v>
      </c>
      <c r="D140" s="109" t="str">
        <f>MZ!D15</f>
        <v xml:space="preserve">Zákon, ktorým sa mení a dopĺňa zákon č. 139/1998 Z. z. o omamných látkach, psychotropných látkach a prípravkoch v znení neskorších predpisov a ktorým sa mení zákon Národnej rady Slovenskej republiky č. 145/1995 Z. z. o správnych poplatkoch v znení neskorších predpisov. </v>
      </c>
      <c r="E140" s="434" t="str">
        <f>MZ!E15</f>
        <v>https://www.slov-lex.sk/legislativne-procesy/SK/LP/2024/114</v>
      </c>
      <c r="F140" s="159">
        <f>MZ!F15</f>
        <v>45474</v>
      </c>
      <c r="G140" s="162">
        <f>MZ!G15</f>
        <v>801</v>
      </c>
      <c r="H140" s="106">
        <f>MZ!H15</f>
        <v>3834</v>
      </c>
      <c r="I140" s="106" t="str">
        <f>MZ!I15</f>
        <v>0€</v>
      </c>
      <c r="J140" s="106" t="str">
        <f>MZ!J15</f>
        <v>0€</v>
      </c>
      <c r="K140" s="106">
        <f>MZ!K15</f>
        <v>801</v>
      </c>
      <c r="L140" s="106">
        <f>MZ!L15</f>
        <v>3834</v>
      </c>
      <c r="M140" s="395">
        <f>MZ!O15</f>
        <v>2232</v>
      </c>
      <c r="N140" s="162">
        <f>MZ!P15</f>
        <v>0</v>
      </c>
      <c r="O140" s="106">
        <f>MZ!Q15</f>
        <v>0</v>
      </c>
      <c r="P140" s="106">
        <f>MZ!R15</f>
        <v>0</v>
      </c>
      <c r="Q140" s="106">
        <f>MZ!S15</f>
        <v>0</v>
      </c>
      <c r="R140" s="106">
        <f>MZ!T15</f>
        <v>0</v>
      </c>
      <c r="S140" s="106">
        <f>MZ!U15</f>
        <v>0</v>
      </c>
      <c r="T140" s="157">
        <f>MZ!W15</f>
        <v>0</v>
      </c>
      <c r="V140" s="162">
        <f>MZ!Y15</f>
        <v>801</v>
      </c>
      <c r="W140" s="444">
        <f>MZ!Z15</f>
        <v>3834</v>
      </c>
      <c r="X140" s="158">
        <f>MZ!AA15</f>
        <v>2232</v>
      </c>
    </row>
    <row r="141" spans="1:24" ht="89.25" customHeight="1" x14ac:dyDescent="0.2">
      <c r="A141" s="107">
        <v>134</v>
      </c>
      <c r="B141" s="108" t="s">
        <v>104</v>
      </c>
      <c r="C141" s="108" t="str">
        <f>MZ!C16</f>
        <v>526/2007</v>
      </c>
      <c r="D141" s="109" t="str">
        <f>MZ!D16</f>
        <v>Vyhláška Ministerstva zdravotníctva Slovenskej republiky, ktorou sa mení vyhláška Ministerstva zdravotníctva Slovenskej republiky č. 526/2007 Z. z., ktorou sa ustanovujú podrobnosti o požiadavkách na zotavovacie podujatia.</v>
      </c>
      <c r="E141" s="434" t="str">
        <f>MZ!E16</f>
        <v>https://www.slov-lex.sk/elegislativa/legislativne-procesy/SK/LP/2023/528</v>
      </c>
      <c r="F141" s="159">
        <f>MZ!F16</f>
        <v>45231</v>
      </c>
      <c r="G141" s="162">
        <f>MZ!G16</f>
        <v>0</v>
      </c>
      <c r="H141" s="106">
        <f>MZ!H16</f>
        <v>66113</v>
      </c>
      <c r="I141" s="106" t="str">
        <f>MZ!I16</f>
        <v>0€</v>
      </c>
      <c r="J141" s="106" t="str">
        <f>MZ!J16</f>
        <v>0€</v>
      </c>
      <c r="K141" s="106">
        <f>MZ!K16</f>
        <v>0</v>
      </c>
      <c r="L141" s="106">
        <f>MZ!L16</f>
        <v>66113</v>
      </c>
      <c r="M141" s="395">
        <f>MZ!O16</f>
        <v>66113</v>
      </c>
      <c r="N141" s="162">
        <f>MZ!P16</f>
        <v>0</v>
      </c>
      <c r="O141" s="106">
        <f>MZ!Q16</f>
        <v>0</v>
      </c>
      <c r="P141" s="106">
        <f>MZ!R16</f>
        <v>0</v>
      </c>
      <c r="Q141" s="106">
        <f>MZ!S16</f>
        <v>0</v>
      </c>
      <c r="R141" s="106">
        <f>MZ!T16</f>
        <v>0</v>
      </c>
      <c r="S141" s="106">
        <f>MZ!U16</f>
        <v>0</v>
      </c>
      <c r="T141" s="157">
        <f>MZ!W16</f>
        <v>0</v>
      </c>
      <c r="V141" s="162">
        <f>MZ!Y16</f>
        <v>0</v>
      </c>
      <c r="W141" s="444">
        <f>MZ!Z16</f>
        <v>66113</v>
      </c>
      <c r="X141" s="158">
        <f>MZ!AA16</f>
        <v>66113</v>
      </c>
    </row>
    <row r="142" spans="1:24" ht="89.25" customHeight="1" x14ac:dyDescent="0.2">
      <c r="A142" s="107">
        <v>135</v>
      </c>
      <c r="B142" s="108" t="s">
        <v>104</v>
      </c>
      <c r="C142" s="108" t="str">
        <f>MZ!C17</f>
        <v>391/2006</v>
      </c>
      <c r="D142" s="109" t="str">
        <f>MZ!D17</f>
        <v>Nariadenie vlády Slovenskej republiky, ktorým sa mení nariadenie vlády Slovenskej republiky č. 391/2006 Z. z. o minimálnych bezpečnostných a zdravotných požiadavkách na pracovisko</v>
      </c>
      <c r="E142" s="434" t="str">
        <f>MZ!E17</f>
        <v>https://www.slov-lex.sk/legislativne-procesy/SK/LP/2022/320</v>
      </c>
      <c r="F142" s="159">
        <f>MZ!F17</f>
        <v>44941</v>
      </c>
      <c r="G142" s="162">
        <f>MZ!G17</f>
        <v>0</v>
      </c>
      <c r="H142" s="106">
        <f>MZ!H17</f>
        <v>24854133</v>
      </c>
      <c r="I142" s="106" t="str">
        <f>MZ!I17</f>
        <v>0€</v>
      </c>
      <c r="J142" s="106" t="str">
        <f>MZ!J17</f>
        <v>0€</v>
      </c>
      <c r="K142" s="106">
        <f>MZ!K17</f>
        <v>0</v>
      </c>
      <c r="L142" s="106">
        <f>MZ!L17</f>
        <v>24854133</v>
      </c>
      <c r="M142" s="395">
        <f>MZ!O17</f>
        <v>24854133</v>
      </c>
      <c r="N142" s="162">
        <f>MZ!P17</f>
        <v>0</v>
      </c>
      <c r="O142" s="106">
        <f>MZ!Q17</f>
        <v>0</v>
      </c>
      <c r="P142" s="106">
        <f>MZ!R17</f>
        <v>0</v>
      </c>
      <c r="Q142" s="106">
        <f>MZ!S17</f>
        <v>0</v>
      </c>
      <c r="R142" s="106">
        <f>MZ!T17</f>
        <v>0</v>
      </c>
      <c r="S142" s="106">
        <f>MZ!U17</f>
        <v>0</v>
      </c>
      <c r="T142" s="157">
        <f>MZ!W17</f>
        <v>0</v>
      </c>
      <c r="V142" s="162">
        <f>MZ!Y17</f>
        <v>0</v>
      </c>
      <c r="W142" s="444">
        <f>MZ!Z17</f>
        <v>24854133</v>
      </c>
      <c r="X142" s="158">
        <f>MZ!AA17</f>
        <v>24854133</v>
      </c>
    </row>
    <row r="143" spans="1:24" ht="89.25" customHeight="1" x14ac:dyDescent="0.2">
      <c r="A143" s="107">
        <v>136</v>
      </c>
      <c r="B143" s="108" t="s">
        <v>97</v>
      </c>
      <c r="C143" s="108" t="str">
        <f>MF!C27</f>
        <v>18/1996</v>
      </c>
      <c r="D143" s="109" t="str">
        <f>MF!D27</f>
        <v>Zákon, ktorým sa mení a dopĺňa zákon Národnej rady Slovenskej republiky č. 18/1996 Z. z. o cenách v znení neskorších predpisov</v>
      </c>
      <c r="E143" s="434" t="str">
        <f>MF!E27</f>
        <v>https://www.slov-lex.sk/legislativne-procesy/SK/LP/2024/443</v>
      </c>
      <c r="F143" s="159">
        <f>MF!F27</f>
        <v>45658</v>
      </c>
      <c r="G143" s="162">
        <f>MF!G27</f>
        <v>65250</v>
      </c>
      <c r="H143" s="106">
        <f>MF!H27</f>
        <v>0</v>
      </c>
      <c r="I143" s="106" t="str">
        <f>MF!I27</f>
        <v>0€</v>
      </c>
      <c r="J143" s="106" t="str">
        <f>MF!J27</f>
        <v>0€</v>
      </c>
      <c r="K143" s="106">
        <f>MF!K27</f>
        <v>65250</v>
      </c>
      <c r="L143" s="106">
        <f>MF!L27</f>
        <v>0</v>
      </c>
      <c r="M143" s="395">
        <f>MF!O27</f>
        <v>-130500</v>
      </c>
      <c r="N143" s="160">
        <f>MF!P27</f>
        <v>0</v>
      </c>
      <c r="O143" s="161">
        <f>MF!Q27</f>
        <v>0</v>
      </c>
      <c r="P143" s="161">
        <f>MF!R27</f>
        <v>0</v>
      </c>
      <c r="Q143" s="161">
        <f>MF!S27</f>
        <v>0</v>
      </c>
      <c r="R143" s="161">
        <f>MF!T27</f>
        <v>0</v>
      </c>
      <c r="S143" s="161">
        <f>MF!U27</f>
        <v>0</v>
      </c>
      <c r="T143" s="157">
        <f>MF!W27</f>
        <v>0</v>
      </c>
      <c r="V143" s="162">
        <f>MF!Y27</f>
        <v>65250</v>
      </c>
      <c r="W143" s="444">
        <f>MF!Z27</f>
        <v>0</v>
      </c>
      <c r="X143" s="158">
        <f>MF!AA27</f>
        <v>-130500</v>
      </c>
    </row>
    <row r="144" spans="1:24" ht="89.25" customHeight="1" x14ac:dyDescent="0.2">
      <c r="A144" s="107">
        <v>137</v>
      </c>
      <c r="B144" s="108" t="s">
        <v>65</v>
      </c>
      <c r="C144" s="108" t="str">
        <f>ÚRSO!C18</f>
        <v>403/2024</v>
      </c>
      <c r="D144" s="109" t="str">
        <f>ÚRSO!D18</f>
        <v>Vyhláška Úradu pre reguláciu sieťových odvetví, ktorou sa mení a dopĺňa vyhláška Úradu pre reguláciu sieťových odvetví č. 445/2022 Z. z., ktorou sa ustanovuje cenová regulácia odberu povrchovej vody a energetickej vody z vodných tokov a využívania hydroenergetického potenciálu vodných tokov</v>
      </c>
      <c r="E144" s="434" t="str">
        <f>ÚRSO!E18</f>
        <v>https://www.slov-lex.sk/legislativne-procesy/SK/LP/2024/556</v>
      </c>
      <c r="F144" s="159">
        <f>ÚRSO!F18</f>
        <v>45658</v>
      </c>
      <c r="G144" s="162">
        <f>ÚRSO!G18</f>
        <v>204</v>
      </c>
      <c r="H144" s="106">
        <f>ÚRSO!H18</f>
        <v>0</v>
      </c>
      <c r="I144" s="106" t="str">
        <f>ÚRSO!I18</f>
        <v>0€</v>
      </c>
      <c r="J144" s="106" t="str">
        <f>ÚRSO!J18</f>
        <v>0€</v>
      </c>
      <c r="K144" s="106">
        <f>ÚRSO!K18</f>
        <v>204</v>
      </c>
      <c r="L144" s="106">
        <f>ÚRSO!L18</f>
        <v>0</v>
      </c>
      <c r="M144" s="395">
        <f>ÚRSO!O18</f>
        <v>-408</v>
      </c>
      <c r="N144" s="162">
        <f>ÚRSO!P18</f>
        <v>0</v>
      </c>
      <c r="O144" s="106">
        <f>ÚRSO!Q18</f>
        <v>0</v>
      </c>
      <c r="P144" s="106">
        <f>ÚRSO!R18</f>
        <v>0</v>
      </c>
      <c r="Q144" s="106">
        <f>ÚRSO!S18</f>
        <v>0</v>
      </c>
      <c r="R144" s="106">
        <f>ÚRSO!T18</f>
        <v>0</v>
      </c>
      <c r="S144" s="106">
        <f>ÚRSO!U18</f>
        <v>0</v>
      </c>
      <c r="T144" s="157">
        <f>ÚRSO!W18</f>
        <v>0</v>
      </c>
      <c r="V144" s="162">
        <f>ÚRSO!Y18</f>
        <v>204</v>
      </c>
      <c r="W144" s="444">
        <f>ÚRSO!Z18</f>
        <v>0</v>
      </c>
      <c r="X144" s="158">
        <f>ÚRSO!AA18</f>
        <v>-408</v>
      </c>
    </row>
    <row r="145" spans="1:24" ht="89.25" customHeight="1" x14ac:dyDescent="0.2">
      <c r="A145" s="107">
        <v>138</v>
      </c>
      <c r="B145" s="108" t="s">
        <v>65</v>
      </c>
      <c r="C145" s="108" t="str">
        <f>ÚRSO!C19</f>
        <v>394/2024</v>
      </c>
      <c r="D145" s="109" t="str">
        <f>ÚRSO!D19</f>
        <v>Vyhláška Úradu pre reguláciu sieťových odvetví, ktorou sa mení a dopĺňa vyhláška Úradu pre reguláciu sieťových odvetví č. 323/2022 Z. z., ktorou sa ustanovuje cenová regulácia výroby, distribúcie a dodávky pitnej vody verejným vodovodom a odvádzania a čistenia odpadovej vody verejnou kanalizáciou a niektoré podmienky vykonávania regulovaných činností vo vodnom hospodárstve v znení vyhlášky č. 498/2023 Z. z.</v>
      </c>
      <c r="E145" s="434" t="str">
        <f>ÚRSO!E19</f>
        <v>https://www.slov-lex.sk/legislativne-procesy/SK/LP/2024/538</v>
      </c>
      <c r="F145" s="159">
        <f>ÚRSO!F19</f>
        <v>45658</v>
      </c>
      <c r="G145" s="162">
        <f>ÚRSO!G19</f>
        <v>83579</v>
      </c>
      <c r="H145" s="106">
        <f>ÚRSO!H19</f>
        <v>0</v>
      </c>
      <c r="I145" s="106" t="str">
        <f>ÚRSO!I19</f>
        <v>0€</v>
      </c>
      <c r="J145" s="106" t="str">
        <f>ÚRSO!J19</f>
        <v>0€</v>
      </c>
      <c r="K145" s="106">
        <f>ÚRSO!K19</f>
        <v>83579</v>
      </c>
      <c r="L145" s="106">
        <f>ÚRSO!L19</f>
        <v>0</v>
      </c>
      <c r="M145" s="395">
        <f>ÚRSO!O19</f>
        <v>-167158</v>
      </c>
      <c r="N145" s="162">
        <f>ÚRSO!P19</f>
        <v>0</v>
      </c>
      <c r="O145" s="106">
        <f>ÚRSO!Q19</f>
        <v>0</v>
      </c>
      <c r="P145" s="106">
        <f>ÚRSO!R19</f>
        <v>0</v>
      </c>
      <c r="Q145" s="106">
        <f>ÚRSO!S19</f>
        <v>0</v>
      </c>
      <c r="R145" s="106">
        <f>ÚRSO!T19</f>
        <v>0</v>
      </c>
      <c r="S145" s="106">
        <f>ÚRSO!U19</f>
        <v>0</v>
      </c>
      <c r="T145" s="157">
        <f>ÚRSO!W19</f>
        <v>0</v>
      </c>
      <c r="V145" s="162">
        <f>ÚRSO!Y19</f>
        <v>83579</v>
      </c>
      <c r="W145" s="444">
        <f>ÚRSO!Z19</f>
        <v>0</v>
      </c>
      <c r="X145" s="158">
        <f>ÚRSO!AA19</f>
        <v>-167158</v>
      </c>
    </row>
    <row r="146" spans="1:24" ht="89.25" customHeight="1" x14ac:dyDescent="0.2">
      <c r="A146" s="107">
        <v>139</v>
      </c>
      <c r="B146" s="108" t="s">
        <v>65</v>
      </c>
      <c r="C146" s="108" t="str">
        <f>ÚRSO!C20</f>
        <v>318/2024</v>
      </c>
      <c r="D146" s="109" t="str">
        <f>ÚRSO!D20</f>
        <v>: Vyhláška Úradu pre reguláciu sieťových odvetví, ktorou sa mení a dopĺňa vyhláška Úradu pre reguláciu sieťových odvetví č. 278/2012 Z. z., ktorou sa ustanovujú štandardy kvality uskladňovania plynu, prepravy plynu, distribúcie plynu a dodávky plynu v znení vyhlášky č. 233/2016 Z. z.</v>
      </c>
      <c r="E146" s="434" t="str">
        <f>ÚRSO!E20</f>
        <v>https://www.slov-lex.sk/legislativne-procesy/SK/LP/2024/480</v>
      </c>
      <c r="F146" s="159">
        <f>ÚRSO!F20</f>
        <v>45658</v>
      </c>
      <c r="G146" s="162">
        <f>ÚRSO!G20</f>
        <v>6817</v>
      </c>
      <c r="H146" s="106">
        <f>ÚRSO!H20</f>
        <v>0</v>
      </c>
      <c r="I146" s="106" t="str">
        <f>ÚRSO!I20</f>
        <v>0€</v>
      </c>
      <c r="J146" s="106" t="str">
        <f>ÚRSO!J20</f>
        <v>0€</v>
      </c>
      <c r="K146" s="106">
        <f>ÚRSO!K20</f>
        <v>6817</v>
      </c>
      <c r="L146" s="106">
        <f>ÚRSO!L20</f>
        <v>0</v>
      </c>
      <c r="M146" s="395">
        <f>ÚRSO!O20</f>
        <v>-13634</v>
      </c>
      <c r="N146" s="162">
        <f>ÚRSO!P20</f>
        <v>0</v>
      </c>
      <c r="O146" s="106">
        <f>ÚRSO!Q20</f>
        <v>0</v>
      </c>
      <c r="P146" s="106">
        <f>ÚRSO!R20</f>
        <v>0</v>
      </c>
      <c r="Q146" s="106">
        <f>ÚRSO!S20</f>
        <v>0</v>
      </c>
      <c r="R146" s="106">
        <f>ÚRSO!T20</f>
        <v>0</v>
      </c>
      <c r="S146" s="106">
        <f>ÚRSO!U20</f>
        <v>0</v>
      </c>
      <c r="T146" s="157">
        <f>ÚRSO!W20</f>
        <v>0</v>
      </c>
      <c r="V146" s="162">
        <f>ÚRSO!Y20</f>
        <v>6817</v>
      </c>
      <c r="W146" s="444">
        <f>ÚRSO!Z20</f>
        <v>0</v>
      </c>
      <c r="X146" s="158">
        <f>ÚRSO!AA20</f>
        <v>-13634</v>
      </c>
    </row>
    <row r="147" spans="1:24" ht="89.25" customHeight="1" x14ac:dyDescent="0.2">
      <c r="A147" s="107">
        <v>140</v>
      </c>
      <c r="B147" s="108" t="s">
        <v>65</v>
      </c>
      <c r="C147" s="108" t="str">
        <f>ÚRSO!C21</f>
        <v>317/2024</v>
      </c>
      <c r="D147" s="109" t="str">
        <f>ÚRSO!D21</f>
        <v>Vyhláška Úradu pre reguláciu sieťových odvetví, ktorou sa mení a dopĺňa vyhláška Úradu pre reguláciu sieťových odvetví č. 236/2016 Z. z., ktorou sa ustanovujú štandardy kvality prenosu elektriny, distribúcie elektriny a dodávky elektriny</v>
      </c>
      <c r="E147" s="434" t="str">
        <f>ÚRSO!E21</f>
        <v>https://www.slov-lex.sk/legislativne-procesy/SK/LP/2024/477</v>
      </c>
      <c r="F147" s="159">
        <f>ÚRSO!F21</f>
        <v>45658</v>
      </c>
      <c r="G147" s="162">
        <f>ÚRSO!G21</f>
        <v>17788</v>
      </c>
      <c r="H147" s="106">
        <f>ÚRSO!H21</f>
        <v>0</v>
      </c>
      <c r="I147" s="106" t="str">
        <f>ÚRSO!I21</f>
        <v>0€</v>
      </c>
      <c r="J147" s="106" t="str">
        <f>ÚRSO!J21</f>
        <v>0€</v>
      </c>
      <c r="K147" s="106">
        <f>ÚRSO!K21</f>
        <v>17788</v>
      </c>
      <c r="L147" s="106">
        <f>ÚRSO!L21</f>
        <v>0</v>
      </c>
      <c r="M147" s="395">
        <f>ÚRSO!O21</f>
        <v>-35576</v>
      </c>
      <c r="N147" s="162">
        <f>ÚRSO!P21</f>
        <v>0</v>
      </c>
      <c r="O147" s="106">
        <f>ÚRSO!Q21</f>
        <v>0</v>
      </c>
      <c r="P147" s="106">
        <f>ÚRSO!R21</f>
        <v>0</v>
      </c>
      <c r="Q147" s="106">
        <f>ÚRSO!S21</f>
        <v>0</v>
      </c>
      <c r="R147" s="106">
        <f>ÚRSO!T21</f>
        <v>0</v>
      </c>
      <c r="S147" s="106">
        <f>ÚRSO!U21</f>
        <v>0</v>
      </c>
      <c r="T147" s="157">
        <f>ÚRSO!W21</f>
        <v>0</v>
      </c>
      <c r="V147" s="162">
        <f>ÚRSO!Y21</f>
        <v>17788</v>
      </c>
      <c r="W147" s="444">
        <f>ÚRSO!Z21</f>
        <v>0</v>
      </c>
      <c r="X147" s="158">
        <f>ÚRSO!AA21</f>
        <v>-35576</v>
      </c>
    </row>
    <row r="148" spans="1:24" ht="89.25" customHeight="1" x14ac:dyDescent="0.2">
      <c r="A148" s="107">
        <v>141</v>
      </c>
      <c r="B148" s="108" t="s">
        <v>65</v>
      </c>
      <c r="C148" s="108" t="str">
        <f>ÚRSO!C22</f>
        <v>316/2024</v>
      </c>
      <c r="D148" s="109" t="str">
        <f>ÚRSO!D22</f>
        <v>Vyhláška Úradu pre reguláciu sieťových odvetví, ktorou sa mení a dopĺňa vyhláška Úradu pre reguláciu sieťových odvetví č. 276/2012 Z. z., ktorou sa ustanovujú štandardy kvality dodávky pitnej vody verejným vodovodom a odvádzania odpadovej vody verejnou kanalizáciou v znení vyhlášky č. 235/2016 Z. z.</v>
      </c>
      <c r="E148" s="434" t="str">
        <f>ÚRSO!E22</f>
        <v>https://www.slov-lex.sk/legislativne-procesy/SK/LP/2024/478</v>
      </c>
      <c r="F148" s="159">
        <f>ÚRSO!F22</f>
        <v>45658</v>
      </c>
      <c r="G148" s="162">
        <f>ÚRSO!G22</f>
        <v>21835</v>
      </c>
      <c r="H148" s="106">
        <f>ÚRSO!H22</f>
        <v>0</v>
      </c>
      <c r="I148" s="106" t="str">
        <f>ÚRSO!I22</f>
        <v>0€</v>
      </c>
      <c r="J148" s="106" t="str">
        <f>ÚRSO!J22</f>
        <v>0€</v>
      </c>
      <c r="K148" s="106">
        <f>ÚRSO!K22</f>
        <v>21835</v>
      </c>
      <c r="L148" s="106">
        <f>ÚRSO!L22</f>
        <v>0</v>
      </c>
      <c r="M148" s="395">
        <f>ÚRSO!O22</f>
        <v>-43670</v>
      </c>
      <c r="N148" s="162">
        <f>ÚRSO!P22</f>
        <v>0</v>
      </c>
      <c r="O148" s="106">
        <f>ÚRSO!Q22</f>
        <v>0</v>
      </c>
      <c r="P148" s="106">
        <f>ÚRSO!R22</f>
        <v>0</v>
      </c>
      <c r="Q148" s="106">
        <f>ÚRSO!S22</f>
        <v>0</v>
      </c>
      <c r="R148" s="106">
        <f>ÚRSO!T22</f>
        <v>0</v>
      </c>
      <c r="S148" s="106">
        <f>ÚRSO!U22</f>
        <v>0</v>
      </c>
      <c r="T148" s="157">
        <f>ÚRSO!W22</f>
        <v>0</v>
      </c>
      <c r="V148" s="162">
        <f>ÚRSO!Y22</f>
        <v>21835</v>
      </c>
      <c r="W148" s="444">
        <f>ÚRSO!Z22</f>
        <v>0</v>
      </c>
      <c r="X148" s="158">
        <f>ÚRSO!AA22</f>
        <v>-43670</v>
      </c>
    </row>
    <row r="149" spans="1:24" ht="89.25" customHeight="1" x14ac:dyDescent="0.2">
      <c r="A149" s="107">
        <v>142</v>
      </c>
      <c r="B149" s="108" t="s">
        <v>65</v>
      </c>
      <c r="C149" s="108" t="str">
        <f>ÚRSO!C23</f>
        <v>315/2024</v>
      </c>
      <c r="D149" s="109" t="str">
        <f>ÚRSO!D23</f>
        <v xml:space="preserve">Vyhláška Úradu pre reguláciu sieťových odvetví, ktorou sa mení a dopĺňa vyhláška Úradu pre reguláciu sieťových odvetví č. 277/2012 Z. z., ktorou sa ustanovujú štandardy kvality dodávky tepla v znení vyhlášky č. 234/2016 Z. z. </v>
      </c>
      <c r="E149" s="434" t="str">
        <f>ÚRSO!E23</f>
        <v>https://www.slov-lex.sk/legislativne-procesy/SK/LP/2024/481</v>
      </c>
      <c r="F149" s="159">
        <f>ÚRSO!F23</f>
        <v>45658</v>
      </c>
      <c r="G149" s="162">
        <f>ÚRSO!G23</f>
        <v>15977</v>
      </c>
      <c r="H149" s="106">
        <f>ÚRSO!H23</f>
        <v>0</v>
      </c>
      <c r="I149" s="106" t="str">
        <f>ÚRSO!I23</f>
        <v>0€</v>
      </c>
      <c r="J149" s="106" t="str">
        <f>ÚRSO!J23</f>
        <v>0€</v>
      </c>
      <c r="K149" s="106">
        <f>ÚRSO!K23</f>
        <v>15977</v>
      </c>
      <c r="L149" s="106">
        <f>ÚRSO!L23</f>
        <v>0</v>
      </c>
      <c r="M149" s="395">
        <f>ÚRSO!O23</f>
        <v>-31954</v>
      </c>
      <c r="N149" s="162">
        <f>ÚRSO!P23</f>
        <v>0</v>
      </c>
      <c r="O149" s="106">
        <f>ÚRSO!Q23</f>
        <v>0</v>
      </c>
      <c r="P149" s="106">
        <f>ÚRSO!R23</f>
        <v>0</v>
      </c>
      <c r="Q149" s="106">
        <f>ÚRSO!S23</f>
        <v>0</v>
      </c>
      <c r="R149" s="106">
        <f>ÚRSO!T23</f>
        <v>0</v>
      </c>
      <c r="S149" s="106">
        <f>ÚRSO!U23</f>
        <v>0</v>
      </c>
      <c r="T149" s="157">
        <f>ÚRSO!W23</f>
        <v>0</v>
      </c>
      <c r="V149" s="162">
        <f>ÚRSO!Y23</f>
        <v>15977</v>
      </c>
      <c r="W149" s="444">
        <f>ÚRSO!Z23</f>
        <v>0</v>
      </c>
      <c r="X149" s="158">
        <f>ÚRSO!AA23</f>
        <v>-31954</v>
      </c>
    </row>
    <row r="150" spans="1:24" ht="89.25" customHeight="1" x14ac:dyDescent="0.2">
      <c r="A150" s="107">
        <v>143</v>
      </c>
      <c r="B150" s="108" t="s">
        <v>106</v>
      </c>
      <c r="C150" s="108" t="str">
        <f>MD!C16</f>
        <v>273/2024</v>
      </c>
      <c r="D150" s="109" t="str">
        <f>MD!D16</f>
        <v>Vyhláška Ministerstva dopravy Slovenskej republiky, ktorou sa mení a dopĺňa vyhláška Ministerstva dopravy a výstavby Slovenskej republiky č. 134/2018 Z. z., ktorou sa ustanovujú podrobnosti o prevádzke vozidiel v cestnej premávke v znení neskorších predpisov</v>
      </c>
      <c r="E150" s="434" t="str">
        <f>MD!E16</f>
        <v>https://www.slov-lex.sk/legislativne-procesy/SK/LP/2024/351</v>
      </c>
      <c r="F150" s="159">
        <f>MD!F16</f>
        <v>45658</v>
      </c>
      <c r="G150" s="162">
        <f>MD!G16</f>
        <v>0</v>
      </c>
      <c r="H150" s="106">
        <f>MD!H16</f>
        <v>25457</v>
      </c>
      <c r="I150" s="106" t="str">
        <f>MD!I16</f>
        <v>0€</v>
      </c>
      <c r="J150" s="106" t="str">
        <f>MD!J16</f>
        <v>0€</v>
      </c>
      <c r="K150" s="106">
        <f>MD!K16</f>
        <v>0</v>
      </c>
      <c r="L150" s="106">
        <f>MD!L16</f>
        <v>25457</v>
      </c>
      <c r="M150" s="395">
        <f>MD!O16</f>
        <v>25457</v>
      </c>
      <c r="N150" s="162">
        <f>MD!P16</f>
        <v>0</v>
      </c>
      <c r="O150" s="106">
        <f>MD!Q16</f>
        <v>0</v>
      </c>
      <c r="P150" s="106">
        <f>MD!R16</f>
        <v>0</v>
      </c>
      <c r="Q150" s="106">
        <f>MD!S16</f>
        <v>0</v>
      </c>
      <c r="R150" s="106">
        <f>MD!T16</f>
        <v>0</v>
      </c>
      <c r="S150" s="106">
        <f>MD!U16</f>
        <v>0</v>
      </c>
      <c r="T150" s="157">
        <f>MD!W16</f>
        <v>0</v>
      </c>
      <c r="V150" s="162">
        <f>MD!Y16</f>
        <v>0</v>
      </c>
      <c r="W150" s="444">
        <f>MD!Z16</f>
        <v>25457</v>
      </c>
      <c r="X150" s="158">
        <f>MD!AA16</f>
        <v>25457</v>
      </c>
    </row>
    <row r="151" spans="1:24" ht="89.25" customHeight="1" x14ac:dyDescent="0.2">
      <c r="A151" s="107">
        <v>144</v>
      </c>
      <c r="B151" s="108" t="s">
        <v>64</v>
      </c>
      <c r="C151" s="584" t="str">
        <f>ÚREKPS!C11</f>
        <v>338/2024</v>
      </c>
      <c r="D151" s="109" t="str">
        <f>ÚREKPS!D11</f>
        <v>Opatrenie Úradu pre reguláciu elektronických komunikácií a poštových služieb,  ktorým  sa  mení opatrenie z 19. septembra 2016 č. 1/2016, ktorým sa ustanovuje rozsah regulácie cien a určujú sa maximálne ceny univerzálnej služby a poštového platobného styku pre vnútroštátny poštový styk v znení neskorších predpisov.</v>
      </c>
      <c r="E151" s="434" t="str">
        <f>ÚREKPS!E11</f>
        <v>https://www.slov-lex.sk/legislativne-procesy/SK/LP/2024/525</v>
      </c>
      <c r="F151" s="159">
        <f>ÚREKPS!F11</f>
        <v>45658</v>
      </c>
      <c r="G151" s="162">
        <f>ÚREKPS!G11</f>
        <v>11263263</v>
      </c>
      <c r="H151" s="106">
        <f>ÚREKPS!H11</f>
        <v>0</v>
      </c>
      <c r="I151" s="106" t="str">
        <f>ÚREKPS!I11</f>
        <v>0€</v>
      </c>
      <c r="J151" s="106" t="str">
        <f>ÚREKPS!J11</f>
        <v>0€</v>
      </c>
      <c r="K151" s="106">
        <f>ÚREKPS!K11</f>
        <v>11263263</v>
      </c>
      <c r="L151" s="106">
        <f>ÚREKPS!L11</f>
        <v>0</v>
      </c>
      <c r="M151" s="395">
        <f>ÚREKPS!O11</f>
        <v>-22526526</v>
      </c>
      <c r="N151" s="162">
        <f>ÚREKPS!P11</f>
        <v>0</v>
      </c>
      <c r="O151" s="106">
        <f>ÚREKPS!Q11</f>
        <v>0</v>
      </c>
      <c r="P151" s="106">
        <f>ÚREKPS!R11</f>
        <v>0</v>
      </c>
      <c r="Q151" s="106">
        <f>ÚREKPS!S11</f>
        <v>0</v>
      </c>
      <c r="R151" s="106">
        <f>ÚREKPS!T11</f>
        <v>0</v>
      </c>
      <c r="S151" s="106">
        <f>ÚREKPS!U11</f>
        <v>0</v>
      </c>
      <c r="T151" s="157">
        <f>ÚREKPS!W11</f>
        <v>0</v>
      </c>
      <c r="V151" s="162">
        <f>ÚREKPS!Y11</f>
        <v>11263263</v>
      </c>
      <c r="W151" s="444">
        <f>ÚREKPS!Z11</f>
        <v>0</v>
      </c>
      <c r="X151" s="158">
        <f>ÚREKPS!AA11</f>
        <v>-22526526</v>
      </c>
    </row>
    <row r="152" spans="1:24" ht="89.25" customHeight="1" x14ac:dyDescent="0.2">
      <c r="A152" s="107">
        <v>145</v>
      </c>
      <c r="B152" s="108" t="s">
        <v>97</v>
      </c>
      <c r="C152" s="108" t="str">
        <f>MF!C28</f>
        <v>254/2014</v>
      </c>
      <c r="D152" s="109" t="str">
        <f>MF!D28</f>
        <v>Vyhláška Ministerstva financií Slovenskej republiky, ktorou sa mení a dopĺňa vyhláška Ministerstva financií Slovenskej republiky č. 254/2014 Z. z., ktorou sa ustanovujú náležitosti, vyhotovenie a cena kontrolnej známky určenej na označovanie spotrebiteľského balenia tabakových výrobkov v znení neskorších predpisov</v>
      </c>
      <c r="E152" s="434" t="str">
        <f>MF!E28</f>
        <v>https://www.slov-lex.sk/legislativne-procesy/SK/LP/2024/485</v>
      </c>
      <c r="F152" s="159">
        <f>MF!F28</f>
        <v>45583</v>
      </c>
      <c r="G152" s="162">
        <f>MF!G28</f>
        <v>2115901</v>
      </c>
      <c r="H152" s="106">
        <f>MF!H28</f>
        <v>2556</v>
      </c>
      <c r="I152" s="106" t="str">
        <f>MF!I28</f>
        <v>0€</v>
      </c>
      <c r="J152" s="106" t="str">
        <f>MF!J28</f>
        <v>0€</v>
      </c>
      <c r="K152" s="106">
        <f>MF!K28</f>
        <v>2115901</v>
      </c>
      <c r="L152" s="106">
        <f>MF!L28</f>
        <v>2556</v>
      </c>
      <c r="M152" s="395">
        <f>MF!O28</f>
        <v>-4229246</v>
      </c>
      <c r="N152" s="160">
        <f>MF!P28</f>
        <v>0</v>
      </c>
      <c r="O152" s="161">
        <f>MF!Q28</f>
        <v>0</v>
      </c>
      <c r="P152" s="161">
        <f>MF!R28</f>
        <v>0</v>
      </c>
      <c r="Q152" s="161">
        <f>MF!S28</f>
        <v>0</v>
      </c>
      <c r="R152" s="161">
        <f>MF!T28</f>
        <v>0</v>
      </c>
      <c r="S152" s="161">
        <f>MF!U28</f>
        <v>0</v>
      </c>
      <c r="T152" s="157">
        <f>MF!W28</f>
        <v>0</v>
      </c>
      <c r="V152" s="162">
        <f>MF!Y28</f>
        <v>2115901</v>
      </c>
      <c r="W152" s="444">
        <f>MF!Z28</f>
        <v>2556</v>
      </c>
      <c r="X152" s="158">
        <f>MF!AA28</f>
        <v>-4229246</v>
      </c>
    </row>
    <row r="153" spans="1:24" ht="89.25" customHeight="1" x14ac:dyDescent="0.2">
      <c r="A153" s="107">
        <v>146</v>
      </c>
      <c r="B153" s="108" t="s">
        <v>94</v>
      </c>
      <c r="C153" s="108" t="str">
        <f>MŽP!C16</f>
        <v>364/2004</v>
      </c>
      <c r="D153" s="109" t="str">
        <f>MŽP!D16</f>
        <v xml:space="preserve">Návrh zákona, ktorým sa mení a dopĺňa zákon č. 364/2004 
Z. z. o vodách a o zmene zákona Slovenskej národnej rady č. 372/1990 Zb. o priestupkoch v znení neskorších predpisov (vodný zákon) v znení neskorších predpisov
</v>
      </c>
      <c r="E153" s="434" t="str">
        <f>MŽP!E16</f>
        <v>https://www.slov-lex.sk/legislativne-procesy/SK/LP/2024/121</v>
      </c>
      <c r="F153" s="159">
        <f>MŽP!F16</f>
        <v>45590</v>
      </c>
      <c r="G153" s="162">
        <f>MŽP!G16</f>
        <v>0</v>
      </c>
      <c r="H153" s="106">
        <f>MŽP!H16</f>
        <v>2237</v>
      </c>
      <c r="I153" s="106" t="str">
        <f>MŽP!I16</f>
        <v>0€</v>
      </c>
      <c r="J153" s="106" t="str">
        <f>MŽP!J16</f>
        <v>0€</v>
      </c>
      <c r="K153" s="106">
        <f>MŽP!K16</f>
        <v>0</v>
      </c>
      <c r="L153" s="106">
        <f>MŽP!L16</f>
        <v>2237</v>
      </c>
      <c r="M153" s="395">
        <f>MŽP!O16</f>
        <v>2237</v>
      </c>
      <c r="N153" s="162">
        <f>MŽP!P16</f>
        <v>0</v>
      </c>
      <c r="O153" s="106">
        <f>MŽP!Q16</f>
        <v>0</v>
      </c>
      <c r="P153" s="106">
        <f>MŽP!R16</f>
        <v>0</v>
      </c>
      <c r="Q153" s="106">
        <f>MŽP!S16</f>
        <v>0</v>
      </c>
      <c r="R153" s="106">
        <f>MŽP!T16</f>
        <v>0</v>
      </c>
      <c r="S153" s="106">
        <f>MŽP!U16</f>
        <v>0</v>
      </c>
      <c r="T153" s="157">
        <f>MŽP!W16</f>
        <v>0</v>
      </c>
      <c r="V153" s="162">
        <f>MŽP!Y16</f>
        <v>0</v>
      </c>
      <c r="W153" s="444">
        <f>MŽP!Z16</f>
        <v>2237</v>
      </c>
      <c r="X153" s="158">
        <f>MŽP!AA16</f>
        <v>2237</v>
      </c>
    </row>
    <row r="154" spans="1:24" ht="89.25" customHeight="1" x14ac:dyDescent="0.2">
      <c r="A154" s="107">
        <v>147</v>
      </c>
      <c r="B154" s="108" t="s">
        <v>104</v>
      </c>
      <c r="C154" s="108" t="str">
        <f>MZ!C18</f>
        <v>578/2004</v>
      </c>
      <c r="D154" s="109" t="str">
        <f>MZ!D18</f>
        <v>Zákon, ktorým sa mení a dopĺňa zákon č. 578/2004 Z. z. o poskytovateľoch zdravotnej starostlivosti, zdravotníckych pracovníkoch, stavovských organizáciách v zdravotníctve a o zmene a doplnení niektorých zákonov v znení neskorších predpisov a ktorým sa menia a dopĺňajú niektoré zákony</v>
      </c>
      <c r="E154" s="434" t="str">
        <f>MZ!E18</f>
        <v>https://www.slov-lex.sk/legislativne-procesy/SK/LP/2024/404</v>
      </c>
      <c r="F154" s="159">
        <f>MZ!F18</f>
        <v>45658</v>
      </c>
      <c r="G154" s="162">
        <f>MZ!G18</f>
        <v>7733</v>
      </c>
      <c r="H154" s="106">
        <f>MZ!H18</f>
        <v>7733</v>
      </c>
      <c r="I154" s="106" t="str">
        <f>MZ!I18</f>
        <v>0€</v>
      </c>
      <c r="J154" s="106" t="str">
        <f>MZ!J18</f>
        <v>0€</v>
      </c>
      <c r="K154" s="106">
        <f>MZ!K18</f>
        <v>7733</v>
      </c>
      <c r="L154" s="106">
        <f>MZ!L18</f>
        <v>7733</v>
      </c>
      <c r="M154" s="395">
        <f>MZ!O18</f>
        <v>-7733</v>
      </c>
      <c r="N154" s="162">
        <f>MZ!P18</f>
        <v>0</v>
      </c>
      <c r="O154" s="106">
        <f>MZ!Q18</f>
        <v>0</v>
      </c>
      <c r="P154" s="106">
        <f>MZ!R18</f>
        <v>0</v>
      </c>
      <c r="Q154" s="106">
        <f>MZ!S18</f>
        <v>0</v>
      </c>
      <c r="R154" s="106">
        <f>MZ!T18</f>
        <v>0</v>
      </c>
      <c r="S154" s="106">
        <f>MZ!U18</f>
        <v>0</v>
      </c>
      <c r="T154" s="157">
        <f>MZ!W18</f>
        <v>0</v>
      </c>
      <c r="V154" s="162">
        <f>MZ!Y18</f>
        <v>7733</v>
      </c>
      <c r="W154" s="444">
        <f>MZ!Z18</f>
        <v>7733</v>
      </c>
      <c r="X154" s="158">
        <f>MZ!AA18</f>
        <v>-7733</v>
      </c>
    </row>
    <row r="155" spans="1:24" ht="89.25" customHeight="1" x14ac:dyDescent="0.2">
      <c r="A155" s="107">
        <v>148</v>
      </c>
      <c r="B155" s="108" t="s">
        <v>104</v>
      </c>
      <c r="C155" s="108" t="str">
        <f>MZ!C19</f>
        <v>153/2013</v>
      </c>
      <c r="D155" s="109" t="str">
        <f>MZ!D19</f>
        <v>Zákon, ktorým sa mení a dopĺňa zákon č. 153/2013 Z. z. o národnom zdravotníckom informačnom systéme a o zmene a doplnení niektorých zákonov v znení neskorších predpisov a ktorým sa menia a dopĺňajú niektoré zákony</v>
      </c>
      <c r="E155" s="434" t="str">
        <f>MZ!E19</f>
        <v>https://www.slov-lex.sk/legislativne-procesy/SK/LP/2024/419</v>
      </c>
      <c r="F155" s="159">
        <f>MZ!F19</f>
        <v>45658</v>
      </c>
      <c r="G155" s="162">
        <f>MZ!G19</f>
        <v>945573</v>
      </c>
      <c r="H155" s="106">
        <f>MZ!H19</f>
        <v>1067878</v>
      </c>
      <c r="I155" s="106" t="str">
        <f>MZ!I19</f>
        <v>0€</v>
      </c>
      <c r="J155" s="106" t="str">
        <f>MZ!J19</f>
        <v>0€</v>
      </c>
      <c r="K155" s="106">
        <f>MZ!K19</f>
        <v>945573</v>
      </c>
      <c r="L155" s="106">
        <f>MZ!L19</f>
        <v>1067878</v>
      </c>
      <c r="M155" s="395">
        <f>MZ!O19</f>
        <v>-823268</v>
      </c>
      <c r="N155" s="162">
        <f>MZ!P19</f>
        <v>0</v>
      </c>
      <c r="O155" s="106">
        <f>MZ!Q19</f>
        <v>0</v>
      </c>
      <c r="P155" s="106">
        <f>MZ!R19</f>
        <v>0</v>
      </c>
      <c r="Q155" s="106">
        <f>MZ!S19</f>
        <v>0</v>
      </c>
      <c r="R155" s="106">
        <f>MZ!T19</f>
        <v>0</v>
      </c>
      <c r="S155" s="106">
        <f>MZ!U19</f>
        <v>0</v>
      </c>
      <c r="T155" s="157">
        <f>MZ!W19</f>
        <v>0</v>
      </c>
      <c r="V155" s="162">
        <f>MZ!Y19</f>
        <v>945573</v>
      </c>
      <c r="W155" s="444">
        <f>MZ!Z19</f>
        <v>1067878</v>
      </c>
      <c r="X155" s="158">
        <f>MZ!AA19</f>
        <v>-823268</v>
      </c>
    </row>
    <row r="156" spans="1:24" ht="89.25" customHeight="1" x14ac:dyDescent="0.2">
      <c r="A156" s="107">
        <v>149</v>
      </c>
      <c r="B156" s="108" t="s">
        <v>99</v>
      </c>
      <c r="C156" s="108" t="str">
        <f>MV!C12</f>
        <v>297/2008</v>
      </c>
      <c r="D156" s="109" t="str">
        <f>MV!D12</f>
        <v>Zákon, ktorým sa mení a dopĺňa zákon č. 297/2008 Z. z. o ochrane pred legalizáciou príjmov z trestnej činnosti a o ochrane pred financovaním terorizmu a o zmene a doplnení niektorých zákonov v znení neskorších predpisov a ktorým sa menia a dopĺňajú niektoré zákony</v>
      </c>
      <c r="E156" s="434" t="str">
        <f>MV!E12</f>
        <v>https://www.slov-lex.sk/legislativne-procesy/SK/LP/2024/296</v>
      </c>
      <c r="F156" s="159">
        <f>MV!F12</f>
        <v>45627</v>
      </c>
      <c r="G156" s="162">
        <f>MV!G12</f>
        <v>2337</v>
      </c>
      <c r="H156" s="106">
        <f>MV!H12</f>
        <v>0</v>
      </c>
      <c r="I156" s="106" t="str">
        <f>MV!I12</f>
        <v>0€</v>
      </c>
      <c r="J156" s="106" t="str">
        <f>MV!J12</f>
        <v>0€</v>
      </c>
      <c r="K156" s="106">
        <f>MV!K12</f>
        <v>2337</v>
      </c>
      <c r="L156" s="106">
        <f>MV!L12</f>
        <v>0</v>
      </c>
      <c r="M156" s="395">
        <f>MV!O12</f>
        <v>-4674</v>
      </c>
      <c r="N156" s="162">
        <f>MV!P12</f>
        <v>0</v>
      </c>
      <c r="O156" s="106">
        <f>MV!Q12</f>
        <v>0</v>
      </c>
      <c r="P156" s="106">
        <f>MV!R12</f>
        <v>0</v>
      </c>
      <c r="Q156" s="106">
        <f>MV!S12</f>
        <v>0</v>
      </c>
      <c r="R156" s="106">
        <f>MV!T12</f>
        <v>0</v>
      </c>
      <c r="S156" s="106">
        <f>MV!U12</f>
        <v>0</v>
      </c>
      <c r="T156" s="157">
        <f>MV!V12</f>
        <v>0</v>
      </c>
      <c r="V156" s="162">
        <f>MV!Y12</f>
        <v>2337</v>
      </c>
      <c r="W156" s="444">
        <f>MV!Z12</f>
        <v>0</v>
      </c>
      <c r="X156" s="158">
        <f>MV!AA12</f>
        <v>-4674</v>
      </c>
    </row>
    <row r="157" spans="1:24" ht="89.25" customHeight="1" x14ac:dyDescent="0.2">
      <c r="A157" s="107">
        <v>150</v>
      </c>
      <c r="B157" s="108" t="s">
        <v>95</v>
      </c>
      <c r="C157" s="108" t="str">
        <f>MS!C11</f>
        <v>327/2005</v>
      </c>
      <c r="D157" s="109" t="str">
        <f>MS!D11</f>
        <v>Zákon, ktorým sa mení a dopĺňa zákon č. 327/2005 Z. z. o poskytovaní právnej pomoci osobám v materiálnej núdzi a o zmene a doplnení zákona č. 586/2003 Z. z. o advokácii a o zmene a doplnení zákona č. 455/1991 Zb. o živnostenskom podnikaní (živnostenský zákon) v znení neskorších predpisov v znení zákona č. 8/2005 Z. z. v znení neskorších predpisov a ktorým sa menia a dopĺňajú niektoré zákony</v>
      </c>
      <c r="E157" s="434" t="str">
        <f>MS!E11</f>
        <v>https://www.slov-lex.sk/legislativne-procesy/SK/LP/2024/428</v>
      </c>
      <c r="F157" s="159">
        <f>MS!F11</f>
        <v>45870</v>
      </c>
      <c r="G157" s="162">
        <f>MS!G11</f>
        <v>0</v>
      </c>
      <c r="H157" s="106">
        <f>MS!H11</f>
        <v>46098</v>
      </c>
      <c r="I157" s="106" t="str">
        <f>MS!I11</f>
        <v>0€</v>
      </c>
      <c r="J157" s="106" t="str">
        <f>MS!J11</f>
        <v>0€</v>
      </c>
      <c r="K157" s="106">
        <f>MS!K11</f>
        <v>0</v>
      </c>
      <c r="L157" s="106">
        <f>MS!L11</f>
        <v>46098</v>
      </c>
      <c r="M157" s="395">
        <f>MS!O11</f>
        <v>46098</v>
      </c>
      <c r="N157" s="162">
        <f>MS!P11</f>
        <v>0</v>
      </c>
      <c r="O157" s="106">
        <f>MS!Q11</f>
        <v>0</v>
      </c>
      <c r="P157" s="106">
        <f>MS!R11</f>
        <v>0</v>
      </c>
      <c r="Q157" s="106">
        <f>MS!S11</f>
        <v>0</v>
      </c>
      <c r="R157" s="106">
        <f>MS!T11</f>
        <v>0</v>
      </c>
      <c r="S157" s="106">
        <f>MS!U11</f>
        <v>0</v>
      </c>
      <c r="T157" s="157">
        <f>MS!W11</f>
        <v>0</v>
      </c>
      <c r="V157" s="162">
        <f>MS!Y11</f>
        <v>0</v>
      </c>
      <c r="W157" s="444">
        <f>MS!Z11</f>
        <v>46098</v>
      </c>
      <c r="X157" s="158">
        <f>MS!AA11</f>
        <v>46098</v>
      </c>
    </row>
    <row r="158" spans="1:24" ht="89.25" customHeight="1" x14ac:dyDescent="0.2">
      <c r="A158" s="107">
        <v>151</v>
      </c>
      <c r="B158" s="108" t="s">
        <v>104</v>
      </c>
      <c r="C158" s="108" t="str">
        <f>MZ!C20</f>
        <v>358/2023</v>
      </c>
      <c r="D158" s="109" t="str">
        <f>MZ!D20</f>
        <v>Vyhláška Ministerstva zdravotníctva Slovenskej republiky z ... 2024, ktorou sa mení a dopĺňa vyhláška Ministerstva zdravotníctva Slovenskej republiky č. 358/2023 Z. z., ktorou sa ustanovujú podrobnosti o používaní obmedzovacích prostriedkov a vedení registra obmedzovacích prostriedkov</v>
      </c>
      <c r="E158" s="434" t="str">
        <f>MZ!E20</f>
        <v>https://www.slov-lex.sk/elegislativa/legislativne-procesy/SK/LP/2024/665</v>
      </c>
      <c r="F158" s="159">
        <f>MZ!F20</f>
        <v>45689</v>
      </c>
      <c r="G158" s="162">
        <f>MZ!G20</f>
        <v>7358</v>
      </c>
      <c r="H158" s="106">
        <f>MZ!H20</f>
        <v>0</v>
      </c>
      <c r="I158" s="106" t="str">
        <f>MZ!I20</f>
        <v>0€</v>
      </c>
      <c r="J158" s="106" t="str">
        <f>MZ!J20</f>
        <v>0€</v>
      </c>
      <c r="K158" s="106">
        <f>MZ!K20</f>
        <v>7358</v>
      </c>
      <c r="L158" s="106">
        <f>MZ!L20</f>
        <v>0</v>
      </c>
      <c r="M158" s="395">
        <f>MZ!O20</f>
        <v>-14716</v>
      </c>
      <c r="N158" s="162">
        <f>MZ!P20</f>
        <v>0</v>
      </c>
      <c r="O158" s="106">
        <f>MZ!Q20</f>
        <v>0</v>
      </c>
      <c r="P158" s="106">
        <f>MZ!R20</f>
        <v>0</v>
      </c>
      <c r="Q158" s="106">
        <f>MZ!S20</f>
        <v>0</v>
      </c>
      <c r="R158" s="106">
        <f>MZ!T20</f>
        <v>0</v>
      </c>
      <c r="S158" s="106">
        <f>MZ!U20</f>
        <v>0</v>
      </c>
      <c r="T158" s="157">
        <f>MZ!W20</f>
        <v>0</v>
      </c>
      <c r="V158" s="162">
        <f>MZ!Y20</f>
        <v>7358</v>
      </c>
      <c r="W158" s="444">
        <f>MZ!Z20</f>
        <v>0</v>
      </c>
      <c r="X158" s="158">
        <f>MZ!AA20</f>
        <v>-14716</v>
      </c>
    </row>
    <row r="159" spans="1:24" ht="89.25" customHeight="1" x14ac:dyDescent="0.2">
      <c r="A159" s="107">
        <v>152</v>
      </c>
      <c r="B159" s="108" t="s">
        <v>70</v>
      </c>
      <c r="C159" s="108" t="str">
        <f>NBS!C25</f>
        <v>79/2025</v>
      </c>
      <c r="D159" s="109" t="str">
        <f>NBS!D25</f>
        <v>Opatrenie Národnej banky Slovenska z ... 2025 o predkladaní výkazov poskytovateľmi služieb kryptoaktív</v>
      </c>
      <c r="E159" s="434" t="str">
        <f>NBS!E25</f>
        <v xml:space="preserve">https://www.slov-lex.sk/elegislativa/legislativne-procesy/SK/LP/2025/8   </v>
      </c>
      <c r="F159" s="159">
        <f>NBS!F25</f>
        <v>45839</v>
      </c>
      <c r="G159" s="162">
        <f>NBS!G25</f>
        <v>37288</v>
      </c>
      <c r="H159" s="106">
        <f>NBS!H25</f>
        <v>0</v>
      </c>
      <c r="I159" s="106" t="str">
        <f>NBS!I25</f>
        <v>0€</v>
      </c>
      <c r="J159" s="106" t="str">
        <f>NBS!J25</f>
        <v>0€</v>
      </c>
      <c r="K159" s="106">
        <f>NBS!K25</f>
        <v>37288</v>
      </c>
      <c r="L159" s="106">
        <f>NBS!L25</f>
        <v>0</v>
      </c>
      <c r="M159" s="395">
        <f>NBS!O25</f>
        <v>-74576</v>
      </c>
      <c r="N159" s="162">
        <f>NBS!P25</f>
        <v>0</v>
      </c>
      <c r="O159" s="106">
        <f>NBS!Q25</f>
        <v>0</v>
      </c>
      <c r="P159" s="106">
        <f>NBS!R25</f>
        <v>0</v>
      </c>
      <c r="Q159" s="106">
        <f>NBS!S25</f>
        <v>0</v>
      </c>
      <c r="R159" s="106">
        <f>NBS!T25</f>
        <v>0</v>
      </c>
      <c r="S159" s="106">
        <f>NBS!U25</f>
        <v>0</v>
      </c>
      <c r="T159" s="157">
        <f>NBS!W25</f>
        <v>0</v>
      </c>
      <c r="V159" s="162">
        <f>NBS!Y25</f>
        <v>37288</v>
      </c>
      <c r="W159" s="444">
        <f>NBS!Z25</f>
        <v>0</v>
      </c>
      <c r="X159" s="158">
        <f>NBS!AA25</f>
        <v>-74576</v>
      </c>
    </row>
    <row r="160" spans="1:24" ht="89.25" customHeight="1" x14ac:dyDescent="0.2">
      <c r="A160" s="107">
        <v>153</v>
      </c>
      <c r="B160" s="108" t="s">
        <v>74</v>
      </c>
      <c r="C160" s="108" t="str">
        <f>MCRŠ!C7</f>
        <v>440/2015</v>
      </c>
      <c r="D160" s="109" t="str">
        <f>MCRŠ!D7</f>
        <v>Zákon, ktorým sa mení a dopĺňa zákon č. 440/2015 Z. z. o športe a o zmene a doplnení niektorých zákonov v znení neskorších predpisov</v>
      </c>
      <c r="E160" s="434" t="str">
        <f>MCRŠ!E7</f>
        <v xml:space="preserve">https://www.slov-lex.sk/legislativne-procesy/SK/LP/2024/362 </v>
      </c>
      <c r="F160" s="159">
        <f>MCRŠ!F7</f>
        <v>45658</v>
      </c>
      <c r="G160" s="162">
        <f>MCRŠ!G7</f>
        <v>0</v>
      </c>
      <c r="H160" s="106">
        <f>MCRŠ!H7</f>
        <v>89850</v>
      </c>
      <c r="I160" s="106" t="str">
        <f>MCRŠ!I7</f>
        <v>0€</v>
      </c>
      <c r="J160" s="106" t="str">
        <f>MCRŠ!J7</f>
        <v>0€</v>
      </c>
      <c r="K160" s="106">
        <f>MCRŠ!K7</f>
        <v>0</v>
      </c>
      <c r="L160" s="106">
        <f>MCRŠ!L7</f>
        <v>89850</v>
      </c>
      <c r="M160" s="395">
        <f>MCRŠ!O7</f>
        <v>89850</v>
      </c>
      <c r="N160" s="162">
        <f>MCRŠ!P7</f>
        <v>0</v>
      </c>
      <c r="O160" s="106">
        <f>MCRŠ!Q7</f>
        <v>0</v>
      </c>
      <c r="P160" s="106">
        <f>MCRŠ!R7</f>
        <v>0</v>
      </c>
      <c r="Q160" s="106">
        <f>MCRŠ!S7</f>
        <v>0</v>
      </c>
      <c r="R160" s="106">
        <f>MCRŠ!T7</f>
        <v>0</v>
      </c>
      <c r="S160" s="106">
        <f>MCRŠ!U7</f>
        <v>0</v>
      </c>
      <c r="T160" s="157">
        <f>MCRŠ!W7</f>
        <v>0</v>
      </c>
      <c r="V160" s="162">
        <f>MCRŠ!Y7</f>
        <v>0</v>
      </c>
      <c r="W160" s="444">
        <f>MCRŠ!Z7</f>
        <v>89850</v>
      </c>
      <c r="X160" s="158">
        <f>MCRŠ!AA7</f>
        <v>89850</v>
      </c>
    </row>
    <row r="161" spans="1:24" ht="89.25" customHeight="1" x14ac:dyDescent="0.2">
      <c r="A161" s="107">
        <v>154</v>
      </c>
      <c r="B161" s="108" t="s">
        <v>104</v>
      </c>
      <c r="C161" s="108" t="str">
        <f>MZ!C21</f>
        <v>579/2004</v>
      </c>
      <c r="D161" s="109" t="str">
        <f>MZ!D21</f>
        <v xml:space="preserve">Zákon, ktorým sa mení a dopĺňa zákon č. 579/2004 Z. z. o záchrannej zdravotnej službe a o zmene a doplnení niektorých zákonov v znení neskorších predpisov a ktorým sa menia a dopĺňajú niektoré zákony </v>
      </c>
      <c r="E161" s="434" t="str">
        <f>MZ!E21</f>
        <v xml:space="preserve">https://www.slov-lex.sk/legislativne-procesy/SK/LP/2024/517 </v>
      </c>
      <c r="F161" s="159">
        <f>MZ!F21</f>
        <v>45658</v>
      </c>
      <c r="G161" s="162">
        <f>MZ!G21</f>
        <v>8372</v>
      </c>
      <c r="H161" s="106">
        <f>MZ!H21</f>
        <v>10255</v>
      </c>
      <c r="I161" s="106" t="str">
        <f>MZ!I21</f>
        <v>0€</v>
      </c>
      <c r="J161" s="106" t="str">
        <f>MZ!J21</f>
        <v>0€</v>
      </c>
      <c r="K161" s="106">
        <f>MZ!K21</f>
        <v>8372</v>
      </c>
      <c r="L161" s="106">
        <f>MZ!L21</f>
        <v>10255</v>
      </c>
      <c r="M161" s="395">
        <f>MZ!O21</f>
        <v>-6489</v>
      </c>
      <c r="N161" s="162">
        <f>MZ!P21</f>
        <v>0</v>
      </c>
      <c r="O161" s="106">
        <f>MZ!Q21</f>
        <v>0</v>
      </c>
      <c r="P161" s="106">
        <f>MZ!R21</f>
        <v>0</v>
      </c>
      <c r="Q161" s="106">
        <f>MZ!S21</f>
        <v>0</v>
      </c>
      <c r="R161" s="106">
        <f>MZ!T21</f>
        <v>0</v>
      </c>
      <c r="S161" s="106">
        <f>MZ!U21</f>
        <v>0</v>
      </c>
      <c r="T161" s="157">
        <f>MZ!W21</f>
        <v>0</v>
      </c>
      <c r="V161" s="162">
        <f>MZ!Y21</f>
        <v>8372</v>
      </c>
      <c r="W161" s="444">
        <f>MZ!Z21</f>
        <v>10255</v>
      </c>
      <c r="X161" s="158">
        <f>MZ!AA21</f>
        <v>-6489</v>
      </c>
    </row>
    <row r="162" spans="1:24" ht="89.25" customHeight="1" x14ac:dyDescent="0.2">
      <c r="A162" s="107">
        <v>155</v>
      </c>
      <c r="B162" s="108" t="s">
        <v>64</v>
      </c>
      <c r="C162" s="108" t="str">
        <f>ÚREKPS!C12</f>
        <v>65/2025</v>
      </c>
      <c r="D162" s="109" t="str">
        <f>ÚREKPS!D12</f>
        <v>Vyhláška Úradu pre reguláciu elektronických komunikácií a poštových služieb z ... 2024 o podrobnostiach týkajúcich sa kvalitatívnych ukazovateľov služieb</v>
      </c>
      <c r="E162" s="434" t="str">
        <f>ÚREKPS!E12</f>
        <v>https://www.slov-lex.sk/legislativne-procesy/SK/LP/2024/528</v>
      </c>
      <c r="F162" s="159">
        <f>ÚREKPS!F12</f>
        <v>45658</v>
      </c>
      <c r="G162" s="162">
        <f>ÚREKPS!G12</f>
        <v>444667</v>
      </c>
      <c r="H162" s="106">
        <f>ÚREKPS!H12</f>
        <v>0</v>
      </c>
      <c r="I162" s="106" t="str">
        <f>ÚREKPS!I12</f>
        <v>0€</v>
      </c>
      <c r="J162" s="106" t="str">
        <f>ÚREKPS!J12</f>
        <v>0€</v>
      </c>
      <c r="K162" s="106">
        <f>ÚREKPS!K12</f>
        <v>444667</v>
      </c>
      <c r="L162" s="106">
        <f>ÚREKPS!L12</f>
        <v>0</v>
      </c>
      <c r="M162" s="395">
        <f>ÚREKPS!O12</f>
        <v>-889334</v>
      </c>
      <c r="N162" s="162">
        <f>ÚREKPS!P12</f>
        <v>0</v>
      </c>
      <c r="O162" s="106">
        <f>ÚREKPS!Q12</f>
        <v>0</v>
      </c>
      <c r="P162" s="106">
        <f>ÚREKPS!R12</f>
        <v>0</v>
      </c>
      <c r="Q162" s="106">
        <f>ÚREKPS!S12</f>
        <v>0</v>
      </c>
      <c r="R162" s="106">
        <f>ÚREKPS!T12</f>
        <v>0</v>
      </c>
      <c r="S162" s="106">
        <f>ÚREKPS!U12</f>
        <v>0</v>
      </c>
      <c r="T162" s="157">
        <f>ÚREKPS!W12</f>
        <v>0</v>
      </c>
      <c r="V162" s="162">
        <f>ÚREKPS!Y12</f>
        <v>444667</v>
      </c>
      <c r="W162" s="444">
        <f>ÚREKPS!Z12</f>
        <v>0</v>
      </c>
      <c r="X162" s="158">
        <f>ÚREKPS!AA12</f>
        <v>-889334</v>
      </c>
    </row>
    <row r="163" spans="1:24" ht="89.25" customHeight="1" x14ac:dyDescent="0.2">
      <c r="A163" s="107">
        <v>156</v>
      </c>
      <c r="B163" s="108" t="s">
        <v>98</v>
      </c>
      <c r="C163" s="108" t="str">
        <f>MPSRV!C17</f>
        <v>461/2003</v>
      </c>
      <c r="D163" s="109" t="str">
        <f>MPSRV!D17</f>
        <v xml:space="preserve"> Zákon, ktorým sa mení a dopĺňa zákon č. 461/2003 Z. z. o sociálnom poistení v znení neskorších predpisov a ktorým sa menia niektoré zákony (tlač 399)</v>
      </c>
      <c r="E163" s="434" t="str">
        <f>MPSRV!E17</f>
        <v>https://www.slov-lex.sk/legislativne-procesy/SK/LP/2024/501</v>
      </c>
      <c r="F163" s="159">
        <f>MPSRV!F17</f>
        <v>45658</v>
      </c>
      <c r="G163" s="162">
        <f>MPSRV!G17</f>
        <v>2227625</v>
      </c>
      <c r="H163" s="106">
        <f>MPSRV!H17</f>
        <v>4638450</v>
      </c>
      <c r="I163" s="106" t="str">
        <f>MPSRV!I17</f>
        <v>0€</v>
      </c>
      <c r="J163" s="106" t="str">
        <f>MPSRV!J17</f>
        <v>0€</v>
      </c>
      <c r="K163" s="106">
        <f>MPSRV!K17</f>
        <v>2227625</v>
      </c>
      <c r="L163" s="106">
        <f>MPSRV!L17</f>
        <v>4638450</v>
      </c>
      <c r="M163" s="395">
        <f>MPSRV!O17</f>
        <v>183200</v>
      </c>
      <c r="N163" s="162">
        <f>MPSRV!P17</f>
        <v>0</v>
      </c>
      <c r="O163" s="106">
        <f>MPSRV!Q17</f>
        <v>0</v>
      </c>
      <c r="P163" s="106">
        <f>MPSRV!R17</f>
        <v>0</v>
      </c>
      <c r="Q163" s="106">
        <f>MPSRV!S17</f>
        <v>0</v>
      </c>
      <c r="R163" s="106">
        <f>MPSRV!T17</f>
        <v>0</v>
      </c>
      <c r="S163" s="106">
        <f>MPSRV!U17</f>
        <v>0</v>
      </c>
      <c r="T163" s="157">
        <f>MPSRV!W17</f>
        <v>0</v>
      </c>
      <c r="V163" s="162">
        <f>MPSRV!Y17</f>
        <v>2227625</v>
      </c>
      <c r="W163" s="444">
        <f>MPSRV!Z17</f>
        <v>4638450</v>
      </c>
      <c r="X163" s="158">
        <f>MPSRV!AA17</f>
        <v>183200</v>
      </c>
    </row>
    <row r="164" spans="1:24" ht="89.25" customHeight="1" x14ac:dyDescent="0.2">
      <c r="A164" s="107">
        <v>157</v>
      </c>
      <c r="B164" s="108" t="s">
        <v>104</v>
      </c>
      <c r="C164" s="108" t="str">
        <f>MZ!C22</f>
        <v>92/2018</v>
      </c>
      <c r="D164" s="109" t="str">
        <f>MZ!D22</f>
        <v>Vyhláška Ministerstva zdravotníctva Slovenskej republiky, ktorou sa mení vyhláška Ministerstva zdravotníctva Slovenskej republiky č. 92/2018 Z. z., ktorou sa ustanovujú indikačné kritériá na poskytovanie ošetrovateľskej starostlivosti v zariadení sociálnych služieb a v zariadení sociálnoprávnej ochrany detí a sociálnej kurately a ktorou sa ustanovuje vzor návrhu zodpovednej osoby na indikáciu poskytovania ošetrovateľskej starostlivosti osobe umiestnenej v zariadení sociálnych služieb a v zariadení sociálnoprávnej ochrany detí a sociálnej kurately v znení vyhlášky č. 90/2023 Z. z.</v>
      </c>
      <c r="E164" s="434" t="str">
        <f>MZ!E22</f>
        <v>https://www.slov-lex.sk/elegislativa/legislativne-procesy/SK/LP/2024/621</v>
      </c>
      <c r="F164" s="159">
        <f>MZ!F22</f>
        <v>45689</v>
      </c>
      <c r="G164" s="162">
        <f>MZ!G22</f>
        <v>38125</v>
      </c>
      <c r="H164" s="106">
        <f>MZ!H22</f>
        <v>0</v>
      </c>
      <c r="I164" s="106" t="str">
        <f>MZ!I22</f>
        <v>0€</v>
      </c>
      <c r="J164" s="106" t="str">
        <f>MZ!J22</f>
        <v>0€</v>
      </c>
      <c r="K164" s="106">
        <f>MZ!K22</f>
        <v>38125</v>
      </c>
      <c r="L164" s="106">
        <f>MZ!L22</f>
        <v>0</v>
      </c>
      <c r="M164" s="395">
        <f>MZ!O22</f>
        <v>-76250</v>
      </c>
      <c r="N164" s="162">
        <f>MZ!P22</f>
        <v>0</v>
      </c>
      <c r="O164" s="106">
        <f>MZ!Q22</f>
        <v>0</v>
      </c>
      <c r="P164" s="106">
        <f>MZ!R22</f>
        <v>0</v>
      </c>
      <c r="Q164" s="106">
        <f>MZ!S22</f>
        <v>0</v>
      </c>
      <c r="R164" s="106">
        <f>MZ!T22</f>
        <v>0</v>
      </c>
      <c r="S164" s="106">
        <f>MZ!U22</f>
        <v>0</v>
      </c>
      <c r="T164" s="157">
        <f>MZ!W22</f>
        <v>0</v>
      </c>
      <c r="V164" s="162">
        <f>MZ!Y22</f>
        <v>38125</v>
      </c>
      <c r="W164" s="444">
        <f>MZ!Z22</f>
        <v>0</v>
      </c>
      <c r="X164" s="158">
        <f>MZ!AA22</f>
        <v>-76250</v>
      </c>
    </row>
    <row r="165" spans="1:24" ht="89.25" customHeight="1" x14ac:dyDescent="0.2">
      <c r="A165" s="107">
        <v>158</v>
      </c>
      <c r="B165" s="108" t="s">
        <v>93</v>
      </c>
      <c r="C165" s="108" t="str">
        <f>ŠÚ!C10</f>
        <v>292/2020</v>
      </c>
      <c r="D165" s="109" t="str">
        <f>ŠÚ!D10</f>
        <v>Vyhláška Štatistického úradu Slovenskej republiky, ktorou sa mení a dopĺňa vyhláška Štatistického úradu Slovenskej republiky č. 292/2020 Z. z., ktorou sa vydáva Program štátnych štatistických zisťovaní na roky 2021 až 2023 v znení vyhlášky č. 393/2021 Z. z.</v>
      </c>
      <c r="E165" s="434" t="str">
        <f>ŠÚ!E10</f>
        <v xml:space="preserve">https://www.slov-lex.sk/legislativne-procesy/SK/LP/2022/479 </v>
      </c>
      <c r="F165" s="159">
        <f>ŠÚ!F10</f>
        <v>44927</v>
      </c>
      <c r="G165" s="162">
        <f>ŠÚ!G10</f>
        <v>0</v>
      </c>
      <c r="H165" s="106">
        <f>ŠÚ!H10</f>
        <v>3957</v>
      </c>
      <c r="I165" s="106" t="str">
        <f>ŠÚ!I10</f>
        <v>0€</v>
      </c>
      <c r="J165" s="106" t="str">
        <f>ŠÚ!J10</f>
        <v>0€</v>
      </c>
      <c r="K165" s="106">
        <f>ŠÚ!K10</f>
        <v>0</v>
      </c>
      <c r="L165" s="106">
        <f>ŠÚ!L10</f>
        <v>3957</v>
      </c>
      <c r="M165" s="395">
        <f>ŠÚ!O10</f>
        <v>3957</v>
      </c>
      <c r="N165" s="162">
        <f>ŠÚ!P10</f>
        <v>0</v>
      </c>
      <c r="O165" s="106">
        <f>ŠÚ!Q10</f>
        <v>0</v>
      </c>
      <c r="P165" s="106">
        <f>ŠÚ!R10</f>
        <v>0</v>
      </c>
      <c r="Q165" s="106">
        <f>ŠÚ!S10</f>
        <v>0</v>
      </c>
      <c r="R165" s="106">
        <f>ŠÚ!T10</f>
        <v>0</v>
      </c>
      <c r="S165" s="106">
        <f>ŠÚ!U10</f>
        <v>0</v>
      </c>
      <c r="T165" s="157">
        <f>ŠÚ!W10</f>
        <v>0</v>
      </c>
      <c r="V165" s="162">
        <f>ŠÚ!Y10</f>
        <v>0</v>
      </c>
      <c r="W165" s="444">
        <f>ŠÚ!Z10</f>
        <v>3957</v>
      </c>
      <c r="X165" s="158">
        <f>ŠÚ!AA10</f>
        <v>3957</v>
      </c>
    </row>
    <row r="166" spans="1:24" ht="89.25" customHeight="1" x14ac:dyDescent="0.2">
      <c r="A166" s="107">
        <v>159</v>
      </c>
      <c r="B166" s="108" t="s">
        <v>105</v>
      </c>
      <c r="C166" s="108" t="str">
        <f>NRSR!D10</f>
        <v>311/2001</v>
      </c>
      <c r="D166" s="109" t="str">
        <f>NRSR!E10</f>
        <v>Zákon, ktorým sa mení zákon č. 311/2001 Z. z. Zákonník práce v znení neskorších predpisov a ktorým sa menia a dopĺňajú niektoré zákony (tlač 452)</v>
      </c>
      <c r="E166" s="434" t="str">
        <f>NRSR!F10</f>
        <v>https://www.slov-lex.sk/elegislativa/legislativne-procesy/SK/LP/2024/548</v>
      </c>
      <c r="F166" s="159">
        <f>NRSR!G10</f>
        <v>45658</v>
      </c>
      <c r="G166" s="162">
        <f>NRSR!H10</f>
        <v>10600000</v>
      </c>
      <c r="H166" s="106">
        <f>NRSR!I10</f>
        <v>0</v>
      </c>
      <c r="I166" s="106" t="str">
        <f>NRSR!J10</f>
        <v>0€</v>
      </c>
      <c r="J166" s="106" t="str">
        <f>NRSR!K10</f>
        <v>0€</v>
      </c>
      <c r="K166" s="106">
        <f>NRSR!L10</f>
        <v>10600000</v>
      </c>
      <c r="L166" s="106">
        <f>NRSR!M10</f>
        <v>0</v>
      </c>
      <c r="M166" s="395">
        <f>NRSR!P10</f>
        <v>-21200000</v>
      </c>
      <c r="N166" s="160">
        <f>NRSR!Q10</f>
        <v>0</v>
      </c>
      <c r="O166" s="161">
        <f>NRSR!R10</f>
        <v>0</v>
      </c>
      <c r="P166" s="161">
        <f>NRSR!S10</f>
        <v>0</v>
      </c>
      <c r="Q166" s="161">
        <f>NRSR!T10</f>
        <v>0</v>
      </c>
      <c r="R166" s="161">
        <f>NRSR!U10</f>
        <v>0</v>
      </c>
      <c r="S166" s="161">
        <f>NRSR!V10</f>
        <v>0</v>
      </c>
      <c r="T166" s="157">
        <f>NRSR!X10</f>
        <v>0</v>
      </c>
      <c r="V166" s="162">
        <f>NRSR!Z10</f>
        <v>10600000</v>
      </c>
      <c r="W166" s="444">
        <f>NRSR!AA10</f>
        <v>0</v>
      </c>
      <c r="X166" s="158">
        <f>NRSR!AB10</f>
        <v>-21200000</v>
      </c>
    </row>
    <row r="167" spans="1:24" ht="89.25" customHeight="1" x14ac:dyDescent="0.2">
      <c r="A167" s="107">
        <v>160</v>
      </c>
      <c r="B167" s="108" t="s">
        <v>103</v>
      </c>
      <c r="C167" s="108" t="str">
        <f>MPRV!C19</f>
        <v>436/2022</v>
      </c>
      <c r="D167" s="109" t="str">
        <f>MPRV!D19</f>
        <v>Nariadenie vlády Slovenskej republiky, ktorým sa mení a dopĺňa nariadenie vlády Slovenskej republiky č. 436/2022 Z. z., ktorým sa ustanovujú pravidlá poskytovania podpory v poľnohospodárstve formou priamych platieb v znení nariadenia vlády Slovenskej republiky č. 121/2023 Z. z.</v>
      </c>
      <c r="E167" s="434" t="str">
        <f>MPRV!E19</f>
        <v>https://www.slov-lex.sk/legislativne-procesy/SK/LP/2023/684</v>
      </c>
      <c r="F167" s="159">
        <f>MPRV!F19</f>
        <v>45292</v>
      </c>
      <c r="G167" s="162">
        <f>MPRV!G19</f>
        <v>19951</v>
      </c>
      <c r="H167" s="106">
        <f>MPRV!H19</f>
        <v>0</v>
      </c>
      <c r="I167" s="106" t="str">
        <f>MPRV!I19</f>
        <v>0€</v>
      </c>
      <c r="J167" s="106" t="str">
        <f>MPRV!J19</f>
        <v>0€</v>
      </c>
      <c r="K167" s="106">
        <f>MPRV!K19</f>
        <v>19951</v>
      </c>
      <c r="L167" s="106">
        <f>MPRV!L19</f>
        <v>0</v>
      </c>
      <c r="M167" s="395">
        <f>MPRV!O19</f>
        <v>-39902</v>
      </c>
      <c r="N167" s="162">
        <f>MPRV!P19</f>
        <v>0</v>
      </c>
      <c r="O167" s="106">
        <f>MPRV!Q19</f>
        <v>0</v>
      </c>
      <c r="P167" s="106">
        <f>MPRV!R19</f>
        <v>0</v>
      </c>
      <c r="Q167" s="106">
        <f>MPRV!S19</f>
        <v>0</v>
      </c>
      <c r="R167" s="106">
        <f>MPRV!T19</f>
        <v>0</v>
      </c>
      <c r="S167" s="106">
        <f>MPRV!U19</f>
        <v>0</v>
      </c>
      <c r="T167" s="157">
        <f>MPRV!W19</f>
        <v>0</v>
      </c>
      <c r="V167" s="162">
        <f>MPRV!Y19</f>
        <v>19951</v>
      </c>
      <c r="W167" s="444">
        <f>MPRV!Z19</f>
        <v>0</v>
      </c>
      <c r="X167" s="158">
        <f>MPRV!AA19</f>
        <v>-39902</v>
      </c>
    </row>
    <row r="168" spans="1:24" ht="89.25" customHeight="1" x14ac:dyDescent="0.2">
      <c r="A168" s="107">
        <v>161</v>
      </c>
      <c r="B168" s="190" t="s">
        <v>106</v>
      </c>
      <c r="C168" s="190" t="str">
        <f>MD!C17</f>
        <v>143/2025</v>
      </c>
      <c r="D168" s="109" t="str">
        <f>MD!D17</f>
        <v>Zákon, ktorým sa mení a dopĺňa zákon č. 338/2000 Z. z. o vnútrozemskej plavbe a o zmene a doplnení niektorých zákonov v znení neskorších predpisov a ktorým sa menia a dopĺňajú niektoré zákony.</v>
      </c>
      <c r="E168" s="434" t="str">
        <f>MD!E17</f>
        <v>https://www.slov-lex.sk/elegislativa/legislativne-procesy/SK/LP/2025/14</v>
      </c>
      <c r="F168" s="159">
        <f>MD!F17</f>
        <v>45870</v>
      </c>
      <c r="G168" s="162">
        <f>MD!G17</f>
        <v>2969</v>
      </c>
      <c r="H168" s="106">
        <f>MD!H17</f>
        <v>18532</v>
      </c>
      <c r="I168" s="106" t="str">
        <f>MD!I17</f>
        <v>0€</v>
      </c>
      <c r="J168" s="106" t="str">
        <f>MD!J17</f>
        <v>0€</v>
      </c>
      <c r="K168" s="106">
        <f>MD!K17</f>
        <v>2969</v>
      </c>
      <c r="L168" s="106">
        <f>MD!L17</f>
        <v>18532</v>
      </c>
      <c r="M168" s="395">
        <f>MD!O17</f>
        <v>12594</v>
      </c>
      <c r="N168" s="162">
        <f>MD!P17</f>
        <v>0</v>
      </c>
      <c r="O168" s="106">
        <f>MD!Q17</f>
        <v>0</v>
      </c>
      <c r="P168" s="106">
        <f>MD!R17</f>
        <v>0</v>
      </c>
      <c r="Q168" s="106">
        <f>MD!S17</f>
        <v>0</v>
      </c>
      <c r="R168" s="106">
        <f>MD!T17</f>
        <v>0</v>
      </c>
      <c r="S168" s="106">
        <f>MD!U17</f>
        <v>0</v>
      </c>
      <c r="T168" s="157">
        <f>MD!W17</f>
        <v>0</v>
      </c>
      <c r="V168" s="162">
        <f>MD!Y17</f>
        <v>2969</v>
      </c>
      <c r="W168" s="444">
        <f>MD!Z17</f>
        <v>18532</v>
      </c>
      <c r="X168" s="158">
        <f>MD!AA17</f>
        <v>12594</v>
      </c>
    </row>
    <row r="169" spans="1:24" ht="89.25" customHeight="1" x14ac:dyDescent="0.2">
      <c r="A169" s="107">
        <v>162</v>
      </c>
      <c r="B169" s="108" t="s">
        <v>98</v>
      </c>
      <c r="C169" s="108" t="str">
        <f>MPSRV!C18</f>
        <v>160/2025</v>
      </c>
      <c r="D169" s="109" t="str">
        <f>MPSRV!D18</f>
        <v>Nariadenie vlády Slovenskej republiky o záujme Slovenskej republiky  udeliť národné vízum vybraným skupinám štátnych príslušníkov Čínskej ľudovej republiky v súvislosti s podporou obchodných vzťahov a rozvojom investícií medzi Čínskou ľudovou republikou a Slovenskou republikou</v>
      </c>
      <c r="E169" s="434" t="str">
        <f>MPSRV!E18</f>
        <v>https://www.slov-lex.sk/elegislativa/legislativne-procesy/SK/LP/2025/179</v>
      </c>
      <c r="F169" s="159">
        <f>MPSRV!F18</f>
        <v>45839</v>
      </c>
      <c r="G169" s="162">
        <f>MPSRV!G18</f>
        <v>3243</v>
      </c>
      <c r="H169" s="106">
        <f>MPSRV!H18</f>
        <v>0</v>
      </c>
      <c r="I169" s="106" t="str">
        <f>MPSRV!I18</f>
        <v>0€</v>
      </c>
      <c r="J169" s="106" t="str">
        <f>MPSRV!J18</f>
        <v>0€</v>
      </c>
      <c r="K169" s="106">
        <f>MPSRV!K18</f>
        <v>3243</v>
      </c>
      <c r="L169" s="106">
        <f>MPSRV!L18</f>
        <v>0</v>
      </c>
      <c r="M169" s="395">
        <f>MPSRV!O18</f>
        <v>-6486</v>
      </c>
      <c r="N169" s="162">
        <f>MPSRV!P18</f>
        <v>0</v>
      </c>
      <c r="O169" s="106">
        <f>MPSRV!Q18</f>
        <v>0</v>
      </c>
      <c r="P169" s="106">
        <f>MPSRV!R18</f>
        <v>0</v>
      </c>
      <c r="Q169" s="106">
        <f>MPSRV!S18</f>
        <v>0</v>
      </c>
      <c r="R169" s="106">
        <f>MPSRV!T18</f>
        <v>0</v>
      </c>
      <c r="S169" s="106">
        <f>MPSRV!U18</f>
        <v>0</v>
      </c>
      <c r="T169" s="157">
        <f>MPSRV!W18</f>
        <v>0</v>
      </c>
      <c r="V169" s="162">
        <f>MPSRV!Y18</f>
        <v>3243</v>
      </c>
      <c r="W169" s="444">
        <f>MPSRV!Z18</f>
        <v>0</v>
      </c>
      <c r="X169" s="158">
        <f>MPSRV!AA18</f>
        <v>-6486</v>
      </c>
    </row>
    <row r="170" spans="1:24" ht="89.25" customHeight="1" x14ac:dyDescent="0.2">
      <c r="A170" s="107">
        <v>163</v>
      </c>
      <c r="B170" s="108" t="s">
        <v>96</v>
      </c>
      <c r="C170" s="108" t="str">
        <f>ÚJD!C10</f>
        <v>204/2025</v>
      </c>
      <c r="D170" s="109" t="str">
        <f>ÚJD!D10</f>
        <v>Vyhláška, ktorou sa mení a dopĺňa vyhláška Úradu jadrového dozoru Slovenskej republiky č. 431/2011 Z. z. o systéme manažérstva kvality v znení neskorších predpisov</v>
      </c>
      <c r="E170" s="434" t="str">
        <f>ÚJD!E10</f>
        <v>https://www.slov-lex.sk/elegislativa/legislativne-procesy/SK/LP/2024/672</v>
      </c>
      <c r="F170" s="159">
        <f>ÚJD!F10</f>
        <v>46023</v>
      </c>
      <c r="G170" s="162">
        <f>ÚJD!G10</f>
        <v>284286</v>
      </c>
      <c r="H170" s="106">
        <f>ÚJD!H10</f>
        <v>1836518</v>
      </c>
      <c r="I170" s="106" t="str">
        <f>ÚJD!I10</f>
        <v>0€</v>
      </c>
      <c r="J170" s="106" t="str">
        <f>ÚJD!J10</f>
        <v>0€</v>
      </c>
      <c r="K170" s="106">
        <f>ÚJD!K10</f>
        <v>284286</v>
      </c>
      <c r="L170" s="106">
        <f>ÚJD!L10</f>
        <v>1836518</v>
      </c>
      <c r="M170" s="395">
        <f>ÚJD!O10</f>
        <v>1267946</v>
      </c>
      <c r="N170" s="162">
        <f>ÚJD!P10</f>
        <v>0</v>
      </c>
      <c r="O170" s="106">
        <f>ÚJD!Q10</f>
        <v>0</v>
      </c>
      <c r="P170" s="106">
        <f>ÚJD!R10</f>
        <v>0</v>
      </c>
      <c r="Q170" s="106">
        <f>ÚJD!S10</f>
        <v>0</v>
      </c>
      <c r="R170" s="106">
        <f>ÚJD!T10</f>
        <v>0</v>
      </c>
      <c r="S170" s="106">
        <f>ÚJD!U10</f>
        <v>0</v>
      </c>
      <c r="T170" s="157">
        <f>ÚJD!W10</f>
        <v>0</v>
      </c>
      <c r="V170" s="162">
        <f>ÚJD!Y10</f>
        <v>284286</v>
      </c>
      <c r="W170" s="444">
        <f>ÚJD!Z10</f>
        <v>1836518</v>
      </c>
      <c r="X170" s="158">
        <f>ÚJD!AA10</f>
        <v>1267946</v>
      </c>
    </row>
    <row r="171" spans="1:24" ht="89.25" customHeight="1" x14ac:dyDescent="0.2">
      <c r="A171" s="107">
        <v>164</v>
      </c>
      <c r="B171" s="108" t="s">
        <v>97</v>
      </c>
      <c r="C171" s="108" t="str">
        <f>MF!C29</f>
        <v>609/2007</v>
      </c>
      <c r="D171" s="109" t="str">
        <f>MF!D29</f>
        <v xml:space="preserve">Zákon, ktorým sa mení a dopĺňa zákon č. 609/2007 Z. z. o spotrebnej dani z elektriny, uhlia a zemného plynu a o zmene a doplnení zákona č. 98/2004 Z. z. o spotrebnej dani z minerálneho oleja v znení neskorších predpisov v znení neskorších predpisov a ktorým sa menia a dopĺňajú niektoré zákony. </v>
      </c>
      <c r="E171" s="434" t="str">
        <f>MF!E29</f>
        <v>https://www.slov-lex.sk/elegislativa/legislativne-procesy/SK/LP/2024/618</v>
      </c>
      <c r="F171" s="159">
        <f>MF!F29</f>
        <v>45901</v>
      </c>
      <c r="G171" s="162">
        <f>MF!G29</f>
        <v>499</v>
      </c>
      <c r="H171" s="106">
        <f>MF!H29</f>
        <v>10552</v>
      </c>
      <c r="I171" s="106" t="str">
        <f>MF!I29</f>
        <v>0€</v>
      </c>
      <c r="J171" s="106" t="str">
        <f>MF!J29</f>
        <v>0€</v>
      </c>
      <c r="K171" s="106">
        <f>MF!K29</f>
        <v>499</v>
      </c>
      <c r="L171" s="106">
        <f>MF!L29</f>
        <v>10552</v>
      </c>
      <c r="M171" s="395">
        <f>MF!O29</f>
        <v>9554</v>
      </c>
      <c r="N171" s="160">
        <f>MF!P29</f>
        <v>0</v>
      </c>
      <c r="O171" s="161">
        <f>MF!Q29</f>
        <v>0</v>
      </c>
      <c r="P171" s="161">
        <f>MF!R29</f>
        <v>0</v>
      </c>
      <c r="Q171" s="161">
        <f>MF!S29</f>
        <v>0</v>
      </c>
      <c r="R171" s="161">
        <f>MF!T29</f>
        <v>0</v>
      </c>
      <c r="S171" s="161">
        <f>MF!U29</f>
        <v>0</v>
      </c>
      <c r="T171" s="157">
        <f>MF!W29</f>
        <v>0</v>
      </c>
      <c r="V171" s="162">
        <f>MF!Y29</f>
        <v>499</v>
      </c>
      <c r="W171" s="444">
        <f>MF!Z29</f>
        <v>10552</v>
      </c>
      <c r="X171" s="158">
        <f>MF!AA29</f>
        <v>9554</v>
      </c>
    </row>
    <row r="172" spans="1:24" ht="89.25" customHeight="1" x14ac:dyDescent="0.2">
      <c r="A172" s="107">
        <v>165</v>
      </c>
      <c r="B172" s="108" t="s">
        <v>70</v>
      </c>
      <c r="C172" s="108" t="str">
        <f>NBS!C26</f>
        <v>169/2025</v>
      </c>
      <c r="D172" s="109" t="str">
        <f>NBS!D26</f>
        <v>Opatrenie Národnej banky Slovenska z ... 2024, ktorým sa mení a dopĺňa opatrenie Národnej banky Slovenska z 8. novembra 2011 č. 13/2011 o spôsobe určenia hodnoty majetku v štandardnom podielovom fonde a vo verejnom špeciálnom podielovom fonde a spôsobe výpočtu hodnoty podielu emisie podielových listov v podielových fondoch, v ktorých sa vydávajú podielové listy viacerých emisií</v>
      </c>
      <c r="E172" s="434" t="str">
        <f>NBS!E26</f>
        <v xml:space="preserve">https://www.slov-lex.sk/elegislativa/legislativne-procesy/SK/LP/2025/42 </v>
      </c>
      <c r="F172" s="159">
        <f>NBS!F26</f>
        <v>45839</v>
      </c>
      <c r="G172" s="162">
        <f>NBS!G26</f>
        <v>274</v>
      </c>
      <c r="H172" s="106">
        <f>NBS!H26</f>
        <v>57212</v>
      </c>
      <c r="I172" s="106" t="str">
        <f>NBS!I26</f>
        <v>0€</v>
      </c>
      <c r="J172" s="106" t="str">
        <f>NBS!J26</f>
        <v>0€</v>
      </c>
      <c r="K172" s="106">
        <f>NBS!K26</f>
        <v>274</v>
      </c>
      <c r="L172" s="106">
        <f>NBS!L26</f>
        <v>57212</v>
      </c>
      <c r="M172" s="395">
        <f>NBS!O26</f>
        <v>56664</v>
      </c>
      <c r="N172" s="162">
        <f>NBS!P26</f>
        <v>0</v>
      </c>
      <c r="O172" s="106">
        <f>NBS!Q26</f>
        <v>0</v>
      </c>
      <c r="P172" s="106">
        <f>NBS!R26</f>
        <v>0</v>
      </c>
      <c r="Q172" s="106">
        <f>NBS!S26</f>
        <v>0</v>
      </c>
      <c r="R172" s="106">
        <f>NBS!T26</f>
        <v>0</v>
      </c>
      <c r="S172" s="106">
        <f>NBS!U26</f>
        <v>0</v>
      </c>
      <c r="T172" s="157">
        <f>NBS!W26</f>
        <v>0</v>
      </c>
      <c r="V172" s="162">
        <f>NBS!Y26</f>
        <v>274</v>
      </c>
      <c r="W172" s="444">
        <f>NBS!Z26</f>
        <v>57212</v>
      </c>
      <c r="X172" s="158">
        <f>NBS!AA26</f>
        <v>56664</v>
      </c>
    </row>
    <row r="173" spans="1:24" ht="89.25" customHeight="1" x14ac:dyDescent="0.2">
      <c r="A173" s="107">
        <v>166</v>
      </c>
      <c r="B173" s="108" t="s">
        <v>65</v>
      </c>
      <c r="C173" s="108" t="str">
        <f>ÚRSO!C24</f>
        <v>167/2025</v>
      </c>
      <c r="D173" s="109" t="str">
        <f>ÚRSO!D24</f>
        <v xml:space="preserve">Vyhláška Úradu pre reguláciu sieťových odvetví, ktorou sa ustanovuje vzor žiadosti o vydanie povolenia na podnikanie v tepelnej energetike </v>
      </c>
      <c r="E173" s="434" t="str">
        <f>ÚRSO!E24</f>
        <v>https://www.slov-lex.sk/elegislativa/legislativne-procesy/SK/LP/2025/110</v>
      </c>
      <c r="F173" s="159">
        <f>ÚRSO!F24</f>
        <v>45839</v>
      </c>
      <c r="G173" s="162">
        <f>ÚRSO!G24</f>
        <v>396</v>
      </c>
      <c r="H173" s="106">
        <f>ÚRSO!H24</f>
        <v>0</v>
      </c>
      <c r="I173" s="106" t="str">
        <f>ÚRSO!I24</f>
        <v>0€</v>
      </c>
      <c r="J173" s="106" t="str">
        <f>ÚRSO!J24</f>
        <v>0€</v>
      </c>
      <c r="K173" s="106">
        <f>ÚRSO!K24</f>
        <v>396</v>
      </c>
      <c r="L173" s="106">
        <f>ÚRSO!L24</f>
        <v>0</v>
      </c>
      <c r="M173" s="395">
        <f>ÚRSO!O24</f>
        <v>-792</v>
      </c>
      <c r="N173" s="162">
        <f>ÚRSO!P24</f>
        <v>0</v>
      </c>
      <c r="O173" s="106">
        <f>ÚRSO!Q24</f>
        <v>0</v>
      </c>
      <c r="P173" s="106">
        <f>ÚRSO!R24</f>
        <v>0</v>
      </c>
      <c r="Q173" s="106">
        <f>ÚRSO!S24</f>
        <v>0</v>
      </c>
      <c r="R173" s="106">
        <f>ÚRSO!T24</f>
        <v>0</v>
      </c>
      <c r="S173" s="106">
        <f>ÚRSO!U24</f>
        <v>0</v>
      </c>
      <c r="T173" s="157">
        <f>ÚRSO!W24</f>
        <v>0</v>
      </c>
      <c r="V173" s="162">
        <f>ÚRSO!Y24</f>
        <v>396</v>
      </c>
      <c r="W173" s="444">
        <f>ÚRSO!Z24</f>
        <v>0</v>
      </c>
      <c r="X173" s="158">
        <f>ÚRSO!AA24</f>
        <v>-792</v>
      </c>
    </row>
    <row r="174" spans="1:24" ht="89.25" customHeight="1" x14ac:dyDescent="0.2">
      <c r="A174" s="107">
        <v>167</v>
      </c>
      <c r="B174" s="108" t="s">
        <v>107</v>
      </c>
      <c r="C174" s="108" t="str">
        <f>ÚPV!C7</f>
        <v>177/2025</v>
      </c>
      <c r="D174" s="109" t="str">
        <f>ÚPV!D7</f>
        <v>Zákon, ktorým sa mení a dopĺňa zákon č. 435/2001 Z. z. o patentoch, dodatkových ochranných osvedčeniach a o zmene a doplnení niektorých zákonov (patentový zákon) v znení neskorších predpisov a ktorým sa menia a dopĺňajú niektoré zákony</v>
      </c>
      <c r="E174" s="434" t="str">
        <f>ÚPV!E7</f>
        <v>https://www.slov-lex.sk/legislativne-procesy/SK/LP/2024/516</v>
      </c>
      <c r="F174" s="159">
        <f>ÚPV!F7</f>
        <v>45839</v>
      </c>
      <c r="G174" s="162">
        <f>ÚPV!G7</f>
        <v>1249430</v>
      </c>
      <c r="H174" s="106">
        <f>ÚPV!H7</f>
        <v>45908</v>
      </c>
      <c r="I174" s="106" t="str">
        <f>ÚPV!I7</f>
        <v>0€</v>
      </c>
      <c r="J174" s="106" t="str">
        <f>ÚPV!J7</f>
        <v>0€</v>
      </c>
      <c r="K174" s="106">
        <f>ÚPV!K7</f>
        <v>1249430</v>
      </c>
      <c r="L174" s="106">
        <f>ÚPV!L7</f>
        <v>45908</v>
      </c>
      <c r="M174" s="395">
        <f>ÚPV!O7</f>
        <v>-2452952</v>
      </c>
      <c r="N174" s="162">
        <f>ÚPV!P7</f>
        <v>0</v>
      </c>
      <c r="O174" s="106">
        <f>ÚPV!Q7</f>
        <v>0</v>
      </c>
      <c r="P174" s="106">
        <f>ÚPV!R7</f>
        <v>0</v>
      </c>
      <c r="Q174" s="106">
        <f>ÚPV!S7</f>
        <v>0</v>
      </c>
      <c r="R174" s="106">
        <f>ÚPV!T7</f>
        <v>0</v>
      </c>
      <c r="S174" s="106">
        <f>ÚPV!U7</f>
        <v>0</v>
      </c>
      <c r="T174" s="157">
        <f>ÚPV!W7</f>
        <v>0</v>
      </c>
      <c r="V174" s="162">
        <f>ÚPV!Y7</f>
        <v>1249430</v>
      </c>
      <c r="W174" s="444">
        <f>ÚPV!Z7</f>
        <v>45908</v>
      </c>
      <c r="X174" s="158">
        <f>ÚPV!AA7</f>
        <v>-2452952</v>
      </c>
    </row>
    <row r="175" spans="1:24" ht="89.25" customHeight="1" x14ac:dyDescent="0.2">
      <c r="A175" s="107">
        <v>168</v>
      </c>
      <c r="B175" s="108" t="s">
        <v>70</v>
      </c>
      <c r="C175" s="584" t="str">
        <f>NBS!C27</f>
        <v>213/2025</v>
      </c>
      <c r="D175" s="109" t="str">
        <f>NBS!D27</f>
        <v xml:space="preserve">Opatrenie Národnej banky Slovenska z 8. júla 2025 č. 6/2025 o poskytovaní údajov týkajúcich sa úverov poskytnutých spotrebiteľom </v>
      </c>
      <c r="E175" s="434" t="str">
        <f>NBS!E27</f>
        <v>https://www.slov-lex.sk/elegislativa/legislativne-procesy/SK/LP/2025/198</v>
      </c>
      <c r="F175" s="159">
        <f>NBS!F27</f>
        <v>46023</v>
      </c>
      <c r="G175" s="162">
        <f>NBS!G27</f>
        <v>282706</v>
      </c>
      <c r="H175" s="106">
        <f>NBS!H27</f>
        <v>19408</v>
      </c>
      <c r="I175" s="106" t="str">
        <f>NBS!I27</f>
        <v>0€</v>
      </c>
      <c r="J175" s="106" t="str">
        <f>NBS!J27</f>
        <v>0€</v>
      </c>
      <c r="K175" s="106">
        <f>NBS!K27</f>
        <v>282706</v>
      </c>
      <c r="L175" s="106">
        <f>NBS!L27</f>
        <v>19408</v>
      </c>
      <c r="M175" s="395">
        <f>NBS!O27</f>
        <v>-546004</v>
      </c>
      <c r="N175" s="162">
        <f>NBS!P27</f>
        <v>0</v>
      </c>
      <c r="O175" s="106">
        <f>NBS!Q27</f>
        <v>0</v>
      </c>
      <c r="P175" s="106">
        <f>NBS!R27</f>
        <v>0</v>
      </c>
      <c r="Q175" s="106">
        <f>NBS!S27</f>
        <v>0</v>
      </c>
      <c r="R175" s="106">
        <f>NBS!T27</f>
        <v>0</v>
      </c>
      <c r="S175" s="106">
        <f>NBS!U27</f>
        <v>0</v>
      </c>
      <c r="T175" s="157">
        <f>NBS!W27</f>
        <v>0</v>
      </c>
      <c r="V175" s="162">
        <f>NBS!Y27</f>
        <v>282706</v>
      </c>
      <c r="W175" s="444">
        <f>NBS!Z27</f>
        <v>19408</v>
      </c>
      <c r="X175" s="158">
        <f>NBS!AA27</f>
        <v>-546004</v>
      </c>
    </row>
    <row r="176" spans="1:24" ht="89.25" customHeight="1" x14ac:dyDescent="0.2">
      <c r="A176" s="107">
        <v>169</v>
      </c>
      <c r="B176" s="108" t="s">
        <v>97</v>
      </c>
      <c r="C176" s="108" t="str">
        <f>MF!C30</f>
        <v>359/2015</v>
      </c>
      <c r="D176" s="109" t="str">
        <f>MF!D30</f>
        <v>Zákon, ktorým sa mení a dopĺňa zákon č. 359/2015 Z. z. o automatickej výmene informácií o finančných účtoch na účely správy daní a o zmene a doplnení niektorých zákonov v znení neskorších predpisov a ktorým sa menia a dopĺňajú niektoré zákony</v>
      </c>
      <c r="E176" s="434" t="str">
        <f>MF!E30</f>
        <v>https://www.slov-lex.sk/elegislativa/legislativne-procesy/SK/LP/2024/645</v>
      </c>
      <c r="F176" s="159">
        <f>MF!F30</f>
        <v>46023</v>
      </c>
      <c r="G176" s="162">
        <f>MF!G30</f>
        <v>0</v>
      </c>
      <c r="H176" s="106">
        <f>MF!H30</f>
        <v>365</v>
      </c>
      <c r="I176" s="106" t="str">
        <f>MF!I30</f>
        <v>0€</v>
      </c>
      <c r="J176" s="106" t="str">
        <f>MF!J30</f>
        <v>0€</v>
      </c>
      <c r="K176" s="106">
        <f>MF!K30</f>
        <v>0</v>
      </c>
      <c r="L176" s="106">
        <f>MF!L30</f>
        <v>365</v>
      </c>
      <c r="M176" s="395">
        <f>MF!O30</f>
        <v>365</v>
      </c>
      <c r="N176" s="160">
        <f>MF!P30</f>
        <v>0</v>
      </c>
      <c r="O176" s="161">
        <f>MF!Q30</f>
        <v>0</v>
      </c>
      <c r="P176" s="161">
        <f>MF!R30</f>
        <v>0</v>
      </c>
      <c r="Q176" s="161">
        <f>MF!S30</f>
        <v>0</v>
      </c>
      <c r="R176" s="161">
        <f>MF!T30</f>
        <v>0</v>
      </c>
      <c r="S176" s="161">
        <f>MF!U30</f>
        <v>0</v>
      </c>
      <c r="T176" s="157">
        <f>MF!W30</f>
        <v>0</v>
      </c>
      <c r="V176" s="162">
        <f>MF!Y30</f>
        <v>0</v>
      </c>
      <c r="W176" s="444">
        <f>MF!Z30</f>
        <v>365</v>
      </c>
      <c r="X176" s="158">
        <f>MF!AA30</f>
        <v>365</v>
      </c>
    </row>
    <row r="177" spans="1:24" ht="89.25" customHeight="1" x14ac:dyDescent="0.2">
      <c r="A177" s="107">
        <v>170</v>
      </c>
      <c r="B177" s="108" t="s">
        <v>98</v>
      </c>
      <c r="C177" s="108" t="str">
        <f>MPSRV!C19</f>
        <v>205/2025</v>
      </c>
      <c r="D177" s="109" t="str">
        <f>MPSRV!D19</f>
        <v xml:space="preserve">Opatrenie Ministerstva práce, sociálnych vecí a rodiny Slovenskej republiky, ktorým sa ustanovuje vzor výpisu z osobného dôchodkového účtu sporiteľa a vzor informácie o dôchodkoch zo starobného dôchodkového sporenia </v>
      </c>
      <c r="E177" s="434" t="str">
        <f>MPSRV!E19</f>
        <v>https://www.slov-lex.sk/elegislativa/legislativne-procesy/SK/LP/2025/158</v>
      </c>
      <c r="F177" s="159">
        <f>MPSRV!F19</f>
        <v>46023</v>
      </c>
      <c r="G177" s="162">
        <f>MPSRV!G19</f>
        <v>37500</v>
      </c>
      <c r="H177" s="106">
        <f>MPSRV!H19</f>
        <v>0</v>
      </c>
      <c r="I177" s="106" t="str">
        <f>MPSRV!I19</f>
        <v>0€</v>
      </c>
      <c r="J177" s="106" t="str">
        <f>MPSRV!J19</f>
        <v>0€</v>
      </c>
      <c r="K177" s="106">
        <f>MPSRV!K19</f>
        <v>37500</v>
      </c>
      <c r="L177" s="106">
        <f>MPSRV!L19</f>
        <v>0</v>
      </c>
      <c r="M177" s="395">
        <f>MPSRV!O19</f>
        <v>-75000</v>
      </c>
      <c r="N177" s="162">
        <f>MPSRV!P19</f>
        <v>0</v>
      </c>
      <c r="O177" s="106">
        <f>MPSRV!Q19</f>
        <v>0</v>
      </c>
      <c r="P177" s="106">
        <f>MPSRV!R19</f>
        <v>0</v>
      </c>
      <c r="Q177" s="106">
        <f>MPSRV!S19</f>
        <v>0</v>
      </c>
      <c r="R177" s="106">
        <f>MPSRV!T19</f>
        <v>0</v>
      </c>
      <c r="S177" s="106">
        <f>MPSRV!U19</f>
        <v>0</v>
      </c>
      <c r="T177" s="157">
        <f>MPSRV!W19</f>
        <v>0</v>
      </c>
      <c r="V177" s="162">
        <f>MPSRV!Y19</f>
        <v>37500</v>
      </c>
      <c r="W177" s="444">
        <f>MPSRV!Z19</f>
        <v>0</v>
      </c>
      <c r="X177" s="158">
        <f>MPSRV!AA19</f>
        <v>-75000</v>
      </c>
    </row>
    <row r="178" spans="1:24" ht="89.25" customHeight="1" x14ac:dyDescent="0.2">
      <c r="A178" s="107">
        <v>171</v>
      </c>
      <c r="B178" s="108" t="s">
        <v>98</v>
      </c>
      <c r="C178" s="108" t="str">
        <f>MPSRV!C20</f>
        <v>206/2025</v>
      </c>
      <c r="D178" s="109" t="str">
        <f>MPSRV!D20</f>
        <v xml:space="preserve">Opatrenie Ministerstva práce, sociálnych vecí a rodiny Slovenskej republiky, ktorým sa ustanovujú vzory výpisov z osobného účtu a výkazov v doplnkovom dôchodkovom sporení a informácia o dávkach z doplnkového dôchodkového sporenia </v>
      </c>
      <c r="E178" s="434" t="str">
        <f>MPSRV!E20</f>
        <v>https://www.slov-lex.sk/elegislativa/legislativne-procesy/SK/LP/2025/159</v>
      </c>
      <c r="F178" s="159">
        <f>MPSRV!F20</f>
        <v>46023</v>
      </c>
      <c r="G178" s="162">
        <f>MPSRV!G20</f>
        <v>55000</v>
      </c>
      <c r="H178" s="106">
        <f>MPSRV!H20</f>
        <v>0</v>
      </c>
      <c r="I178" s="106" t="str">
        <f>MPSRV!I20</f>
        <v>0€</v>
      </c>
      <c r="J178" s="106" t="str">
        <f>MPSRV!J20</f>
        <v>0€</v>
      </c>
      <c r="K178" s="106">
        <f>MPSRV!K20</f>
        <v>55000</v>
      </c>
      <c r="L178" s="106">
        <f>MPSRV!L20</f>
        <v>0</v>
      </c>
      <c r="M178" s="395">
        <f>MPSRV!O20</f>
        <v>-110000</v>
      </c>
      <c r="N178" s="162">
        <f>MPSRV!P20</f>
        <v>0</v>
      </c>
      <c r="O178" s="106">
        <f>MPSRV!Q20</f>
        <v>0</v>
      </c>
      <c r="P178" s="106">
        <f>MPSRV!R20</f>
        <v>0</v>
      </c>
      <c r="Q178" s="106">
        <f>MPSRV!S20</f>
        <v>0</v>
      </c>
      <c r="R178" s="106">
        <f>MPSRV!T20</f>
        <v>0</v>
      </c>
      <c r="S178" s="106">
        <f>MPSRV!U20</f>
        <v>0</v>
      </c>
      <c r="T178" s="157">
        <f>MPSRV!W20</f>
        <v>0</v>
      </c>
      <c r="V178" s="162">
        <f>MPSRV!Y20</f>
        <v>55000</v>
      </c>
      <c r="W178" s="444">
        <f>MPSRV!Z20</f>
        <v>0</v>
      </c>
      <c r="X178" s="158">
        <f>MPSRV!AA20</f>
        <v>-110000</v>
      </c>
    </row>
    <row r="179" spans="1:24" ht="89.25" customHeight="1" x14ac:dyDescent="0.2">
      <c r="A179" s="107">
        <v>172</v>
      </c>
      <c r="B179" s="108" t="s">
        <v>100</v>
      </c>
      <c r="C179" s="108" t="str">
        <f>MK!C11</f>
        <v>189/2025</v>
      </c>
      <c r="D179" s="109" t="str">
        <f>MK!D11</f>
        <v>Zákon č. 189/2025 Z. z., ktorým sa mení a dopĺňa zákon č. 265/2022 Z. z. o vydavateľoch publikácií a o registri v oblasti médií a audiovízie a o zmene a doplnení niektorých zákonov (zákon o publikáciách) a ktorým sa mení a dopĺňa zákon č. 264/2022 Z. z. o mediálnych službách a o zmene a doplnení niektorých zákonov (zákon o mediálnych službách) v znení neskorších predpisov</v>
      </c>
      <c r="E179" s="434" t="str">
        <f>MK!E11</f>
        <v>https://www.slov-lex.sk/legislativne-procesy/SK/LP/2024/369</v>
      </c>
      <c r="F179" s="159">
        <f>MK!F11</f>
        <v>45870</v>
      </c>
      <c r="G179" s="162">
        <f>MK!G11</f>
        <v>13641</v>
      </c>
      <c r="H179" s="106">
        <f>MK!H11</f>
        <v>0</v>
      </c>
      <c r="I179" s="106" t="str">
        <f>MK!I11</f>
        <v>0€</v>
      </c>
      <c r="J179" s="106" t="str">
        <f>MK!J11</f>
        <v>0€</v>
      </c>
      <c r="K179" s="106">
        <f>MK!K11</f>
        <v>13641</v>
      </c>
      <c r="L179" s="106">
        <f>MK!L11</f>
        <v>0</v>
      </c>
      <c r="M179" s="395">
        <f>MK!O11</f>
        <v>-27282</v>
      </c>
      <c r="N179" s="162">
        <f>MK!P11</f>
        <v>0</v>
      </c>
      <c r="O179" s="106">
        <f>MK!Q11</f>
        <v>0</v>
      </c>
      <c r="P179" s="106">
        <f>MK!R11</f>
        <v>0</v>
      </c>
      <c r="Q179" s="106">
        <f>MK!S11</f>
        <v>0</v>
      </c>
      <c r="R179" s="106">
        <f>MK!T11</f>
        <v>0</v>
      </c>
      <c r="S179" s="106">
        <f>MK!U11</f>
        <v>0</v>
      </c>
      <c r="T179" s="157">
        <f>MK!W11</f>
        <v>0</v>
      </c>
      <c r="V179" s="162">
        <f>MK!Y11</f>
        <v>13641</v>
      </c>
      <c r="W179" s="444">
        <f>MK!Z11</f>
        <v>0</v>
      </c>
      <c r="X179" s="158">
        <f>MK!AA11</f>
        <v>-27282</v>
      </c>
    </row>
    <row r="180" spans="1:24" ht="89.25" customHeight="1" x14ac:dyDescent="0.2">
      <c r="A180" s="107">
        <v>173</v>
      </c>
      <c r="B180" s="108" t="s">
        <v>104</v>
      </c>
      <c r="C180" s="108" t="str">
        <f>MZ!C23</f>
        <v>236/2025</v>
      </c>
      <c r="D180" s="109" t="str">
        <f>MZ!D23</f>
        <v>Vyhláška Ministerstva zdravotníctva Slovenskej republiky o minimálnych požiadavkách na personálne zabezpečenie a materiálno - technické vybavenie vybraných druhov ambulantných zdravotníckych zariadení</v>
      </c>
      <c r="E180" s="434" t="str">
        <f>MZ!E23</f>
        <v>https://www.slov-lex.sk/elegislativa/legislativne-procesy/SK/LP/2025/39</v>
      </c>
      <c r="F180" s="159">
        <f>MZ!F23</f>
        <v>45717</v>
      </c>
      <c r="G180" s="162">
        <f>MZ!G23</f>
        <v>43354031</v>
      </c>
      <c r="H180" s="106">
        <f>MZ!H23</f>
        <v>17698956</v>
      </c>
      <c r="I180" s="106" t="str">
        <f>MZ!I23</f>
        <v>0€</v>
      </c>
      <c r="J180" s="106" t="str">
        <f>MZ!J23</f>
        <v>0€</v>
      </c>
      <c r="K180" s="106">
        <f>MZ!K23</f>
        <v>43354031</v>
      </c>
      <c r="L180" s="106">
        <f>MZ!L23</f>
        <v>17698956</v>
      </c>
      <c r="M180" s="395">
        <f>MZ!O23</f>
        <v>-69009106</v>
      </c>
      <c r="N180" s="162">
        <f>MZ!P23</f>
        <v>0</v>
      </c>
      <c r="O180" s="106">
        <f>MZ!Q23</f>
        <v>0</v>
      </c>
      <c r="P180" s="106">
        <f>MZ!R23</f>
        <v>0</v>
      </c>
      <c r="Q180" s="106">
        <f>MZ!S23</f>
        <v>0</v>
      </c>
      <c r="R180" s="106">
        <f>MZ!T23</f>
        <v>0</v>
      </c>
      <c r="S180" s="106">
        <f>MZ!U23</f>
        <v>0</v>
      </c>
      <c r="T180" s="157">
        <f>MZ!W23</f>
        <v>0</v>
      </c>
      <c r="V180" s="162">
        <f>MZ!Y23</f>
        <v>43354031</v>
      </c>
      <c r="W180" s="444">
        <f>MZ!Z23</f>
        <v>17698956</v>
      </c>
      <c r="X180" s="158">
        <f>MZ!AA23</f>
        <v>-69009106</v>
      </c>
    </row>
    <row r="181" spans="1:24" ht="89.25" customHeight="1" x14ac:dyDescent="0.2">
      <c r="A181" s="107">
        <v>174</v>
      </c>
      <c r="B181" s="108" t="s">
        <v>98</v>
      </c>
      <c r="C181" s="108" t="str">
        <f>MPSRV!C21</f>
        <v>258/2025</v>
      </c>
      <c r="D181" s="109" t="str">
        <f>MPSRV!D21</f>
        <v>Zákon č. 258/2025 Z. z., ktorým sa mení a dopĺňa zákon č. 461/2003 Z. z. o sociálnom poistení v znení neskorších predpisov a ktorým sa menia a dopĺňajú niektoré zákony.</v>
      </c>
      <c r="E181" s="434" t="str">
        <f>MPSRV!E21</f>
        <v>https://www.slov-lex.sk/elegislativa/legislativne-procesy/SK/LP/2025/55</v>
      </c>
      <c r="F181" s="159">
        <f>MPSRV!F21</f>
        <v>46113</v>
      </c>
      <c r="G181" s="162">
        <f>MPSRV!G21</f>
        <v>2792326</v>
      </c>
      <c r="H181" s="106">
        <f>MPSRV!H21</f>
        <v>2703879</v>
      </c>
      <c r="I181" s="106" t="str">
        <f>MPSRV!I21</f>
        <v>0€</v>
      </c>
      <c r="J181" s="106" t="str">
        <f>MPSRV!J21</f>
        <v>0€</v>
      </c>
      <c r="K181" s="106">
        <f>MPSRV!K21</f>
        <v>2792326</v>
      </c>
      <c r="L181" s="106">
        <f>MPSRV!L21</f>
        <v>2703879</v>
      </c>
      <c r="M181" s="395">
        <f>MPSRV!O21</f>
        <v>-2880773</v>
      </c>
      <c r="N181" s="162">
        <f>MPSRV!P21</f>
        <v>0</v>
      </c>
      <c r="O181" s="106">
        <f>MPSRV!Q21</f>
        <v>0</v>
      </c>
      <c r="P181" s="106">
        <f>MPSRV!R21</f>
        <v>0</v>
      </c>
      <c r="Q181" s="106">
        <f>MPSRV!S21</f>
        <v>0</v>
      </c>
      <c r="R181" s="106">
        <f>MPSRV!T21</f>
        <v>0</v>
      </c>
      <c r="S181" s="106">
        <f>MPSRV!U21</f>
        <v>0</v>
      </c>
      <c r="T181" s="157">
        <f>MPSRV!W21</f>
        <v>0</v>
      </c>
      <c r="V181" s="162">
        <f>MPSRV!Y21</f>
        <v>2792326</v>
      </c>
      <c r="W181" s="444">
        <f>MPSRV!Z21</f>
        <v>2703879</v>
      </c>
      <c r="X181" s="158">
        <f>MPSRV!AA21</f>
        <v>-2880773</v>
      </c>
    </row>
    <row r="182" spans="1:24" ht="89.25" customHeight="1" x14ac:dyDescent="0.2">
      <c r="A182" s="107">
        <v>175</v>
      </c>
      <c r="B182" s="108" t="s">
        <v>98</v>
      </c>
      <c r="C182" s="108" t="str">
        <f>MPSRV!C22</f>
        <v>299/2025</v>
      </c>
      <c r="D182" s="109" t="str">
        <f>MPSRV!D22</f>
        <v>Opatrenia Ministerstva práce, sociálnych vecí a rodiny Slovenskej republiky, ktorým sa ustanovuje obsah, štruktúra, forma, podmienky a spôsob priebežnej aktualizácie a lehoty na zverejnenie kľúčových informácií o príspevkovom doplnkovom dôchodkovom fonde  (ďalej len „návrh opatrenia“).</v>
      </c>
      <c r="E182" s="434" t="str">
        <f>MPSRV!E22</f>
        <v>https://www.slov-lex.sk/elegislativa/legislativne-procesy/SK/LP/2025/332</v>
      </c>
      <c r="F182" s="159">
        <f>MPSRV!F22</f>
        <v>46023</v>
      </c>
      <c r="G182" s="162">
        <f>MPSRV!G22</f>
        <v>30000</v>
      </c>
      <c r="H182" s="106">
        <f>MPSRV!H22</f>
        <v>0</v>
      </c>
      <c r="I182" s="106" t="str">
        <f>MPSRV!I22</f>
        <v>0€</v>
      </c>
      <c r="J182" s="106" t="str">
        <f>MPSRV!J22</f>
        <v>0€</v>
      </c>
      <c r="K182" s="106">
        <f>MPSRV!K22</f>
        <v>30000</v>
      </c>
      <c r="L182" s="106">
        <f>MPSRV!L22</f>
        <v>0</v>
      </c>
      <c r="M182" s="395">
        <f>MPSRV!O22</f>
        <v>-60000</v>
      </c>
      <c r="N182" s="162">
        <f>MPSRV!P22</f>
        <v>0</v>
      </c>
      <c r="O182" s="106">
        <f>MPSRV!Q22</f>
        <v>0</v>
      </c>
      <c r="P182" s="106">
        <f>MPSRV!R22</f>
        <v>0</v>
      </c>
      <c r="Q182" s="106">
        <f>MPSRV!S22</f>
        <v>0</v>
      </c>
      <c r="R182" s="106">
        <f>MPSRV!T22</f>
        <v>0</v>
      </c>
      <c r="S182" s="106">
        <f>MPSRV!U22</f>
        <v>0</v>
      </c>
      <c r="T182" s="157">
        <f>MPSRV!W22</f>
        <v>0</v>
      </c>
      <c r="V182" s="162">
        <f>MPSRV!Y22</f>
        <v>30000</v>
      </c>
      <c r="W182" s="444">
        <f>MPSRV!Z22</f>
        <v>0</v>
      </c>
      <c r="X182" s="158">
        <f>MPSRV!AA22</f>
        <v>-60000</v>
      </c>
    </row>
    <row r="183" spans="1:24" ht="89.25" customHeight="1" x14ac:dyDescent="0.2">
      <c r="A183" s="107">
        <v>176</v>
      </c>
      <c r="B183" s="108" t="s">
        <v>98</v>
      </c>
      <c r="C183" s="108" t="str">
        <f>MPSRV!C23</f>
        <v>298/2025</v>
      </c>
      <c r="D183" s="109" t="str">
        <f>MPSRV!D23</f>
        <v xml:space="preserve">Opatrenie Ministerstva práce, sociálnych vecí a rodiny Slovenskej republiky, ktorým sa ustanovuje obsah, štruktúra, forma, podmienky a spôsob priebežnej aktualizácie a lehoty na zverejnenie kľúčových informácií o dôchodkovom fonde
</v>
      </c>
      <c r="E183" s="434" t="str">
        <f>MPSRV!E23</f>
        <v>https://www.slov-lex.sk/elegislativa/legislativne-procesy/SK/LP/2025/331</v>
      </c>
      <c r="F183" s="159">
        <f>MPSRV!F23</f>
        <v>46023</v>
      </c>
      <c r="G183" s="162">
        <f>MPSRV!G23</f>
        <v>15000</v>
      </c>
      <c r="H183" s="106">
        <f>MPSRV!H23</f>
        <v>0</v>
      </c>
      <c r="I183" s="106" t="str">
        <f>MPSRV!I23</f>
        <v>0€</v>
      </c>
      <c r="J183" s="106" t="str">
        <f>MPSRV!J23</f>
        <v>0€</v>
      </c>
      <c r="K183" s="106">
        <f>MPSRV!K23</f>
        <v>15000</v>
      </c>
      <c r="L183" s="106">
        <f>MPSRV!L23</f>
        <v>0</v>
      </c>
      <c r="M183" s="395">
        <f>MPSRV!O23</f>
        <v>-30000</v>
      </c>
      <c r="N183" s="162">
        <f>MPSRV!P23</f>
        <v>0</v>
      </c>
      <c r="O183" s="106">
        <f>MPSRV!Q23</f>
        <v>0</v>
      </c>
      <c r="P183" s="106">
        <f>MPSRV!R23</f>
        <v>0</v>
      </c>
      <c r="Q183" s="106">
        <f>MPSRV!S23</f>
        <v>0</v>
      </c>
      <c r="R183" s="106">
        <f>MPSRV!T23</f>
        <v>0</v>
      </c>
      <c r="S183" s="106">
        <f>MPSRV!U23</f>
        <v>0</v>
      </c>
      <c r="T183" s="157">
        <f>MPSRV!W23</f>
        <v>0</v>
      </c>
      <c r="V183" s="162">
        <f>MPSRV!Y23</f>
        <v>15000</v>
      </c>
      <c r="W183" s="444">
        <f>MPSRV!Z23</f>
        <v>0</v>
      </c>
      <c r="X183" s="158">
        <f>MPSRV!AA23</f>
        <v>-30000</v>
      </c>
    </row>
    <row r="184" spans="1:24" ht="89.25" customHeight="1" x14ac:dyDescent="0.2">
      <c r="A184" s="107">
        <v>177</v>
      </c>
      <c r="B184" s="108" t="s">
        <v>97</v>
      </c>
      <c r="C184" s="108" t="str">
        <f>MF!C31</f>
        <v>312/2025</v>
      </c>
      <c r="D184" s="109" t="str">
        <f>MF!D31</f>
        <v xml:space="preserve">Zákon o spotrebiteľských úveroch a o iných úveroch a pôžičkách pre spotrebiteľov a o zmene a doplnení niektorých zákonov </v>
      </c>
      <c r="E184" s="434" t="str">
        <f>MF!E31</f>
        <v>https://www.slov-lex.sk/elegislativa/legislativne-procesy/SK/LP/2025/44</v>
      </c>
      <c r="F184" s="159">
        <f>MF!F31</f>
        <v>46346</v>
      </c>
      <c r="G184" s="162">
        <f>MF!G31</f>
        <v>822543</v>
      </c>
      <c r="H184" s="106">
        <f>MF!H31</f>
        <v>187270</v>
      </c>
      <c r="I184" s="106" t="str">
        <f>MF!I31</f>
        <v>0€</v>
      </c>
      <c r="J184" s="106" t="str">
        <f>MF!J31</f>
        <v>0€</v>
      </c>
      <c r="K184" s="106">
        <f>MF!K31</f>
        <v>822543</v>
      </c>
      <c r="L184" s="106">
        <f>MF!L31</f>
        <v>187270</v>
      </c>
      <c r="M184" s="395">
        <f>MF!O31</f>
        <v>-1457816</v>
      </c>
      <c r="N184" s="160">
        <f>MF!P31</f>
        <v>0</v>
      </c>
      <c r="O184" s="161">
        <f>MF!Q31</f>
        <v>0</v>
      </c>
      <c r="P184" s="161">
        <f>MF!R31</f>
        <v>0</v>
      </c>
      <c r="Q184" s="161">
        <f>MF!S31</f>
        <v>0</v>
      </c>
      <c r="R184" s="161">
        <f>MF!T31</f>
        <v>0</v>
      </c>
      <c r="S184" s="161">
        <f>MF!U31</f>
        <v>0</v>
      </c>
      <c r="T184" s="157">
        <f>MF!W31</f>
        <v>0</v>
      </c>
      <c r="V184" s="162">
        <f>MF!Y31</f>
        <v>822543</v>
      </c>
      <c r="W184" s="444">
        <f>MF!Z31</f>
        <v>187270</v>
      </c>
      <c r="X184" s="158">
        <f>MF!AA31</f>
        <v>-1457816</v>
      </c>
    </row>
    <row r="185" spans="1:24" ht="89.25" customHeight="1" x14ac:dyDescent="0.2">
      <c r="A185" s="107">
        <v>178</v>
      </c>
      <c r="B185" s="108" t="s">
        <v>106</v>
      </c>
      <c r="C185" s="108" t="str">
        <f>MD!C18</f>
        <v>297/2025</v>
      </c>
      <c r="D185" s="109" t="str">
        <f>MD!D18</f>
        <v>Zákon, ktorým sa mení a dopĺňa zákon č. 452/2021 Z. z. o elektronických komunikáciách v znení neskorších predpisov a ktorým sa menia a dopĺňajú niektoré zákony</v>
      </c>
      <c r="E185" s="434" t="str">
        <f>MD!E18</f>
        <v>https://www.slov-lex.sk/elegislativa/legislativne-procesy/SK/LP/2025/141</v>
      </c>
      <c r="F185" s="159">
        <f>MD!F18</f>
        <v>45973</v>
      </c>
      <c r="G185" s="162">
        <f>MD!G18</f>
        <v>108973</v>
      </c>
      <c r="H185" s="106">
        <f>MD!H18</f>
        <v>0</v>
      </c>
      <c r="I185" s="106" t="str">
        <f>MD!I18</f>
        <v>0€</v>
      </c>
      <c r="J185" s="106" t="str">
        <f>MD!J18</f>
        <v>0€</v>
      </c>
      <c r="K185" s="106">
        <f>MD!K18</f>
        <v>108973</v>
      </c>
      <c r="L185" s="106">
        <f>MD!L18</f>
        <v>0</v>
      </c>
      <c r="M185" s="395">
        <f>MD!O18</f>
        <v>-217946</v>
      </c>
      <c r="N185" s="162">
        <f>MD!P18</f>
        <v>0</v>
      </c>
      <c r="O185" s="106">
        <f>MD!Q18</f>
        <v>0</v>
      </c>
      <c r="P185" s="106">
        <f>MD!R18</f>
        <v>0</v>
      </c>
      <c r="Q185" s="106">
        <f>MD!S18</f>
        <v>0</v>
      </c>
      <c r="R185" s="106">
        <f>MD!T18</f>
        <v>0</v>
      </c>
      <c r="S185" s="106">
        <f>MD!U18</f>
        <v>0</v>
      </c>
      <c r="T185" s="157">
        <f>MD!W18</f>
        <v>0</v>
      </c>
      <c r="V185" s="162">
        <f>MD!Y18</f>
        <v>108973</v>
      </c>
      <c r="W185" s="444">
        <f>MD!Z18</f>
        <v>0</v>
      </c>
      <c r="X185" s="158">
        <f>MD!AA18</f>
        <v>-217946</v>
      </c>
    </row>
    <row r="186" spans="1:24" ht="89.25" customHeight="1" x14ac:dyDescent="0.2">
      <c r="A186" s="107">
        <v>179</v>
      </c>
      <c r="B186" s="108" t="s">
        <v>103</v>
      </c>
      <c r="C186" s="108" t="str">
        <f>MPRV!C20</f>
        <v>316/2025</v>
      </c>
      <c r="D186" s="109" t="str">
        <f>MPRV!D20</f>
        <v xml:space="preserve">Zákon, ktorým sa mení a dopĺňa zákon č. 280/2017 Z. z. o poskytovaní podpory a dotácie v pôdohospodárstve a rozvoji vidieka a o zmene zákona č. 292/2014 Z. z. o príspevku poskytovanom z európskych štrukturálnych a investičných fondov a o zmene a doplnení niektorých zákonov v znení neskorších predpisov v znení neskorších predpisov a ktorým sa mení zákon č. 247/2024 Z. z.
o príspevkoch poskytovaných z Európskeho poľnohospodárskeho fondu pre rozvoj vidieka a o zmene a doplnení niektorých zákonov
</v>
      </c>
      <c r="E186" s="434" t="str">
        <f>MPRV!E20</f>
        <v>https://www.slov-lex.sk/elegislativa/legislativne-procesy/SK/LP/2025/225</v>
      </c>
      <c r="F186" s="159">
        <f>MPRV!F20</f>
        <v>46023</v>
      </c>
      <c r="G186" s="162">
        <f>MPRV!G20</f>
        <v>483261</v>
      </c>
      <c r="H186" s="106">
        <f>MPRV!H20</f>
        <v>0</v>
      </c>
      <c r="I186" s="106" t="str">
        <f>MPRV!I20</f>
        <v>0€</v>
      </c>
      <c r="J186" s="106" t="str">
        <f>MPRV!J20</f>
        <v>0€</v>
      </c>
      <c r="K186" s="106">
        <f>MPRV!K20</f>
        <v>483261</v>
      </c>
      <c r="L186" s="106">
        <f>MPRV!L20</f>
        <v>0</v>
      </c>
      <c r="M186" s="395">
        <f>MPRV!O20</f>
        <v>-966522</v>
      </c>
      <c r="N186" s="162">
        <f>MPRV!P20</f>
        <v>0</v>
      </c>
      <c r="O186" s="106">
        <f>MPRV!Q20</f>
        <v>0</v>
      </c>
      <c r="P186" s="106">
        <f>MPRV!R20</f>
        <v>0</v>
      </c>
      <c r="Q186" s="106">
        <f>MPRV!S20</f>
        <v>0</v>
      </c>
      <c r="R186" s="106">
        <f>MPRV!T20</f>
        <v>0</v>
      </c>
      <c r="S186" s="106">
        <f>MPRV!U20</f>
        <v>0</v>
      </c>
      <c r="T186" s="157">
        <f>MPRV!W20</f>
        <v>0</v>
      </c>
      <c r="V186" s="162">
        <f>MPRV!Y20</f>
        <v>483261</v>
      </c>
      <c r="W186" s="444">
        <f>MPRV!Z20</f>
        <v>0</v>
      </c>
      <c r="X186" s="158">
        <f>MPRV!AA20</f>
        <v>-966522</v>
      </c>
    </row>
    <row r="187" spans="1:24" ht="89.25" customHeight="1" x14ac:dyDescent="0.2">
      <c r="A187" s="107">
        <v>180</v>
      </c>
      <c r="B187" s="108" t="s">
        <v>103</v>
      </c>
      <c r="C187" s="108" t="str">
        <f>MPRV!C21</f>
        <v>317/2025</v>
      </c>
      <c r="D187" s="109" t="str">
        <f>MPRV!D21</f>
        <v>Zákon o registri užívacích vzťahov k pozemkom a o zmene a doplnení niektorých zákonov</v>
      </c>
      <c r="E187" s="434" t="str">
        <f>MPRV!E21</f>
        <v>https://www.slov-lex.sk/elegislativa/legislativne-procesy/SK/LP/2025/274</v>
      </c>
      <c r="F187" s="159">
        <f>MPRV!F21</f>
        <v>46753</v>
      </c>
      <c r="G187" s="162">
        <f>MPRV!G21</f>
        <v>2319075</v>
      </c>
      <c r="H187" s="106">
        <f>MPRV!H21</f>
        <v>1363355</v>
      </c>
      <c r="I187" s="106" t="str">
        <f>MPRV!I21</f>
        <v>0€</v>
      </c>
      <c r="J187" s="106" t="str">
        <f>MPRV!J21</f>
        <v>0€</v>
      </c>
      <c r="K187" s="106">
        <f>MPRV!K21</f>
        <v>2319075</v>
      </c>
      <c r="L187" s="106">
        <f>MPRV!L21</f>
        <v>1363355</v>
      </c>
      <c r="M187" s="395">
        <f>MPRV!O21</f>
        <v>-3274795</v>
      </c>
      <c r="N187" s="162">
        <f>MPRV!P21</f>
        <v>0</v>
      </c>
      <c r="O187" s="106">
        <f>MPRV!Q21</f>
        <v>0</v>
      </c>
      <c r="P187" s="106">
        <f>MPRV!R21</f>
        <v>0</v>
      </c>
      <c r="Q187" s="106">
        <f>MPRV!S21</f>
        <v>0</v>
      </c>
      <c r="R187" s="106">
        <f>MPRV!T21</f>
        <v>0</v>
      </c>
      <c r="S187" s="106">
        <f>MPRV!U21</f>
        <v>0</v>
      </c>
      <c r="T187" s="157">
        <f>MPRV!W21</f>
        <v>0</v>
      </c>
      <c r="V187" s="162">
        <f>MPRV!Y21</f>
        <v>2319075</v>
      </c>
      <c r="W187" s="444">
        <f>MPRV!Z21</f>
        <v>1363355</v>
      </c>
      <c r="X187" s="158">
        <f>MPRV!AA21</f>
        <v>-3274795</v>
      </c>
    </row>
    <row r="188" spans="1:24" ht="89.25" customHeight="1" x14ac:dyDescent="0.2">
      <c r="A188" s="107">
        <v>181</v>
      </c>
      <c r="B188" s="108" t="s">
        <v>97</v>
      </c>
      <c r="C188" s="108" t="str">
        <f>MF!C32</f>
        <v>311/2025</v>
      </c>
      <c r="D188" s="109" t="str">
        <f>MF!D32</f>
        <v xml:space="preserve">Zákon o ochrane spotrebiteľa pri finančných službách na diaľku a o zmene a doplnení niektorých zákonov </v>
      </c>
      <c r="E188" s="434" t="str">
        <f>MF!E32</f>
        <v>https://www.slov-lex.sk/elegislativa/legislativne-procesy/SK/LP/2024/638</v>
      </c>
      <c r="F188" s="159">
        <f>MF!F32</f>
        <v>46192</v>
      </c>
      <c r="G188" s="162">
        <f>MF!G32</f>
        <v>511258</v>
      </c>
      <c r="H188" s="106">
        <f>MF!H32</f>
        <v>0</v>
      </c>
      <c r="I188" s="106" t="str">
        <f>MF!I32</f>
        <v>0€</v>
      </c>
      <c r="J188" s="106" t="str">
        <f>MF!J32</f>
        <v>0€</v>
      </c>
      <c r="K188" s="106">
        <f>MF!K32</f>
        <v>511258</v>
      </c>
      <c r="L188" s="106">
        <f>MF!L32</f>
        <v>0</v>
      </c>
      <c r="M188" s="395">
        <f>MF!O32</f>
        <v>-1022516</v>
      </c>
      <c r="N188" s="160">
        <f>MF!P32</f>
        <v>0</v>
      </c>
      <c r="O188" s="161">
        <f>MF!Q32</f>
        <v>0</v>
      </c>
      <c r="P188" s="161">
        <f>MF!R32</f>
        <v>0</v>
      </c>
      <c r="Q188" s="161">
        <f>MF!S32</f>
        <v>0</v>
      </c>
      <c r="R188" s="161">
        <f>MF!T32</f>
        <v>0</v>
      </c>
      <c r="S188" s="161">
        <f>MF!U32</f>
        <v>0</v>
      </c>
      <c r="T188" s="157">
        <f>MF!W32</f>
        <v>0</v>
      </c>
      <c r="V188" s="162">
        <f>MF!Y32</f>
        <v>511258</v>
      </c>
      <c r="W188" s="444">
        <f>MF!Z32</f>
        <v>0</v>
      </c>
      <c r="X188" s="158">
        <f>MF!AA32</f>
        <v>-1022516</v>
      </c>
    </row>
    <row r="189" spans="1:24" ht="89.25" customHeight="1" x14ac:dyDescent="0.2">
      <c r="A189" s="107">
        <v>182</v>
      </c>
      <c r="B189" s="108" t="s">
        <v>70</v>
      </c>
      <c r="C189" s="108" t="str">
        <f>NBS!C28</f>
        <v xml:space="preserve">375/2025 </v>
      </c>
      <c r="D189" s="109" t="str">
        <f>NBS!D28</f>
        <v>Opatrenie Národnej banky Slovenska, ktorým sa mení a dopĺňa opatrenie Národnej banky Slovenska č. 139/2013 Z. z., ktorým sa ustanovujú podrobnosti o náležitostiach žiadosti o devízovú licenciu a podrobnosti o požiadavkách na obchodovanie s devízovými hodnotami v znení opatrenia č. 300/2023 Z. z.</v>
      </c>
      <c r="E189" s="434" t="str">
        <f>NBS!E28</f>
        <v>https://www.slov-lex.sk/elegislativa/legislativne-procesy/SK/LP/2025/500</v>
      </c>
      <c r="F189" s="159">
        <f>NBS!F28</f>
        <v>46023</v>
      </c>
      <c r="G189" s="162">
        <f>NBS!G28</f>
        <v>182</v>
      </c>
      <c r="H189" s="106">
        <f>NBS!H28</f>
        <v>136</v>
      </c>
      <c r="I189" s="106" t="str">
        <f>NBS!I28</f>
        <v>0€</v>
      </c>
      <c r="J189" s="106" t="str">
        <f>NBS!J28</f>
        <v>0€</v>
      </c>
      <c r="K189" s="106">
        <f>NBS!K28</f>
        <v>182</v>
      </c>
      <c r="L189" s="106">
        <f>NBS!L28</f>
        <v>136</v>
      </c>
      <c r="M189" s="395">
        <f>NBS!O28</f>
        <v>-228</v>
      </c>
      <c r="N189" s="162">
        <f>NBS!P28</f>
        <v>0</v>
      </c>
      <c r="O189" s="106">
        <f>NBS!Q28</f>
        <v>0</v>
      </c>
      <c r="P189" s="106">
        <f>NBS!R28</f>
        <v>0</v>
      </c>
      <c r="Q189" s="106">
        <f>NBS!S28</f>
        <v>0</v>
      </c>
      <c r="R189" s="106">
        <f>NBS!T28</f>
        <v>0</v>
      </c>
      <c r="S189" s="106">
        <f>NBS!U28</f>
        <v>0</v>
      </c>
      <c r="T189" s="157">
        <f>NBS!W28</f>
        <v>0</v>
      </c>
      <c r="V189" s="162">
        <f>NBS!Y28</f>
        <v>182</v>
      </c>
      <c r="W189" s="444">
        <f>NBS!Z28</f>
        <v>136</v>
      </c>
      <c r="X189" s="158">
        <f>NBS!AA28</f>
        <v>-228</v>
      </c>
    </row>
    <row r="190" spans="1:24" ht="89.25" customHeight="1" x14ac:dyDescent="0.2">
      <c r="A190" s="107">
        <v>183</v>
      </c>
      <c r="B190" s="108" t="s">
        <v>70</v>
      </c>
      <c r="C190" s="108" t="str">
        <f>NBS!C29</f>
        <v xml:space="preserve">422/2025 </v>
      </c>
      <c r="D190" s="109" t="str">
        <f>NBS!D29</f>
        <v>Opatrenie Národnej banky Slovenska z 3. decembra č. 9/2025 o predkladaní výkazov, hlásení a správ poisťovňou, na ktorú sa neuplatňuje osobitný režim, zaisťovňou, pobočkou poisťovne z iného členského štátu alebo pobočkou zaisťovne z iného členského štátu</v>
      </c>
      <c r="E190" s="434" t="str">
        <f>NBS!E29</f>
        <v>https://www.slov-lex.sk/elegislativa/legislativne-procesy/SK/LP/2025/416</v>
      </c>
      <c r="F190" s="159">
        <f>NBS!F29</f>
        <v>46023</v>
      </c>
      <c r="G190" s="162">
        <f>NBS!G29</f>
        <v>4566</v>
      </c>
      <c r="H190" s="106">
        <f>NBS!H29</f>
        <v>649</v>
      </c>
      <c r="I190" s="106" t="str">
        <f>NBS!I29</f>
        <v>0€</v>
      </c>
      <c r="J190" s="106" t="str">
        <f>NBS!J29</f>
        <v>0€</v>
      </c>
      <c r="K190" s="106">
        <f>NBS!K29</f>
        <v>4566</v>
      </c>
      <c r="L190" s="106">
        <f>NBS!L29</f>
        <v>649</v>
      </c>
      <c r="M190" s="395">
        <f>NBS!O29</f>
        <v>-8483</v>
      </c>
      <c r="N190" s="162">
        <f>NBS!P29</f>
        <v>0</v>
      </c>
      <c r="O190" s="106">
        <f>NBS!Q29</f>
        <v>0</v>
      </c>
      <c r="P190" s="106">
        <f>NBS!R29</f>
        <v>0</v>
      </c>
      <c r="Q190" s="106">
        <f>NBS!S29</f>
        <v>0</v>
      </c>
      <c r="R190" s="106">
        <f>NBS!T29</f>
        <v>0</v>
      </c>
      <c r="S190" s="106">
        <f>NBS!U29</f>
        <v>0</v>
      </c>
      <c r="T190" s="157">
        <f>NBS!W29</f>
        <v>0</v>
      </c>
      <c r="V190" s="162">
        <f>NBS!Y29</f>
        <v>4566</v>
      </c>
      <c r="W190" s="444">
        <f>NBS!Z29</f>
        <v>649</v>
      </c>
      <c r="X190" s="158">
        <f>NBS!AA29</f>
        <v>-8483</v>
      </c>
    </row>
    <row r="191" spans="1:24" ht="89.25" customHeight="1" x14ac:dyDescent="0.2">
      <c r="A191" s="107">
        <v>184</v>
      </c>
      <c r="B191" s="108" t="s">
        <v>104</v>
      </c>
      <c r="C191" s="108" t="str">
        <f>MZ!C24</f>
        <v>316/2025</v>
      </c>
      <c r="D191" s="109" t="str">
        <f>MZ!D24</f>
        <v>Zákon, ktorým sa mení a dopĺňa ktorým sa mení a dopĺňa zákon č. 153/2013 Z. z. o národnom zdravotníckom informačnom systéme a o zmene a doplnení niektorých zákonov v znení neskorších predpisov a ktorým sa menia a dopĺňajú niektoré zákony</v>
      </c>
      <c r="E191" s="434" t="str">
        <f>MZ!E24</f>
        <v xml:space="preserve">https://www.slov-lex.sk/elegislativa/legislativne-procesy/SK/LP/2025/243 </v>
      </c>
      <c r="F191" s="159">
        <f>MZ!F24</f>
        <v>46023</v>
      </c>
      <c r="G191" s="162">
        <f>MZ!G24</f>
        <v>1380000</v>
      </c>
      <c r="H191" s="106">
        <f>MZ!H24</f>
        <v>801842</v>
      </c>
      <c r="I191" s="106" t="str">
        <f>MZ!I24</f>
        <v>0€</v>
      </c>
      <c r="J191" s="106" t="str">
        <f>MZ!J24</f>
        <v>0€</v>
      </c>
      <c r="K191" s="106">
        <f>MZ!K24</f>
        <v>1380000</v>
      </c>
      <c r="L191" s="106">
        <f>MZ!L24</f>
        <v>801842</v>
      </c>
      <c r="M191" s="395">
        <f>MZ!O24</f>
        <v>-1958158</v>
      </c>
      <c r="N191" s="162">
        <f>MZ!P24</f>
        <v>0</v>
      </c>
      <c r="O191" s="106">
        <f>MZ!Q24</f>
        <v>0</v>
      </c>
      <c r="P191" s="106">
        <f>MZ!R24</f>
        <v>0</v>
      </c>
      <c r="Q191" s="106">
        <f>MZ!S24</f>
        <v>0</v>
      </c>
      <c r="R191" s="106">
        <f>MZ!T24</f>
        <v>0</v>
      </c>
      <c r="S191" s="106">
        <f>MZ!U24</f>
        <v>0</v>
      </c>
      <c r="T191" s="157">
        <f>MZ!W24</f>
        <v>0</v>
      </c>
      <c r="V191" s="162">
        <f>MZ!Y24</f>
        <v>1380000</v>
      </c>
      <c r="W191" s="444">
        <f>MZ!Z24</f>
        <v>801842</v>
      </c>
      <c r="X191" s="158">
        <f>MZ!AA24</f>
        <v>-1958158</v>
      </c>
    </row>
    <row r="192" spans="1:24" ht="89.25" customHeight="1" x14ac:dyDescent="0.2">
      <c r="A192" s="107">
        <v>185</v>
      </c>
      <c r="B192" s="108" t="s">
        <v>108</v>
      </c>
      <c r="C192" s="108" t="str">
        <f>NBS!C30</f>
        <v>296/2025</v>
      </c>
      <c r="D192" s="109" t="str">
        <f>NBS!D30</f>
        <v>Opatrenie Národnej banky Slovenska z ... 2025 o predkladaní výkazov správcovskými spoločnosťami, zahraničnými správcovskými spoločnosťami, správcami alternatívnych investičných fondov a samosprávnymi investičnými fondmi na štatistické účely</v>
      </c>
      <c r="E192" s="434" t="str">
        <f>NBS!E30</f>
        <v>https://www.slov-lex.sk/elegislativa/legislativne-procesy/SK/LP/2025/290/</v>
      </c>
      <c r="F192" s="159">
        <f>NBS!F30</f>
        <v>45992</v>
      </c>
      <c r="G192" s="162">
        <f>NBS!G30</f>
        <v>13614</v>
      </c>
      <c r="H192" s="106">
        <f>NBS!H30</f>
        <v>8544</v>
      </c>
      <c r="I192" s="106" t="str">
        <f>NBS!I30</f>
        <v>0€</v>
      </c>
      <c r="J192" s="106" t="str">
        <f>NBS!J30</f>
        <v>0€</v>
      </c>
      <c r="K192" s="106">
        <f>NBS!K30</f>
        <v>13614</v>
      </c>
      <c r="L192" s="106">
        <f>NBS!L30</f>
        <v>8544</v>
      </c>
      <c r="M192" s="395">
        <f>NBS!O30</f>
        <v>-18684</v>
      </c>
      <c r="N192" s="162">
        <f>NBS!P30</f>
        <v>0</v>
      </c>
      <c r="O192" s="106">
        <f>NBS!Q30</f>
        <v>0</v>
      </c>
      <c r="P192" s="106">
        <f>NBS!R30</f>
        <v>0</v>
      </c>
      <c r="Q192" s="106">
        <f>NBS!S30</f>
        <v>0</v>
      </c>
      <c r="R192" s="106">
        <f>NBS!T30</f>
        <v>0</v>
      </c>
      <c r="S192" s="106">
        <f>NBS!U30</f>
        <v>0</v>
      </c>
      <c r="T192" s="157">
        <f>NBS!W30</f>
        <v>0</v>
      </c>
      <c r="V192" s="162">
        <f>NBS!Y30</f>
        <v>13614</v>
      </c>
      <c r="W192" s="444">
        <f>NBS!Z30</f>
        <v>8544</v>
      </c>
      <c r="X192" s="158">
        <f>NBS!AA30</f>
        <v>-18684</v>
      </c>
    </row>
    <row r="193" spans="1:24" ht="89.25" customHeight="1" x14ac:dyDescent="0.2">
      <c r="A193" s="107">
        <v>186</v>
      </c>
      <c r="B193" s="108" t="s">
        <v>103</v>
      </c>
      <c r="C193" s="108" t="str">
        <f>MPRV!C22</f>
        <v>39/2007</v>
      </c>
      <c r="D193" s="109" t="str">
        <f>MPRV!D22</f>
        <v>Zákon, ktorým sa mení a dopĺňa zákon č. 39/2007 Z. z. o veterinárnej starostlivosti v znení neskorších predpisov a ktorým sa menia a dopĺňajú niektoré zákony</v>
      </c>
      <c r="E193" s="434" t="str">
        <f>MPRV!E22</f>
        <v>https://www.slov-lex.sk/elegislativa/legislativne-procesy/SK/LP/2025/334</v>
      </c>
      <c r="F193" s="159">
        <f>MPRV!F22</f>
        <v>46022</v>
      </c>
      <c r="G193" s="162">
        <f>MPRV!G22</f>
        <v>0</v>
      </c>
      <c r="H193" s="106">
        <f>MPRV!H22</f>
        <v>927687</v>
      </c>
      <c r="I193" s="106" t="str">
        <f>MPRV!I22</f>
        <v>0€</v>
      </c>
      <c r="J193" s="106" t="str">
        <f>MPRV!J22</f>
        <v>0€</v>
      </c>
      <c r="K193" s="106">
        <f>MPRV!K22</f>
        <v>0</v>
      </c>
      <c r="L193" s="106">
        <f>MPRV!L22</f>
        <v>927687</v>
      </c>
      <c r="M193" s="395">
        <f>MPRV!O22</f>
        <v>927687</v>
      </c>
      <c r="N193" s="162">
        <f>MPRV!P22</f>
        <v>0</v>
      </c>
      <c r="O193" s="106">
        <f>MPRV!Q22</f>
        <v>0</v>
      </c>
      <c r="P193" s="106">
        <f>MPRV!R22</f>
        <v>0</v>
      </c>
      <c r="Q193" s="106">
        <f>MPRV!S22</f>
        <v>0</v>
      </c>
      <c r="R193" s="106">
        <f>MPRV!T22</f>
        <v>0</v>
      </c>
      <c r="S193" s="106">
        <f>MPRV!U22</f>
        <v>0</v>
      </c>
      <c r="T193" s="157">
        <f>MPRV!W22</f>
        <v>0</v>
      </c>
      <c r="V193" s="162">
        <f>MPRV!Y22</f>
        <v>0</v>
      </c>
      <c r="W193" s="444">
        <f>MPRV!Z22</f>
        <v>927687</v>
      </c>
      <c r="X193" s="158">
        <f>MPRV!AA22</f>
        <v>927687</v>
      </c>
    </row>
    <row r="194" spans="1:24" ht="89.25" customHeight="1" x14ac:dyDescent="0.2">
      <c r="A194" s="107">
        <v>187</v>
      </c>
      <c r="B194" s="108" t="s">
        <v>97</v>
      </c>
      <c r="C194" s="108" t="str">
        <f>MF!C33</f>
        <v xml:space="preserve">
9/2026</v>
      </c>
      <c r="D194" s="109" t="str">
        <f>MF!D33</f>
        <v>Opatrenie Ministerstva financií Slovenskej republiky, ktorým sa dopĺňa opatrenie Ministerstva financií Slovenskej republiky č. 401/2012 Z. z., ktorým sa ustanovujú základné sadzby stravného v eurách alebo v cudzej mene pri zahraničných pracovných cestách</v>
      </c>
      <c r="E194" s="434" t="str">
        <f>MF!E33</f>
        <v>https://www.slov-lex.sk/elegislativa/legislativne-procesy/SK/LP/2026/6</v>
      </c>
      <c r="F194" s="159">
        <f>MF!F33</f>
        <v>46052</v>
      </c>
      <c r="G194" s="162">
        <f>MF!G33</f>
        <v>122002816</v>
      </c>
      <c r="H194" s="106">
        <f>MF!H33</f>
        <v>0</v>
      </c>
      <c r="I194" s="106" t="str">
        <f>MF!I33</f>
        <v>0€</v>
      </c>
      <c r="J194" s="106" t="str">
        <f>MF!J33</f>
        <v>0€</v>
      </c>
      <c r="K194" s="106">
        <f>MF!K33</f>
        <v>122002816</v>
      </c>
      <c r="L194" s="106">
        <f>MF!L33</f>
        <v>0</v>
      </c>
      <c r="M194" s="395">
        <f>MF!O33</f>
        <v>-244005632</v>
      </c>
      <c r="N194" s="160">
        <f>MF!P33</f>
        <v>0</v>
      </c>
      <c r="O194" s="161">
        <f>MF!Q33</f>
        <v>0</v>
      </c>
      <c r="P194" s="161">
        <f>MF!R33</f>
        <v>0</v>
      </c>
      <c r="Q194" s="161">
        <f>MF!S33</f>
        <v>0</v>
      </c>
      <c r="R194" s="161">
        <f>MF!T33</f>
        <v>0</v>
      </c>
      <c r="S194" s="161">
        <f>MF!U33</f>
        <v>0</v>
      </c>
      <c r="T194" s="157">
        <f>MF!W33</f>
        <v>0</v>
      </c>
      <c r="V194" s="162">
        <f>MF!Y33</f>
        <v>122002816</v>
      </c>
      <c r="W194" s="444">
        <f>MF!Z33</f>
        <v>0</v>
      </c>
      <c r="X194" s="158">
        <f>MF!AA33</f>
        <v>-244005632</v>
      </c>
    </row>
    <row r="195" spans="1:24" ht="89.25" customHeight="1" x14ac:dyDescent="0.2">
      <c r="A195" s="107">
        <v>188</v>
      </c>
      <c r="B195" s="108" t="s">
        <v>99</v>
      </c>
      <c r="C195" s="108" t="str">
        <f>MV!C13</f>
        <v>304/2025</v>
      </c>
      <c r="D195" s="109" t="str">
        <f>MV!D13</f>
        <v>Zákon, ktorým sa mení a dopĺňa zákon č. 544/2002 Z. z. o Horskej záchrannej službe v znení neskorších predpisov a ktorým sa mení a dopĺňa zákon č. 543/2002 Z. z. o ochrane prírody a krajiny v znení neskorších predpisov</v>
      </c>
      <c r="E195" s="434" t="str">
        <f>MV!E13</f>
        <v>https://www.slov-lex.sk/elegislativa/legislativne-procesy/SK/LP/2025/43</v>
      </c>
      <c r="F195" s="159">
        <f>MV!F13</f>
        <v>46023</v>
      </c>
      <c r="G195" s="162">
        <f>MV!G13</f>
        <v>20318</v>
      </c>
      <c r="H195" s="106">
        <f>MV!H13</f>
        <v>0</v>
      </c>
      <c r="I195" s="106" t="str">
        <f>MV!I13</f>
        <v>0€</v>
      </c>
      <c r="J195" s="106" t="str">
        <f>MV!J13</f>
        <v>0€</v>
      </c>
      <c r="K195" s="106">
        <f>MV!K13</f>
        <v>20318</v>
      </c>
      <c r="L195" s="106">
        <f>MV!L13</f>
        <v>0</v>
      </c>
      <c r="M195" s="395">
        <f>MV!O13</f>
        <v>-40636</v>
      </c>
      <c r="N195" s="162">
        <f>MV!P13</f>
        <v>0</v>
      </c>
      <c r="O195" s="106">
        <f>MV!Q13</f>
        <v>0</v>
      </c>
      <c r="P195" s="106">
        <f>MV!R13</f>
        <v>0</v>
      </c>
      <c r="Q195" s="106">
        <f>MV!S13</f>
        <v>0</v>
      </c>
      <c r="R195" s="106">
        <f>MV!T13</f>
        <v>0</v>
      </c>
      <c r="S195" s="106">
        <f>MV!U13</f>
        <v>0</v>
      </c>
      <c r="T195" s="157">
        <f>MV!V13</f>
        <v>0</v>
      </c>
      <c r="V195" s="162">
        <f>MV!Y13</f>
        <v>20318</v>
      </c>
      <c r="W195" s="444">
        <f>MV!Z13</f>
        <v>0</v>
      </c>
      <c r="X195" s="158">
        <f>MV!AA13</f>
        <v>-40636</v>
      </c>
    </row>
    <row r="196" spans="1:24" ht="89.25" customHeight="1" x14ac:dyDescent="0.2">
      <c r="A196" s="107">
        <v>189</v>
      </c>
      <c r="B196" s="108" t="str">
        <f>ŠÚ!B11</f>
        <v>ŠÚ SR</v>
      </c>
      <c r="C196" s="108" t="str">
        <f>ŠÚ!C11</f>
        <v>361/2025</v>
      </c>
      <c r="D196" s="109" t="str">
        <f>ŠÚ!D11</f>
        <v>Vyhláška, ktorou sa mení a dopĺňa vyhláška Štatistického úradu Slovenskej republiky č. 425/2023 Z. z., ktorou sa vydáva Program štátnych štatistických zisťovaní na roky 2024 až 2026 v znení neskorších predpisov (ďalej len „návrh vyhlášky“)</v>
      </c>
      <c r="E196" s="434" t="str">
        <f>ŠÚ!E11</f>
        <v>https://www.slov-lex.sk/elegislativa/legislativne-procesy/SK/LP/2025/530</v>
      </c>
      <c r="F196" s="159">
        <f>ŠÚ!F11</f>
        <v>46023</v>
      </c>
      <c r="G196" s="162">
        <f>ŠÚ!G11</f>
        <v>0</v>
      </c>
      <c r="H196" s="106">
        <f>ŠÚ!H11</f>
        <v>22364</v>
      </c>
      <c r="I196" s="106" t="str">
        <f>ŠÚ!I11</f>
        <v>0€</v>
      </c>
      <c r="J196" s="106" t="str">
        <f>ŠÚ!J11</f>
        <v>0€</v>
      </c>
      <c r="K196" s="106">
        <f>ŠÚ!K11</f>
        <v>0</v>
      </c>
      <c r="L196" s="106">
        <f>ŠÚ!L11</f>
        <v>22364</v>
      </c>
      <c r="M196" s="395">
        <f>ŠÚ!O11</f>
        <v>22364</v>
      </c>
      <c r="N196" s="162">
        <f>ŠÚ!P11</f>
        <v>0</v>
      </c>
      <c r="O196" s="106">
        <f>ŠÚ!Q11</f>
        <v>0</v>
      </c>
      <c r="P196" s="106">
        <f>ŠÚ!R11</f>
        <v>0</v>
      </c>
      <c r="Q196" s="106">
        <f>ŠÚ!S11</f>
        <v>0</v>
      </c>
      <c r="R196" s="106">
        <f>ŠÚ!T11</f>
        <v>0</v>
      </c>
      <c r="S196" s="106">
        <f>ŠÚ!U11</f>
        <v>0</v>
      </c>
      <c r="T196" s="157">
        <f>ŠÚ!V11</f>
        <v>0</v>
      </c>
      <c r="V196" s="162">
        <f>ŠÚ!Y11</f>
        <v>0</v>
      </c>
      <c r="W196" s="444">
        <f>ŠÚ!Z11</f>
        <v>22364</v>
      </c>
      <c r="X196" s="158">
        <f>ŠÚ!AA11</f>
        <v>22364</v>
      </c>
    </row>
    <row r="197" spans="1:24" ht="89.25" customHeight="1" x14ac:dyDescent="0.2">
      <c r="A197" s="107">
        <v>190</v>
      </c>
      <c r="B197" s="108" t="str">
        <f>NBS!B31</f>
        <v xml:space="preserve">NBS </v>
      </c>
      <c r="C197" s="108" t="str">
        <f>NBS!C31</f>
        <v>374/2025</v>
      </c>
      <c r="D197" s="109" t="str">
        <f>NBS!D31</f>
        <v>Opatrenie Národnej banky Slovenska, ktorým sa mení a dopĺňa opatrenie Národnej banky Slovenska č. 180/2012 Z. z. o metódach a postupoch určenia hodnoty majetku v dôchodkovom fonde a doplnkovom dôchodkovom fonde v znení opatrenia č. 38/2013 Z. z.</v>
      </c>
      <c r="E197" s="434" t="str">
        <f>NBS!E31</f>
        <v>https://www.slov-lex.sk/elegislativa/legislativne-procesy/SK/LP/2025/556</v>
      </c>
      <c r="F197" s="159">
        <f>NBS!F31</f>
        <v>46023</v>
      </c>
      <c r="G197" s="162">
        <f>NBS!G31</f>
        <v>56250</v>
      </c>
      <c r="H197" s="106">
        <f>NBS!H31</f>
        <v>0</v>
      </c>
      <c r="I197" s="106" t="str">
        <f>NBS!I31</f>
        <v>0€</v>
      </c>
      <c r="J197" s="106" t="str">
        <f>NBS!J31</f>
        <v>0€</v>
      </c>
      <c r="K197" s="106">
        <f>NBS!K31</f>
        <v>56250</v>
      </c>
      <c r="L197" s="106">
        <f>NBS!L31</f>
        <v>0</v>
      </c>
      <c r="M197" s="395">
        <f>NBS!O31</f>
        <v>-112500</v>
      </c>
      <c r="N197" s="162">
        <f>NBS!P31</f>
        <v>0</v>
      </c>
      <c r="O197" s="106">
        <f>NBS!Q31</f>
        <v>0</v>
      </c>
      <c r="P197" s="106">
        <f>NBS!R31</f>
        <v>0</v>
      </c>
      <c r="Q197" s="106">
        <f>NBS!S31</f>
        <v>0</v>
      </c>
      <c r="R197" s="106">
        <f>NBS!T31</f>
        <v>0</v>
      </c>
      <c r="S197" s="106">
        <f>NBS!U31</f>
        <v>0</v>
      </c>
      <c r="T197" s="157">
        <f>NBS!V31</f>
        <v>0</v>
      </c>
      <c r="V197" s="162">
        <f>NBS!Y31</f>
        <v>56250</v>
      </c>
      <c r="W197" s="444">
        <f>NBS!Z31</f>
        <v>0</v>
      </c>
      <c r="X197" s="158">
        <f>NBS!AA31</f>
        <v>-112500</v>
      </c>
    </row>
    <row r="198" spans="1:24" ht="81.75" customHeight="1" x14ac:dyDescent="0.2">
      <c r="A198" s="107">
        <v>191</v>
      </c>
      <c r="B198" s="108" t="str">
        <f>MPRV!B23</f>
        <v>MPRV SR</v>
      </c>
      <c r="C198" s="108" t="str">
        <f>MPRV!C23</f>
        <v>408/2025</v>
      </c>
      <c r="D198" s="109" t="str">
        <f>MPRV!D23</f>
        <v>Nariadenie vlády Slovenskej republiky, ktorým sa mení a dopĺňa nariadenie vlády Slovenskej republiky č. 3/2023 Z. z., ktorým sa ustanovujú pravidlá poskytovania podpory na neprojektové opatrenia Strategického plánu spoločnej poľnohospodárskej politiky v znení neskorších predpisov.</v>
      </c>
      <c r="E198" s="434" t="str">
        <f>MPRV!E23</f>
        <v>https://www.slov-lex.sk/elegislativa/legislativne-procesy/SK/LP/2025/600</v>
      </c>
      <c r="F198" s="159">
        <f>MPRV!F23</f>
        <v>46023</v>
      </c>
      <c r="G198" s="162">
        <f>MPRV!G23</f>
        <v>778</v>
      </c>
      <c r="H198" s="106">
        <f>MPRV!H23</f>
        <v>0</v>
      </c>
      <c r="I198" s="106" t="str">
        <f>MPRV!I23</f>
        <v>0€</v>
      </c>
      <c r="J198" s="106" t="str">
        <f>MPRV!J23</f>
        <v>0€</v>
      </c>
      <c r="K198" s="106">
        <f>MPRV!K23</f>
        <v>778</v>
      </c>
      <c r="L198" s="106">
        <f>MPRV!L23</f>
        <v>0</v>
      </c>
      <c r="M198" s="395">
        <f>MPRV!O23</f>
        <v>-1556</v>
      </c>
      <c r="N198" s="162">
        <f>MPRV!P23</f>
        <v>0</v>
      </c>
      <c r="O198" s="106">
        <f>MPRV!Q23</f>
        <v>0</v>
      </c>
      <c r="P198" s="106">
        <f>MPRV!R23</f>
        <v>0</v>
      </c>
      <c r="Q198" s="106">
        <f>MPRV!S23</f>
        <v>0</v>
      </c>
      <c r="R198" s="106">
        <f>MPRV!T23</f>
        <v>0</v>
      </c>
      <c r="S198" s="106">
        <f>MPRV!U23</f>
        <v>0</v>
      </c>
      <c r="T198" s="157">
        <f>MPRV!V23</f>
        <v>0</v>
      </c>
      <c r="V198" s="162">
        <f>MPRV!Y23</f>
        <v>778</v>
      </c>
      <c r="W198" s="444">
        <f>MPRV!Z23</f>
        <v>0</v>
      </c>
      <c r="X198" s="158">
        <f>MPRV!AA23</f>
        <v>-1556</v>
      </c>
    </row>
    <row r="199" spans="1:24" ht="81.75" customHeight="1" thickBot="1" x14ac:dyDescent="0.25">
      <c r="A199" s="107"/>
      <c r="B199" s="105"/>
      <c r="C199" s="108"/>
      <c r="D199" s="109"/>
      <c r="E199" s="434"/>
      <c r="F199" s="159"/>
      <c r="G199" s="162"/>
      <c r="H199" s="106"/>
      <c r="I199" s="106"/>
      <c r="J199" s="106"/>
      <c r="K199" s="106"/>
      <c r="L199" s="106"/>
      <c r="M199" s="395"/>
      <c r="N199" s="162"/>
      <c r="O199" s="106"/>
      <c r="P199" s="106"/>
      <c r="Q199" s="106"/>
      <c r="R199" s="106"/>
      <c r="S199" s="106"/>
      <c r="T199" s="157"/>
      <c r="V199" s="162"/>
      <c r="W199" s="444"/>
      <c r="X199" s="158"/>
    </row>
    <row r="200" spans="1:24" hidden="1" outlineLevel="1" x14ac:dyDescent="0.2">
      <c r="A200" s="435"/>
      <c r="B200" s="436"/>
      <c r="C200" s="437"/>
      <c r="D200" s="433"/>
      <c r="E200" s="438"/>
      <c r="F200" s="439"/>
      <c r="G200" s="528"/>
      <c r="H200" s="522"/>
      <c r="I200" s="523"/>
      <c r="J200" s="523"/>
      <c r="K200" s="524"/>
      <c r="L200" s="523"/>
      <c r="M200" s="533"/>
      <c r="N200" s="539"/>
      <c r="O200" s="525"/>
      <c r="P200" s="537"/>
      <c r="Q200" s="537"/>
      <c r="R200" s="538"/>
      <c r="S200" s="538"/>
      <c r="T200" s="540"/>
      <c r="V200" s="445"/>
      <c r="W200" s="252"/>
      <c r="X200" s="442"/>
    </row>
    <row r="201" spans="1:24" ht="20.25" hidden="1" customHeight="1" outlineLevel="1" thickBot="1" x14ac:dyDescent="0.25">
      <c r="A201" s="673" t="s">
        <v>109</v>
      </c>
      <c r="B201" s="674"/>
      <c r="C201" s="674"/>
      <c r="D201" s="674"/>
      <c r="E201" s="674"/>
      <c r="F201" s="674"/>
      <c r="G201" s="529">
        <f>I201</f>
        <v>1577139</v>
      </c>
      <c r="H201" s="530">
        <f>J201</f>
        <v>161</v>
      </c>
      <c r="I201" s="531">
        <f>SUM(I8:I200)</f>
        <v>1577139</v>
      </c>
      <c r="J201" s="531">
        <f>SUM(J8:J200)</f>
        <v>161</v>
      </c>
      <c r="K201" s="532">
        <f>SUM(K8:K166)</f>
        <v>235477398.09</v>
      </c>
      <c r="L201" s="532">
        <f>SUM(L8:L96)</f>
        <v>200410957.31</v>
      </c>
      <c r="M201" s="534">
        <f>SUM(M8:M68)</f>
        <v>73041291.569999993</v>
      </c>
      <c r="N201" s="541"/>
      <c r="O201" s="542"/>
      <c r="P201" s="542"/>
      <c r="Q201" s="542"/>
      <c r="R201" s="542"/>
      <c r="S201" s="542"/>
      <c r="T201" s="543"/>
      <c r="V201" s="440"/>
      <c r="W201" s="441"/>
      <c r="X201" s="443">
        <f>SUM(X8:X200)</f>
        <v>-545953683.37</v>
      </c>
    </row>
    <row r="202" spans="1:24" ht="15.75" collapsed="1" thickBot="1" x14ac:dyDescent="0.25">
      <c r="A202" s="603" t="s">
        <v>110</v>
      </c>
      <c r="B202" s="604"/>
      <c r="C202" s="604"/>
      <c r="D202" s="604"/>
      <c r="E202" s="604"/>
      <c r="F202" s="671"/>
      <c r="G202" s="516">
        <f>MF!G34</f>
        <v>0</v>
      </c>
      <c r="H202" s="517">
        <f>L202</f>
        <v>277329631.81</v>
      </c>
      <c r="I202" s="518"/>
      <c r="J202" s="519"/>
      <c r="K202" s="520">
        <f t="shared" ref="K202:T202" si="0">SUM(K8:K200)</f>
        <v>411342284.09000003</v>
      </c>
      <c r="L202" s="520">
        <f t="shared" si="0"/>
        <v>277329631.81</v>
      </c>
      <c r="M202" s="521">
        <f>SUM(M8:M200)</f>
        <v>-548509053.37</v>
      </c>
      <c r="N202" s="536">
        <f t="shared" si="0"/>
        <v>11950755</v>
      </c>
      <c r="O202" s="520">
        <f t="shared" si="0"/>
        <v>9693738</v>
      </c>
      <c r="P202" s="520">
        <f t="shared" si="0"/>
        <v>6565776</v>
      </c>
      <c r="Q202" s="520">
        <f t="shared" si="0"/>
        <v>1479150</v>
      </c>
      <c r="R202" s="520">
        <f t="shared" si="0"/>
        <v>-5384979</v>
      </c>
      <c r="S202" s="520">
        <f t="shared" si="0"/>
        <v>-8214588</v>
      </c>
      <c r="T202" s="521">
        <f t="shared" si="0"/>
        <v>2555370</v>
      </c>
      <c r="V202" s="348">
        <f>SUM(V8:V200)</f>
        <v>407534444.09000003</v>
      </c>
      <c r="W202" s="489">
        <f>SUM(W8:W200)</f>
        <v>269115204.81</v>
      </c>
    </row>
    <row r="203" spans="1:24" ht="20.25" thickBot="1" x14ac:dyDescent="0.25">
      <c r="A203" s="111"/>
      <c r="B203" s="111"/>
      <c r="C203" s="168"/>
      <c r="D203" s="168"/>
      <c r="E203" s="168"/>
      <c r="F203" s="111"/>
      <c r="G203" s="476">
        <f>MF!G35</f>
        <v>0</v>
      </c>
      <c r="H203" s="175">
        <f>SUM(H201:H202)</f>
        <v>277329792.81</v>
      </c>
    </row>
    <row r="204" spans="1:24" ht="21" customHeight="1" thickBot="1" x14ac:dyDescent="0.3">
      <c r="A204" s="397" t="s">
        <v>79</v>
      </c>
      <c r="B204" s="111"/>
      <c r="C204" s="168"/>
      <c r="D204" s="168"/>
      <c r="E204" s="168"/>
      <c r="F204" s="111"/>
      <c r="G204" s="92"/>
      <c r="H204" s="164"/>
      <c r="I204" s="258"/>
      <c r="M204" s="259"/>
      <c r="S204" s="300"/>
      <c r="T204" s="259"/>
      <c r="W204" s="253">
        <f>SUM(X8:X200)</f>
        <v>-545953683.37</v>
      </c>
    </row>
    <row r="205" spans="1:24" ht="28.5" customHeight="1" x14ac:dyDescent="0.2">
      <c r="A205" s="111"/>
      <c r="B205" s="111"/>
      <c r="C205" s="168"/>
      <c r="D205" s="168"/>
      <c r="E205" s="168"/>
      <c r="G205" s="259"/>
      <c r="N205" s="169"/>
      <c r="O205" s="169"/>
      <c r="T205" s="259"/>
    </row>
    <row r="206" spans="1:24" ht="17.25" customHeight="1" x14ac:dyDescent="0.2">
      <c r="B206" s="110"/>
      <c r="C206" s="111"/>
      <c r="D206" s="164"/>
      <c r="E206" s="110"/>
      <c r="O206" s="432"/>
      <c r="Q206" s="76"/>
      <c r="S206" s="300"/>
      <c r="T206" s="258"/>
    </row>
    <row r="207" spans="1:24" ht="17.25" customHeight="1" x14ac:dyDescent="0.2">
      <c r="G207" s="170"/>
      <c r="H207" s="170"/>
    </row>
    <row r="208" spans="1:24" x14ac:dyDescent="0.2">
      <c r="G208" s="171"/>
      <c r="H208" s="171"/>
      <c r="T208" s="169"/>
    </row>
  </sheetData>
  <autoFilter ref="A7:Y204" xr:uid="{00000000-0009-0000-0000-000001000000}"/>
  <mergeCells count="7">
    <mergeCell ref="X6:X7"/>
    <mergeCell ref="N6:T6"/>
    <mergeCell ref="A202:F202"/>
    <mergeCell ref="A2:H2"/>
    <mergeCell ref="A201:F201"/>
    <mergeCell ref="G6:M6"/>
    <mergeCell ref="V6:W6"/>
  </mergeCells>
  <phoneticPr fontId="83" type="noConversion"/>
  <conditionalFormatting sqref="D206">
    <cfRule type="cellIs" dxfId="549" priority="20" operator="lessThan">
      <formula>0</formula>
    </cfRule>
    <cfRule type="cellIs" dxfId="548" priority="21" operator="greaterThan">
      <formula>0</formula>
    </cfRule>
  </conditionalFormatting>
  <conditionalFormatting sqref="H204">
    <cfRule type="colorScale" priority="157">
      <colorScale>
        <cfvo type="num" val="0"/>
        <cfvo type="num" val="1"/>
        <color rgb="FF00B050"/>
        <color rgb="FFFF0000"/>
      </colorScale>
    </cfRule>
    <cfRule type="colorScale" priority="158">
      <colorScale>
        <cfvo type="num" val="0"/>
        <cfvo type="num" val="0"/>
        <color rgb="FF00B050"/>
        <color rgb="FFFF0000"/>
      </colorScale>
    </cfRule>
    <cfRule type="colorScale" priority="159">
      <colorScale>
        <cfvo type="num" val="0"/>
        <cfvo type="max"/>
        <color rgb="FFFF0000"/>
        <color rgb="FFFFEF9C"/>
      </colorScale>
    </cfRule>
  </conditionalFormatting>
  <conditionalFormatting sqref="M130:N130">
    <cfRule type="cellIs" dxfId="547" priority="6" operator="lessThan">
      <formula>0</formula>
    </cfRule>
    <cfRule type="cellIs" dxfId="546" priority="7" operator="greaterThan">
      <formula>0</formula>
    </cfRule>
  </conditionalFormatting>
  <conditionalFormatting sqref="M156:N156">
    <cfRule type="cellIs" dxfId="545" priority="4" operator="lessThan">
      <formula>0</formula>
    </cfRule>
    <cfRule type="cellIs" dxfId="544" priority="5" operator="greaterThan">
      <formula>0</formula>
    </cfRule>
  </conditionalFormatting>
  <conditionalFormatting sqref="M195:N195">
    <cfRule type="cellIs" dxfId="543" priority="1" operator="lessThan">
      <formula>0</formula>
    </cfRule>
    <cfRule type="cellIs" dxfId="542" priority="2" operator="greaterThan">
      <formula>0</formula>
    </cfRule>
  </conditionalFormatting>
  <conditionalFormatting sqref="M200:O200">
    <cfRule type="cellIs" dxfId="541" priority="79" operator="lessThan">
      <formula>0</formula>
    </cfRule>
    <cfRule type="cellIs" dxfId="540" priority="80" operator="greaterThan">
      <formula>0</formula>
    </cfRule>
  </conditionalFormatting>
  <conditionalFormatting sqref="N29:N31">
    <cfRule type="cellIs" dxfId="539" priority="14" operator="lessThan">
      <formula>0</formula>
    </cfRule>
    <cfRule type="cellIs" dxfId="538" priority="15" operator="greaterThan">
      <formula>0</formula>
    </cfRule>
  </conditionalFormatting>
  <conditionalFormatting sqref="N109">
    <cfRule type="cellIs" dxfId="537" priority="8" operator="lessThan">
      <formula>0</formula>
    </cfRule>
    <cfRule type="cellIs" dxfId="536" priority="9" operator="greaterThan">
      <formula>0</formula>
    </cfRule>
  </conditionalFormatting>
  <conditionalFormatting sqref="V200:X200">
    <cfRule type="cellIs" dxfId="535" priority="67" operator="lessThan">
      <formula>0</formula>
    </cfRule>
    <cfRule type="cellIs" dxfId="534" priority="68" operator="greaterThan">
      <formula>0</formula>
    </cfRule>
  </conditionalFormatting>
  <conditionalFormatting sqref="W204">
    <cfRule type="cellIs" dxfId="533" priority="28" operator="lessThan">
      <formula>0</formula>
    </cfRule>
    <cfRule type="cellIs" dxfId="532" priority="29" operator="greaterThan">
      <formula>0</formula>
    </cfRule>
  </conditionalFormatting>
  <conditionalFormatting sqref="X8:X59 X61:X64 X66:X165 X167:X199 M8 T8:T199 M9:T10 M11:M109 M103:T108 M110:T129 M131:T155 M157:T194 M196:T199">
    <cfRule type="cellIs" dxfId="531" priority="122" operator="lessThan">
      <formula>0</formula>
    </cfRule>
    <cfRule type="cellIs" dxfId="530" priority="123" operator="greaterThan">
      <formula>0</formula>
    </cfRule>
  </conditionalFormatting>
  <conditionalFormatting sqref="X13 X8 X41:X49 X52:X53 X55 X57:X59 X111:X121 X133:X142 X144:X151 X172:X173 X61:X64 X66:X90 X167:X170 X29:X31 X103:X109 X130:X131 X153:X165 X33:X39">
    <cfRule type="colorScale" priority="35">
      <colorScale>
        <cfvo type="num" val="-0.1"/>
        <cfvo type="num" val="0"/>
        <color rgb="FFFCC0CD"/>
        <color theme="9" tint="0.59999389629810485"/>
      </colorScale>
    </cfRule>
  </conditionalFormatting>
  <conditionalFormatting sqref="X60 X65 X122 X166">
    <cfRule type="cellIs" dxfId="529" priority="30" operator="lessThan">
      <formula>0</formula>
    </cfRule>
    <cfRule type="cellIs" dxfId="528" priority="31" operator="greaterThan">
      <formula>0</formula>
    </cfRule>
  </conditionalFormatting>
  <conditionalFormatting sqref="X195">
    <cfRule type="colorScale" priority="3">
      <colorScale>
        <cfvo type="num" val="-0.1"/>
        <cfvo type="num" val="0"/>
        <color rgb="FFFCC0CD"/>
        <color theme="9" tint="0.59999389629810485"/>
      </colorScale>
    </cfRule>
  </conditionalFormatting>
  <conditionalFormatting sqref="X201 T201:T202 M202">
    <cfRule type="cellIs" dxfId="527" priority="65" operator="lessThan">
      <formula>0</formula>
    </cfRule>
    <cfRule type="cellIs" dxfId="526" priority="66" operator="greaterThan">
      <formula>0</formula>
    </cfRule>
  </conditionalFormatting>
  <hyperlinks>
    <hyperlink ref="A2" r:id="rId1" xr:uid="{00000000-0004-0000-0100-000000000000}"/>
  </hyperlinks>
  <pageMargins left="0.7" right="0.7" top="0.75" bottom="0.75" header="0.3" footer="0.3"/>
  <pageSetup paperSize="9" orientation="portrait" r:id="rId2"/>
  <ignoredErrors>
    <ignoredError sqref="V111 X131" formula="1"/>
  </ignoredErrors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6C0C-0CAD-452D-A730-B67F3785EE6D}">
  <dimension ref="A1:AB49"/>
  <sheetViews>
    <sheetView topLeftCell="A6" zoomScale="90" zoomScaleNormal="90" workbookViewId="0">
      <pane xSplit="2" ySplit="1" topLeftCell="Y7" activePane="bottomRight" state="frozen"/>
      <selection pane="topRight" activeCell="C6" sqref="C6"/>
      <selection pane="bottomLeft" activeCell="A7" sqref="A7"/>
      <selection pane="bottomRight" activeCell="AE34" sqref="AE34"/>
    </sheetView>
  </sheetViews>
  <sheetFormatPr defaultRowHeight="14.25" customHeight="1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30" customHeight="1" x14ac:dyDescent="0.4">
      <c r="A1" s="77" t="s">
        <v>18</v>
      </c>
    </row>
    <row r="2" spans="1:27" ht="14.25" customHeight="1" x14ac:dyDescent="0.25">
      <c r="A2" s="79" t="s">
        <v>204</v>
      </c>
      <c r="B2" s="79"/>
      <c r="C2" s="80" t="s">
        <v>699</v>
      </c>
    </row>
    <row r="3" spans="1:27" ht="14.25" customHeight="1" thickBot="1" x14ac:dyDescent="0.3">
      <c r="A3" s="79" t="s">
        <v>20</v>
      </c>
      <c r="B3" s="79"/>
      <c r="C3" s="81">
        <f>'Virtuálny účet detailný prehľad'!C3</f>
        <v>2026</v>
      </c>
    </row>
    <row r="4" spans="1:27" ht="14.25" customHeight="1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4.2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57.75" customHeight="1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14.25" customHeight="1" x14ac:dyDescent="0.2">
      <c r="A7" s="86">
        <v>1</v>
      </c>
      <c r="B7" s="86" t="s">
        <v>68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14.25" customHeight="1" x14ac:dyDescent="0.2">
      <c r="A8" s="86">
        <v>2</v>
      </c>
      <c r="B8" s="86" t="s">
        <v>68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14.25" customHeight="1" x14ac:dyDescent="0.2">
      <c r="A9" s="86">
        <v>3</v>
      </c>
      <c r="B9" s="86" t="s">
        <v>68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14.25" customHeight="1" x14ac:dyDescent="0.2">
      <c r="A10" s="86">
        <v>4</v>
      </c>
      <c r="B10" s="86" t="s">
        <v>68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14.25" customHeight="1" x14ac:dyDescent="0.2">
      <c r="A11" s="86">
        <v>5</v>
      </c>
      <c r="B11" s="86" t="s">
        <v>68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14.25" customHeight="1" x14ac:dyDescent="0.2">
      <c r="A12" s="86">
        <v>6</v>
      </c>
      <c r="B12" s="86" t="s">
        <v>68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14.25" customHeight="1" x14ac:dyDescent="0.2">
      <c r="A13" s="86">
        <v>7</v>
      </c>
      <c r="B13" s="86" t="s">
        <v>68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14.25" customHeight="1" x14ac:dyDescent="0.2">
      <c r="A14" s="86">
        <v>8</v>
      </c>
      <c r="B14" s="86" t="s">
        <v>68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14.25" customHeight="1" x14ac:dyDescent="0.2">
      <c r="A15" s="86">
        <v>9</v>
      </c>
      <c r="B15" s="86" t="s">
        <v>68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14.25" customHeight="1" x14ac:dyDescent="0.2">
      <c r="A16" s="86">
        <v>10</v>
      </c>
      <c r="B16" s="86" t="s">
        <v>68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14.25" customHeight="1" x14ac:dyDescent="0.2">
      <c r="A17" s="86">
        <v>11</v>
      </c>
      <c r="B17" s="86" t="s">
        <v>68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14.25" customHeight="1" x14ac:dyDescent="0.2">
      <c r="A18" s="86">
        <v>12</v>
      </c>
      <c r="B18" s="86" t="s">
        <v>68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14.25" customHeight="1" x14ac:dyDescent="0.2">
      <c r="A19" s="86">
        <v>13</v>
      </c>
      <c r="B19" s="86" t="s">
        <v>68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14.25" customHeight="1" x14ac:dyDescent="0.2">
      <c r="A20" s="86">
        <v>14</v>
      </c>
      <c r="B20" s="86" t="s">
        <v>68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14.25" customHeight="1" x14ac:dyDescent="0.2">
      <c r="A21" s="86">
        <v>15</v>
      </c>
      <c r="B21" s="86" t="s">
        <v>68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14.25" customHeight="1" x14ac:dyDescent="0.2">
      <c r="A22" s="86">
        <v>16</v>
      </c>
      <c r="B22" s="86" t="s">
        <v>68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14.25" customHeight="1" x14ac:dyDescent="0.2">
      <c r="A23" s="86">
        <v>17</v>
      </c>
      <c r="B23" s="86" t="s">
        <v>68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4.25" customHeight="1" x14ac:dyDescent="0.2">
      <c r="A24" s="86">
        <v>18</v>
      </c>
      <c r="B24" s="86" t="s">
        <v>68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4.25" customHeight="1" x14ac:dyDescent="0.2">
      <c r="A25" s="86">
        <v>19</v>
      </c>
      <c r="B25" s="86" t="s">
        <v>68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4.25" customHeight="1" x14ac:dyDescent="0.2">
      <c r="A26" s="86">
        <v>20</v>
      </c>
      <c r="B26" s="86" t="s">
        <v>68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4.25" customHeight="1" x14ac:dyDescent="0.2">
      <c r="A27" s="86">
        <v>21</v>
      </c>
      <c r="B27" s="86" t="s">
        <v>68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4.25" customHeight="1" x14ac:dyDescent="0.2">
      <c r="A28" s="86">
        <v>22</v>
      </c>
      <c r="B28" s="86" t="s">
        <v>68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4.25" customHeight="1" x14ac:dyDescent="0.2">
      <c r="A29" s="86">
        <v>23</v>
      </c>
      <c r="B29" s="86" t="s">
        <v>68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4.25" customHeight="1" x14ac:dyDescent="0.2">
      <c r="A30" s="86">
        <v>24</v>
      </c>
      <c r="B30" s="86" t="s">
        <v>68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4.25" customHeight="1" x14ac:dyDescent="0.2">
      <c r="A31" s="86">
        <v>25</v>
      </c>
      <c r="B31" s="86" t="s">
        <v>68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4.25" customHeight="1" x14ac:dyDescent="0.2">
      <c r="A32" s="86">
        <v>26</v>
      </c>
      <c r="B32" s="86" t="s">
        <v>68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4.25" customHeight="1" x14ac:dyDescent="0.2">
      <c r="A33" s="86">
        <v>27</v>
      </c>
      <c r="B33" s="86" t="s">
        <v>68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4.25" customHeight="1" x14ac:dyDescent="0.2">
      <c r="A34" s="86">
        <v>28</v>
      </c>
      <c r="B34" s="86" t="s">
        <v>68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4.25" customHeight="1" x14ac:dyDescent="0.2">
      <c r="A35" s="86">
        <v>29</v>
      </c>
      <c r="B35" s="86" t="s">
        <v>68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4.25" customHeight="1" x14ac:dyDescent="0.2">
      <c r="A36" s="86">
        <v>30</v>
      </c>
      <c r="B36" s="86" t="s">
        <v>68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4.25" customHeight="1" x14ac:dyDescent="0.2">
      <c r="A37" s="86">
        <v>31</v>
      </c>
      <c r="B37" s="86" t="s">
        <v>68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4.25" customHeight="1" x14ac:dyDescent="0.2">
      <c r="A38" s="86">
        <v>32</v>
      </c>
      <c r="B38" s="86" t="s">
        <v>68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4.25" customHeight="1" x14ac:dyDescent="0.2">
      <c r="A39" s="86">
        <v>33</v>
      </c>
      <c r="B39" s="86" t="s">
        <v>68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4.25" customHeight="1" thickBot="1" x14ac:dyDescent="0.25">
      <c r="A40" s="86">
        <v>34</v>
      </c>
      <c r="B40" s="86" t="s">
        <v>68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4.25" customHeight="1" x14ac:dyDescent="0.2">
      <c r="G47" s="70"/>
      <c r="H47" s="70"/>
    </row>
    <row r="48" spans="1:27" ht="14.25" customHeight="1" x14ac:dyDescent="0.2">
      <c r="G48" s="69"/>
      <c r="H48" s="69"/>
    </row>
    <row r="49" spans="8:8" ht="14.25" customHeight="1" x14ac:dyDescent="0.2">
      <c r="H49" s="68"/>
    </row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29" priority="14" operator="lessThan">
      <formula>0</formula>
    </cfRule>
    <cfRule type="cellIs" dxfId="12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27" priority="3" operator="lessThan">
      <formula>0</formula>
    </cfRule>
    <cfRule type="cellIs" dxfId="126" priority="4" operator="greaterThan">
      <formula>0</formula>
    </cfRule>
  </conditionalFormatting>
  <conditionalFormatting sqref="O7:O40">
    <cfRule type="cellIs" dxfId="125" priority="23" operator="lessThan">
      <formula>0</formula>
    </cfRule>
    <cfRule type="cellIs" dxfId="124" priority="24" operator="greaterThan">
      <formula>0</formula>
    </cfRule>
  </conditionalFormatting>
  <conditionalFormatting sqref="O43:O44">
    <cfRule type="cellIs" dxfId="123" priority="16" operator="lessThan">
      <formula>0</formula>
    </cfRule>
    <cfRule type="cellIs" dxfId="122" priority="17" operator="greaterThan">
      <formula>0</formula>
    </cfRule>
  </conditionalFormatting>
  <conditionalFormatting sqref="P42:W42 U43:W43">
    <cfRule type="cellIs" dxfId="121" priority="12" operator="lessThan">
      <formula>0</formula>
    </cfRule>
    <cfRule type="cellIs" dxfId="120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19" priority="10" operator="lessThan">
      <formula>0</formula>
    </cfRule>
    <cfRule type="cellIs" dxfId="118" priority="11" operator="greaterThan">
      <formula>0</formula>
    </cfRule>
  </conditionalFormatting>
  <conditionalFormatting sqref="Z46">
    <cfRule type="cellIs" dxfId="117" priority="1" operator="lessThan">
      <formula>0</formula>
    </cfRule>
    <cfRule type="cellIs" dxfId="116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15" priority="5" operator="lessThan">
      <formula>0</formula>
    </cfRule>
    <cfRule type="cellIs" dxfId="114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92334F22-BDE3-49C1-98ED-2D8F5442F98D}">
      <formula1>"&gt;0"</formula1>
    </dataValidation>
    <dataValidation type="list" allowBlank="1" showInputMessage="1" showErrorMessage="1" sqref="M7:M41" xr:uid="{D62C54DE-EA20-483D-A861-A8622D0CC563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50B7B484-D883-4CFB-BE17-81C9985EBA39}">
      <formula1>"&lt;0"</formula1>
    </dataValidation>
  </dataValidation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39573-8CD5-4178-9099-6B9AC8970EDA}">
  <dimension ref="A1:AB50"/>
  <sheetViews>
    <sheetView zoomScale="90" zoomScaleNormal="90" workbookViewId="0">
      <pane xSplit="2" ySplit="6" topLeftCell="C9" activePane="bottomRight" state="frozen"/>
      <selection pane="topRight" activeCell="C1" sqref="C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700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 t="s">
        <v>69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33" customHeight="1" x14ac:dyDescent="0.2">
      <c r="A8" s="86">
        <v>2</v>
      </c>
      <c r="B8" s="86" t="s">
        <v>69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33" customHeight="1" x14ac:dyDescent="0.2">
      <c r="A9" s="86">
        <v>3</v>
      </c>
      <c r="B9" s="86" t="s">
        <v>69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33" customHeight="1" x14ac:dyDescent="0.2">
      <c r="A10" s="86">
        <v>4</v>
      </c>
      <c r="B10" s="86" t="s">
        <v>69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33" customHeight="1" x14ac:dyDescent="0.2">
      <c r="A11" s="86">
        <v>5</v>
      </c>
      <c r="B11" s="86" t="s">
        <v>69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21" customHeight="1" x14ac:dyDescent="0.2">
      <c r="A12" s="86">
        <v>6</v>
      </c>
      <c r="B12" s="86" t="s">
        <v>69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21" customHeight="1" x14ac:dyDescent="0.2">
      <c r="A13" s="86">
        <v>7</v>
      </c>
      <c r="B13" s="86" t="s">
        <v>69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21" customHeight="1" x14ac:dyDescent="0.2">
      <c r="A14" s="86">
        <v>8</v>
      </c>
      <c r="B14" s="86" t="s">
        <v>69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21" customHeight="1" x14ac:dyDescent="0.2">
      <c r="A15" s="86">
        <v>9</v>
      </c>
      <c r="B15" s="86" t="s">
        <v>69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21" customHeight="1" x14ac:dyDescent="0.2">
      <c r="A16" s="86">
        <v>10</v>
      </c>
      <c r="B16" s="86" t="s">
        <v>69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21" customHeight="1" x14ac:dyDescent="0.2">
      <c r="A17" s="86">
        <v>11</v>
      </c>
      <c r="B17" s="86" t="s">
        <v>69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21" customHeight="1" x14ac:dyDescent="0.2">
      <c r="A18" s="86">
        <v>12</v>
      </c>
      <c r="B18" s="86" t="s">
        <v>69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21" customHeight="1" x14ac:dyDescent="0.2">
      <c r="A19" s="86">
        <v>13</v>
      </c>
      <c r="B19" s="86" t="s">
        <v>69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21" customHeight="1" x14ac:dyDescent="0.2">
      <c r="A20" s="86">
        <v>14</v>
      </c>
      <c r="B20" s="86" t="s">
        <v>69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21" customHeight="1" x14ac:dyDescent="0.2">
      <c r="A21" s="86">
        <v>15</v>
      </c>
      <c r="B21" s="86" t="s">
        <v>69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21" customHeight="1" x14ac:dyDescent="0.2">
      <c r="A22" s="86">
        <v>16</v>
      </c>
      <c r="B22" s="86" t="s">
        <v>69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21" customHeight="1" x14ac:dyDescent="0.2">
      <c r="A23" s="86">
        <v>17</v>
      </c>
      <c r="B23" s="86" t="s">
        <v>69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8.75" customHeight="1" x14ac:dyDescent="0.2">
      <c r="A24" s="86">
        <v>18</v>
      </c>
      <c r="B24" s="86" t="s">
        <v>69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8.75" customHeight="1" x14ac:dyDescent="0.2">
      <c r="A25" s="86">
        <v>19</v>
      </c>
      <c r="B25" s="86" t="s">
        <v>69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8.75" customHeight="1" x14ac:dyDescent="0.2">
      <c r="A26" s="86">
        <v>20</v>
      </c>
      <c r="B26" s="86" t="s">
        <v>69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8.75" customHeight="1" x14ac:dyDescent="0.2">
      <c r="A27" s="86">
        <v>21</v>
      </c>
      <c r="B27" s="86" t="s">
        <v>69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8.75" customHeight="1" x14ac:dyDescent="0.2">
      <c r="A28" s="86">
        <v>22</v>
      </c>
      <c r="B28" s="86" t="s">
        <v>69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8.75" customHeight="1" x14ac:dyDescent="0.2">
      <c r="A29" s="86">
        <v>23</v>
      </c>
      <c r="B29" s="86" t="s">
        <v>69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8.75" customHeight="1" x14ac:dyDescent="0.2">
      <c r="A30" s="86">
        <v>24</v>
      </c>
      <c r="B30" s="86" t="s">
        <v>69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8.75" customHeight="1" x14ac:dyDescent="0.2">
      <c r="A31" s="86">
        <v>25</v>
      </c>
      <c r="B31" s="86" t="s">
        <v>69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8.75" customHeight="1" x14ac:dyDescent="0.2">
      <c r="A32" s="86">
        <v>26</v>
      </c>
      <c r="B32" s="86" t="s">
        <v>69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>
        <v>27</v>
      </c>
      <c r="B33" s="86" t="s">
        <v>69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>
        <v>28</v>
      </c>
      <c r="B34" s="86" t="s">
        <v>69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>
        <v>29</v>
      </c>
      <c r="B35" s="86" t="s">
        <v>69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>
        <v>30</v>
      </c>
      <c r="B36" s="86" t="s">
        <v>69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>
        <v>31</v>
      </c>
      <c r="B37" s="86" t="s">
        <v>69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>
        <v>32</v>
      </c>
      <c r="B38" s="86" t="s">
        <v>69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>
        <v>33</v>
      </c>
      <c r="B39" s="86" t="s">
        <v>69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>
        <v>34</v>
      </c>
      <c r="B40" s="86" t="s">
        <v>69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113" priority="14" operator="lessThan">
      <formula>0</formula>
    </cfRule>
    <cfRule type="cellIs" dxfId="11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11" priority="3" operator="lessThan">
      <formula>0</formula>
    </cfRule>
    <cfRule type="cellIs" dxfId="110" priority="4" operator="greaterThan">
      <formula>0</formula>
    </cfRule>
  </conditionalFormatting>
  <conditionalFormatting sqref="O7:O40">
    <cfRule type="cellIs" dxfId="109" priority="23" operator="lessThan">
      <formula>0</formula>
    </cfRule>
    <cfRule type="cellIs" dxfId="108" priority="24" operator="greaterThan">
      <formula>0</formula>
    </cfRule>
  </conditionalFormatting>
  <conditionalFormatting sqref="O43:O44">
    <cfRule type="cellIs" dxfId="107" priority="16" operator="lessThan">
      <formula>0</formula>
    </cfRule>
    <cfRule type="cellIs" dxfId="106" priority="17" operator="greaterThan">
      <formula>0</formula>
    </cfRule>
  </conditionalFormatting>
  <conditionalFormatting sqref="P42:W42 U43:W43">
    <cfRule type="cellIs" dxfId="105" priority="12" operator="lessThan">
      <formula>0</formula>
    </cfRule>
    <cfRule type="cellIs" dxfId="10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103" priority="10" operator="lessThan">
      <formula>0</formula>
    </cfRule>
    <cfRule type="cellIs" dxfId="102" priority="11" operator="greaterThan">
      <formula>0</formula>
    </cfRule>
  </conditionalFormatting>
  <conditionalFormatting sqref="Z46">
    <cfRule type="cellIs" dxfId="101" priority="1" operator="lessThan">
      <formula>0</formula>
    </cfRule>
    <cfRule type="cellIs" dxfId="10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99" priority="5" operator="lessThan">
      <formula>0</formula>
    </cfRule>
    <cfRule type="cellIs" dxfId="98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A514573F-8E03-47F5-A4F2-666099787AEF}">
      <formula1>"&gt;0"</formula1>
    </dataValidation>
    <dataValidation type="list" allowBlank="1" showInputMessage="1" showErrorMessage="1" sqref="M7:M41" xr:uid="{185D5C04-C4ED-4028-8C36-525AD26AAE63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552505EB-5DA0-4069-859E-F88F669A8CB3}">
      <formula1>"&lt;0"</formula1>
    </dataValidation>
  </dataValidation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1B90C-0DC4-4186-B6D8-F6304049D3E8}">
  <dimension ref="A1:AB50"/>
  <sheetViews>
    <sheetView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T2" sqref="T2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701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 t="s">
        <v>70</v>
      </c>
      <c r="C7" s="66" t="s">
        <v>702</v>
      </c>
      <c r="D7" s="496" t="s">
        <v>703</v>
      </c>
      <c r="E7" s="88" t="s">
        <v>704</v>
      </c>
      <c r="F7" s="135">
        <v>44835</v>
      </c>
      <c r="G7" s="287">
        <v>438000</v>
      </c>
      <c r="H7" s="287">
        <v>2472000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438000</v>
      </c>
      <c r="L7" s="280">
        <f t="shared" si="0"/>
        <v>2472000</v>
      </c>
      <c r="M7" s="279" t="s">
        <v>218</v>
      </c>
      <c r="N7" s="276"/>
      <c r="O7" s="283">
        <f>-2*G7+H7</f>
        <v>1596000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438000</v>
      </c>
      <c r="Z7" s="575">
        <f>J7+L7+U7</f>
        <v>2472000</v>
      </c>
      <c r="AA7" s="303">
        <f>O7+W7</f>
        <v>1596000</v>
      </c>
    </row>
    <row r="8" spans="1:27" s="90" customFormat="1" ht="33" customHeight="1" x14ac:dyDescent="0.2">
      <c r="A8" s="86">
        <v>2</v>
      </c>
      <c r="B8" s="86" t="s">
        <v>70</v>
      </c>
      <c r="C8" s="86" t="s">
        <v>705</v>
      </c>
      <c r="D8" s="496" t="s">
        <v>706</v>
      </c>
      <c r="E8" s="93" t="s">
        <v>707</v>
      </c>
      <c r="F8" s="135">
        <v>44927</v>
      </c>
      <c r="G8" s="287">
        <v>2232000</v>
      </c>
      <c r="H8" s="287">
        <v>6144000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2232000</v>
      </c>
      <c r="L8" s="280">
        <f t="shared" si="0"/>
        <v>6144000</v>
      </c>
      <c r="M8" s="279" t="s">
        <v>218</v>
      </c>
      <c r="N8" s="276"/>
      <c r="O8" s="283">
        <f t="shared" ref="O8:O40" si="2">-2*G8+H8</f>
        <v>1680000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2232000</v>
      </c>
      <c r="Z8" s="139">
        <f t="shared" ref="Z8:Z40" si="5">J8+L8+U8</f>
        <v>6144000</v>
      </c>
      <c r="AA8" s="303">
        <f t="shared" ref="AA8:AA40" si="6">O8+W8</f>
        <v>1680000</v>
      </c>
    </row>
    <row r="9" spans="1:27" s="90" customFormat="1" ht="33" customHeight="1" x14ac:dyDescent="0.2">
      <c r="A9" s="86">
        <v>3</v>
      </c>
      <c r="B9" s="86" t="s">
        <v>70</v>
      </c>
      <c r="C9" s="86" t="s">
        <v>708</v>
      </c>
      <c r="D9" s="87" t="s">
        <v>709</v>
      </c>
      <c r="E9" s="93" t="s">
        <v>710</v>
      </c>
      <c r="F9" s="135">
        <v>44805</v>
      </c>
      <c r="G9" s="287">
        <v>0</v>
      </c>
      <c r="H9" s="287">
        <v>179256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179256</v>
      </c>
      <c r="M9" s="279" t="s">
        <v>218</v>
      </c>
      <c r="N9" s="276"/>
      <c r="O9" s="283">
        <f t="shared" si="2"/>
        <v>179256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179256</v>
      </c>
      <c r="AA9" s="303">
        <f t="shared" si="6"/>
        <v>179256</v>
      </c>
    </row>
    <row r="10" spans="1:27" s="90" customFormat="1" ht="33" customHeight="1" x14ac:dyDescent="0.2">
      <c r="A10" s="86">
        <v>4</v>
      </c>
      <c r="B10" s="86" t="s">
        <v>70</v>
      </c>
      <c r="C10" s="66" t="s">
        <v>711</v>
      </c>
      <c r="D10" s="94" t="s">
        <v>712</v>
      </c>
      <c r="E10" s="88" t="s">
        <v>713</v>
      </c>
      <c r="F10" s="135">
        <v>45017</v>
      </c>
      <c r="G10" s="287">
        <v>415300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415300</v>
      </c>
      <c r="L10" s="280">
        <f t="shared" si="0"/>
        <v>0</v>
      </c>
      <c r="M10" s="279" t="s">
        <v>218</v>
      </c>
      <c r="N10" s="276"/>
      <c r="O10" s="283">
        <f t="shared" si="2"/>
        <v>-830600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415300</v>
      </c>
      <c r="Z10" s="139">
        <f t="shared" si="5"/>
        <v>0</v>
      </c>
      <c r="AA10" s="303">
        <f t="shared" si="6"/>
        <v>-830600</v>
      </c>
    </row>
    <row r="11" spans="1:27" s="90" customFormat="1" ht="33" customHeight="1" x14ac:dyDescent="0.2">
      <c r="A11" s="86">
        <v>5</v>
      </c>
      <c r="B11" s="86" t="s">
        <v>70</v>
      </c>
      <c r="C11" s="87" t="s">
        <v>714</v>
      </c>
      <c r="D11" s="87" t="s">
        <v>715</v>
      </c>
      <c r="E11" s="93" t="s">
        <v>716</v>
      </c>
      <c r="F11" s="135">
        <v>45292</v>
      </c>
      <c r="G11" s="287">
        <v>0</v>
      </c>
      <c r="H11" s="287">
        <v>1137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1137</v>
      </c>
      <c r="M11" s="279" t="s">
        <v>218</v>
      </c>
      <c r="N11" s="276"/>
      <c r="O11" s="283">
        <f t="shared" si="2"/>
        <v>1137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1137</v>
      </c>
      <c r="AA11" s="303">
        <f t="shared" si="6"/>
        <v>1137</v>
      </c>
    </row>
    <row r="12" spans="1:27" s="90" customFormat="1" ht="21" customHeight="1" x14ac:dyDescent="0.2">
      <c r="A12" s="86">
        <v>6</v>
      </c>
      <c r="B12" s="86" t="s">
        <v>70</v>
      </c>
      <c r="C12" s="66" t="s">
        <v>717</v>
      </c>
      <c r="D12" s="94" t="s">
        <v>718</v>
      </c>
      <c r="E12" s="93" t="s">
        <v>719</v>
      </c>
      <c r="F12" s="135">
        <v>45292</v>
      </c>
      <c r="G12" s="287">
        <v>54275</v>
      </c>
      <c r="H12" s="287">
        <v>3536</v>
      </c>
      <c r="I12" s="275" t="str">
        <f t="shared" si="1"/>
        <v>0€</v>
      </c>
      <c r="J12" s="275" t="str">
        <f t="shared" si="1"/>
        <v>0€</v>
      </c>
      <c r="K12" s="275">
        <f t="shared" si="0"/>
        <v>54275</v>
      </c>
      <c r="L12" s="280">
        <f t="shared" si="0"/>
        <v>3536</v>
      </c>
      <c r="M12" s="279" t="s">
        <v>218</v>
      </c>
      <c r="N12" s="276"/>
      <c r="O12" s="283">
        <f t="shared" si="2"/>
        <v>-105014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54275</v>
      </c>
      <c r="Z12" s="139">
        <f t="shared" si="5"/>
        <v>3536</v>
      </c>
      <c r="AA12" s="303">
        <f t="shared" si="6"/>
        <v>-105014</v>
      </c>
    </row>
    <row r="13" spans="1:27" s="90" customFormat="1" ht="21" customHeight="1" x14ac:dyDescent="0.2">
      <c r="A13" s="86">
        <v>7</v>
      </c>
      <c r="B13" s="86" t="s">
        <v>70</v>
      </c>
      <c r="C13" s="66" t="s">
        <v>720</v>
      </c>
      <c r="D13" s="579" t="s">
        <v>721</v>
      </c>
      <c r="E13" s="88" t="s">
        <v>722</v>
      </c>
      <c r="F13" s="135">
        <v>45292</v>
      </c>
      <c r="G13" s="287">
        <v>0</v>
      </c>
      <c r="H13" s="287">
        <v>221100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221100</v>
      </c>
      <c r="M13" s="279" t="s">
        <v>218</v>
      </c>
      <c r="N13" s="276"/>
      <c r="O13" s="283">
        <f t="shared" si="2"/>
        <v>221100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221100</v>
      </c>
      <c r="AA13" s="303">
        <f t="shared" si="6"/>
        <v>221100</v>
      </c>
    </row>
    <row r="14" spans="1:27" s="90" customFormat="1" ht="21" customHeight="1" x14ac:dyDescent="0.2">
      <c r="A14" s="86">
        <v>8</v>
      </c>
      <c r="B14" s="86" t="s">
        <v>70</v>
      </c>
      <c r="C14" s="66" t="s">
        <v>723</v>
      </c>
      <c r="D14" s="579" t="s">
        <v>724</v>
      </c>
      <c r="E14" s="88" t="s">
        <v>725</v>
      </c>
      <c r="F14" s="135">
        <v>45292</v>
      </c>
      <c r="G14" s="287">
        <v>0</v>
      </c>
      <c r="H14" s="287">
        <v>23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23</v>
      </c>
      <c r="M14" s="279" t="s">
        <v>218</v>
      </c>
      <c r="N14" s="276"/>
      <c r="O14" s="283">
        <f t="shared" si="2"/>
        <v>23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23</v>
      </c>
      <c r="AA14" s="303">
        <f t="shared" si="6"/>
        <v>23</v>
      </c>
    </row>
    <row r="15" spans="1:27" ht="21" customHeight="1" x14ac:dyDescent="0.2">
      <c r="A15" s="86">
        <v>9</v>
      </c>
      <c r="B15" s="86" t="s">
        <v>70</v>
      </c>
      <c r="C15" s="66" t="s">
        <v>726</v>
      </c>
      <c r="D15" s="94" t="s">
        <v>727</v>
      </c>
      <c r="E15" s="88" t="s">
        <v>728</v>
      </c>
      <c r="F15" s="135">
        <v>45658</v>
      </c>
      <c r="G15" s="287">
        <v>14868</v>
      </c>
      <c r="H15" s="287">
        <v>29736</v>
      </c>
      <c r="I15" s="275" t="str">
        <f t="shared" si="1"/>
        <v>0€</v>
      </c>
      <c r="J15" s="275" t="str">
        <f t="shared" si="1"/>
        <v>0€</v>
      </c>
      <c r="K15" s="275">
        <f t="shared" si="0"/>
        <v>14868</v>
      </c>
      <c r="L15" s="280">
        <f t="shared" si="0"/>
        <v>29736</v>
      </c>
      <c r="M15" s="279" t="s">
        <v>218</v>
      </c>
      <c r="N15" s="276"/>
      <c r="O15" s="283">
        <f>-2*G15+H15</f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14868</v>
      </c>
      <c r="Z15" s="139">
        <f t="shared" si="5"/>
        <v>29736</v>
      </c>
      <c r="AA15" s="303">
        <f t="shared" si="6"/>
        <v>0</v>
      </c>
    </row>
    <row r="16" spans="1:27" ht="21" customHeight="1" x14ac:dyDescent="0.2">
      <c r="A16" s="86">
        <v>10</v>
      </c>
      <c r="B16" s="86" t="s">
        <v>70</v>
      </c>
      <c r="C16" s="66" t="s">
        <v>729</v>
      </c>
      <c r="D16" s="94" t="s">
        <v>730</v>
      </c>
      <c r="E16" s="115" t="s">
        <v>731</v>
      </c>
      <c r="F16" s="135">
        <v>45474</v>
      </c>
      <c r="G16" s="287">
        <v>242991</v>
      </c>
      <c r="H16" s="287">
        <v>506392</v>
      </c>
      <c r="I16" s="275" t="str">
        <f t="shared" si="1"/>
        <v>0€</v>
      </c>
      <c r="J16" s="275" t="str">
        <f t="shared" si="1"/>
        <v>0€</v>
      </c>
      <c r="K16" s="275">
        <f t="shared" si="0"/>
        <v>242991</v>
      </c>
      <c r="L16" s="280">
        <f t="shared" si="0"/>
        <v>506392</v>
      </c>
      <c r="M16" s="279" t="s">
        <v>218</v>
      </c>
      <c r="N16" s="276"/>
      <c r="O16" s="283">
        <f t="shared" si="2"/>
        <v>20410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242991</v>
      </c>
      <c r="Z16" s="139">
        <f t="shared" si="5"/>
        <v>506392</v>
      </c>
      <c r="AA16" s="303">
        <f t="shared" si="6"/>
        <v>20410</v>
      </c>
    </row>
    <row r="17" spans="1:27" ht="21" customHeight="1" x14ac:dyDescent="0.2">
      <c r="A17" s="86">
        <v>11</v>
      </c>
      <c r="B17" s="86" t="s">
        <v>70</v>
      </c>
      <c r="C17" s="86" t="s">
        <v>732</v>
      </c>
      <c r="D17" s="87" t="s">
        <v>733</v>
      </c>
      <c r="E17" s="115" t="s">
        <v>734</v>
      </c>
      <c r="F17" s="135">
        <v>45658</v>
      </c>
      <c r="G17" s="287">
        <v>35729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35729</v>
      </c>
      <c r="L17" s="280">
        <f t="shared" si="0"/>
        <v>0</v>
      </c>
      <c r="M17" s="279" t="s">
        <v>218</v>
      </c>
      <c r="N17" s="276"/>
      <c r="O17" s="283">
        <f t="shared" si="2"/>
        <v>-71458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35729</v>
      </c>
      <c r="Z17" s="139">
        <f t="shared" si="5"/>
        <v>0</v>
      </c>
      <c r="AA17" s="303">
        <f t="shared" si="6"/>
        <v>-71458</v>
      </c>
    </row>
    <row r="18" spans="1:27" ht="21" customHeight="1" x14ac:dyDescent="0.2">
      <c r="A18" s="86">
        <v>12</v>
      </c>
      <c r="B18" s="86" t="s">
        <v>70</v>
      </c>
      <c r="C18" s="1"/>
      <c r="D18" s="122" t="s">
        <v>735</v>
      </c>
      <c r="E18" s="93" t="s">
        <v>736</v>
      </c>
      <c r="F18" s="135">
        <v>45292</v>
      </c>
      <c r="G18" s="287">
        <v>191</v>
      </c>
      <c r="H18" s="287">
        <v>286</v>
      </c>
      <c r="I18" s="275" t="str">
        <f t="shared" si="1"/>
        <v>0€</v>
      </c>
      <c r="J18" s="275" t="str">
        <f t="shared" si="1"/>
        <v>0€</v>
      </c>
      <c r="K18" s="275">
        <f t="shared" si="0"/>
        <v>191</v>
      </c>
      <c r="L18" s="280">
        <f t="shared" si="0"/>
        <v>286</v>
      </c>
      <c r="M18" s="279" t="s">
        <v>218</v>
      </c>
      <c r="N18" s="276"/>
      <c r="O18" s="283">
        <f t="shared" si="2"/>
        <v>-96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191</v>
      </c>
      <c r="Z18" s="139">
        <f t="shared" si="5"/>
        <v>286</v>
      </c>
      <c r="AA18" s="303">
        <f t="shared" si="6"/>
        <v>-96</v>
      </c>
    </row>
    <row r="19" spans="1:27" ht="21" customHeight="1" x14ac:dyDescent="0.2">
      <c r="A19" s="86">
        <v>13</v>
      </c>
      <c r="B19" s="86" t="s">
        <v>70</v>
      </c>
      <c r="C19" s="190"/>
      <c r="D19" s="117" t="s">
        <v>737</v>
      </c>
      <c r="E19" s="93" t="s">
        <v>738</v>
      </c>
      <c r="F19" s="135">
        <v>45474</v>
      </c>
      <c r="G19" s="287">
        <v>34158</v>
      </c>
      <c r="H19" s="287">
        <v>109820</v>
      </c>
      <c r="I19" s="275" t="str">
        <f t="shared" si="1"/>
        <v>0€</v>
      </c>
      <c r="J19" s="275" t="str">
        <f t="shared" si="1"/>
        <v>0€</v>
      </c>
      <c r="K19" s="275">
        <f t="shared" si="0"/>
        <v>34158</v>
      </c>
      <c r="L19" s="280">
        <f t="shared" si="0"/>
        <v>109820</v>
      </c>
      <c r="M19" s="279" t="s">
        <v>218</v>
      </c>
      <c r="N19" s="276"/>
      <c r="O19" s="283">
        <f t="shared" si="2"/>
        <v>41504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34158</v>
      </c>
      <c r="Z19" s="139">
        <f t="shared" si="5"/>
        <v>109820</v>
      </c>
      <c r="AA19" s="303">
        <f t="shared" si="6"/>
        <v>41504</v>
      </c>
    </row>
    <row r="20" spans="1:27" ht="21" customHeight="1" x14ac:dyDescent="0.2">
      <c r="A20" s="86">
        <v>14</v>
      </c>
      <c r="B20" s="86" t="s">
        <v>70</v>
      </c>
      <c r="C20" s="66"/>
      <c r="D20" s="117" t="s">
        <v>739</v>
      </c>
      <c r="E20" s="246" t="s">
        <v>740</v>
      </c>
      <c r="F20" s="135">
        <v>45474</v>
      </c>
      <c r="G20" s="287">
        <v>16396</v>
      </c>
      <c r="H20" s="287">
        <v>40549</v>
      </c>
      <c r="I20" s="275" t="str">
        <f t="shared" si="1"/>
        <v>0€</v>
      </c>
      <c r="J20" s="275" t="str">
        <f t="shared" si="1"/>
        <v>0€</v>
      </c>
      <c r="K20" s="275">
        <f t="shared" si="0"/>
        <v>16396</v>
      </c>
      <c r="L20" s="280">
        <f t="shared" si="0"/>
        <v>40549</v>
      </c>
      <c r="M20" s="279" t="s">
        <v>218</v>
      </c>
      <c r="N20" s="276"/>
      <c r="O20" s="283">
        <f t="shared" si="2"/>
        <v>7757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16396</v>
      </c>
      <c r="Z20" s="139">
        <f t="shared" si="5"/>
        <v>40549</v>
      </c>
      <c r="AA20" s="303">
        <f t="shared" si="6"/>
        <v>7757</v>
      </c>
    </row>
    <row r="21" spans="1:27" ht="21" customHeight="1" x14ac:dyDescent="0.2">
      <c r="A21" s="86">
        <v>15</v>
      </c>
      <c r="B21" s="86" t="s">
        <v>70</v>
      </c>
      <c r="C21" s="66"/>
      <c r="D21" s="117" t="s">
        <v>741</v>
      </c>
      <c r="E21" s="246" t="s">
        <v>742</v>
      </c>
      <c r="F21" s="135">
        <v>45474</v>
      </c>
      <c r="G21" s="287">
        <v>270</v>
      </c>
      <c r="H21" s="287">
        <v>198</v>
      </c>
      <c r="I21" s="275" t="str">
        <f t="shared" si="1"/>
        <v>0€</v>
      </c>
      <c r="J21" s="275" t="str">
        <f t="shared" si="1"/>
        <v>0€</v>
      </c>
      <c r="K21" s="275">
        <f t="shared" si="0"/>
        <v>270</v>
      </c>
      <c r="L21" s="280">
        <f t="shared" si="0"/>
        <v>198</v>
      </c>
      <c r="M21" s="279" t="s">
        <v>218</v>
      </c>
      <c r="N21" s="276"/>
      <c r="O21" s="283">
        <f t="shared" si="2"/>
        <v>-342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270</v>
      </c>
      <c r="Z21" s="139">
        <f t="shared" si="5"/>
        <v>198</v>
      </c>
      <c r="AA21" s="303">
        <f t="shared" si="6"/>
        <v>-342</v>
      </c>
    </row>
    <row r="22" spans="1:27" ht="21" customHeight="1" x14ac:dyDescent="0.2">
      <c r="A22" s="86">
        <v>16</v>
      </c>
      <c r="B22" s="86" t="s">
        <v>70</v>
      </c>
      <c r="C22" s="126" t="s">
        <v>743</v>
      </c>
      <c r="D22" s="117" t="s">
        <v>744</v>
      </c>
      <c r="E22" s="93" t="s">
        <v>745</v>
      </c>
      <c r="F22" s="135">
        <v>45474</v>
      </c>
      <c r="G22" s="287">
        <v>2826</v>
      </c>
      <c r="H22" s="287">
        <v>5840</v>
      </c>
      <c r="I22" s="275" t="str">
        <f t="shared" si="1"/>
        <v>0€</v>
      </c>
      <c r="J22" s="275" t="str">
        <f t="shared" si="1"/>
        <v>0€</v>
      </c>
      <c r="K22" s="275">
        <f t="shared" si="0"/>
        <v>2826</v>
      </c>
      <c r="L22" s="280">
        <f t="shared" si="0"/>
        <v>5840</v>
      </c>
      <c r="M22" s="279" t="s">
        <v>218</v>
      </c>
      <c r="N22" s="276"/>
      <c r="O22" s="283">
        <f t="shared" si="2"/>
        <v>188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2826</v>
      </c>
      <c r="Z22" s="139">
        <f t="shared" si="5"/>
        <v>5840</v>
      </c>
      <c r="AA22" s="303">
        <f t="shared" si="6"/>
        <v>188</v>
      </c>
    </row>
    <row r="23" spans="1:27" ht="21" customHeight="1" x14ac:dyDescent="0.2">
      <c r="A23" s="86">
        <v>17</v>
      </c>
      <c r="B23" s="86" t="s">
        <v>70</v>
      </c>
      <c r="C23" s="126" t="s">
        <v>746</v>
      </c>
      <c r="D23" s="177" t="s">
        <v>747</v>
      </c>
      <c r="E23" s="93" t="s">
        <v>748</v>
      </c>
      <c r="F23" s="135">
        <v>45474</v>
      </c>
      <c r="G23" s="287">
        <v>0</v>
      </c>
      <c r="H23" s="287">
        <v>716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716</v>
      </c>
      <c r="M23" s="279" t="s">
        <v>218</v>
      </c>
      <c r="N23" s="276"/>
      <c r="O23" s="283">
        <f t="shared" si="2"/>
        <v>716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716</v>
      </c>
      <c r="AA23" s="303">
        <f t="shared" si="6"/>
        <v>716</v>
      </c>
    </row>
    <row r="24" spans="1:27" ht="18.75" customHeight="1" x14ac:dyDescent="0.2">
      <c r="A24" s="86">
        <v>18</v>
      </c>
      <c r="B24" s="86" t="s">
        <v>70</v>
      </c>
      <c r="C24" s="126" t="s">
        <v>749</v>
      </c>
      <c r="D24" s="177" t="s">
        <v>750</v>
      </c>
      <c r="E24" s="93" t="s">
        <v>751</v>
      </c>
      <c r="F24" s="135">
        <v>45474</v>
      </c>
      <c r="G24" s="287">
        <v>0</v>
      </c>
      <c r="H24" s="287">
        <v>837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837</v>
      </c>
      <c r="M24" s="279" t="s">
        <v>218</v>
      </c>
      <c r="N24" s="276"/>
      <c r="O24" s="283">
        <f t="shared" si="2"/>
        <v>837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837</v>
      </c>
      <c r="AA24" s="303">
        <f t="shared" si="6"/>
        <v>837</v>
      </c>
    </row>
    <row r="25" spans="1:27" ht="18.75" customHeight="1" x14ac:dyDescent="0.2">
      <c r="A25" s="86">
        <v>19</v>
      </c>
      <c r="B25" s="86" t="s">
        <v>70</v>
      </c>
      <c r="C25" s="126" t="s">
        <v>752</v>
      </c>
      <c r="D25" s="492" t="s">
        <v>753</v>
      </c>
      <c r="E25" s="93" t="s">
        <v>754</v>
      </c>
      <c r="F25" s="135">
        <v>45839</v>
      </c>
      <c r="G25" s="287">
        <v>37288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37288</v>
      </c>
      <c r="L25" s="280">
        <f t="shared" si="8"/>
        <v>0</v>
      </c>
      <c r="M25" s="279" t="s">
        <v>218</v>
      </c>
      <c r="N25" s="276"/>
      <c r="O25" s="283">
        <f t="shared" si="2"/>
        <v>-74576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37288</v>
      </c>
      <c r="Z25" s="139">
        <f t="shared" si="5"/>
        <v>0</v>
      </c>
      <c r="AA25" s="303">
        <f t="shared" si="6"/>
        <v>-74576</v>
      </c>
    </row>
    <row r="26" spans="1:27" ht="18.75" customHeight="1" x14ac:dyDescent="0.2">
      <c r="A26" s="86">
        <v>20</v>
      </c>
      <c r="B26" s="86" t="s">
        <v>70</v>
      </c>
      <c r="C26" s="126" t="s">
        <v>755</v>
      </c>
      <c r="D26" s="492" t="s">
        <v>756</v>
      </c>
      <c r="E26" s="93" t="s">
        <v>757</v>
      </c>
      <c r="F26" s="135">
        <v>45839</v>
      </c>
      <c r="G26" s="287">
        <v>274</v>
      </c>
      <c r="H26" s="287">
        <v>57212</v>
      </c>
      <c r="I26" s="275" t="str">
        <f t="shared" si="1"/>
        <v>0€</v>
      </c>
      <c r="J26" s="275" t="str">
        <f t="shared" si="1"/>
        <v>0€</v>
      </c>
      <c r="K26" s="275">
        <f t="shared" si="8"/>
        <v>274</v>
      </c>
      <c r="L26" s="280">
        <f t="shared" si="8"/>
        <v>57212</v>
      </c>
      <c r="M26" s="279" t="s">
        <v>218</v>
      </c>
      <c r="N26" s="276"/>
      <c r="O26" s="283">
        <f t="shared" si="2"/>
        <v>56664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274</v>
      </c>
      <c r="Z26" s="139">
        <f t="shared" si="5"/>
        <v>57212</v>
      </c>
      <c r="AA26" s="303">
        <f t="shared" si="6"/>
        <v>56664</v>
      </c>
    </row>
    <row r="27" spans="1:27" ht="18.75" customHeight="1" x14ac:dyDescent="0.2">
      <c r="A27" s="86">
        <v>21</v>
      </c>
      <c r="B27" s="86" t="s">
        <v>70</v>
      </c>
      <c r="C27" s="126" t="s">
        <v>758</v>
      </c>
      <c r="D27" s="492" t="s">
        <v>759</v>
      </c>
      <c r="E27" s="93" t="s">
        <v>760</v>
      </c>
      <c r="F27" s="135">
        <v>46023</v>
      </c>
      <c r="G27" s="287">
        <v>282706</v>
      </c>
      <c r="H27" s="287">
        <v>19408</v>
      </c>
      <c r="I27" s="275" t="str">
        <f t="shared" si="1"/>
        <v>0€</v>
      </c>
      <c r="J27" s="275" t="str">
        <f t="shared" si="1"/>
        <v>0€</v>
      </c>
      <c r="K27" s="275">
        <f t="shared" si="8"/>
        <v>282706</v>
      </c>
      <c r="L27" s="280">
        <f t="shared" si="8"/>
        <v>19408</v>
      </c>
      <c r="M27" s="279" t="s">
        <v>218</v>
      </c>
      <c r="N27" s="276"/>
      <c r="O27" s="283">
        <f t="shared" si="2"/>
        <v>-546004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282706</v>
      </c>
      <c r="Z27" s="139">
        <f t="shared" si="5"/>
        <v>19408</v>
      </c>
      <c r="AA27" s="303">
        <f t="shared" si="6"/>
        <v>-546004</v>
      </c>
    </row>
    <row r="28" spans="1:27" ht="18.75" customHeight="1" x14ac:dyDescent="0.2">
      <c r="A28" s="86">
        <v>22</v>
      </c>
      <c r="B28" s="86" t="s">
        <v>70</v>
      </c>
      <c r="C28" s="126" t="s">
        <v>761</v>
      </c>
      <c r="D28" s="177" t="s">
        <v>762</v>
      </c>
      <c r="E28" s="93" t="s">
        <v>763</v>
      </c>
      <c r="F28" s="135">
        <v>46023</v>
      </c>
      <c r="G28" s="287">
        <v>182</v>
      </c>
      <c r="H28" s="287">
        <v>136</v>
      </c>
      <c r="I28" s="275" t="str">
        <f t="shared" si="1"/>
        <v>0€</v>
      </c>
      <c r="J28" s="275" t="str">
        <f t="shared" si="1"/>
        <v>0€</v>
      </c>
      <c r="K28" s="275">
        <f t="shared" si="8"/>
        <v>182</v>
      </c>
      <c r="L28" s="280">
        <f t="shared" si="8"/>
        <v>136</v>
      </c>
      <c r="M28" s="279" t="s">
        <v>218</v>
      </c>
      <c r="N28" s="276"/>
      <c r="O28" s="283">
        <f t="shared" si="2"/>
        <v>-228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182</v>
      </c>
      <c r="Z28" s="139">
        <f t="shared" si="5"/>
        <v>136</v>
      </c>
      <c r="AA28" s="303">
        <f t="shared" si="6"/>
        <v>-228</v>
      </c>
    </row>
    <row r="29" spans="1:27" ht="18.75" customHeight="1" x14ac:dyDescent="0.2">
      <c r="A29" s="86">
        <v>23</v>
      </c>
      <c r="B29" s="86" t="s">
        <v>70</v>
      </c>
      <c r="C29" s="121" t="s">
        <v>764</v>
      </c>
      <c r="D29" s="177" t="s">
        <v>765</v>
      </c>
      <c r="E29" s="93" t="s">
        <v>198</v>
      </c>
      <c r="F29" s="135">
        <v>46023</v>
      </c>
      <c r="G29" s="287">
        <v>4566</v>
      </c>
      <c r="H29" s="287">
        <v>649</v>
      </c>
      <c r="I29" s="275" t="str">
        <f t="shared" si="1"/>
        <v>0€</v>
      </c>
      <c r="J29" s="275" t="str">
        <f t="shared" si="1"/>
        <v>0€</v>
      </c>
      <c r="K29" s="275">
        <f t="shared" si="8"/>
        <v>4566</v>
      </c>
      <c r="L29" s="280">
        <f t="shared" si="8"/>
        <v>649</v>
      </c>
      <c r="M29" s="279" t="s">
        <v>218</v>
      </c>
      <c r="N29" s="276"/>
      <c r="O29" s="283">
        <f t="shared" si="2"/>
        <v>-8483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4566</v>
      </c>
      <c r="Z29" s="139">
        <f t="shared" si="5"/>
        <v>649</v>
      </c>
      <c r="AA29" s="303">
        <f t="shared" si="6"/>
        <v>-8483</v>
      </c>
    </row>
    <row r="30" spans="1:27" ht="18.75" customHeight="1" x14ac:dyDescent="0.2">
      <c r="A30" s="86">
        <v>24</v>
      </c>
      <c r="B30" s="86" t="s">
        <v>70</v>
      </c>
      <c r="C30" s="126" t="s">
        <v>766</v>
      </c>
      <c r="D30" s="177" t="s">
        <v>767</v>
      </c>
      <c r="E30" s="93" t="s">
        <v>768</v>
      </c>
      <c r="F30" s="135">
        <v>45992</v>
      </c>
      <c r="G30" s="287">
        <v>13614</v>
      </c>
      <c r="H30" s="287">
        <v>8544</v>
      </c>
      <c r="I30" s="275" t="str">
        <f t="shared" si="1"/>
        <v>0€</v>
      </c>
      <c r="J30" s="275" t="str">
        <f t="shared" si="1"/>
        <v>0€</v>
      </c>
      <c r="K30" s="275">
        <f t="shared" si="8"/>
        <v>13614</v>
      </c>
      <c r="L30" s="280">
        <f t="shared" si="8"/>
        <v>8544</v>
      </c>
      <c r="M30" s="279" t="s">
        <v>218</v>
      </c>
      <c r="N30" s="276"/>
      <c r="O30" s="283">
        <f t="shared" si="2"/>
        <v>-18684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13614</v>
      </c>
      <c r="Z30" s="139">
        <f t="shared" si="5"/>
        <v>8544</v>
      </c>
      <c r="AA30" s="303">
        <f t="shared" si="6"/>
        <v>-18684</v>
      </c>
    </row>
    <row r="31" spans="1:27" ht="18.75" customHeight="1" x14ac:dyDescent="0.2">
      <c r="A31" s="86">
        <v>25</v>
      </c>
      <c r="B31" s="105" t="s">
        <v>108</v>
      </c>
      <c r="C31" s="126" t="s">
        <v>769</v>
      </c>
      <c r="D31" s="109" t="s">
        <v>770</v>
      </c>
      <c r="E31" s="93" t="s">
        <v>771</v>
      </c>
      <c r="F31" s="135">
        <v>46023</v>
      </c>
      <c r="G31" s="287">
        <v>56250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56250</v>
      </c>
      <c r="L31" s="280">
        <f t="shared" si="8"/>
        <v>0</v>
      </c>
      <c r="M31" s="279" t="s">
        <v>218</v>
      </c>
      <c r="N31" s="276"/>
      <c r="O31" s="283">
        <f t="shared" si="2"/>
        <v>-112500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56250</v>
      </c>
      <c r="Z31" s="139">
        <f t="shared" si="5"/>
        <v>0</v>
      </c>
      <c r="AA31" s="303">
        <f t="shared" si="6"/>
        <v>-112500</v>
      </c>
    </row>
    <row r="32" spans="1:27" ht="18.75" customHeight="1" x14ac:dyDescent="0.2">
      <c r="A32" s="86">
        <v>26</v>
      </c>
      <c r="B32" s="86" t="s">
        <v>70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>
        <v>27</v>
      </c>
      <c r="B33" s="86" t="s">
        <v>70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>
        <v>28</v>
      </c>
      <c r="B34" s="86" t="s">
        <v>70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>
        <v>29</v>
      </c>
      <c r="B35" s="86" t="s">
        <v>70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>
        <v>30</v>
      </c>
      <c r="B36" s="86" t="s">
        <v>70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>
        <v>31</v>
      </c>
      <c r="B37" s="86" t="s">
        <v>70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>
        <v>32</v>
      </c>
      <c r="B38" s="86" t="s">
        <v>70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>
        <v>33</v>
      </c>
      <c r="B39" s="86" t="s">
        <v>70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>
        <v>34</v>
      </c>
      <c r="B40" s="86" t="s">
        <v>70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3881884</v>
      </c>
      <c r="H43" s="353">
        <f>L43</f>
        <v>9801375</v>
      </c>
      <c r="I43" s="354"/>
      <c r="J43" s="145"/>
      <c r="K43" s="461">
        <f>SUM(K7:K41)</f>
        <v>3881884</v>
      </c>
      <c r="L43" s="461">
        <f t="shared" ref="L43" si="10">SUM(L7:L41)</f>
        <v>9801375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3881884</v>
      </c>
      <c r="H44" s="460">
        <f>SUM(H42:H43)</f>
        <v>9801375</v>
      </c>
      <c r="O44" s="462">
        <f>SUM(O7:O41)</f>
        <v>2037607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3881884</v>
      </c>
      <c r="Z44" s="144">
        <f>SUM(Z7:Z41)</f>
        <v>9801375</v>
      </c>
      <c r="AA44" s="131">
        <f>SUM(AA7:AA41)</f>
        <v>2037607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2037607</v>
      </c>
      <c r="Z46" s="131">
        <f>SUM(AA7:AA41)</f>
        <v>2037607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97" priority="14" operator="lessThan">
      <formula>0</formula>
    </cfRule>
    <cfRule type="cellIs" dxfId="9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95" priority="3" operator="lessThan">
      <formula>0</formula>
    </cfRule>
    <cfRule type="cellIs" dxfId="94" priority="4" operator="greaterThan">
      <formula>0</formula>
    </cfRule>
  </conditionalFormatting>
  <conditionalFormatting sqref="O7:O40">
    <cfRule type="cellIs" dxfId="93" priority="23" operator="lessThan">
      <formula>0</formula>
    </cfRule>
    <cfRule type="cellIs" dxfId="92" priority="24" operator="greaterThan">
      <formula>0</formula>
    </cfRule>
  </conditionalFormatting>
  <conditionalFormatting sqref="O43:O44">
    <cfRule type="cellIs" dxfId="91" priority="16" operator="lessThan">
      <formula>0</formula>
    </cfRule>
    <cfRule type="cellIs" dxfId="90" priority="17" operator="greaterThan">
      <formula>0</formula>
    </cfRule>
  </conditionalFormatting>
  <conditionalFormatting sqref="P42:W42 U43:W43">
    <cfRule type="cellIs" dxfId="89" priority="12" operator="lessThan">
      <formula>0</formula>
    </cfRule>
    <cfRule type="cellIs" dxfId="88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87" priority="10" operator="lessThan">
      <formula>0</formula>
    </cfRule>
    <cfRule type="cellIs" dxfId="86" priority="11" operator="greaterThan">
      <formula>0</formula>
    </cfRule>
  </conditionalFormatting>
  <conditionalFormatting sqref="Z46">
    <cfRule type="cellIs" dxfId="85" priority="1" operator="lessThan">
      <formula>0</formula>
    </cfRule>
    <cfRule type="cellIs" dxfId="84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83" priority="5" operator="lessThan">
      <formula>0</formula>
    </cfRule>
    <cfRule type="cellIs" dxfId="82" priority="6" operator="greaterThan">
      <formula>0</formula>
    </cfRule>
  </conditionalFormatting>
  <dataValidations count="3">
    <dataValidation type="list" allowBlank="1" showInputMessage="1" showErrorMessage="1" sqref="M7:M41" xr:uid="{39C3589A-0E11-4DE0-A47E-A84AF0EB5B4D}">
      <formula1>"áno,nie"</formula1>
    </dataValidation>
    <dataValidation type="custom" allowBlank="1" showErrorMessage="1" error="Hodnota musí byť vždy väčšia ako &quot;0&quot;. " sqref="P41:S41" xr:uid="{F13A4A4B-C38E-42BE-8CC7-1A88D89DCDFD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47C4582D-48B9-46A6-B10E-98DB49E0C4FB}">
      <formula1>"&lt;0"</formula1>
    </dataValidation>
  </dataValidations>
  <hyperlinks>
    <hyperlink ref="E7" r:id="rId1" xr:uid="{46CE348C-0820-4E1E-A3E9-1CE5B58230E8}"/>
    <hyperlink ref="E8" r:id="rId2" xr:uid="{F0815B05-7444-4DA5-8582-8D379476BE44}"/>
    <hyperlink ref="E9" r:id="rId3" xr:uid="{BC29B2CE-D72A-4C95-A8B7-D17066DABD83}"/>
    <hyperlink ref="E10" r:id="rId4" xr:uid="{E1E610D1-ECB4-4562-B738-EDD0A70D4547}"/>
    <hyperlink ref="E11" r:id="rId5" xr:uid="{D4A0871B-4846-4AD9-AC12-499D5B45764F}"/>
    <hyperlink ref="E12" r:id="rId6" xr:uid="{0C1BF91D-74C9-4A09-BBF4-E36A2D2B8DE3}"/>
    <hyperlink ref="E13" r:id="rId7" xr:uid="{2AE92DE8-4D46-45FE-A4A0-73AE7A874946}"/>
    <hyperlink ref="E14" r:id="rId8" xr:uid="{0B41C902-59C6-4ADD-AFDB-BCB9CA493198}"/>
    <hyperlink ref="E15" r:id="rId9" xr:uid="{A6742BA1-F7DE-4B02-B16D-684C96CB8FEA}"/>
    <hyperlink ref="E16" r:id="rId10" xr:uid="{1485F2ED-35DA-4EEC-9710-69EFD1CCF61E}"/>
    <hyperlink ref="E17" r:id="rId11" xr:uid="{D1821E88-5A77-423D-81DA-CD05E9C17E08}"/>
    <hyperlink ref="E19" r:id="rId12" xr:uid="{C5902201-3306-4947-BDE6-31ADE89032E2}"/>
    <hyperlink ref="E20" r:id="rId13" xr:uid="{43985201-1FF0-479A-AC6E-1835CBBB41AE}"/>
    <hyperlink ref="E21" r:id="rId14" xr:uid="{DE343E57-D753-47A0-82A6-C14FF76E2910}"/>
    <hyperlink ref="E22" r:id="rId15" xr:uid="{7E6C6A38-1B6F-47D2-B31C-D94EC180E0BD}"/>
    <hyperlink ref="E23" r:id="rId16" xr:uid="{E432F22C-B314-424E-808B-3E03B23AEF0E}"/>
    <hyperlink ref="E24" r:id="rId17" xr:uid="{E59C9D94-10C5-4043-936B-4F2BDC8439E1}"/>
    <hyperlink ref="E26" r:id="rId18" xr:uid="{C50DC005-B48D-448F-9222-0A06C2452A91}"/>
    <hyperlink ref="E27" r:id="rId19" xr:uid="{5B081566-E524-433B-A3E4-A448EC5746A3}"/>
    <hyperlink ref="E28" r:id="rId20" xr:uid="{C1879FF4-D2A7-4EE2-9F39-625A8EF6583F}"/>
    <hyperlink ref="E29" r:id="rId21" xr:uid="{0BBEAD1D-6C41-419E-9D52-B647565AF406}"/>
    <hyperlink ref="E30" r:id="rId22" xr:uid="{A6B63BE8-FDF4-4F84-A8EE-8849AB93C620}"/>
    <hyperlink ref="E31" r:id="rId23" xr:uid="{FBD128D0-DE42-4CA7-AE8F-5C17DD6E2602}"/>
    <hyperlink ref="E25" r:id="rId24" xr:uid="{1F1F480C-48C5-4D38-B892-D9F4429089D8}"/>
    <hyperlink ref="E18" r:id="rId25" xr:uid="{CE68F815-F72D-414C-A883-9F0039131675}"/>
  </hyperlinks>
  <pageMargins left="0.7" right="0.7" top="0.75" bottom="0.75" header="0.3" footer="0.3"/>
  <legacyDrawing r:id="rId26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86B9F-B048-4C0B-806B-7FF7B3FE9221}">
  <dimension ref="A1:AB50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772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 t="s">
        <v>71</v>
      </c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33" customHeight="1" x14ac:dyDescent="0.2">
      <c r="A8" s="86">
        <v>2</v>
      </c>
      <c r="B8" s="86" t="s">
        <v>71</v>
      </c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33" customHeight="1" x14ac:dyDescent="0.2">
      <c r="A9" s="86">
        <v>3</v>
      </c>
      <c r="B9" s="86" t="s">
        <v>71</v>
      </c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33" customHeight="1" x14ac:dyDescent="0.2">
      <c r="A10" s="86">
        <v>4</v>
      </c>
      <c r="B10" s="86" t="s">
        <v>71</v>
      </c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33" customHeight="1" x14ac:dyDescent="0.2">
      <c r="A11" s="86">
        <v>5</v>
      </c>
      <c r="B11" s="86" t="s">
        <v>71</v>
      </c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21" customHeight="1" x14ac:dyDescent="0.2">
      <c r="A12" s="86">
        <v>6</v>
      </c>
      <c r="B12" s="86" t="s">
        <v>71</v>
      </c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21" customHeight="1" x14ac:dyDescent="0.2">
      <c r="A13" s="86">
        <v>7</v>
      </c>
      <c r="B13" s="86" t="s">
        <v>71</v>
      </c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21" customHeight="1" x14ac:dyDescent="0.2">
      <c r="A14" s="86">
        <v>8</v>
      </c>
      <c r="B14" s="86" t="s">
        <v>71</v>
      </c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21" customHeight="1" x14ac:dyDescent="0.2">
      <c r="A15" s="86">
        <v>9</v>
      </c>
      <c r="B15" s="86" t="s">
        <v>71</v>
      </c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21" customHeight="1" x14ac:dyDescent="0.2">
      <c r="A16" s="86">
        <v>10</v>
      </c>
      <c r="B16" s="86" t="s">
        <v>71</v>
      </c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21" customHeight="1" x14ac:dyDescent="0.2">
      <c r="A17" s="86">
        <v>11</v>
      </c>
      <c r="B17" s="86" t="s">
        <v>71</v>
      </c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21" customHeight="1" x14ac:dyDescent="0.2">
      <c r="A18" s="86">
        <v>12</v>
      </c>
      <c r="B18" s="86" t="s">
        <v>71</v>
      </c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21" customHeight="1" x14ac:dyDescent="0.2">
      <c r="A19" s="86">
        <v>13</v>
      </c>
      <c r="B19" s="86" t="s">
        <v>71</v>
      </c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21" customHeight="1" x14ac:dyDescent="0.2">
      <c r="A20" s="86">
        <v>14</v>
      </c>
      <c r="B20" s="86" t="s">
        <v>71</v>
      </c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21" customHeight="1" x14ac:dyDescent="0.2">
      <c r="A21" s="86">
        <v>15</v>
      </c>
      <c r="B21" s="86" t="s">
        <v>71</v>
      </c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21" customHeight="1" x14ac:dyDescent="0.2">
      <c r="A22" s="86">
        <v>16</v>
      </c>
      <c r="B22" s="86" t="s">
        <v>71</v>
      </c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21" customHeight="1" x14ac:dyDescent="0.2">
      <c r="A23" s="86">
        <v>17</v>
      </c>
      <c r="B23" s="86" t="s">
        <v>71</v>
      </c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8.75" customHeight="1" x14ac:dyDescent="0.2">
      <c r="A24" s="86">
        <v>18</v>
      </c>
      <c r="B24" s="86" t="s">
        <v>71</v>
      </c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8.75" customHeight="1" x14ac:dyDescent="0.2">
      <c r="A25" s="86">
        <v>19</v>
      </c>
      <c r="B25" s="86" t="s">
        <v>71</v>
      </c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8.75" customHeight="1" x14ac:dyDescent="0.2">
      <c r="A26" s="86">
        <v>20</v>
      </c>
      <c r="B26" s="86" t="s">
        <v>71</v>
      </c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8.75" customHeight="1" x14ac:dyDescent="0.2">
      <c r="A27" s="86">
        <v>21</v>
      </c>
      <c r="B27" s="86" t="s">
        <v>71</v>
      </c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8.75" customHeight="1" x14ac:dyDescent="0.2">
      <c r="A28" s="86">
        <v>22</v>
      </c>
      <c r="B28" s="86" t="s">
        <v>71</v>
      </c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8.75" customHeight="1" x14ac:dyDescent="0.2">
      <c r="A29" s="86">
        <v>23</v>
      </c>
      <c r="B29" s="86" t="s">
        <v>71</v>
      </c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8.75" customHeight="1" x14ac:dyDescent="0.2">
      <c r="A30" s="86">
        <v>24</v>
      </c>
      <c r="B30" s="86" t="s">
        <v>71</v>
      </c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8.75" customHeight="1" x14ac:dyDescent="0.2">
      <c r="A31" s="86">
        <v>25</v>
      </c>
      <c r="B31" s="86" t="s">
        <v>71</v>
      </c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8.75" customHeight="1" x14ac:dyDescent="0.2">
      <c r="A32" s="86">
        <v>26</v>
      </c>
      <c r="B32" s="86" t="s">
        <v>71</v>
      </c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>
        <v>27</v>
      </c>
      <c r="B33" s="86" t="s">
        <v>71</v>
      </c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>
        <v>28</v>
      </c>
      <c r="B34" s="86" t="s">
        <v>71</v>
      </c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>
        <v>29</v>
      </c>
      <c r="B35" s="86" t="s">
        <v>71</v>
      </c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>
        <v>30</v>
      </c>
      <c r="B36" s="86" t="s">
        <v>71</v>
      </c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>
        <v>31</v>
      </c>
      <c r="B37" s="86" t="s">
        <v>71</v>
      </c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>
        <v>32</v>
      </c>
      <c r="B38" s="86" t="s">
        <v>71</v>
      </c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>
        <v>33</v>
      </c>
      <c r="B39" s="86" t="s">
        <v>71</v>
      </c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>
        <v>34</v>
      </c>
      <c r="B40" s="86" t="s">
        <v>71</v>
      </c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81" priority="14" operator="lessThan">
      <formula>0</formula>
    </cfRule>
    <cfRule type="cellIs" dxfId="80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79" priority="3" operator="lessThan">
      <formula>0</formula>
    </cfRule>
    <cfRule type="cellIs" dxfId="78" priority="4" operator="greaterThan">
      <formula>0</formula>
    </cfRule>
  </conditionalFormatting>
  <conditionalFormatting sqref="O7:O40">
    <cfRule type="cellIs" dxfId="77" priority="23" operator="lessThan">
      <formula>0</formula>
    </cfRule>
    <cfRule type="cellIs" dxfId="76" priority="24" operator="greaterThan">
      <formula>0</formula>
    </cfRule>
  </conditionalFormatting>
  <conditionalFormatting sqref="O43:O44">
    <cfRule type="cellIs" dxfId="75" priority="16" operator="lessThan">
      <formula>0</formula>
    </cfRule>
    <cfRule type="cellIs" dxfId="74" priority="17" operator="greaterThan">
      <formula>0</formula>
    </cfRule>
  </conditionalFormatting>
  <conditionalFormatting sqref="P42:W42 U43:W43">
    <cfRule type="cellIs" dxfId="73" priority="12" operator="lessThan">
      <formula>0</formula>
    </cfRule>
    <cfRule type="cellIs" dxfId="72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71" priority="10" operator="lessThan">
      <formula>0</formula>
    </cfRule>
    <cfRule type="cellIs" dxfId="70" priority="11" operator="greaterThan">
      <formula>0</formula>
    </cfRule>
  </conditionalFormatting>
  <conditionalFormatting sqref="Z46">
    <cfRule type="cellIs" dxfId="69" priority="1" operator="lessThan">
      <formula>0</formula>
    </cfRule>
    <cfRule type="cellIs" dxfId="68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67" priority="5" operator="lessThan">
      <formula>0</formula>
    </cfRule>
    <cfRule type="cellIs" dxfId="66" priority="6" operator="greaterThan">
      <formula>0</formula>
    </cfRule>
  </conditionalFormatting>
  <dataValidations count="3">
    <dataValidation type="list" allowBlank="1" showInputMessage="1" showErrorMessage="1" sqref="M7:M41" xr:uid="{1895D430-EDDD-40AC-A04F-122862848D9A}">
      <formula1>"áno,nie"</formula1>
    </dataValidation>
    <dataValidation type="custom" allowBlank="1" showErrorMessage="1" error="Hodnota musí byť vždy väčšia ako &quot;0&quot;. " sqref="P41:S41" xr:uid="{D65AAFDB-B855-48D0-A689-BCD04533082F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8B7B517D-A485-4E83-9A9A-94B2B975E814}">
      <formula1>"&lt;0"</formula1>
    </dataValidation>
  </dataValidation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94993-4ADF-43BD-98CD-37A328F1FA82}">
  <dimension ref="A1:AB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773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/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33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33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65" priority="14" operator="lessThan">
      <formula>0</formula>
    </cfRule>
    <cfRule type="cellIs" dxfId="64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O7:O40">
    <cfRule type="cellIs" dxfId="61" priority="23" operator="lessThan">
      <formula>0</formula>
    </cfRule>
    <cfRule type="cellIs" dxfId="60" priority="24" operator="greaterThan">
      <formula>0</formula>
    </cfRule>
  </conditionalFormatting>
  <conditionalFormatting sqref="O43:O44">
    <cfRule type="cellIs" dxfId="59" priority="16" operator="lessThan">
      <formula>0</formula>
    </cfRule>
    <cfRule type="cellIs" dxfId="58" priority="17" operator="greaterThan">
      <formula>0</formula>
    </cfRule>
  </conditionalFormatting>
  <conditionalFormatting sqref="P42:W42 U43:W43">
    <cfRule type="cellIs" dxfId="57" priority="12" operator="lessThan">
      <formula>0</formula>
    </cfRule>
    <cfRule type="cellIs" dxfId="56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55" priority="10" operator="lessThan">
      <formula>0</formula>
    </cfRule>
    <cfRule type="cellIs" dxfId="54" priority="11" operator="greaterThan">
      <formula>0</formula>
    </cfRule>
  </conditionalFormatting>
  <conditionalFormatting sqref="Z46">
    <cfRule type="cellIs" dxfId="53" priority="1" operator="lessThan">
      <formula>0</formula>
    </cfRule>
    <cfRule type="cellIs" dxfId="52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51" priority="5" operator="lessThan">
      <formula>0</formula>
    </cfRule>
    <cfRule type="cellIs" dxfId="50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79FABF43-0C4E-4B1A-861D-BFE8F23F957D}">
      <formula1>"&gt;0"</formula1>
    </dataValidation>
    <dataValidation type="list" allowBlank="1" showInputMessage="1" showErrorMessage="1" sqref="M7:M41" xr:uid="{5F9DC34C-ED58-470A-846F-3DFB52B798E1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23452B80-CE90-42FB-BBC5-C088F10295B7}">
      <formula1>"&lt;0"</formula1>
    </dataValidation>
  </dataValidation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C402F-926C-4184-84CC-C2819A49A80D}">
  <dimension ref="A1:AB50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773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/>
      <c r="C7" s="66"/>
      <c r="D7" s="87"/>
      <c r="E7" s="88"/>
      <c r="F7" s="135"/>
      <c r="G7" s="287">
        <v>0</v>
      </c>
      <c r="H7" s="287">
        <v>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0</v>
      </c>
      <c r="M7" s="279" t="s">
        <v>223</v>
      </c>
      <c r="N7" s="276"/>
      <c r="O7" s="283">
        <f>-2*G7+H7</f>
        <v>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0</v>
      </c>
      <c r="AA7" s="303">
        <f>O7+W7</f>
        <v>0</v>
      </c>
    </row>
    <row r="8" spans="1:27" s="90" customFormat="1" ht="33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33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0</v>
      </c>
      <c r="I43" s="354"/>
      <c r="J43" s="145"/>
      <c r="K43" s="461">
        <f>SUM(K7:K41)</f>
        <v>0</v>
      </c>
      <c r="L43" s="461">
        <f t="shared" ref="L43" si="10">SUM(L7:L41)</f>
        <v>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0</v>
      </c>
      <c r="O44" s="462">
        <f>SUM(O7:O41)</f>
        <v>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0</v>
      </c>
      <c r="AA44" s="131">
        <f>SUM(AA7:AA41)</f>
        <v>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Z46" s="131">
        <f>SUM(AA7:AA41)</f>
        <v>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49" priority="14" operator="lessThan">
      <formula>0</formula>
    </cfRule>
    <cfRule type="cellIs" dxfId="4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47" priority="3" operator="lessThan">
      <formula>0</formula>
    </cfRule>
    <cfRule type="cellIs" dxfId="46" priority="4" operator="greaterThan">
      <formula>0</formula>
    </cfRule>
  </conditionalFormatting>
  <conditionalFormatting sqref="O7:O40">
    <cfRule type="cellIs" dxfId="45" priority="23" operator="lessThan">
      <formula>0</formula>
    </cfRule>
    <cfRule type="cellIs" dxfId="44" priority="24" operator="greaterThan">
      <formula>0</formula>
    </cfRule>
  </conditionalFormatting>
  <conditionalFormatting sqref="O43:O44">
    <cfRule type="cellIs" dxfId="43" priority="16" operator="lessThan">
      <formula>0</formula>
    </cfRule>
    <cfRule type="cellIs" dxfId="42" priority="17" operator="greaterThan">
      <formula>0</formula>
    </cfRule>
  </conditionalFormatting>
  <conditionalFormatting sqref="P42:W42 U43:W43">
    <cfRule type="cellIs" dxfId="41" priority="12" operator="lessThan">
      <formula>0</formula>
    </cfRule>
    <cfRule type="cellIs" dxfId="40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39" priority="10" operator="lessThan">
      <formula>0</formula>
    </cfRule>
    <cfRule type="cellIs" dxfId="38" priority="11" operator="greaterThan">
      <formula>0</formula>
    </cfRule>
  </conditionalFormatting>
  <conditionalFormatting sqref="Z46">
    <cfRule type="cellIs" dxfId="37" priority="1" operator="lessThan">
      <formula>0</formula>
    </cfRule>
    <cfRule type="cellIs" dxfId="36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35" priority="5" operator="lessThan">
      <formula>0</formula>
    </cfRule>
    <cfRule type="cellIs" dxfId="34" priority="6" operator="greaterThan">
      <formula>0</formula>
    </cfRule>
  </conditionalFormatting>
  <dataValidations count="3">
    <dataValidation type="list" allowBlank="1" showInputMessage="1" showErrorMessage="1" sqref="M7:M41" xr:uid="{81BCB7B3-1AEE-4514-B937-5EC81029CCBD}">
      <formula1>"áno,nie"</formula1>
    </dataValidation>
    <dataValidation type="custom" allowBlank="1" showErrorMessage="1" error="Hodnota musí byť vždy väčšia ako &quot;0&quot;. " sqref="P41:S41" xr:uid="{0CC052D8-2A94-41B0-B53D-DB4490473A53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982C9603-6F7B-4086-9244-2FFFA9DCE79B}">
      <formula1>"&lt;0"</formula1>
    </dataValidation>
  </dataValidations>
  <pageMargins left="0.7" right="0.7" top="0.75" bottom="0.75" header="0.3" footer="0.3"/>
  <legacy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6B733-1213-413D-A114-FCFB0E62F1C6}">
  <dimension ref="A1:AB50"/>
  <sheetViews>
    <sheetView workbookViewId="0">
      <pane xSplit="2" ySplit="6" topLeftCell="Y7" activePane="bottomRight" state="frozen"/>
      <selection pane="topRight" activeCell="C1" sqref="C1"/>
      <selection pane="bottomLeft" activeCell="A7" sqref="A7"/>
      <selection pane="bottomRight" activeCell="P7" sqref="P7:U40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774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7" ht="18.75" customHeight="1" thickBot="1" x14ac:dyDescent="0.3"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7" s="90" customFormat="1" ht="33" customHeight="1" x14ac:dyDescent="0.2">
      <c r="A7" s="86">
        <v>1</v>
      </c>
      <c r="B7" s="86" t="s">
        <v>74</v>
      </c>
      <c r="C7" s="66" t="s">
        <v>775</v>
      </c>
      <c r="D7" s="87" t="s">
        <v>776</v>
      </c>
      <c r="E7" s="88" t="s">
        <v>111</v>
      </c>
      <c r="F7" s="135">
        <v>45658</v>
      </c>
      <c r="G7" s="287">
        <v>0</v>
      </c>
      <c r="H7" s="287">
        <v>89850</v>
      </c>
      <c r="I7" s="275" t="str">
        <f>IF(YEAR($F7)=2021,G7,"0€")</f>
        <v>0€</v>
      </c>
      <c r="J7" s="275" t="str">
        <f>IF(YEAR($F7)=2021,H7,"0€")</f>
        <v>0€</v>
      </c>
      <c r="K7" s="275">
        <f t="shared" ref="K7:L22" si="0">IF(YEAR($F7)&gt;2021,G7,0)</f>
        <v>0</v>
      </c>
      <c r="L7" s="280">
        <f t="shared" si="0"/>
        <v>89850</v>
      </c>
      <c r="M7" s="279" t="s">
        <v>218</v>
      </c>
      <c r="N7" s="276"/>
      <c r="O7" s="283">
        <f>-2*G7+H7</f>
        <v>89850</v>
      </c>
      <c r="P7" s="299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564">
        <f>I7+K7+T7</f>
        <v>0</v>
      </c>
      <c r="Z7" s="575">
        <f>J7+L7+U7</f>
        <v>89850</v>
      </c>
      <c r="AA7" s="303">
        <f>O7+W7</f>
        <v>89850</v>
      </c>
    </row>
    <row r="8" spans="1:27" s="90" customFormat="1" ht="33" customHeight="1" x14ac:dyDescent="0.2">
      <c r="A8" s="86">
        <v>2</v>
      </c>
      <c r="B8" s="86"/>
      <c r="C8" s="86"/>
      <c r="D8" s="87"/>
      <c r="E8" s="93"/>
      <c r="F8" s="135"/>
      <c r="G8" s="287">
        <v>0</v>
      </c>
      <c r="H8" s="287">
        <v>0</v>
      </c>
      <c r="I8" s="275" t="str">
        <f t="shared" ref="I8:J40" si="1">IF(YEAR($F8)=2021,G8,"0€")</f>
        <v>0€</v>
      </c>
      <c r="J8" s="275" t="str">
        <f t="shared" si="1"/>
        <v>0€</v>
      </c>
      <c r="K8" s="275">
        <f t="shared" si="0"/>
        <v>0</v>
      </c>
      <c r="L8" s="280">
        <f t="shared" si="0"/>
        <v>0</v>
      </c>
      <c r="M8" s="279" t="s">
        <v>223</v>
      </c>
      <c r="N8" s="276"/>
      <c r="O8" s="283">
        <f t="shared" ref="O8:O40" si="2">-2*G8+H8</f>
        <v>0</v>
      </c>
      <c r="P8" s="299">
        <v>0</v>
      </c>
      <c r="Q8" s="299">
        <v>0</v>
      </c>
      <c r="R8" s="299">
        <v>0</v>
      </c>
      <c r="S8" s="299">
        <v>0</v>
      </c>
      <c r="T8" s="276">
        <f t="shared" ref="T8:U23" si="3">R8-P8</f>
        <v>0</v>
      </c>
      <c r="U8" s="276">
        <f t="shared" si="3"/>
        <v>0</v>
      </c>
      <c r="V8" s="289"/>
      <c r="W8" s="284">
        <f t="shared" ref="W8:W40" si="4">-2*T8+U8</f>
        <v>0</v>
      </c>
      <c r="Y8" s="140">
        <f>I8+K8+T8</f>
        <v>0</v>
      </c>
      <c r="Z8" s="139">
        <f t="shared" ref="Z8:Z40" si="5">J8+L8+U8</f>
        <v>0</v>
      </c>
      <c r="AA8" s="303">
        <f t="shared" ref="AA8:AA40" si="6">O8+W8</f>
        <v>0</v>
      </c>
    </row>
    <row r="9" spans="1:27" s="90" customFormat="1" ht="33" customHeight="1" x14ac:dyDescent="0.2">
      <c r="A9" s="86">
        <v>3</v>
      </c>
      <c r="B9" s="86"/>
      <c r="C9" s="86"/>
      <c r="D9" s="87"/>
      <c r="E9" s="93"/>
      <c r="F9" s="135"/>
      <c r="G9" s="287">
        <v>0</v>
      </c>
      <c r="H9" s="287">
        <v>0</v>
      </c>
      <c r="I9" s="275" t="str">
        <f t="shared" si="1"/>
        <v>0€</v>
      </c>
      <c r="J9" s="275" t="str">
        <f t="shared" si="1"/>
        <v>0€</v>
      </c>
      <c r="K9" s="275">
        <f t="shared" si="0"/>
        <v>0</v>
      </c>
      <c r="L9" s="280">
        <f t="shared" si="0"/>
        <v>0</v>
      </c>
      <c r="M9" s="279" t="s">
        <v>223</v>
      </c>
      <c r="N9" s="276"/>
      <c r="O9" s="283">
        <f t="shared" si="2"/>
        <v>0</v>
      </c>
      <c r="P9" s="299">
        <v>0</v>
      </c>
      <c r="Q9" s="299">
        <v>0</v>
      </c>
      <c r="R9" s="299">
        <v>0</v>
      </c>
      <c r="S9" s="299">
        <v>0</v>
      </c>
      <c r="T9" s="276">
        <f t="shared" si="3"/>
        <v>0</v>
      </c>
      <c r="U9" s="276">
        <f t="shared" si="3"/>
        <v>0</v>
      </c>
      <c r="V9" s="288"/>
      <c r="W9" s="284">
        <f t="shared" si="4"/>
        <v>0</v>
      </c>
      <c r="Y9" s="140">
        <f t="shared" ref="Y9:Y40" si="7">I9+K9+T9</f>
        <v>0</v>
      </c>
      <c r="Z9" s="139">
        <f t="shared" si="5"/>
        <v>0</v>
      </c>
      <c r="AA9" s="303">
        <f t="shared" si="6"/>
        <v>0</v>
      </c>
    </row>
    <row r="10" spans="1:27" s="90" customFormat="1" ht="33" customHeight="1" x14ac:dyDescent="0.2">
      <c r="A10" s="86">
        <v>4</v>
      </c>
      <c r="B10" s="86"/>
      <c r="C10" s="66"/>
      <c r="D10" s="94"/>
      <c r="E10" s="88"/>
      <c r="F10" s="135"/>
      <c r="G10" s="287">
        <v>0</v>
      </c>
      <c r="H10" s="287">
        <v>0</v>
      </c>
      <c r="I10" s="275" t="str">
        <f t="shared" si="1"/>
        <v>0€</v>
      </c>
      <c r="J10" s="275" t="str">
        <f t="shared" si="1"/>
        <v>0€</v>
      </c>
      <c r="K10" s="275">
        <f t="shared" si="0"/>
        <v>0</v>
      </c>
      <c r="L10" s="280">
        <f t="shared" si="0"/>
        <v>0</v>
      </c>
      <c r="M10" s="279" t="s">
        <v>223</v>
      </c>
      <c r="N10" s="276"/>
      <c r="O10" s="283">
        <f t="shared" si="2"/>
        <v>0</v>
      </c>
      <c r="P10" s="299">
        <v>0</v>
      </c>
      <c r="Q10" s="299">
        <v>0</v>
      </c>
      <c r="R10" s="299">
        <v>0</v>
      </c>
      <c r="S10" s="299">
        <v>0</v>
      </c>
      <c r="T10" s="276">
        <f t="shared" si="3"/>
        <v>0</v>
      </c>
      <c r="U10" s="276">
        <f t="shared" si="3"/>
        <v>0</v>
      </c>
      <c r="V10" s="288"/>
      <c r="W10" s="284">
        <f t="shared" si="4"/>
        <v>0</v>
      </c>
      <c r="Y10" s="140">
        <f t="shared" si="7"/>
        <v>0</v>
      </c>
      <c r="Z10" s="139">
        <f t="shared" si="5"/>
        <v>0</v>
      </c>
      <c r="AA10" s="303">
        <f t="shared" si="6"/>
        <v>0</v>
      </c>
    </row>
    <row r="11" spans="1:27" s="90" customFormat="1" ht="33" customHeight="1" x14ac:dyDescent="0.2">
      <c r="A11" s="86">
        <v>5</v>
      </c>
      <c r="B11" s="86"/>
      <c r="C11" s="87"/>
      <c r="D11" s="87"/>
      <c r="E11" s="93"/>
      <c r="F11" s="135"/>
      <c r="G11" s="287">
        <v>0</v>
      </c>
      <c r="H11" s="287">
        <v>0</v>
      </c>
      <c r="I11" s="275" t="str">
        <f t="shared" si="1"/>
        <v>0€</v>
      </c>
      <c r="J11" s="275" t="str">
        <f t="shared" si="1"/>
        <v>0€</v>
      </c>
      <c r="K11" s="275">
        <f t="shared" si="0"/>
        <v>0</v>
      </c>
      <c r="L11" s="280">
        <f t="shared" si="0"/>
        <v>0</v>
      </c>
      <c r="M11" s="279" t="s">
        <v>223</v>
      </c>
      <c r="N11" s="276"/>
      <c r="O11" s="283">
        <f t="shared" si="2"/>
        <v>0</v>
      </c>
      <c r="P11" s="299">
        <v>0</v>
      </c>
      <c r="Q11" s="299">
        <v>0</v>
      </c>
      <c r="R11" s="299">
        <v>0</v>
      </c>
      <c r="S11" s="299">
        <v>0</v>
      </c>
      <c r="T11" s="276">
        <f t="shared" si="3"/>
        <v>0</v>
      </c>
      <c r="U11" s="276">
        <f t="shared" si="3"/>
        <v>0</v>
      </c>
      <c r="V11" s="288"/>
      <c r="W11" s="284">
        <f t="shared" si="4"/>
        <v>0</v>
      </c>
      <c r="Y11" s="140">
        <f t="shared" si="7"/>
        <v>0</v>
      </c>
      <c r="Z11" s="139">
        <f t="shared" si="5"/>
        <v>0</v>
      </c>
      <c r="AA11" s="303">
        <f t="shared" si="6"/>
        <v>0</v>
      </c>
    </row>
    <row r="12" spans="1:27" s="90" customFormat="1" ht="21" customHeight="1" x14ac:dyDescent="0.2">
      <c r="A12" s="86">
        <v>6</v>
      </c>
      <c r="B12" s="86"/>
      <c r="C12" s="66"/>
      <c r="D12" s="94"/>
      <c r="E12" s="93"/>
      <c r="F12" s="135"/>
      <c r="G12" s="287">
        <v>0</v>
      </c>
      <c r="H12" s="287">
        <v>0</v>
      </c>
      <c r="I12" s="275" t="str">
        <f t="shared" si="1"/>
        <v>0€</v>
      </c>
      <c r="J12" s="275" t="str">
        <f t="shared" si="1"/>
        <v>0€</v>
      </c>
      <c r="K12" s="275">
        <f t="shared" si="0"/>
        <v>0</v>
      </c>
      <c r="L12" s="280">
        <f t="shared" si="0"/>
        <v>0</v>
      </c>
      <c r="M12" s="279" t="s">
        <v>223</v>
      </c>
      <c r="N12" s="276"/>
      <c r="O12" s="283">
        <f t="shared" si="2"/>
        <v>0</v>
      </c>
      <c r="P12" s="299">
        <v>0</v>
      </c>
      <c r="Q12" s="299">
        <v>0</v>
      </c>
      <c r="R12" s="299">
        <v>0</v>
      </c>
      <c r="S12" s="299">
        <v>0</v>
      </c>
      <c r="T12" s="276">
        <f t="shared" si="3"/>
        <v>0</v>
      </c>
      <c r="U12" s="276">
        <f t="shared" si="3"/>
        <v>0</v>
      </c>
      <c r="V12" s="288"/>
      <c r="W12" s="284">
        <f t="shared" si="4"/>
        <v>0</v>
      </c>
      <c r="Y12" s="140">
        <f t="shared" si="7"/>
        <v>0</v>
      </c>
      <c r="Z12" s="139">
        <f t="shared" si="5"/>
        <v>0</v>
      </c>
      <c r="AA12" s="303">
        <f t="shared" si="6"/>
        <v>0</v>
      </c>
    </row>
    <row r="13" spans="1:27" s="90" customFormat="1" ht="21" customHeight="1" x14ac:dyDescent="0.2">
      <c r="A13" s="86">
        <v>7</v>
      </c>
      <c r="B13" s="86"/>
      <c r="C13" s="66"/>
      <c r="D13" s="94"/>
      <c r="E13" s="88"/>
      <c r="F13" s="135"/>
      <c r="G13" s="287">
        <v>0</v>
      </c>
      <c r="H13" s="287">
        <v>0</v>
      </c>
      <c r="I13" s="275" t="str">
        <f t="shared" si="1"/>
        <v>0€</v>
      </c>
      <c r="J13" s="275" t="str">
        <f t="shared" si="1"/>
        <v>0€</v>
      </c>
      <c r="K13" s="275">
        <f t="shared" si="0"/>
        <v>0</v>
      </c>
      <c r="L13" s="280">
        <f t="shared" si="0"/>
        <v>0</v>
      </c>
      <c r="M13" s="279" t="s">
        <v>223</v>
      </c>
      <c r="N13" s="276"/>
      <c r="O13" s="283">
        <f t="shared" si="2"/>
        <v>0</v>
      </c>
      <c r="P13" s="299">
        <v>0</v>
      </c>
      <c r="Q13" s="299">
        <v>0</v>
      </c>
      <c r="R13" s="299">
        <v>0</v>
      </c>
      <c r="S13" s="299">
        <v>0</v>
      </c>
      <c r="T13" s="276">
        <f t="shared" si="3"/>
        <v>0</v>
      </c>
      <c r="U13" s="276">
        <f t="shared" si="3"/>
        <v>0</v>
      </c>
      <c r="V13" s="288"/>
      <c r="W13" s="284">
        <f t="shared" si="4"/>
        <v>0</v>
      </c>
      <c r="Y13" s="140">
        <f t="shared" si="7"/>
        <v>0</v>
      </c>
      <c r="Z13" s="139">
        <f t="shared" si="5"/>
        <v>0</v>
      </c>
      <c r="AA13" s="303">
        <f t="shared" si="6"/>
        <v>0</v>
      </c>
    </row>
    <row r="14" spans="1:27" s="90" customFormat="1" ht="21" customHeight="1" x14ac:dyDescent="0.2">
      <c r="A14" s="86">
        <v>8</v>
      </c>
      <c r="B14" s="86"/>
      <c r="C14" s="66"/>
      <c r="D14" s="94"/>
      <c r="E14" s="88"/>
      <c r="F14" s="135"/>
      <c r="G14" s="287">
        <v>0</v>
      </c>
      <c r="H14" s="287">
        <v>0</v>
      </c>
      <c r="I14" s="275" t="str">
        <f t="shared" si="1"/>
        <v>0€</v>
      </c>
      <c r="J14" s="275" t="str">
        <f t="shared" si="1"/>
        <v>0€</v>
      </c>
      <c r="K14" s="275">
        <f t="shared" si="0"/>
        <v>0</v>
      </c>
      <c r="L14" s="280">
        <f t="shared" si="0"/>
        <v>0</v>
      </c>
      <c r="M14" s="279" t="s">
        <v>223</v>
      </c>
      <c r="N14" s="276"/>
      <c r="O14" s="283">
        <f t="shared" si="2"/>
        <v>0</v>
      </c>
      <c r="P14" s="299">
        <v>0</v>
      </c>
      <c r="Q14" s="299">
        <v>0</v>
      </c>
      <c r="R14" s="299">
        <v>0</v>
      </c>
      <c r="S14" s="299">
        <v>0</v>
      </c>
      <c r="T14" s="276">
        <f t="shared" si="3"/>
        <v>0</v>
      </c>
      <c r="U14" s="276">
        <f t="shared" si="3"/>
        <v>0</v>
      </c>
      <c r="V14" s="288"/>
      <c r="W14" s="284">
        <f t="shared" si="4"/>
        <v>0</v>
      </c>
      <c r="Y14" s="140">
        <f t="shared" si="7"/>
        <v>0</v>
      </c>
      <c r="Z14" s="139">
        <f t="shared" si="5"/>
        <v>0</v>
      </c>
      <c r="AA14" s="303">
        <f t="shared" si="6"/>
        <v>0</v>
      </c>
    </row>
    <row r="15" spans="1:27" ht="21" customHeight="1" x14ac:dyDescent="0.2">
      <c r="A15" s="86">
        <v>9</v>
      </c>
      <c r="B15" s="86"/>
      <c r="C15" s="66"/>
      <c r="D15" s="94"/>
      <c r="E15" s="88"/>
      <c r="F15" s="135"/>
      <c r="G15" s="287">
        <v>0</v>
      </c>
      <c r="H15" s="287">
        <v>0</v>
      </c>
      <c r="I15" s="275" t="str">
        <f t="shared" si="1"/>
        <v>0€</v>
      </c>
      <c r="J15" s="275" t="str">
        <f t="shared" si="1"/>
        <v>0€</v>
      </c>
      <c r="K15" s="275">
        <f t="shared" si="0"/>
        <v>0</v>
      </c>
      <c r="L15" s="280">
        <f t="shared" si="0"/>
        <v>0</v>
      </c>
      <c r="M15" s="279" t="s">
        <v>223</v>
      </c>
      <c r="N15" s="276"/>
      <c r="O15" s="283">
        <f t="shared" si="2"/>
        <v>0</v>
      </c>
      <c r="P15" s="299">
        <v>0</v>
      </c>
      <c r="Q15" s="299">
        <v>0</v>
      </c>
      <c r="R15" s="299">
        <v>0</v>
      </c>
      <c r="S15" s="299">
        <v>0</v>
      </c>
      <c r="T15" s="276">
        <f t="shared" si="3"/>
        <v>0</v>
      </c>
      <c r="U15" s="276">
        <f t="shared" si="3"/>
        <v>0</v>
      </c>
      <c r="V15" s="288"/>
      <c r="W15" s="284">
        <f t="shared" si="4"/>
        <v>0</v>
      </c>
      <c r="Y15" s="140">
        <f t="shared" si="7"/>
        <v>0</v>
      </c>
      <c r="Z15" s="139">
        <f t="shared" si="5"/>
        <v>0</v>
      </c>
      <c r="AA15" s="303">
        <f t="shared" si="6"/>
        <v>0</v>
      </c>
    </row>
    <row r="16" spans="1:27" ht="21" customHeight="1" x14ac:dyDescent="0.2">
      <c r="A16" s="86">
        <v>10</v>
      </c>
      <c r="B16" s="86"/>
      <c r="C16" s="66"/>
      <c r="D16" s="94"/>
      <c r="E16" s="115"/>
      <c r="F16" s="135"/>
      <c r="G16" s="287">
        <v>0</v>
      </c>
      <c r="H16" s="287">
        <v>0</v>
      </c>
      <c r="I16" s="275" t="str">
        <f t="shared" si="1"/>
        <v>0€</v>
      </c>
      <c r="J16" s="275" t="str">
        <f t="shared" si="1"/>
        <v>0€</v>
      </c>
      <c r="K16" s="275">
        <f t="shared" si="0"/>
        <v>0</v>
      </c>
      <c r="L16" s="280">
        <f t="shared" si="0"/>
        <v>0</v>
      </c>
      <c r="M16" s="279" t="s">
        <v>223</v>
      </c>
      <c r="N16" s="276"/>
      <c r="O16" s="283">
        <f t="shared" si="2"/>
        <v>0</v>
      </c>
      <c r="P16" s="299">
        <v>0</v>
      </c>
      <c r="Q16" s="299">
        <v>0</v>
      </c>
      <c r="R16" s="299">
        <v>0</v>
      </c>
      <c r="S16" s="299">
        <v>0</v>
      </c>
      <c r="T16" s="276">
        <f t="shared" si="3"/>
        <v>0</v>
      </c>
      <c r="U16" s="276">
        <f t="shared" si="3"/>
        <v>0</v>
      </c>
      <c r="V16" s="288"/>
      <c r="W16" s="284">
        <f t="shared" si="4"/>
        <v>0</v>
      </c>
      <c r="Y16" s="140">
        <f t="shared" si="7"/>
        <v>0</v>
      </c>
      <c r="Z16" s="139">
        <f t="shared" si="5"/>
        <v>0</v>
      </c>
      <c r="AA16" s="303">
        <f t="shared" si="6"/>
        <v>0</v>
      </c>
    </row>
    <row r="17" spans="1:27" ht="21" customHeight="1" x14ac:dyDescent="0.2">
      <c r="A17" s="86">
        <v>11</v>
      </c>
      <c r="B17" s="86"/>
      <c r="C17" s="86"/>
      <c r="D17" s="87"/>
      <c r="E17" s="115"/>
      <c r="F17" s="135"/>
      <c r="G17" s="287">
        <v>0</v>
      </c>
      <c r="H17" s="287">
        <v>0</v>
      </c>
      <c r="I17" s="275" t="str">
        <f t="shared" si="1"/>
        <v>0€</v>
      </c>
      <c r="J17" s="275" t="str">
        <f t="shared" si="1"/>
        <v>0€</v>
      </c>
      <c r="K17" s="275">
        <f t="shared" si="0"/>
        <v>0</v>
      </c>
      <c r="L17" s="280">
        <f t="shared" si="0"/>
        <v>0</v>
      </c>
      <c r="M17" s="279" t="s">
        <v>223</v>
      </c>
      <c r="N17" s="276"/>
      <c r="O17" s="283">
        <f t="shared" si="2"/>
        <v>0</v>
      </c>
      <c r="P17" s="299">
        <v>0</v>
      </c>
      <c r="Q17" s="299">
        <v>0</v>
      </c>
      <c r="R17" s="299">
        <v>0</v>
      </c>
      <c r="S17" s="299">
        <v>0</v>
      </c>
      <c r="T17" s="276">
        <f t="shared" si="3"/>
        <v>0</v>
      </c>
      <c r="U17" s="276">
        <f t="shared" si="3"/>
        <v>0</v>
      </c>
      <c r="V17" s="288"/>
      <c r="W17" s="284">
        <f t="shared" si="4"/>
        <v>0</v>
      </c>
      <c r="Y17" s="140">
        <f t="shared" si="7"/>
        <v>0</v>
      </c>
      <c r="Z17" s="139">
        <f t="shared" si="5"/>
        <v>0</v>
      </c>
      <c r="AA17" s="303">
        <f t="shared" si="6"/>
        <v>0</v>
      </c>
    </row>
    <row r="18" spans="1:27" ht="21" customHeight="1" x14ac:dyDescent="0.2">
      <c r="A18" s="86">
        <v>12</v>
      </c>
      <c r="B18" s="86"/>
      <c r="C18" s="1"/>
      <c r="D18" s="122"/>
      <c r="E18" s="93"/>
      <c r="F18" s="135"/>
      <c r="G18" s="287">
        <v>0</v>
      </c>
      <c r="H18" s="287">
        <v>0</v>
      </c>
      <c r="I18" s="275" t="str">
        <f t="shared" si="1"/>
        <v>0€</v>
      </c>
      <c r="J18" s="275" t="str">
        <f t="shared" si="1"/>
        <v>0€</v>
      </c>
      <c r="K18" s="275">
        <f t="shared" si="0"/>
        <v>0</v>
      </c>
      <c r="L18" s="280">
        <f t="shared" si="0"/>
        <v>0</v>
      </c>
      <c r="M18" s="279" t="s">
        <v>223</v>
      </c>
      <c r="N18" s="276"/>
      <c r="O18" s="283">
        <f t="shared" si="2"/>
        <v>0</v>
      </c>
      <c r="P18" s="299">
        <v>0</v>
      </c>
      <c r="Q18" s="299">
        <v>0</v>
      </c>
      <c r="R18" s="299">
        <v>0</v>
      </c>
      <c r="S18" s="299">
        <v>0</v>
      </c>
      <c r="T18" s="276">
        <f t="shared" si="3"/>
        <v>0</v>
      </c>
      <c r="U18" s="276">
        <f t="shared" si="3"/>
        <v>0</v>
      </c>
      <c r="V18" s="288"/>
      <c r="W18" s="284">
        <f t="shared" si="4"/>
        <v>0</v>
      </c>
      <c r="Y18" s="140">
        <f t="shared" si="7"/>
        <v>0</v>
      </c>
      <c r="Z18" s="139">
        <f t="shared" si="5"/>
        <v>0</v>
      </c>
      <c r="AA18" s="303">
        <f t="shared" si="6"/>
        <v>0</v>
      </c>
    </row>
    <row r="19" spans="1:27" ht="21" customHeight="1" x14ac:dyDescent="0.2">
      <c r="A19" s="86">
        <v>13</v>
      </c>
      <c r="B19" s="86"/>
      <c r="C19" s="190"/>
      <c r="D19" s="117"/>
      <c r="E19" s="93"/>
      <c r="F19" s="135"/>
      <c r="G19" s="287">
        <v>0</v>
      </c>
      <c r="H19" s="287">
        <v>0</v>
      </c>
      <c r="I19" s="275" t="str">
        <f t="shared" si="1"/>
        <v>0€</v>
      </c>
      <c r="J19" s="275" t="str">
        <f t="shared" si="1"/>
        <v>0€</v>
      </c>
      <c r="K19" s="275">
        <f t="shared" si="0"/>
        <v>0</v>
      </c>
      <c r="L19" s="280">
        <f t="shared" si="0"/>
        <v>0</v>
      </c>
      <c r="M19" s="279" t="s">
        <v>223</v>
      </c>
      <c r="N19" s="276"/>
      <c r="O19" s="283">
        <f t="shared" si="2"/>
        <v>0</v>
      </c>
      <c r="P19" s="299">
        <v>0</v>
      </c>
      <c r="Q19" s="299">
        <v>0</v>
      </c>
      <c r="R19" s="299">
        <v>0</v>
      </c>
      <c r="S19" s="299">
        <v>0</v>
      </c>
      <c r="T19" s="276">
        <f t="shared" si="3"/>
        <v>0</v>
      </c>
      <c r="U19" s="276">
        <f t="shared" si="3"/>
        <v>0</v>
      </c>
      <c r="V19" s="288"/>
      <c r="W19" s="284">
        <f t="shared" si="4"/>
        <v>0</v>
      </c>
      <c r="Y19" s="140">
        <f t="shared" si="7"/>
        <v>0</v>
      </c>
      <c r="Z19" s="139">
        <f t="shared" si="5"/>
        <v>0</v>
      </c>
      <c r="AA19" s="303">
        <f t="shared" si="6"/>
        <v>0</v>
      </c>
    </row>
    <row r="20" spans="1:27" ht="21" customHeight="1" x14ac:dyDescent="0.2">
      <c r="A20" s="86">
        <v>14</v>
      </c>
      <c r="B20" s="86"/>
      <c r="C20" s="66"/>
      <c r="D20" s="117"/>
      <c r="E20" s="246"/>
      <c r="F20" s="135"/>
      <c r="G20" s="287">
        <v>0</v>
      </c>
      <c r="H20" s="287">
        <v>0</v>
      </c>
      <c r="I20" s="275" t="str">
        <f t="shared" si="1"/>
        <v>0€</v>
      </c>
      <c r="J20" s="275" t="str">
        <f t="shared" si="1"/>
        <v>0€</v>
      </c>
      <c r="K20" s="275">
        <f t="shared" si="0"/>
        <v>0</v>
      </c>
      <c r="L20" s="280">
        <f t="shared" si="0"/>
        <v>0</v>
      </c>
      <c r="M20" s="279" t="s">
        <v>223</v>
      </c>
      <c r="N20" s="276"/>
      <c r="O20" s="283">
        <f t="shared" si="2"/>
        <v>0</v>
      </c>
      <c r="P20" s="299">
        <v>0</v>
      </c>
      <c r="Q20" s="299">
        <v>0</v>
      </c>
      <c r="R20" s="299">
        <v>0</v>
      </c>
      <c r="S20" s="299">
        <v>0</v>
      </c>
      <c r="T20" s="276">
        <f t="shared" si="3"/>
        <v>0</v>
      </c>
      <c r="U20" s="276">
        <f t="shared" si="3"/>
        <v>0</v>
      </c>
      <c r="V20" s="288"/>
      <c r="W20" s="284">
        <f t="shared" si="4"/>
        <v>0</v>
      </c>
      <c r="Y20" s="140">
        <f t="shared" si="7"/>
        <v>0</v>
      </c>
      <c r="Z20" s="139">
        <f t="shared" si="5"/>
        <v>0</v>
      </c>
      <c r="AA20" s="303">
        <f t="shared" si="6"/>
        <v>0</v>
      </c>
    </row>
    <row r="21" spans="1:27" ht="21" customHeight="1" x14ac:dyDescent="0.2">
      <c r="A21" s="86">
        <v>15</v>
      </c>
      <c r="B21" s="86"/>
      <c r="C21" s="66"/>
      <c r="D21" s="117"/>
      <c r="E21" s="246"/>
      <c r="F21" s="135"/>
      <c r="G21" s="287">
        <v>0</v>
      </c>
      <c r="H21" s="287">
        <v>0</v>
      </c>
      <c r="I21" s="275" t="str">
        <f t="shared" si="1"/>
        <v>0€</v>
      </c>
      <c r="J21" s="275" t="str">
        <f t="shared" si="1"/>
        <v>0€</v>
      </c>
      <c r="K21" s="275">
        <f t="shared" si="0"/>
        <v>0</v>
      </c>
      <c r="L21" s="280">
        <f t="shared" si="0"/>
        <v>0</v>
      </c>
      <c r="M21" s="279" t="s">
        <v>223</v>
      </c>
      <c r="N21" s="276"/>
      <c r="O21" s="283">
        <f t="shared" si="2"/>
        <v>0</v>
      </c>
      <c r="P21" s="299">
        <v>0</v>
      </c>
      <c r="Q21" s="299">
        <v>0</v>
      </c>
      <c r="R21" s="299">
        <v>0</v>
      </c>
      <c r="S21" s="299">
        <v>0</v>
      </c>
      <c r="T21" s="276">
        <f t="shared" si="3"/>
        <v>0</v>
      </c>
      <c r="U21" s="276">
        <f t="shared" si="3"/>
        <v>0</v>
      </c>
      <c r="V21" s="288"/>
      <c r="W21" s="284">
        <f t="shared" si="4"/>
        <v>0</v>
      </c>
      <c r="Y21" s="140">
        <f t="shared" si="7"/>
        <v>0</v>
      </c>
      <c r="Z21" s="139">
        <f t="shared" si="5"/>
        <v>0</v>
      </c>
      <c r="AA21" s="303">
        <f t="shared" si="6"/>
        <v>0</v>
      </c>
    </row>
    <row r="22" spans="1:27" ht="21" customHeight="1" x14ac:dyDescent="0.2">
      <c r="A22" s="86">
        <v>16</v>
      </c>
      <c r="B22" s="86"/>
      <c r="C22" s="250"/>
      <c r="D22" s="117"/>
      <c r="E22" s="245"/>
      <c r="F22" s="135"/>
      <c r="G22" s="287">
        <v>0</v>
      </c>
      <c r="H22" s="287">
        <v>0</v>
      </c>
      <c r="I22" s="275" t="str">
        <f t="shared" si="1"/>
        <v>0€</v>
      </c>
      <c r="J22" s="275" t="str">
        <f t="shared" si="1"/>
        <v>0€</v>
      </c>
      <c r="K22" s="275">
        <f t="shared" si="0"/>
        <v>0</v>
      </c>
      <c r="L22" s="280">
        <f t="shared" si="0"/>
        <v>0</v>
      </c>
      <c r="M22" s="279" t="s">
        <v>223</v>
      </c>
      <c r="N22" s="276"/>
      <c r="O22" s="283">
        <f t="shared" si="2"/>
        <v>0</v>
      </c>
      <c r="P22" s="299">
        <v>0</v>
      </c>
      <c r="Q22" s="299">
        <v>0</v>
      </c>
      <c r="R22" s="299">
        <v>0</v>
      </c>
      <c r="S22" s="299">
        <v>0</v>
      </c>
      <c r="T22" s="276">
        <f t="shared" si="3"/>
        <v>0</v>
      </c>
      <c r="U22" s="276">
        <f t="shared" si="3"/>
        <v>0</v>
      </c>
      <c r="V22" s="288"/>
      <c r="W22" s="284">
        <f t="shared" si="4"/>
        <v>0</v>
      </c>
      <c r="Y22" s="140">
        <f t="shared" si="7"/>
        <v>0</v>
      </c>
      <c r="Z22" s="139">
        <f t="shared" si="5"/>
        <v>0</v>
      </c>
      <c r="AA22" s="303">
        <f t="shared" si="6"/>
        <v>0</v>
      </c>
    </row>
    <row r="23" spans="1:27" ht="21" customHeight="1" x14ac:dyDescent="0.2">
      <c r="A23" s="86"/>
      <c r="B23" s="86"/>
      <c r="C23" s="261"/>
      <c r="D23" s="177"/>
      <c r="E23" s="147"/>
      <c r="F23" s="135"/>
      <c r="G23" s="287">
        <v>0</v>
      </c>
      <c r="H23" s="287">
        <v>0</v>
      </c>
      <c r="I23" s="275" t="str">
        <f t="shared" si="1"/>
        <v>0€</v>
      </c>
      <c r="J23" s="275" t="str">
        <f t="shared" si="1"/>
        <v>0€</v>
      </c>
      <c r="K23" s="275">
        <f t="shared" ref="K23:L40" si="8">IF(YEAR($F23)&gt;2021,G23,0)</f>
        <v>0</v>
      </c>
      <c r="L23" s="280">
        <f t="shared" si="8"/>
        <v>0</v>
      </c>
      <c r="M23" s="279" t="s">
        <v>223</v>
      </c>
      <c r="N23" s="276"/>
      <c r="O23" s="283">
        <f t="shared" si="2"/>
        <v>0</v>
      </c>
      <c r="P23" s="299">
        <v>0</v>
      </c>
      <c r="Q23" s="299">
        <v>0</v>
      </c>
      <c r="R23" s="299">
        <v>0</v>
      </c>
      <c r="S23" s="299">
        <v>0</v>
      </c>
      <c r="T23" s="276">
        <f t="shared" si="3"/>
        <v>0</v>
      </c>
      <c r="U23" s="276">
        <f t="shared" si="3"/>
        <v>0</v>
      </c>
      <c r="V23" s="288"/>
      <c r="W23" s="284">
        <f t="shared" si="4"/>
        <v>0</v>
      </c>
      <c r="Y23" s="140">
        <f t="shared" si="7"/>
        <v>0</v>
      </c>
      <c r="Z23" s="139">
        <f t="shared" si="5"/>
        <v>0</v>
      </c>
      <c r="AA23" s="303">
        <f t="shared" si="6"/>
        <v>0</v>
      </c>
    </row>
    <row r="24" spans="1:27" ht="18.75" customHeight="1" x14ac:dyDescent="0.2">
      <c r="A24" s="86"/>
      <c r="B24" s="86"/>
      <c r="C24" s="261"/>
      <c r="D24" s="177"/>
      <c r="E24" s="147"/>
      <c r="F24" s="135"/>
      <c r="G24" s="287">
        <v>0</v>
      </c>
      <c r="H24" s="287">
        <v>0</v>
      </c>
      <c r="I24" s="275" t="str">
        <f t="shared" si="1"/>
        <v>0€</v>
      </c>
      <c r="J24" s="275" t="str">
        <f t="shared" si="1"/>
        <v>0€</v>
      </c>
      <c r="K24" s="275">
        <f t="shared" si="8"/>
        <v>0</v>
      </c>
      <c r="L24" s="280">
        <f t="shared" si="8"/>
        <v>0</v>
      </c>
      <c r="M24" s="279" t="s">
        <v>223</v>
      </c>
      <c r="N24" s="276"/>
      <c r="O24" s="283">
        <f t="shared" si="2"/>
        <v>0</v>
      </c>
      <c r="P24" s="299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4"/>
        <v>0</v>
      </c>
      <c r="Y24" s="140">
        <f t="shared" si="7"/>
        <v>0</v>
      </c>
      <c r="Z24" s="139">
        <f t="shared" si="5"/>
        <v>0</v>
      </c>
      <c r="AA24" s="303">
        <f t="shared" si="6"/>
        <v>0</v>
      </c>
    </row>
    <row r="25" spans="1:27" ht="18.75" customHeight="1" x14ac:dyDescent="0.2">
      <c r="A25" s="86"/>
      <c r="B25" s="86"/>
      <c r="C25" s="126"/>
      <c r="D25" s="177"/>
      <c r="E25" s="147"/>
      <c r="F25" s="135"/>
      <c r="G25" s="287">
        <v>0</v>
      </c>
      <c r="H25" s="287">
        <v>0</v>
      </c>
      <c r="I25" s="275" t="str">
        <f t="shared" si="1"/>
        <v>0€</v>
      </c>
      <c r="J25" s="275" t="str">
        <f t="shared" si="1"/>
        <v>0€</v>
      </c>
      <c r="K25" s="275">
        <f t="shared" si="8"/>
        <v>0</v>
      </c>
      <c r="L25" s="280">
        <f t="shared" si="8"/>
        <v>0</v>
      </c>
      <c r="M25" s="279" t="s">
        <v>223</v>
      </c>
      <c r="N25" s="276"/>
      <c r="O25" s="283">
        <f t="shared" si="2"/>
        <v>0</v>
      </c>
      <c r="P25" s="299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4"/>
        <v>0</v>
      </c>
      <c r="Y25" s="140">
        <f t="shared" si="7"/>
        <v>0</v>
      </c>
      <c r="Z25" s="139">
        <f t="shared" si="5"/>
        <v>0</v>
      </c>
      <c r="AA25" s="303">
        <f t="shared" si="6"/>
        <v>0</v>
      </c>
    </row>
    <row r="26" spans="1:27" ht="18.75" customHeight="1" x14ac:dyDescent="0.2">
      <c r="A26" s="86"/>
      <c r="B26" s="86"/>
      <c r="C26" s="261"/>
      <c r="D26" s="177"/>
      <c r="E26" s="147"/>
      <c r="F26" s="135"/>
      <c r="G26" s="287">
        <v>0</v>
      </c>
      <c r="H26" s="287">
        <v>0</v>
      </c>
      <c r="I26" s="275" t="str">
        <f t="shared" si="1"/>
        <v>0€</v>
      </c>
      <c r="J26" s="275" t="str">
        <f t="shared" si="1"/>
        <v>0€</v>
      </c>
      <c r="K26" s="275">
        <f t="shared" si="8"/>
        <v>0</v>
      </c>
      <c r="L26" s="280">
        <f t="shared" si="8"/>
        <v>0</v>
      </c>
      <c r="M26" s="279" t="s">
        <v>223</v>
      </c>
      <c r="N26" s="276"/>
      <c r="O26" s="283">
        <f t="shared" si="2"/>
        <v>0</v>
      </c>
      <c r="P26" s="299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4"/>
        <v>0</v>
      </c>
      <c r="Y26" s="140">
        <f t="shared" si="7"/>
        <v>0</v>
      </c>
      <c r="Z26" s="139">
        <f t="shared" si="5"/>
        <v>0</v>
      </c>
      <c r="AA26" s="303">
        <f t="shared" si="6"/>
        <v>0</v>
      </c>
    </row>
    <row r="27" spans="1:27" ht="18.75" customHeight="1" x14ac:dyDescent="0.2">
      <c r="A27" s="86"/>
      <c r="B27" s="86"/>
      <c r="C27" s="126"/>
      <c r="D27" s="177"/>
      <c r="E27" s="147"/>
      <c r="F27" s="135"/>
      <c r="G27" s="287">
        <v>0</v>
      </c>
      <c r="H27" s="287">
        <v>0</v>
      </c>
      <c r="I27" s="275" t="str">
        <f t="shared" si="1"/>
        <v>0€</v>
      </c>
      <c r="J27" s="275" t="str">
        <f t="shared" si="1"/>
        <v>0€</v>
      </c>
      <c r="K27" s="275">
        <f t="shared" si="8"/>
        <v>0</v>
      </c>
      <c r="L27" s="280">
        <f t="shared" si="8"/>
        <v>0</v>
      </c>
      <c r="M27" s="279" t="s">
        <v>223</v>
      </c>
      <c r="N27" s="276"/>
      <c r="O27" s="283">
        <f t="shared" si="2"/>
        <v>0</v>
      </c>
      <c r="P27" s="299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4"/>
        <v>0</v>
      </c>
      <c r="Y27" s="140">
        <f t="shared" si="7"/>
        <v>0</v>
      </c>
      <c r="Z27" s="139">
        <f t="shared" si="5"/>
        <v>0</v>
      </c>
      <c r="AA27" s="303">
        <f t="shared" si="6"/>
        <v>0</v>
      </c>
    </row>
    <row r="28" spans="1:27" ht="18.75" customHeight="1" x14ac:dyDescent="0.2">
      <c r="A28" s="86"/>
      <c r="B28" s="86"/>
      <c r="C28" s="261"/>
      <c r="D28" s="177"/>
      <c r="E28" s="125"/>
      <c r="F28" s="135"/>
      <c r="G28" s="287">
        <v>0</v>
      </c>
      <c r="H28" s="287">
        <v>0</v>
      </c>
      <c r="I28" s="275" t="str">
        <f t="shared" si="1"/>
        <v>0€</v>
      </c>
      <c r="J28" s="275" t="str">
        <f t="shared" si="1"/>
        <v>0€</v>
      </c>
      <c r="K28" s="275">
        <f t="shared" si="8"/>
        <v>0</v>
      </c>
      <c r="L28" s="280">
        <f t="shared" si="8"/>
        <v>0</v>
      </c>
      <c r="M28" s="279" t="s">
        <v>223</v>
      </c>
      <c r="N28" s="276"/>
      <c r="O28" s="283">
        <f t="shared" si="2"/>
        <v>0</v>
      </c>
      <c r="P28" s="299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4"/>
        <v>0</v>
      </c>
      <c r="Y28" s="140">
        <f t="shared" si="7"/>
        <v>0</v>
      </c>
      <c r="Z28" s="139">
        <f t="shared" si="5"/>
        <v>0</v>
      </c>
      <c r="AA28" s="303">
        <f t="shared" si="6"/>
        <v>0</v>
      </c>
    </row>
    <row r="29" spans="1:27" ht="18.75" customHeight="1" x14ac:dyDescent="0.2">
      <c r="A29" s="86"/>
      <c r="B29" s="86"/>
      <c r="C29" s="66"/>
      <c r="D29" s="177"/>
      <c r="E29" s="185"/>
      <c r="F29" s="135"/>
      <c r="G29" s="287">
        <v>0</v>
      </c>
      <c r="H29" s="287">
        <v>0</v>
      </c>
      <c r="I29" s="275" t="str">
        <f t="shared" si="1"/>
        <v>0€</v>
      </c>
      <c r="J29" s="275" t="str">
        <f t="shared" si="1"/>
        <v>0€</v>
      </c>
      <c r="K29" s="275">
        <f t="shared" si="8"/>
        <v>0</v>
      </c>
      <c r="L29" s="280">
        <f t="shared" si="8"/>
        <v>0</v>
      </c>
      <c r="M29" s="279" t="s">
        <v>223</v>
      </c>
      <c r="N29" s="276"/>
      <c r="O29" s="283">
        <f t="shared" si="2"/>
        <v>0</v>
      </c>
      <c r="P29" s="299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4"/>
        <v>0</v>
      </c>
      <c r="Y29" s="140">
        <f t="shared" si="7"/>
        <v>0</v>
      </c>
      <c r="Z29" s="139">
        <f t="shared" si="5"/>
        <v>0</v>
      </c>
      <c r="AA29" s="303">
        <f t="shared" si="6"/>
        <v>0</v>
      </c>
    </row>
    <row r="30" spans="1:27" ht="18.75" customHeight="1" x14ac:dyDescent="0.2">
      <c r="A30" s="86"/>
      <c r="B30" s="86"/>
      <c r="C30" s="86"/>
      <c r="D30" s="177"/>
      <c r="E30" s="185"/>
      <c r="F30" s="135"/>
      <c r="G30" s="287">
        <v>0</v>
      </c>
      <c r="H30" s="287">
        <v>0</v>
      </c>
      <c r="I30" s="275" t="str">
        <f t="shared" si="1"/>
        <v>0€</v>
      </c>
      <c r="J30" s="275" t="str">
        <f t="shared" si="1"/>
        <v>0€</v>
      </c>
      <c r="K30" s="275">
        <f t="shared" si="8"/>
        <v>0</v>
      </c>
      <c r="L30" s="280">
        <f t="shared" si="8"/>
        <v>0</v>
      </c>
      <c r="M30" s="279" t="s">
        <v>223</v>
      </c>
      <c r="N30" s="276"/>
      <c r="O30" s="283">
        <f t="shared" si="2"/>
        <v>0</v>
      </c>
      <c r="P30" s="299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4"/>
        <v>0</v>
      </c>
      <c r="Y30" s="140">
        <f t="shared" si="7"/>
        <v>0</v>
      </c>
      <c r="Z30" s="139">
        <f t="shared" si="5"/>
        <v>0</v>
      </c>
      <c r="AA30" s="303">
        <f t="shared" si="6"/>
        <v>0</v>
      </c>
    </row>
    <row r="31" spans="1:27" ht="18.75" customHeight="1" x14ac:dyDescent="0.2">
      <c r="A31" s="86"/>
      <c r="B31" s="86"/>
      <c r="C31" s="190"/>
      <c r="D31" s="177"/>
      <c r="E31" s="93"/>
      <c r="F31" s="135"/>
      <c r="G31" s="287">
        <v>0</v>
      </c>
      <c r="H31" s="287">
        <v>0</v>
      </c>
      <c r="I31" s="275" t="str">
        <f t="shared" si="1"/>
        <v>0€</v>
      </c>
      <c r="J31" s="275" t="str">
        <f t="shared" si="1"/>
        <v>0€</v>
      </c>
      <c r="K31" s="275">
        <f t="shared" si="8"/>
        <v>0</v>
      </c>
      <c r="L31" s="280">
        <f t="shared" si="8"/>
        <v>0</v>
      </c>
      <c r="M31" s="279" t="s">
        <v>223</v>
      </c>
      <c r="N31" s="276"/>
      <c r="O31" s="283">
        <f t="shared" si="2"/>
        <v>0</v>
      </c>
      <c r="P31" s="299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4"/>
        <v>0</v>
      </c>
      <c r="Y31" s="140">
        <f t="shared" si="7"/>
        <v>0</v>
      </c>
      <c r="Z31" s="139">
        <f t="shared" si="5"/>
        <v>0</v>
      </c>
      <c r="AA31" s="303">
        <f t="shared" si="6"/>
        <v>0</v>
      </c>
    </row>
    <row r="32" spans="1:27" ht="18.75" customHeight="1" x14ac:dyDescent="0.2">
      <c r="A32" s="86"/>
      <c r="B32" s="86"/>
      <c r="C32" s="190"/>
      <c r="D32" s="177"/>
      <c r="E32" s="266"/>
      <c r="F32" s="135"/>
      <c r="G32" s="287">
        <v>0</v>
      </c>
      <c r="H32" s="287">
        <v>0</v>
      </c>
      <c r="I32" s="275" t="str">
        <f t="shared" si="1"/>
        <v>0€</v>
      </c>
      <c r="J32" s="275" t="str">
        <f t="shared" si="1"/>
        <v>0€</v>
      </c>
      <c r="K32" s="275">
        <f t="shared" si="8"/>
        <v>0</v>
      </c>
      <c r="L32" s="280">
        <f t="shared" si="8"/>
        <v>0</v>
      </c>
      <c r="M32" s="279" t="s">
        <v>223</v>
      </c>
      <c r="N32" s="276"/>
      <c r="O32" s="283">
        <f t="shared" si="2"/>
        <v>0</v>
      </c>
      <c r="P32" s="299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4"/>
        <v>0</v>
      </c>
      <c r="Y32" s="140">
        <f t="shared" si="7"/>
        <v>0</v>
      </c>
      <c r="Z32" s="139">
        <f t="shared" si="5"/>
        <v>0</v>
      </c>
      <c r="AA32" s="303">
        <f t="shared" si="6"/>
        <v>0</v>
      </c>
    </row>
    <row r="33" spans="1:27" ht="18.75" customHeight="1" x14ac:dyDescent="0.2">
      <c r="A33" s="86"/>
      <c r="B33" s="86"/>
      <c r="C33" s="190"/>
      <c r="D33" s="177"/>
      <c r="E33" s="266"/>
      <c r="F33" s="135"/>
      <c r="G33" s="287">
        <v>0</v>
      </c>
      <c r="H33" s="287">
        <v>0</v>
      </c>
      <c r="I33" s="275" t="str">
        <f t="shared" si="1"/>
        <v>0€</v>
      </c>
      <c r="J33" s="275" t="str">
        <f t="shared" si="1"/>
        <v>0€</v>
      </c>
      <c r="K33" s="275">
        <f t="shared" si="8"/>
        <v>0</v>
      </c>
      <c r="L33" s="280">
        <f t="shared" si="8"/>
        <v>0</v>
      </c>
      <c r="M33" s="279" t="s">
        <v>223</v>
      </c>
      <c r="N33" s="276"/>
      <c r="O33" s="283">
        <f t="shared" si="2"/>
        <v>0</v>
      </c>
      <c r="P33" s="299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4"/>
        <v>0</v>
      </c>
      <c r="Y33" s="140">
        <f t="shared" si="7"/>
        <v>0</v>
      </c>
      <c r="Z33" s="139">
        <f t="shared" si="5"/>
        <v>0</v>
      </c>
      <c r="AA33" s="303">
        <f t="shared" si="6"/>
        <v>0</v>
      </c>
    </row>
    <row r="34" spans="1:27" ht="18.75" customHeight="1" x14ac:dyDescent="0.2">
      <c r="A34" s="86"/>
      <c r="B34" s="86"/>
      <c r="C34" s="190"/>
      <c r="D34" s="177"/>
      <c r="E34" s="267"/>
      <c r="F34" s="135"/>
      <c r="G34" s="287">
        <v>0</v>
      </c>
      <c r="H34" s="287">
        <v>0</v>
      </c>
      <c r="I34" s="275" t="str">
        <f t="shared" si="1"/>
        <v>0€</v>
      </c>
      <c r="J34" s="275" t="str">
        <f t="shared" si="1"/>
        <v>0€</v>
      </c>
      <c r="K34" s="275">
        <f t="shared" si="8"/>
        <v>0</v>
      </c>
      <c r="L34" s="280">
        <f t="shared" si="8"/>
        <v>0</v>
      </c>
      <c r="M34" s="279" t="s">
        <v>223</v>
      </c>
      <c r="N34" s="276"/>
      <c r="O34" s="283">
        <f t="shared" si="2"/>
        <v>0</v>
      </c>
      <c r="P34" s="299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4"/>
        <v>0</v>
      </c>
      <c r="Y34" s="140">
        <f t="shared" si="7"/>
        <v>0</v>
      </c>
      <c r="Z34" s="139">
        <f t="shared" si="5"/>
        <v>0</v>
      </c>
      <c r="AA34" s="303">
        <f t="shared" si="6"/>
        <v>0</v>
      </c>
    </row>
    <row r="35" spans="1:27" ht="18.75" customHeight="1" x14ac:dyDescent="0.2">
      <c r="A35" s="86"/>
      <c r="B35" s="86"/>
      <c r="C35" s="190"/>
      <c r="D35" s="177"/>
      <c r="E35" s="93"/>
      <c r="F35" s="135"/>
      <c r="G35" s="287">
        <v>0</v>
      </c>
      <c r="H35" s="287">
        <v>0</v>
      </c>
      <c r="I35" s="275" t="str">
        <f t="shared" si="1"/>
        <v>0€</v>
      </c>
      <c r="J35" s="275" t="str">
        <f t="shared" si="1"/>
        <v>0€</v>
      </c>
      <c r="K35" s="275">
        <f t="shared" si="8"/>
        <v>0</v>
      </c>
      <c r="L35" s="280">
        <f t="shared" si="8"/>
        <v>0</v>
      </c>
      <c r="M35" s="279" t="s">
        <v>223</v>
      </c>
      <c r="N35" s="276"/>
      <c r="O35" s="283">
        <f t="shared" si="2"/>
        <v>0</v>
      </c>
      <c r="P35" s="299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4"/>
        <v>0</v>
      </c>
      <c r="Y35" s="140">
        <f t="shared" si="7"/>
        <v>0</v>
      </c>
      <c r="Z35" s="139">
        <f t="shared" si="5"/>
        <v>0</v>
      </c>
      <c r="AA35" s="303">
        <f t="shared" si="6"/>
        <v>0</v>
      </c>
    </row>
    <row r="36" spans="1:27" ht="18.75" customHeight="1" x14ac:dyDescent="0.2">
      <c r="A36" s="86"/>
      <c r="B36" s="86"/>
      <c r="C36" s="66"/>
      <c r="D36" s="66"/>
      <c r="E36" s="66"/>
      <c r="F36" s="135"/>
      <c r="G36" s="287">
        <v>0</v>
      </c>
      <c r="H36" s="287">
        <v>0</v>
      </c>
      <c r="I36" s="275" t="str">
        <f t="shared" si="1"/>
        <v>0€</v>
      </c>
      <c r="J36" s="275" t="str">
        <f t="shared" si="1"/>
        <v>0€</v>
      </c>
      <c r="K36" s="275">
        <f t="shared" si="8"/>
        <v>0</v>
      </c>
      <c r="L36" s="280">
        <f t="shared" si="8"/>
        <v>0</v>
      </c>
      <c r="M36" s="279" t="s">
        <v>223</v>
      </c>
      <c r="N36" s="276"/>
      <c r="O36" s="283">
        <f t="shared" si="2"/>
        <v>0</v>
      </c>
      <c r="P36" s="299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4"/>
        <v>0</v>
      </c>
      <c r="Y36" s="140">
        <f t="shared" si="7"/>
        <v>0</v>
      </c>
      <c r="Z36" s="139">
        <f t="shared" si="5"/>
        <v>0</v>
      </c>
      <c r="AA36" s="303">
        <f t="shared" si="6"/>
        <v>0</v>
      </c>
    </row>
    <row r="37" spans="1:27" ht="18.75" customHeight="1" x14ac:dyDescent="0.2">
      <c r="A37" s="86"/>
      <c r="B37" s="86"/>
      <c r="C37" s="66"/>
      <c r="D37" s="66"/>
      <c r="E37" s="66"/>
      <c r="F37" s="135"/>
      <c r="G37" s="287">
        <v>0</v>
      </c>
      <c r="H37" s="287">
        <v>0</v>
      </c>
      <c r="I37" s="275" t="str">
        <f t="shared" si="1"/>
        <v>0€</v>
      </c>
      <c r="J37" s="275" t="str">
        <f t="shared" si="1"/>
        <v>0€</v>
      </c>
      <c r="K37" s="275">
        <f t="shared" si="8"/>
        <v>0</v>
      </c>
      <c r="L37" s="280">
        <f t="shared" si="8"/>
        <v>0</v>
      </c>
      <c r="M37" s="279" t="s">
        <v>223</v>
      </c>
      <c r="N37" s="276"/>
      <c r="O37" s="283">
        <f t="shared" si="2"/>
        <v>0</v>
      </c>
      <c r="P37" s="299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4"/>
        <v>0</v>
      </c>
      <c r="Y37" s="140">
        <f t="shared" si="7"/>
        <v>0</v>
      </c>
      <c r="Z37" s="139">
        <f t="shared" si="5"/>
        <v>0</v>
      </c>
      <c r="AA37" s="303">
        <f t="shared" si="6"/>
        <v>0</v>
      </c>
    </row>
    <row r="38" spans="1:27" ht="18.75" customHeight="1" x14ac:dyDescent="0.2">
      <c r="A38" s="86"/>
      <c r="B38" s="86"/>
      <c r="C38" s="66"/>
      <c r="D38" s="66"/>
      <c r="E38" s="66"/>
      <c r="F38" s="135"/>
      <c r="G38" s="287">
        <v>0</v>
      </c>
      <c r="H38" s="287">
        <v>0</v>
      </c>
      <c r="I38" s="275" t="str">
        <f t="shared" si="1"/>
        <v>0€</v>
      </c>
      <c r="J38" s="275" t="str">
        <f t="shared" si="1"/>
        <v>0€</v>
      </c>
      <c r="K38" s="275">
        <f t="shared" si="8"/>
        <v>0</v>
      </c>
      <c r="L38" s="280">
        <f t="shared" si="8"/>
        <v>0</v>
      </c>
      <c r="M38" s="279" t="s">
        <v>223</v>
      </c>
      <c r="N38" s="276"/>
      <c r="O38" s="283">
        <f t="shared" si="2"/>
        <v>0</v>
      </c>
      <c r="P38" s="299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4"/>
        <v>0</v>
      </c>
      <c r="Y38" s="140">
        <f t="shared" si="7"/>
        <v>0</v>
      </c>
      <c r="Z38" s="139">
        <f t="shared" si="5"/>
        <v>0</v>
      </c>
      <c r="AA38" s="303">
        <f t="shared" si="6"/>
        <v>0</v>
      </c>
    </row>
    <row r="39" spans="1:27" ht="18.75" customHeight="1" x14ac:dyDescent="0.2">
      <c r="A39" s="86"/>
      <c r="B39" s="86"/>
      <c r="C39" s="66"/>
      <c r="D39" s="66"/>
      <c r="E39" s="66"/>
      <c r="F39" s="135"/>
      <c r="G39" s="287">
        <v>0</v>
      </c>
      <c r="H39" s="287">
        <v>0</v>
      </c>
      <c r="I39" s="275" t="str">
        <f t="shared" si="1"/>
        <v>0€</v>
      </c>
      <c r="J39" s="275" t="str">
        <f t="shared" si="1"/>
        <v>0€</v>
      </c>
      <c r="K39" s="275">
        <f t="shared" si="8"/>
        <v>0</v>
      </c>
      <c r="L39" s="280">
        <f t="shared" si="8"/>
        <v>0</v>
      </c>
      <c r="M39" s="279" t="s">
        <v>223</v>
      </c>
      <c r="N39" s="276"/>
      <c r="O39" s="283">
        <f t="shared" si="2"/>
        <v>0</v>
      </c>
      <c r="P39" s="299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4"/>
        <v>0</v>
      </c>
      <c r="Y39" s="140">
        <f t="shared" si="7"/>
        <v>0</v>
      </c>
      <c r="Z39" s="139">
        <f t="shared" si="5"/>
        <v>0</v>
      </c>
      <c r="AA39" s="303">
        <f t="shared" si="6"/>
        <v>0</v>
      </c>
    </row>
    <row r="40" spans="1:27" ht="16.5" customHeight="1" thickBot="1" x14ac:dyDescent="0.25">
      <c r="A40" s="86"/>
      <c r="B40" s="86"/>
      <c r="C40" s="66"/>
      <c r="D40" s="66"/>
      <c r="E40" s="66"/>
      <c r="F40" s="135"/>
      <c r="G40" s="287">
        <v>0</v>
      </c>
      <c r="H40" s="287">
        <v>0</v>
      </c>
      <c r="I40" s="275" t="str">
        <f t="shared" si="1"/>
        <v>0€</v>
      </c>
      <c r="J40" s="275" t="str">
        <f t="shared" si="1"/>
        <v>0€</v>
      </c>
      <c r="K40" s="275">
        <f t="shared" si="8"/>
        <v>0</v>
      </c>
      <c r="L40" s="280">
        <f t="shared" si="8"/>
        <v>0</v>
      </c>
      <c r="M40" s="279" t="s">
        <v>223</v>
      </c>
      <c r="N40" s="276"/>
      <c r="O40" s="283">
        <f t="shared" si="2"/>
        <v>0</v>
      </c>
      <c r="P40" s="299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4"/>
        <v>0</v>
      </c>
      <c r="Y40" s="571">
        <f t="shared" si="7"/>
        <v>0</v>
      </c>
      <c r="Z40" s="573">
        <f t="shared" si="5"/>
        <v>0</v>
      </c>
      <c r="AA40" s="303">
        <f t="shared" si="6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89850</v>
      </c>
      <c r="I43" s="354"/>
      <c r="J43" s="145"/>
      <c r="K43" s="461">
        <f>SUM(K7:K41)</f>
        <v>0</v>
      </c>
      <c r="L43" s="461">
        <f t="shared" ref="L43" si="10">SUM(L7:L41)</f>
        <v>89850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89850</v>
      </c>
      <c r="O44" s="462">
        <f>SUM(O7:O41)</f>
        <v>89850</v>
      </c>
      <c r="P44" s="464">
        <f t="shared" ref="P44:U44" si="11">SUM(P7:P41)</f>
        <v>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/>
      <c r="W44" s="450">
        <f t="shared" ref="W44" si="12">SUM(W7:W41)</f>
        <v>0</v>
      </c>
      <c r="Y44" s="143">
        <f>SUM(Y7:Y41)</f>
        <v>0</v>
      </c>
      <c r="Z44" s="144">
        <f>SUM(Z7:Z41)</f>
        <v>89850</v>
      </c>
      <c r="AA44" s="131">
        <f>SUM(AA7:AA41)</f>
        <v>89850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89850</v>
      </c>
      <c r="Z46" s="131">
        <f>SUM(AA7:AA41)</f>
        <v>89850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33" priority="14" operator="lessThan">
      <formula>0</formula>
    </cfRule>
    <cfRule type="cellIs" dxfId="3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O7:O40">
    <cfRule type="cellIs" dxfId="29" priority="23" operator="lessThan">
      <formula>0</formula>
    </cfRule>
    <cfRule type="cellIs" dxfId="28" priority="24" operator="greaterThan">
      <formula>0</formula>
    </cfRule>
  </conditionalFormatting>
  <conditionalFormatting sqref="O43:O44">
    <cfRule type="cellIs" dxfId="27" priority="16" operator="lessThan">
      <formula>0</formula>
    </cfRule>
    <cfRule type="cellIs" dxfId="26" priority="17" operator="greaterThan">
      <formula>0</formula>
    </cfRule>
  </conditionalFormatting>
  <conditionalFormatting sqref="P42:W42 U43:W43">
    <cfRule type="cellIs" dxfId="25" priority="12" operator="lessThan">
      <formula>0</formula>
    </cfRule>
    <cfRule type="cellIs" dxfId="24" priority="13" operator="greaterThan">
      <formula>0</formula>
    </cfRule>
  </conditionalFormatting>
  <conditionalFormatting sqref="W7:W40">
    <cfRule type="colorScale" priority="22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23" priority="10" operator="lessThan">
      <formula>0</formula>
    </cfRule>
    <cfRule type="cellIs" dxfId="22" priority="11" operator="greaterThan">
      <formula>0</formula>
    </cfRule>
  </conditionalFormatting>
  <conditionalFormatting sqref="Z46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AA7:AA40">
    <cfRule type="colorScale" priority="21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19" priority="5" operator="lessThan">
      <formula>0</formula>
    </cfRule>
    <cfRule type="cellIs" dxfId="18" priority="6" operator="greaterThan">
      <formula>0</formula>
    </cfRule>
  </conditionalFormatting>
  <dataValidations count="3">
    <dataValidation type="list" allowBlank="1" showInputMessage="1" showErrorMessage="1" sqref="M7:M41" xr:uid="{3C65E4EB-AC1F-4843-8F56-ED46E722FDE8}">
      <formula1>"áno,nie"</formula1>
    </dataValidation>
    <dataValidation type="custom" allowBlank="1" showErrorMessage="1" error="Hodnota musí byť vždy väčšia ako &quot;0&quot;. " sqref="P41:S41" xr:uid="{3F7A898B-A3A4-4632-9615-D430CF7949DF}">
      <formula1>"&gt;0"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P7:U40" xr:uid="{11F6B3B6-8164-467D-80D0-7488EB54D47D}">
      <formula1>"&lt;0"</formula1>
    </dataValidation>
  </dataValidations>
  <hyperlinks>
    <hyperlink ref="E7" r:id="rId1" xr:uid="{567043F5-0B9D-407F-B2BB-D98D767BFB10}"/>
  </hyperlinks>
  <pageMargins left="0.7" right="0.7" top="0.75" bottom="0.75" header="0.3" footer="0.3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7B15-432F-4831-8FE9-0AF5D5CF5A9C}">
  <dimension ref="A1:AC50"/>
  <sheetViews>
    <sheetView zoomScale="90" zoomScaleNormal="90" workbookViewId="0">
      <selection activeCell="Z2" sqref="Z2"/>
    </sheetView>
  </sheetViews>
  <sheetFormatPr defaultRowHeight="12.75" outlineLevelRow="1" outlineLevelCol="1" x14ac:dyDescent="0.2"/>
  <cols>
    <col min="1" max="1" width="8.7109375" customWidth="1"/>
    <col min="2" max="3" width="13.7109375" customWidth="1"/>
    <col min="4" max="4" width="12.7109375" customWidth="1"/>
    <col min="5" max="5" width="40.85546875" customWidth="1"/>
    <col min="6" max="6" width="24.5703125" customWidth="1"/>
    <col min="7" max="7" width="13.7109375" customWidth="1"/>
    <col min="8" max="8" width="15.7109375" hidden="1" customWidth="1" outlineLevel="1"/>
    <col min="9" max="9" width="17.7109375" hidden="1" customWidth="1" outlineLevel="1"/>
    <col min="10" max="11" width="13.7109375" hidden="1" customWidth="1" outlineLevel="1"/>
    <col min="12" max="12" width="17.140625" hidden="1" customWidth="1" outlineLevel="1"/>
    <col min="13" max="13" width="17.5703125" hidden="1" customWidth="1" outlineLevel="1"/>
    <col min="14" max="15" width="13.7109375" hidden="1" customWidth="1" outlineLevel="1"/>
    <col min="16" max="16" width="16.140625" hidden="1" customWidth="1" outlineLevel="1"/>
    <col min="17" max="17" width="12.85546875" hidden="1" customWidth="1" outlineLevel="1"/>
    <col min="18" max="18" width="12.42578125" hidden="1" customWidth="1" outlineLevel="1"/>
    <col min="19" max="19" width="12.28515625" hidden="1" customWidth="1" outlineLevel="1"/>
    <col min="20" max="20" width="10.5703125" hidden="1" customWidth="1" outlineLevel="1"/>
    <col min="21" max="21" width="14.42578125" hidden="1" customWidth="1" outlineLevel="1"/>
    <col min="22" max="22" width="13.85546875" hidden="1" customWidth="1" outlineLevel="1"/>
    <col min="23" max="23" width="25" hidden="1" customWidth="1" outlineLevel="1"/>
    <col min="24" max="24" width="15.85546875" hidden="1" customWidth="1" outlineLevel="1"/>
    <col min="25" max="25" width="8.85546875" hidden="1" customWidth="1" outlineLevel="1"/>
    <col min="26" max="26" width="17.28515625" customWidth="1" collapsed="1"/>
    <col min="27" max="27" width="17.28515625" customWidth="1"/>
    <col min="28" max="28" width="5.140625" hidden="1" customWidth="1" outlineLevel="1"/>
    <col min="29" max="29" width="9.140625" collapsed="1"/>
  </cols>
  <sheetData>
    <row r="1" spans="1:29" ht="26.25" x14ac:dyDescent="0.4">
      <c r="A1" s="77" t="s">
        <v>18</v>
      </c>
    </row>
    <row r="2" spans="1:29" ht="15.75" x14ac:dyDescent="0.25">
      <c r="A2" s="79" t="s">
        <v>204</v>
      </c>
      <c r="B2" s="79"/>
      <c r="C2" s="80" t="s">
        <v>777</v>
      </c>
      <c r="D2" s="80"/>
    </row>
    <row r="3" spans="1:29" ht="16.5" thickBot="1" x14ac:dyDescent="0.3">
      <c r="A3" s="79" t="s">
        <v>20</v>
      </c>
      <c r="B3" s="79"/>
      <c r="C3" s="81">
        <f>'Virtuálny účet detailný prehľad'!C3</f>
        <v>2026</v>
      </c>
      <c r="D3" s="81"/>
    </row>
    <row r="4" spans="1:29" ht="18.75" thickBot="1" x14ac:dyDescent="0.3">
      <c r="A4" s="79" t="s">
        <v>21</v>
      </c>
      <c r="B4" s="79"/>
      <c r="C4" s="82">
        <f>'Virtuálny účet detailný prehľad'!C4</f>
        <v>46174</v>
      </c>
      <c r="D4" s="82"/>
      <c r="H4" s="690" t="s">
        <v>80</v>
      </c>
      <c r="I4" s="691"/>
      <c r="J4" s="691"/>
      <c r="K4" s="691"/>
      <c r="L4" s="691"/>
      <c r="M4" s="691"/>
      <c r="N4" s="691"/>
      <c r="O4" s="691"/>
      <c r="P4" s="707"/>
      <c r="Q4" s="720" t="s">
        <v>206</v>
      </c>
      <c r="R4" s="720"/>
      <c r="S4" s="720"/>
      <c r="T4" s="720"/>
      <c r="U4" s="720"/>
      <c r="V4" s="720"/>
      <c r="W4" s="720"/>
      <c r="X4" s="608"/>
    </row>
    <row r="5" spans="1:29" ht="18.75" customHeight="1" thickBot="1" x14ac:dyDescent="0.3">
      <c r="H5" s="717"/>
      <c r="I5" s="718"/>
      <c r="J5" s="718"/>
      <c r="K5" s="718"/>
      <c r="L5" s="718"/>
      <c r="M5" s="718"/>
      <c r="N5" s="718"/>
      <c r="O5" s="718"/>
      <c r="P5" s="719"/>
      <c r="Q5" s="739" t="s">
        <v>80</v>
      </c>
      <c r="R5" s="740"/>
      <c r="S5" s="739" t="s">
        <v>23</v>
      </c>
      <c r="T5" s="740"/>
      <c r="U5" s="737" t="s">
        <v>207</v>
      </c>
      <c r="V5" s="742" t="s">
        <v>208</v>
      </c>
      <c r="W5" s="744" t="s">
        <v>209</v>
      </c>
      <c r="X5" s="746" t="s">
        <v>210</v>
      </c>
      <c r="Z5" s="679" t="s">
        <v>27</v>
      </c>
      <c r="AA5" s="680"/>
      <c r="AB5" s="727" t="s">
        <v>28</v>
      </c>
    </row>
    <row r="6" spans="1:29" ht="90.75" thickBot="1" x14ac:dyDescent="0.25">
      <c r="A6" s="60" t="s">
        <v>29</v>
      </c>
      <c r="B6" s="65" t="s">
        <v>30</v>
      </c>
      <c r="C6" s="112" t="s">
        <v>778</v>
      </c>
      <c r="D6" s="61" t="s">
        <v>211</v>
      </c>
      <c r="E6" s="61" t="s">
        <v>88</v>
      </c>
      <c r="F6" s="75" t="s">
        <v>212</v>
      </c>
      <c r="G6" s="132" t="s">
        <v>90</v>
      </c>
      <c r="H6" s="137" t="s">
        <v>41</v>
      </c>
      <c r="I6" s="62" t="s">
        <v>42</v>
      </c>
      <c r="J6" s="74" t="s">
        <v>33</v>
      </c>
      <c r="K6" s="62" t="s">
        <v>34</v>
      </c>
      <c r="L6" s="255" t="s">
        <v>35</v>
      </c>
      <c r="M6" s="256" t="s">
        <v>36</v>
      </c>
      <c r="N6" s="62" t="s">
        <v>213</v>
      </c>
      <c r="O6" s="62" t="s">
        <v>214</v>
      </c>
      <c r="P6" s="89" t="s">
        <v>79</v>
      </c>
      <c r="Q6" s="127" t="s">
        <v>38</v>
      </c>
      <c r="R6" s="128" t="s">
        <v>39</v>
      </c>
      <c r="S6" s="127" t="s">
        <v>40</v>
      </c>
      <c r="T6" s="128" t="s">
        <v>39</v>
      </c>
      <c r="U6" s="741"/>
      <c r="V6" s="743"/>
      <c r="W6" s="745"/>
      <c r="X6" s="747"/>
      <c r="Z6" s="565" t="s">
        <v>41</v>
      </c>
      <c r="AA6" s="566" t="s">
        <v>42</v>
      </c>
      <c r="AB6" s="728"/>
      <c r="AC6" s="76"/>
    </row>
    <row r="7" spans="1:29" s="90" customFormat="1" ht="48" customHeight="1" x14ac:dyDescent="0.2">
      <c r="A7" s="86">
        <v>1</v>
      </c>
      <c r="B7" s="596" t="s">
        <v>105</v>
      </c>
      <c r="C7" s="596" t="s">
        <v>97</v>
      </c>
      <c r="D7" s="596" t="s">
        <v>779</v>
      </c>
      <c r="E7" s="582" t="s">
        <v>780</v>
      </c>
      <c r="F7" s="116" t="s">
        <v>781</v>
      </c>
      <c r="G7" s="597">
        <v>45108</v>
      </c>
      <c r="H7" s="598">
        <v>232214</v>
      </c>
      <c r="I7" s="599">
        <v>0</v>
      </c>
      <c r="J7" s="275" t="str">
        <f>IF(YEAR($G7)=2021,H7,"0€")</f>
        <v>0€</v>
      </c>
      <c r="K7" s="275" t="str">
        <f>IF(YEAR($G7)=2021,I7,"0€")</f>
        <v>0€</v>
      </c>
      <c r="L7" s="275">
        <f t="shared" ref="L7:M22" si="0">IF(YEAR($G7)&gt;2021,H7,0)</f>
        <v>232214</v>
      </c>
      <c r="M7" s="280">
        <f t="shared" si="0"/>
        <v>0</v>
      </c>
      <c r="N7" s="279" t="s">
        <v>240</v>
      </c>
      <c r="O7" s="514" t="s">
        <v>782</v>
      </c>
      <c r="P7" s="283">
        <f>-2*H7+I7</f>
        <v>-464428</v>
      </c>
      <c r="Q7" s="299">
        <v>0</v>
      </c>
      <c r="R7" s="299">
        <v>0</v>
      </c>
      <c r="S7" s="299">
        <v>0</v>
      </c>
      <c r="T7" s="299">
        <v>0</v>
      </c>
      <c r="U7" s="276">
        <f>S7-Q7</f>
        <v>0</v>
      </c>
      <c r="V7" s="276">
        <f>T7-R7</f>
        <v>0</v>
      </c>
      <c r="W7" s="288"/>
      <c r="X7" s="284">
        <f>-2*U7+V7</f>
        <v>0</v>
      </c>
      <c r="Z7" s="564">
        <f>J7+L7+U7</f>
        <v>232214</v>
      </c>
      <c r="AA7" s="575">
        <f>K7+M7+V7</f>
        <v>0</v>
      </c>
      <c r="AB7" s="303">
        <f>P7+X7</f>
        <v>-464428</v>
      </c>
    </row>
    <row r="8" spans="1:29" s="90" customFormat="1" ht="48" customHeight="1" x14ac:dyDescent="0.2">
      <c r="A8" s="86">
        <v>2</v>
      </c>
      <c r="B8" s="596" t="s">
        <v>105</v>
      </c>
      <c r="C8" s="596" t="s">
        <v>51</v>
      </c>
      <c r="D8" s="596" t="s">
        <v>150</v>
      </c>
      <c r="E8" s="582" t="s">
        <v>783</v>
      </c>
      <c r="F8" s="84" t="s">
        <v>784</v>
      </c>
      <c r="G8" s="597">
        <v>45108</v>
      </c>
      <c r="H8" s="598">
        <v>22038</v>
      </c>
      <c r="I8" s="599">
        <v>0</v>
      </c>
      <c r="J8" s="275" t="str">
        <f t="shared" ref="J8:K40" si="1">IF(YEAR($G8)=2021,H8,"0€")</f>
        <v>0€</v>
      </c>
      <c r="K8" s="275" t="str">
        <f t="shared" si="1"/>
        <v>0€</v>
      </c>
      <c r="L8" s="275">
        <f t="shared" si="0"/>
        <v>22038</v>
      </c>
      <c r="M8" s="280">
        <f t="shared" si="0"/>
        <v>0</v>
      </c>
      <c r="N8" s="279" t="s">
        <v>240</v>
      </c>
      <c r="O8" s="514" t="s">
        <v>785</v>
      </c>
      <c r="P8" s="283">
        <f t="shared" ref="P8:P40" si="2">-2*H8+I8</f>
        <v>-44076</v>
      </c>
      <c r="Q8" s="299">
        <v>0</v>
      </c>
      <c r="R8" s="299">
        <v>0</v>
      </c>
      <c r="S8" s="299">
        <v>0</v>
      </c>
      <c r="T8" s="299">
        <v>0</v>
      </c>
      <c r="U8" s="276">
        <f t="shared" ref="U8:V23" si="3">S8-Q8</f>
        <v>0</v>
      </c>
      <c r="V8" s="276">
        <f t="shared" si="3"/>
        <v>0</v>
      </c>
      <c r="W8" s="289"/>
      <c r="X8" s="284">
        <f t="shared" ref="X8:X40" si="4">-2*U8+V8</f>
        <v>0</v>
      </c>
      <c r="Z8" s="140">
        <f>J8+L8+U8</f>
        <v>22038</v>
      </c>
      <c r="AA8" s="139">
        <f t="shared" ref="AA8:AA40" si="5">K8+M8+V8</f>
        <v>0</v>
      </c>
      <c r="AB8" s="303">
        <f t="shared" ref="AB8:AB40" si="6">P8+X8</f>
        <v>-44076</v>
      </c>
    </row>
    <row r="9" spans="1:29" s="90" customFormat="1" ht="48" customHeight="1" x14ac:dyDescent="0.2">
      <c r="A9" s="86">
        <v>3</v>
      </c>
      <c r="B9" s="596" t="s">
        <v>105</v>
      </c>
      <c r="C9" s="596" t="s">
        <v>97</v>
      </c>
      <c r="D9" s="118" t="s">
        <v>287</v>
      </c>
      <c r="E9" s="500" t="s">
        <v>786</v>
      </c>
      <c r="F9" s="93" t="s">
        <v>787</v>
      </c>
      <c r="G9" s="597">
        <v>45139</v>
      </c>
      <c r="H9" s="599">
        <v>1888308</v>
      </c>
      <c r="I9" s="599">
        <v>0</v>
      </c>
      <c r="J9" s="275" t="str">
        <f t="shared" si="1"/>
        <v>0€</v>
      </c>
      <c r="K9" s="275" t="str">
        <f t="shared" si="1"/>
        <v>0€</v>
      </c>
      <c r="L9" s="275">
        <f t="shared" si="0"/>
        <v>1888308</v>
      </c>
      <c r="M9" s="280">
        <f t="shared" si="0"/>
        <v>0</v>
      </c>
      <c r="N9" s="279" t="s">
        <v>240</v>
      </c>
      <c r="O9" s="514" t="s">
        <v>788</v>
      </c>
      <c r="P9" s="283">
        <f t="shared" si="2"/>
        <v>-3776616</v>
      </c>
      <c r="Q9" s="299">
        <v>0</v>
      </c>
      <c r="R9" s="299">
        <v>0</v>
      </c>
      <c r="S9" s="299">
        <v>0</v>
      </c>
      <c r="T9" s="299">
        <v>0</v>
      </c>
      <c r="U9" s="276">
        <f t="shared" si="3"/>
        <v>0</v>
      </c>
      <c r="V9" s="276">
        <f t="shared" si="3"/>
        <v>0</v>
      </c>
      <c r="W9" s="288"/>
      <c r="X9" s="284">
        <f t="shared" si="4"/>
        <v>0</v>
      </c>
      <c r="Z9" s="140">
        <f t="shared" ref="Z9:Z40" si="7">J9+L9+U9</f>
        <v>1888308</v>
      </c>
      <c r="AA9" s="139">
        <f t="shared" si="5"/>
        <v>0</v>
      </c>
      <c r="AB9" s="303">
        <f t="shared" si="6"/>
        <v>-3776616</v>
      </c>
    </row>
    <row r="10" spans="1:29" s="90" customFormat="1" ht="48" customHeight="1" x14ac:dyDescent="0.2">
      <c r="A10" s="86">
        <v>4</v>
      </c>
      <c r="B10" s="596" t="s">
        <v>105</v>
      </c>
      <c r="C10" s="596" t="s">
        <v>51</v>
      </c>
      <c r="D10" s="190" t="s">
        <v>131</v>
      </c>
      <c r="E10" s="500" t="s">
        <v>789</v>
      </c>
      <c r="F10" s="93" t="s">
        <v>790</v>
      </c>
      <c r="G10" s="232">
        <v>45658</v>
      </c>
      <c r="H10" s="233">
        <v>10600000</v>
      </c>
      <c r="I10" s="233">
        <v>0</v>
      </c>
      <c r="J10" s="275" t="str">
        <f t="shared" si="1"/>
        <v>0€</v>
      </c>
      <c r="K10" s="275" t="str">
        <f t="shared" si="1"/>
        <v>0€</v>
      </c>
      <c r="L10" s="275">
        <f t="shared" si="0"/>
        <v>10600000</v>
      </c>
      <c r="M10" s="280">
        <f t="shared" si="0"/>
        <v>0</v>
      </c>
      <c r="N10" s="279" t="s">
        <v>240</v>
      </c>
      <c r="O10" s="514" t="s">
        <v>791</v>
      </c>
      <c r="P10" s="283">
        <f t="shared" si="2"/>
        <v>-21200000</v>
      </c>
      <c r="Q10" s="299">
        <v>0</v>
      </c>
      <c r="R10" s="299">
        <v>0</v>
      </c>
      <c r="S10" s="299">
        <v>0</v>
      </c>
      <c r="T10" s="299">
        <v>0</v>
      </c>
      <c r="U10" s="276">
        <f t="shared" si="3"/>
        <v>0</v>
      </c>
      <c r="V10" s="276">
        <f t="shared" si="3"/>
        <v>0</v>
      </c>
      <c r="W10" s="288"/>
      <c r="X10" s="284">
        <f t="shared" si="4"/>
        <v>0</v>
      </c>
      <c r="Z10" s="140">
        <f t="shared" si="7"/>
        <v>10600000</v>
      </c>
      <c r="AA10" s="139">
        <f t="shared" si="5"/>
        <v>0</v>
      </c>
      <c r="AB10" s="303">
        <f t="shared" si="6"/>
        <v>-21200000</v>
      </c>
    </row>
    <row r="11" spans="1:29" s="90" customFormat="1" ht="21" customHeight="1" x14ac:dyDescent="0.2">
      <c r="A11" s="86">
        <v>5</v>
      </c>
      <c r="B11" s="87"/>
      <c r="C11" s="596"/>
      <c r="D11" s="87"/>
      <c r="E11" s="87"/>
      <c r="F11" s="93"/>
      <c r="G11" s="393"/>
      <c r="H11" s="287">
        <v>0</v>
      </c>
      <c r="I11" s="287">
        <v>0</v>
      </c>
      <c r="J11" s="275" t="str">
        <f t="shared" si="1"/>
        <v>0€</v>
      </c>
      <c r="K11" s="275" t="str">
        <f t="shared" si="1"/>
        <v>0€</v>
      </c>
      <c r="L11" s="275">
        <f t="shared" si="0"/>
        <v>0</v>
      </c>
      <c r="M11" s="280">
        <f t="shared" si="0"/>
        <v>0</v>
      </c>
      <c r="N11" s="279" t="s">
        <v>223</v>
      </c>
      <c r="O11" s="276"/>
      <c r="P11" s="283">
        <f t="shared" si="2"/>
        <v>0</v>
      </c>
      <c r="Q11" s="299">
        <v>0</v>
      </c>
      <c r="R11" s="299">
        <v>0</v>
      </c>
      <c r="S11" s="299">
        <v>0</v>
      </c>
      <c r="T11" s="299">
        <v>0</v>
      </c>
      <c r="U11" s="276">
        <f t="shared" si="3"/>
        <v>0</v>
      </c>
      <c r="V11" s="276">
        <f t="shared" si="3"/>
        <v>0</v>
      </c>
      <c r="W11" s="288"/>
      <c r="X11" s="284">
        <f t="shared" si="4"/>
        <v>0</v>
      </c>
      <c r="Z11" s="140">
        <f t="shared" si="7"/>
        <v>0</v>
      </c>
      <c r="AA11" s="139">
        <f t="shared" si="5"/>
        <v>0</v>
      </c>
      <c r="AB11" s="303">
        <f t="shared" si="6"/>
        <v>0</v>
      </c>
    </row>
    <row r="12" spans="1:29" s="90" customFormat="1" ht="21" customHeight="1" x14ac:dyDescent="0.2">
      <c r="A12" s="86">
        <v>6</v>
      </c>
      <c r="B12" s="86"/>
      <c r="C12" s="600"/>
      <c r="D12" s="66"/>
      <c r="E12" s="94"/>
      <c r="F12" s="93"/>
      <c r="G12" s="393"/>
      <c r="H12" s="287">
        <v>0</v>
      </c>
      <c r="I12" s="287">
        <v>0</v>
      </c>
      <c r="J12" s="275" t="str">
        <f t="shared" si="1"/>
        <v>0€</v>
      </c>
      <c r="K12" s="275" t="str">
        <f t="shared" si="1"/>
        <v>0€</v>
      </c>
      <c r="L12" s="275">
        <f t="shared" si="0"/>
        <v>0</v>
      </c>
      <c r="M12" s="280">
        <f t="shared" si="0"/>
        <v>0</v>
      </c>
      <c r="N12" s="279" t="s">
        <v>223</v>
      </c>
      <c r="O12" s="276"/>
      <c r="P12" s="283">
        <f t="shared" si="2"/>
        <v>0</v>
      </c>
      <c r="Q12" s="299">
        <v>0</v>
      </c>
      <c r="R12" s="299">
        <v>0</v>
      </c>
      <c r="S12" s="299">
        <v>0</v>
      </c>
      <c r="T12" s="299">
        <v>0</v>
      </c>
      <c r="U12" s="276">
        <f t="shared" si="3"/>
        <v>0</v>
      </c>
      <c r="V12" s="276">
        <f t="shared" si="3"/>
        <v>0</v>
      </c>
      <c r="W12" s="288"/>
      <c r="X12" s="284">
        <f t="shared" si="4"/>
        <v>0</v>
      </c>
      <c r="Z12" s="140">
        <f t="shared" si="7"/>
        <v>0</v>
      </c>
      <c r="AA12" s="139">
        <f t="shared" si="5"/>
        <v>0</v>
      </c>
      <c r="AB12" s="303">
        <f t="shared" si="6"/>
        <v>0</v>
      </c>
    </row>
    <row r="13" spans="1:29" s="90" customFormat="1" ht="21" customHeight="1" x14ac:dyDescent="0.2">
      <c r="A13" s="86">
        <v>7</v>
      </c>
      <c r="B13" s="86"/>
      <c r="C13" s="596"/>
      <c r="D13" s="66"/>
      <c r="E13" s="94"/>
      <c r="F13" s="88"/>
      <c r="G13" s="393"/>
      <c r="H13" s="287">
        <v>0</v>
      </c>
      <c r="I13" s="287">
        <v>0</v>
      </c>
      <c r="J13" s="275" t="str">
        <f t="shared" si="1"/>
        <v>0€</v>
      </c>
      <c r="K13" s="275" t="str">
        <f t="shared" si="1"/>
        <v>0€</v>
      </c>
      <c r="L13" s="275">
        <f t="shared" si="0"/>
        <v>0</v>
      </c>
      <c r="M13" s="280">
        <f t="shared" si="0"/>
        <v>0</v>
      </c>
      <c r="N13" s="279" t="s">
        <v>223</v>
      </c>
      <c r="O13" s="276"/>
      <c r="P13" s="283">
        <f t="shared" si="2"/>
        <v>0</v>
      </c>
      <c r="Q13" s="299">
        <v>0</v>
      </c>
      <c r="R13" s="299">
        <v>0</v>
      </c>
      <c r="S13" s="299">
        <v>0</v>
      </c>
      <c r="T13" s="299">
        <v>0</v>
      </c>
      <c r="U13" s="276">
        <f t="shared" si="3"/>
        <v>0</v>
      </c>
      <c r="V13" s="276">
        <f t="shared" si="3"/>
        <v>0</v>
      </c>
      <c r="W13" s="288"/>
      <c r="X13" s="284">
        <f t="shared" si="4"/>
        <v>0</v>
      </c>
      <c r="Z13" s="140">
        <f t="shared" si="7"/>
        <v>0</v>
      </c>
      <c r="AA13" s="139">
        <f t="shared" si="5"/>
        <v>0</v>
      </c>
      <c r="AB13" s="303">
        <f t="shared" si="6"/>
        <v>0</v>
      </c>
    </row>
    <row r="14" spans="1:29" s="90" customFormat="1" ht="21" customHeight="1" x14ac:dyDescent="0.2">
      <c r="A14" s="86">
        <v>8</v>
      </c>
      <c r="B14" s="86"/>
      <c r="C14" s="601"/>
      <c r="D14" s="66"/>
      <c r="E14" s="94"/>
      <c r="F14" s="88"/>
      <c r="G14" s="393"/>
      <c r="H14" s="287">
        <v>0</v>
      </c>
      <c r="I14" s="287">
        <v>0</v>
      </c>
      <c r="J14" s="275" t="str">
        <f t="shared" si="1"/>
        <v>0€</v>
      </c>
      <c r="K14" s="275" t="str">
        <f t="shared" si="1"/>
        <v>0€</v>
      </c>
      <c r="L14" s="275">
        <f t="shared" si="0"/>
        <v>0</v>
      </c>
      <c r="M14" s="280">
        <f t="shared" si="0"/>
        <v>0</v>
      </c>
      <c r="N14" s="279" t="s">
        <v>223</v>
      </c>
      <c r="O14" s="276"/>
      <c r="P14" s="283">
        <f t="shared" si="2"/>
        <v>0</v>
      </c>
      <c r="Q14" s="299">
        <v>0</v>
      </c>
      <c r="R14" s="299">
        <v>0</v>
      </c>
      <c r="S14" s="299">
        <v>0</v>
      </c>
      <c r="T14" s="299">
        <v>0</v>
      </c>
      <c r="U14" s="276">
        <f t="shared" si="3"/>
        <v>0</v>
      </c>
      <c r="V14" s="276">
        <f t="shared" si="3"/>
        <v>0</v>
      </c>
      <c r="W14" s="288"/>
      <c r="X14" s="284">
        <f t="shared" si="4"/>
        <v>0</v>
      </c>
      <c r="Z14" s="140">
        <f t="shared" si="7"/>
        <v>0</v>
      </c>
      <c r="AA14" s="139">
        <f t="shared" si="5"/>
        <v>0</v>
      </c>
      <c r="AB14" s="303">
        <f t="shared" si="6"/>
        <v>0</v>
      </c>
    </row>
    <row r="15" spans="1:29" ht="21" customHeight="1" x14ac:dyDescent="0.2">
      <c r="A15" s="86">
        <v>9</v>
      </c>
      <c r="B15" s="86"/>
      <c r="C15" s="596"/>
      <c r="D15" s="66"/>
      <c r="E15" s="94"/>
      <c r="F15" s="88"/>
      <c r="G15" s="393"/>
      <c r="H15" s="287">
        <v>0</v>
      </c>
      <c r="I15" s="287">
        <v>0</v>
      </c>
      <c r="J15" s="275" t="str">
        <f t="shared" si="1"/>
        <v>0€</v>
      </c>
      <c r="K15" s="275" t="str">
        <f t="shared" si="1"/>
        <v>0€</v>
      </c>
      <c r="L15" s="275">
        <f t="shared" si="0"/>
        <v>0</v>
      </c>
      <c r="M15" s="280">
        <f t="shared" si="0"/>
        <v>0</v>
      </c>
      <c r="N15" s="279" t="s">
        <v>223</v>
      </c>
      <c r="O15" s="276"/>
      <c r="P15" s="283">
        <f t="shared" si="2"/>
        <v>0</v>
      </c>
      <c r="Q15" s="299">
        <v>0</v>
      </c>
      <c r="R15" s="299">
        <v>0</v>
      </c>
      <c r="S15" s="299">
        <v>0</v>
      </c>
      <c r="T15" s="299">
        <v>0</v>
      </c>
      <c r="U15" s="276">
        <f t="shared" si="3"/>
        <v>0</v>
      </c>
      <c r="V15" s="276">
        <f t="shared" si="3"/>
        <v>0</v>
      </c>
      <c r="W15" s="288"/>
      <c r="X15" s="284">
        <f t="shared" si="4"/>
        <v>0</v>
      </c>
      <c r="Z15" s="140">
        <f t="shared" si="7"/>
        <v>0</v>
      </c>
      <c r="AA15" s="139">
        <f t="shared" si="5"/>
        <v>0</v>
      </c>
      <c r="AB15" s="303">
        <f t="shared" si="6"/>
        <v>0</v>
      </c>
    </row>
    <row r="16" spans="1:29" ht="21" customHeight="1" x14ac:dyDescent="0.2">
      <c r="A16" s="86">
        <v>10</v>
      </c>
      <c r="B16" s="86"/>
      <c r="C16" s="601"/>
      <c r="D16" s="66"/>
      <c r="E16" s="94"/>
      <c r="F16" s="115"/>
      <c r="G16" s="393"/>
      <c r="H16" s="287">
        <v>0</v>
      </c>
      <c r="I16" s="287">
        <v>0</v>
      </c>
      <c r="J16" s="275" t="str">
        <f t="shared" si="1"/>
        <v>0€</v>
      </c>
      <c r="K16" s="275" t="str">
        <f t="shared" si="1"/>
        <v>0€</v>
      </c>
      <c r="L16" s="275">
        <f t="shared" si="0"/>
        <v>0</v>
      </c>
      <c r="M16" s="280">
        <f t="shared" si="0"/>
        <v>0</v>
      </c>
      <c r="N16" s="279" t="s">
        <v>223</v>
      </c>
      <c r="O16" s="276"/>
      <c r="P16" s="283">
        <f t="shared" si="2"/>
        <v>0</v>
      </c>
      <c r="Q16" s="299">
        <v>0</v>
      </c>
      <c r="R16" s="299">
        <v>0</v>
      </c>
      <c r="S16" s="299">
        <v>0</v>
      </c>
      <c r="T16" s="299">
        <v>0</v>
      </c>
      <c r="U16" s="276">
        <f t="shared" si="3"/>
        <v>0</v>
      </c>
      <c r="V16" s="276">
        <f t="shared" si="3"/>
        <v>0</v>
      </c>
      <c r="W16" s="288"/>
      <c r="X16" s="284">
        <f t="shared" si="4"/>
        <v>0</v>
      </c>
      <c r="Z16" s="140">
        <f t="shared" si="7"/>
        <v>0</v>
      </c>
      <c r="AA16" s="139">
        <f t="shared" si="5"/>
        <v>0</v>
      </c>
      <c r="AB16" s="303">
        <f t="shared" si="6"/>
        <v>0</v>
      </c>
    </row>
    <row r="17" spans="1:28" ht="21" customHeight="1" x14ac:dyDescent="0.2">
      <c r="A17" s="86">
        <v>11</v>
      </c>
      <c r="B17" s="86"/>
      <c r="C17" s="596"/>
      <c r="D17" s="86"/>
      <c r="E17" s="87"/>
      <c r="F17" s="115"/>
      <c r="G17" s="393"/>
      <c r="H17" s="287">
        <v>0</v>
      </c>
      <c r="I17" s="287">
        <v>0</v>
      </c>
      <c r="J17" s="275" t="str">
        <f t="shared" si="1"/>
        <v>0€</v>
      </c>
      <c r="K17" s="275" t="str">
        <f t="shared" si="1"/>
        <v>0€</v>
      </c>
      <c r="L17" s="275">
        <f t="shared" si="0"/>
        <v>0</v>
      </c>
      <c r="M17" s="280">
        <f t="shared" si="0"/>
        <v>0</v>
      </c>
      <c r="N17" s="279" t="s">
        <v>223</v>
      </c>
      <c r="O17" s="276"/>
      <c r="P17" s="283">
        <f t="shared" si="2"/>
        <v>0</v>
      </c>
      <c r="Q17" s="299">
        <v>0</v>
      </c>
      <c r="R17" s="299">
        <v>0</v>
      </c>
      <c r="S17" s="299">
        <v>0</v>
      </c>
      <c r="T17" s="299">
        <v>0</v>
      </c>
      <c r="U17" s="276">
        <f t="shared" si="3"/>
        <v>0</v>
      </c>
      <c r="V17" s="276">
        <f t="shared" si="3"/>
        <v>0</v>
      </c>
      <c r="W17" s="288"/>
      <c r="X17" s="284">
        <f t="shared" si="4"/>
        <v>0</v>
      </c>
      <c r="Z17" s="140">
        <f t="shared" si="7"/>
        <v>0</v>
      </c>
      <c r="AA17" s="139">
        <f t="shared" si="5"/>
        <v>0</v>
      </c>
      <c r="AB17" s="303">
        <f t="shared" si="6"/>
        <v>0</v>
      </c>
    </row>
    <row r="18" spans="1:28" ht="21" customHeight="1" x14ac:dyDescent="0.2">
      <c r="A18" s="86">
        <v>12</v>
      </c>
      <c r="B18" s="594"/>
      <c r="C18" s="600"/>
      <c r="D18" s="1"/>
      <c r="E18" s="122"/>
      <c r="F18" s="93"/>
      <c r="G18" s="393"/>
      <c r="H18" s="287">
        <v>0</v>
      </c>
      <c r="I18" s="287">
        <v>0</v>
      </c>
      <c r="J18" s="275" t="str">
        <f t="shared" si="1"/>
        <v>0€</v>
      </c>
      <c r="K18" s="275" t="str">
        <f t="shared" si="1"/>
        <v>0€</v>
      </c>
      <c r="L18" s="275">
        <f t="shared" si="0"/>
        <v>0</v>
      </c>
      <c r="M18" s="280">
        <f t="shared" si="0"/>
        <v>0</v>
      </c>
      <c r="N18" s="279" t="s">
        <v>223</v>
      </c>
      <c r="O18" s="276"/>
      <c r="P18" s="283">
        <f t="shared" si="2"/>
        <v>0</v>
      </c>
      <c r="Q18" s="299">
        <v>0</v>
      </c>
      <c r="R18" s="299">
        <v>0</v>
      </c>
      <c r="S18" s="299">
        <v>0</v>
      </c>
      <c r="T18" s="299">
        <v>0</v>
      </c>
      <c r="U18" s="276">
        <f t="shared" si="3"/>
        <v>0</v>
      </c>
      <c r="V18" s="276">
        <f t="shared" si="3"/>
        <v>0</v>
      </c>
      <c r="W18" s="288"/>
      <c r="X18" s="284">
        <f t="shared" si="4"/>
        <v>0</v>
      </c>
      <c r="Z18" s="140">
        <f t="shared" si="7"/>
        <v>0</v>
      </c>
      <c r="AA18" s="139">
        <f t="shared" si="5"/>
        <v>0</v>
      </c>
      <c r="AB18" s="303">
        <f t="shared" si="6"/>
        <v>0</v>
      </c>
    </row>
    <row r="19" spans="1:28" ht="21" customHeight="1" x14ac:dyDescent="0.2">
      <c r="A19" s="86">
        <v>13</v>
      </c>
      <c r="B19" s="177"/>
      <c r="C19" s="596"/>
      <c r="D19" s="190"/>
      <c r="E19" s="117"/>
      <c r="F19" s="93"/>
      <c r="G19" s="393"/>
      <c r="H19" s="287">
        <v>0</v>
      </c>
      <c r="I19" s="287">
        <v>0</v>
      </c>
      <c r="J19" s="275" t="str">
        <f t="shared" si="1"/>
        <v>0€</v>
      </c>
      <c r="K19" s="275" t="str">
        <f t="shared" si="1"/>
        <v>0€</v>
      </c>
      <c r="L19" s="275">
        <f t="shared" si="0"/>
        <v>0</v>
      </c>
      <c r="M19" s="280">
        <f t="shared" si="0"/>
        <v>0</v>
      </c>
      <c r="N19" s="279" t="s">
        <v>223</v>
      </c>
      <c r="O19" s="276"/>
      <c r="P19" s="283">
        <f t="shared" si="2"/>
        <v>0</v>
      </c>
      <c r="Q19" s="299">
        <v>0</v>
      </c>
      <c r="R19" s="299">
        <v>0</v>
      </c>
      <c r="S19" s="299">
        <v>0</v>
      </c>
      <c r="T19" s="299">
        <v>0</v>
      </c>
      <c r="U19" s="276">
        <f t="shared" si="3"/>
        <v>0</v>
      </c>
      <c r="V19" s="276">
        <f t="shared" si="3"/>
        <v>0</v>
      </c>
      <c r="W19" s="288"/>
      <c r="X19" s="284">
        <f t="shared" si="4"/>
        <v>0</v>
      </c>
      <c r="Z19" s="140">
        <f t="shared" si="7"/>
        <v>0</v>
      </c>
      <c r="AA19" s="139">
        <f t="shared" si="5"/>
        <v>0</v>
      </c>
      <c r="AB19" s="303">
        <f t="shared" si="6"/>
        <v>0</v>
      </c>
    </row>
    <row r="20" spans="1:28" ht="21" customHeight="1" x14ac:dyDescent="0.2">
      <c r="A20" s="86">
        <v>14</v>
      </c>
      <c r="B20" s="177"/>
      <c r="C20" s="601"/>
      <c r="D20" s="66"/>
      <c r="E20" s="117"/>
      <c r="F20" s="246"/>
      <c r="G20" s="393"/>
      <c r="H20" s="287">
        <v>0</v>
      </c>
      <c r="I20" s="287">
        <v>0</v>
      </c>
      <c r="J20" s="275" t="str">
        <f t="shared" si="1"/>
        <v>0€</v>
      </c>
      <c r="K20" s="275" t="str">
        <f t="shared" si="1"/>
        <v>0€</v>
      </c>
      <c r="L20" s="275">
        <f t="shared" si="0"/>
        <v>0</v>
      </c>
      <c r="M20" s="280">
        <f t="shared" si="0"/>
        <v>0</v>
      </c>
      <c r="N20" s="279" t="s">
        <v>223</v>
      </c>
      <c r="O20" s="276"/>
      <c r="P20" s="283">
        <f t="shared" si="2"/>
        <v>0</v>
      </c>
      <c r="Q20" s="299">
        <v>0</v>
      </c>
      <c r="R20" s="299">
        <v>0</v>
      </c>
      <c r="S20" s="299">
        <v>0</v>
      </c>
      <c r="T20" s="299">
        <v>0</v>
      </c>
      <c r="U20" s="276">
        <f t="shared" si="3"/>
        <v>0</v>
      </c>
      <c r="V20" s="276">
        <f t="shared" si="3"/>
        <v>0</v>
      </c>
      <c r="W20" s="288"/>
      <c r="X20" s="284">
        <f t="shared" si="4"/>
        <v>0</v>
      </c>
      <c r="Z20" s="140">
        <f t="shared" si="7"/>
        <v>0</v>
      </c>
      <c r="AA20" s="139">
        <f t="shared" si="5"/>
        <v>0</v>
      </c>
      <c r="AB20" s="303">
        <f t="shared" si="6"/>
        <v>0</v>
      </c>
    </row>
    <row r="21" spans="1:28" ht="21" customHeight="1" x14ac:dyDescent="0.2">
      <c r="A21" s="86">
        <v>15</v>
      </c>
      <c r="B21" s="177"/>
      <c r="C21" s="596"/>
      <c r="D21" s="66"/>
      <c r="E21" s="117"/>
      <c r="F21" s="246"/>
      <c r="G21" s="393"/>
      <c r="H21" s="287">
        <v>0</v>
      </c>
      <c r="I21" s="287">
        <v>0</v>
      </c>
      <c r="J21" s="275" t="str">
        <f t="shared" si="1"/>
        <v>0€</v>
      </c>
      <c r="K21" s="275" t="str">
        <f t="shared" si="1"/>
        <v>0€</v>
      </c>
      <c r="L21" s="275">
        <f t="shared" si="0"/>
        <v>0</v>
      </c>
      <c r="M21" s="280">
        <f t="shared" si="0"/>
        <v>0</v>
      </c>
      <c r="N21" s="279" t="s">
        <v>223</v>
      </c>
      <c r="O21" s="276"/>
      <c r="P21" s="283">
        <f t="shared" si="2"/>
        <v>0</v>
      </c>
      <c r="Q21" s="299">
        <v>0</v>
      </c>
      <c r="R21" s="299">
        <v>0</v>
      </c>
      <c r="S21" s="299">
        <v>0</v>
      </c>
      <c r="T21" s="299">
        <v>0</v>
      </c>
      <c r="U21" s="276">
        <f t="shared" si="3"/>
        <v>0</v>
      </c>
      <c r="V21" s="276">
        <f t="shared" si="3"/>
        <v>0</v>
      </c>
      <c r="W21" s="288"/>
      <c r="X21" s="284">
        <f t="shared" si="4"/>
        <v>0</v>
      </c>
      <c r="Z21" s="140">
        <f t="shared" si="7"/>
        <v>0</v>
      </c>
      <c r="AA21" s="139">
        <f t="shared" si="5"/>
        <v>0</v>
      </c>
      <c r="AB21" s="303">
        <f t="shared" si="6"/>
        <v>0</v>
      </c>
    </row>
    <row r="22" spans="1:28" ht="21" customHeight="1" x14ac:dyDescent="0.2">
      <c r="A22" s="86">
        <v>16</v>
      </c>
      <c r="B22" s="177"/>
      <c r="C22" s="601"/>
      <c r="D22" s="250"/>
      <c r="E22" s="117"/>
      <c r="F22" s="245"/>
      <c r="G22" s="393"/>
      <c r="H22" s="287">
        <v>0</v>
      </c>
      <c r="I22" s="287">
        <v>0</v>
      </c>
      <c r="J22" s="275" t="str">
        <f t="shared" si="1"/>
        <v>0€</v>
      </c>
      <c r="K22" s="275" t="str">
        <f t="shared" si="1"/>
        <v>0€</v>
      </c>
      <c r="L22" s="275">
        <f t="shared" si="0"/>
        <v>0</v>
      </c>
      <c r="M22" s="280">
        <f t="shared" si="0"/>
        <v>0</v>
      </c>
      <c r="N22" s="279" t="s">
        <v>223</v>
      </c>
      <c r="O22" s="276"/>
      <c r="P22" s="283">
        <f t="shared" si="2"/>
        <v>0</v>
      </c>
      <c r="Q22" s="299">
        <v>0</v>
      </c>
      <c r="R22" s="299">
        <v>0</v>
      </c>
      <c r="S22" s="299">
        <v>0</v>
      </c>
      <c r="T22" s="299">
        <v>0</v>
      </c>
      <c r="U22" s="276">
        <f t="shared" si="3"/>
        <v>0</v>
      </c>
      <c r="V22" s="276">
        <f t="shared" si="3"/>
        <v>0</v>
      </c>
      <c r="W22" s="288"/>
      <c r="X22" s="284">
        <f t="shared" si="4"/>
        <v>0</v>
      </c>
      <c r="Z22" s="140">
        <f t="shared" si="7"/>
        <v>0</v>
      </c>
      <c r="AA22" s="139">
        <f t="shared" si="5"/>
        <v>0</v>
      </c>
      <c r="AB22" s="303">
        <f t="shared" si="6"/>
        <v>0</v>
      </c>
    </row>
    <row r="23" spans="1:28" ht="21" customHeight="1" x14ac:dyDescent="0.2">
      <c r="A23" s="183"/>
      <c r="B23" s="121"/>
      <c r="C23" s="596"/>
      <c r="D23" s="261"/>
      <c r="E23" s="177"/>
      <c r="F23" s="147"/>
      <c r="G23" s="393"/>
      <c r="H23" s="287">
        <v>0</v>
      </c>
      <c r="I23" s="287">
        <v>0</v>
      </c>
      <c r="J23" s="275" t="str">
        <f t="shared" si="1"/>
        <v>0€</v>
      </c>
      <c r="K23" s="275" t="str">
        <f t="shared" si="1"/>
        <v>0€</v>
      </c>
      <c r="L23" s="275">
        <f t="shared" ref="L23:M40" si="8">IF(YEAR($G23)&gt;2021,H23,0)</f>
        <v>0</v>
      </c>
      <c r="M23" s="280">
        <f t="shared" si="8"/>
        <v>0</v>
      </c>
      <c r="N23" s="279" t="s">
        <v>223</v>
      </c>
      <c r="O23" s="276"/>
      <c r="P23" s="283">
        <f t="shared" si="2"/>
        <v>0</v>
      </c>
      <c r="Q23" s="299">
        <v>0</v>
      </c>
      <c r="R23" s="299">
        <v>0</v>
      </c>
      <c r="S23" s="299">
        <v>0</v>
      </c>
      <c r="T23" s="299">
        <v>0</v>
      </c>
      <c r="U23" s="276">
        <f t="shared" si="3"/>
        <v>0</v>
      </c>
      <c r="V23" s="276">
        <f t="shared" si="3"/>
        <v>0</v>
      </c>
      <c r="W23" s="288"/>
      <c r="X23" s="284">
        <f t="shared" si="4"/>
        <v>0</v>
      </c>
      <c r="Z23" s="140">
        <f t="shared" si="7"/>
        <v>0</v>
      </c>
      <c r="AA23" s="139">
        <f t="shared" si="5"/>
        <v>0</v>
      </c>
      <c r="AB23" s="303">
        <f t="shared" si="6"/>
        <v>0</v>
      </c>
    </row>
    <row r="24" spans="1:28" ht="18.75" customHeight="1" x14ac:dyDescent="0.2">
      <c r="A24" s="183"/>
      <c r="B24" s="121"/>
      <c r="C24" s="601"/>
      <c r="D24" s="261"/>
      <c r="E24" s="177"/>
      <c r="F24" s="147"/>
      <c r="G24" s="393"/>
      <c r="H24" s="287">
        <v>0</v>
      </c>
      <c r="I24" s="287">
        <v>0</v>
      </c>
      <c r="J24" s="275" t="str">
        <f t="shared" si="1"/>
        <v>0€</v>
      </c>
      <c r="K24" s="275" t="str">
        <f t="shared" si="1"/>
        <v>0€</v>
      </c>
      <c r="L24" s="275">
        <f t="shared" si="8"/>
        <v>0</v>
      </c>
      <c r="M24" s="280">
        <f t="shared" si="8"/>
        <v>0</v>
      </c>
      <c r="N24" s="279" t="s">
        <v>223</v>
      </c>
      <c r="O24" s="276"/>
      <c r="P24" s="283">
        <f t="shared" si="2"/>
        <v>0</v>
      </c>
      <c r="Q24" s="299">
        <v>0</v>
      </c>
      <c r="R24" s="299">
        <v>0</v>
      </c>
      <c r="S24" s="299">
        <v>0</v>
      </c>
      <c r="T24" s="299">
        <v>0</v>
      </c>
      <c r="U24" s="276">
        <f t="shared" ref="U24:V40" si="9">S24-Q24</f>
        <v>0</v>
      </c>
      <c r="V24" s="276">
        <f t="shared" si="9"/>
        <v>0</v>
      </c>
      <c r="W24" s="288"/>
      <c r="X24" s="284">
        <f t="shared" si="4"/>
        <v>0</v>
      </c>
      <c r="Z24" s="140">
        <f t="shared" si="7"/>
        <v>0</v>
      </c>
      <c r="AA24" s="139">
        <f t="shared" si="5"/>
        <v>0</v>
      </c>
      <c r="AB24" s="303">
        <f t="shared" si="6"/>
        <v>0</v>
      </c>
    </row>
    <row r="25" spans="1:28" ht="18.75" customHeight="1" x14ac:dyDescent="0.2">
      <c r="A25" s="183"/>
      <c r="B25" s="121"/>
      <c r="C25" s="596"/>
      <c r="D25" s="126"/>
      <c r="E25" s="177"/>
      <c r="F25" s="147"/>
      <c r="G25" s="393"/>
      <c r="H25" s="287">
        <v>0</v>
      </c>
      <c r="I25" s="287">
        <v>0</v>
      </c>
      <c r="J25" s="275" t="str">
        <f t="shared" si="1"/>
        <v>0€</v>
      </c>
      <c r="K25" s="275" t="str">
        <f t="shared" si="1"/>
        <v>0€</v>
      </c>
      <c r="L25" s="275">
        <f t="shared" si="8"/>
        <v>0</v>
      </c>
      <c r="M25" s="280">
        <f t="shared" si="8"/>
        <v>0</v>
      </c>
      <c r="N25" s="279" t="s">
        <v>223</v>
      </c>
      <c r="O25" s="276"/>
      <c r="P25" s="283">
        <f t="shared" si="2"/>
        <v>0</v>
      </c>
      <c r="Q25" s="299">
        <v>0</v>
      </c>
      <c r="R25" s="299">
        <v>0</v>
      </c>
      <c r="S25" s="299">
        <v>0</v>
      </c>
      <c r="T25" s="299">
        <v>0</v>
      </c>
      <c r="U25" s="276">
        <f t="shared" si="9"/>
        <v>0</v>
      </c>
      <c r="V25" s="276">
        <f t="shared" si="9"/>
        <v>0</v>
      </c>
      <c r="W25" s="288"/>
      <c r="X25" s="284">
        <f t="shared" si="4"/>
        <v>0</v>
      </c>
      <c r="Z25" s="140">
        <f t="shared" si="7"/>
        <v>0</v>
      </c>
      <c r="AA25" s="139">
        <f t="shared" si="5"/>
        <v>0</v>
      </c>
      <c r="AB25" s="303">
        <f t="shared" si="6"/>
        <v>0</v>
      </c>
    </row>
    <row r="26" spans="1:28" ht="18.75" customHeight="1" x14ac:dyDescent="0.2">
      <c r="A26" s="183"/>
      <c r="B26" s="121"/>
      <c r="C26" s="602"/>
      <c r="D26" s="261"/>
      <c r="E26" s="177"/>
      <c r="F26" s="147"/>
      <c r="G26" s="393"/>
      <c r="H26" s="287">
        <v>0</v>
      </c>
      <c r="I26" s="287">
        <v>0</v>
      </c>
      <c r="J26" s="275" t="str">
        <f t="shared" si="1"/>
        <v>0€</v>
      </c>
      <c r="K26" s="275" t="str">
        <f t="shared" si="1"/>
        <v>0€</v>
      </c>
      <c r="L26" s="275">
        <f t="shared" si="8"/>
        <v>0</v>
      </c>
      <c r="M26" s="280">
        <f t="shared" si="8"/>
        <v>0</v>
      </c>
      <c r="N26" s="279" t="s">
        <v>223</v>
      </c>
      <c r="O26" s="276"/>
      <c r="P26" s="283">
        <f t="shared" si="2"/>
        <v>0</v>
      </c>
      <c r="Q26" s="299">
        <v>0</v>
      </c>
      <c r="R26" s="299">
        <v>0</v>
      </c>
      <c r="S26" s="299">
        <v>0</v>
      </c>
      <c r="T26" s="299">
        <v>0</v>
      </c>
      <c r="U26" s="276">
        <f t="shared" si="9"/>
        <v>0</v>
      </c>
      <c r="V26" s="276">
        <f t="shared" si="9"/>
        <v>0</v>
      </c>
      <c r="W26" s="288"/>
      <c r="X26" s="284">
        <f t="shared" si="4"/>
        <v>0</v>
      </c>
      <c r="Z26" s="140">
        <f t="shared" si="7"/>
        <v>0</v>
      </c>
      <c r="AA26" s="139">
        <f t="shared" si="5"/>
        <v>0</v>
      </c>
      <c r="AB26" s="303">
        <f t="shared" si="6"/>
        <v>0</v>
      </c>
    </row>
    <row r="27" spans="1:28" ht="18.75" customHeight="1" x14ac:dyDescent="0.2">
      <c r="A27" s="183"/>
      <c r="B27" s="121"/>
      <c r="C27" s="121"/>
      <c r="D27" s="126"/>
      <c r="E27" s="177"/>
      <c r="F27" s="147"/>
      <c r="G27" s="393"/>
      <c r="H27" s="287">
        <v>0</v>
      </c>
      <c r="I27" s="287">
        <v>0</v>
      </c>
      <c r="J27" s="275" t="str">
        <f t="shared" si="1"/>
        <v>0€</v>
      </c>
      <c r="K27" s="275" t="str">
        <f t="shared" si="1"/>
        <v>0€</v>
      </c>
      <c r="L27" s="275">
        <f t="shared" si="8"/>
        <v>0</v>
      </c>
      <c r="M27" s="280">
        <f t="shared" si="8"/>
        <v>0</v>
      </c>
      <c r="N27" s="279" t="s">
        <v>223</v>
      </c>
      <c r="O27" s="276"/>
      <c r="P27" s="283">
        <f t="shared" si="2"/>
        <v>0</v>
      </c>
      <c r="Q27" s="299">
        <v>0</v>
      </c>
      <c r="R27" s="299">
        <v>0</v>
      </c>
      <c r="S27" s="299">
        <v>0</v>
      </c>
      <c r="T27" s="299">
        <v>0</v>
      </c>
      <c r="U27" s="276">
        <f t="shared" si="9"/>
        <v>0</v>
      </c>
      <c r="V27" s="276">
        <f t="shared" si="9"/>
        <v>0</v>
      </c>
      <c r="W27" s="288"/>
      <c r="X27" s="284">
        <f t="shared" si="4"/>
        <v>0</v>
      </c>
      <c r="Z27" s="140">
        <f t="shared" si="7"/>
        <v>0</v>
      </c>
      <c r="AA27" s="139">
        <f t="shared" si="5"/>
        <v>0</v>
      </c>
      <c r="AB27" s="303">
        <f t="shared" si="6"/>
        <v>0</v>
      </c>
    </row>
    <row r="28" spans="1:28" ht="18.75" customHeight="1" x14ac:dyDescent="0.2">
      <c r="A28" s="183"/>
      <c r="B28" s="121"/>
      <c r="C28" s="121"/>
      <c r="D28" s="261"/>
      <c r="E28" s="177"/>
      <c r="F28" s="125"/>
      <c r="G28" s="393"/>
      <c r="H28" s="287">
        <v>0</v>
      </c>
      <c r="I28" s="287">
        <v>0</v>
      </c>
      <c r="J28" s="275" t="str">
        <f t="shared" si="1"/>
        <v>0€</v>
      </c>
      <c r="K28" s="275" t="str">
        <f t="shared" si="1"/>
        <v>0€</v>
      </c>
      <c r="L28" s="275">
        <f t="shared" si="8"/>
        <v>0</v>
      </c>
      <c r="M28" s="280">
        <f t="shared" si="8"/>
        <v>0</v>
      </c>
      <c r="N28" s="279" t="s">
        <v>223</v>
      </c>
      <c r="O28" s="276"/>
      <c r="P28" s="283">
        <f t="shared" si="2"/>
        <v>0</v>
      </c>
      <c r="Q28" s="299">
        <v>0</v>
      </c>
      <c r="R28" s="299">
        <v>0</v>
      </c>
      <c r="S28" s="299">
        <v>0</v>
      </c>
      <c r="T28" s="299">
        <v>0</v>
      </c>
      <c r="U28" s="276">
        <f t="shared" si="9"/>
        <v>0</v>
      </c>
      <c r="V28" s="276">
        <f t="shared" si="9"/>
        <v>0</v>
      </c>
      <c r="W28" s="288"/>
      <c r="X28" s="284">
        <f t="shared" si="4"/>
        <v>0</v>
      </c>
      <c r="Z28" s="140">
        <f t="shared" si="7"/>
        <v>0</v>
      </c>
      <c r="AA28" s="139">
        <f t="shared" si="5"/>
        <v>0</v>
      </c>
      <c r="AB28" s="303">
        <f t="shared" si="6"/>
        <v>0</v>
      </c>
    </row>
    <row r="29" spans="1:28" ht="18.75" customHeight="1" x14ac:dyDescent="0.2">
      <c r="A29" s="183"/>
      <c r="B29" s="263"/>
      <c r="C29" s="263"/>
      <c r="D29" s="66"/>
      <c r="E29" s="177"/>
      <c r="F29" s="185"/>
      <c r="G29" s="393"/>
      <c r="H29" s="287">
        <v>0</v>
      </c>
      <c r="I29" s="287">
        <v>0</v>
      </c>
      <c r="J29" s="275" t="str">
        <f t="shared" si="1"/>
        <v>0€</v>
      </c>
      <c r="K29" s="275" t="str">
        <f t="shared" si="1"/>
        <v>0€</v>
      </c>
      <c r="L29" s="275">
        <f t="shared" si="8"/>
        <v>0</v>
      </c>
      <c r="M29" s="280">
        <f t="shared" si="8"/>
        <v>0</v>
      </c>
      <c r="N29" s="279" t="s">
        <v>223</v>
      </c>
      <c r="O29" s="276"/>
      <c r="P29" s="283">
        <f t="shared" si="2"/>
        <v>0</v>
      </c>
      <c r="Q29" s="299">
        <v>0</v>
      </c>
      <c r="R29" s="299">
        <v>0</v>
      </c>
      <c r="S29" s="299">
        <v>0</v>
      </c>
      <c r="T29" s="299">
        <v>0</v>
      </c>
      <c r="U29" s="276">
        <f t="shared" si="9"/>
        <v>0</v>
      </c>
      <c r="V29" s="276">
        <f t="shared" si="9"/>
        <v>0</v>
      </c>
      <c r="W29" s="288"/>
      <c r="X29" s="284">
        <f t="shared" si="4"/>
        <v>0</v>
      </c>
      <c r="Z29" s="140">
        <f t="shared" si="7"/>
        <v>0</v>
      </c>
      <c r="AA29" s="139">
        <f t="shared" si="5"/>
        <v>0</v>
      </c>
      <c r="AB29" s="303">
        <f t="shared" si="6"/>
        <v>0</v>
      </c>
    </row>
    <row r="30" spans="1:28" ht="18.75" customHeight="1" x14ac:dyDescent="0.2">
      <c r="A30" s="183"/>
      <c r="B30" s="124"/>
      <c r="C30" s="263"/>
      <c r="D30" s="86"/>
      <c r="E30" s="177"/>
      <c r="F30" s="185"/>
      <c r="G30" s="393"/>
      <c r="H30" s="287">
        <v>0</v>
      </c>
      <c r="I30" s="287">
        <v>0</v>
      </c>
      <c r="J30" s="275" t="str">
        <f t="shared" si="1"/>
        <v>0€</v>
      </c>
      <c r="K30" s="275" t="str">
        <f t="shared" si="1"/>
        <v>0€</v>
      </c>
      <c r="L30" s="275">
        <f t="shared" si="8"/>
        <v>0</v>
      </c>
      <c r="M30" s="280">
        <f t="shared" si="8"/>
        <v>0</v>
      </c>
      <c r="N30" s="279" t="s">
        <v>223</v>
      </c>
      <c r="O30" s="276"/>
      <c r="P30" s="283">
        <f t="shared" si="2"/>
        <v>0</v>
      </c>
      <c r="Q30" s="299">
        <v>0</v>
      </c>
      <c r="R30" s="299">
        <v>0</v>
      </c>
      <c r="S30" s="299">
        <v>0</v>
      </c>
      <c r="T30" s="299">
        <v>0</v>
      </c>
      <c r="U30" s="276">
        <f t="shared" si="9"/>
        <v>0</v>
      </c>
      <c r="V30" s="276">
        <f t="shared" si="9"/>
        <v>0</v>
      </c>
      <c r="W30" s="288"/>
      <c r="X30" s="284">
        <f t="shared" si="4"/>
        <v>0</v>
      </c>
      <c r="Z30" s="140">
        <f t="shared" si="7"/>
        <v>0</v>
      </c>
      <c r="AA30" s="139">
        <f t="shared" si="5"/>
        <v>0</v>
      </c>
      <c r="AB30" s="303">
        <f t="shared" si="6"/>
        <v>0</v>
      </c>
    </row>
    <row r="31" spans="1:28" ht="18.75" customHeight="1" x14ac:dyDescent="0.2">
      <c r="A31" s="183"/>
      <c r="B31" s="177"/>
      <c r="C31" s="263"/>
      <c r="D31" s="190"/>
      <c r="E31" s="177"/>
      <c r="F31" s="93"/>
      <c r="G31" s="393"/>
      <c r="H31" s="287">
        <v>0</v>
      </c>
      <c r="I31" s="287">
        <v>0</v>
      </c>
      <c r="J31" s="275" t="str">
        <f t="shared" si="1"/>
        <v>0€</v>
      </c>
      <c r="K31" s="275" t="str">
        <f t="shared" si="1"/>
        <v>0€</v>
      </c>
      <c r="L31" s="275">
        <f t="shared" si="8"/>
        <v>0</v>
      </c>
      <c r="M31" s="280">
        <f t="shared" si="8"/>
        <v>0</v>
      </c>
      <c r="N31" s="279" t="s">
        <v>223</v>
      </c>
      <c r="O31" s="276"/>
      <c r="P31" s="283">
        <f t="shared" si="2"/>
        <v>0</v>
      </c>
      <c r="Q31" s="299">
        <v>0</v>
      </c>
      <c r="R31" s="299">
        <v>0</v>
      </c>
      <c r="S31" s="299">
        <v>0</v>
      </c>
      <c r="T31" s="299">
        <v>0</v>
      </c>
      <c r="U31" s="276">
        <f t="shared" si="9"/>
        <v>0</v>
      </c>
      <c r="V31" s="276">
        <f t="shared" si="9"/>
        <v>0</v>
      </c>
      <c r="W31" s="288"/>
      <c r="X31" s="284">
        <f t="shared" si="4"/>
        <v>0</v>
      </c>
      <c r="Z31" s="140">
        <f t="shared" si="7"/>
        <v>0</v>
      </c>
      <c r="AA31" s="139">
        <f t="shared" si="5"/>
        <v>0</v>
      </c>
      <c r="AB31" s="303">
        <f t="shared" si="6"/>
        <v>0</v>
      </c>
    </row>
    <row r="32" spans="1:28" ht="18.75" customHeight="1" x14ac:dyDescent="0.2">
      <c r="A32" s="183"/>
      <c r="B32" s="177"/>
      <c r="C32" s="263"/>
      <c r="D32" s="190"/>
      <c r="E32" s="177"/>
      <c r="F32" s="266"/>
      <c r="G32" s="393"/>
      <c r="H32" s="287">
        <v>0</v>
      </c>
      <c r="I32" s="287">
        <v>0</v>
      </c>
      <c r="J32" s="275" t="str">
        <f t="shared" si="1"/>
        <v>0€</v>
      </c>
      <c r="K32" s="275" t="str">
        <f t="shared" si="1"/>
        <v>0€</v>
      </c>
      <c r="L32" s="275">
        <f t="shared" si="8"/>
        <v>0</v>
      </c>
      <c r="M32" s="280">
        <f t="shared" si="8"/>
        <v>0</v>
      </c>
      <c r="N32" s="279" t="s">
        <v>223</v>
      </c>
      <c r="O32" s="276"/>
      <c r="P32" s="283">
        <f t="shared" si="2"/>
        <v>0</v>
      </c>
      <c r="Q32" s="299">
        <v>0</v>
      </c>
      <c r="R32" s="299">
        <v>0</v>
      </c>
      <c r="S32" s="299">
        <v>0</v>
      </c>
      <c r="T32" s="299">
        <v>0</v>
      </c>
      <c r="U32" s="276">
        <f t="shared" si="9"/>
        <v>0</v>
      </c>
      <c r="V32" s="276">
        <f t="shared" si="9"/>
        <v>0</v>
      </c>
      <c r="W32" s="288"/>
      <c r="X32" s="284">
        <f t="shared" si="4"/>
        <v>0</v>
      </c>
      <c r="Z32" s="140">
        <f t="shared" si="7"/>
        <v>0</v>
      </c>
      <c r="AA32" s="139">
        <f t="shared" si="5"/>
        <v>0</v>
      </c>
      <c r="AB32" s="303">
        <f t="shared" si="6"/>
        <v>0</v>
      </c>
    </row>
    <row r="33" spans="1:28" ht="18.75" customHeight="1" x14ac:dyDescent="0.2">
      <c r="A33" s="183"/>
      <c r="B33" s="177"/>
      <c r="C33" s="263"/>
      <c r="D33" s="190"/>
      <c r="E33" s="177"/>
      <c r="F33" s="266"/>
      <c r="G33" s="393"/>
      <c r="H33" s="287">
        <v>0</v>
      </c>
      <c r="I33" s="287">
        <v>0</v>
      </c>
      <c r="J33" s="275" t="str">
        <f t="shared" si="1"/>
        <v>0€</v>
      </c>
      <c r="K33" s="275" t="str">
        <f t="shared" si="1"/>
        <v>0€</v>
      </c>
      <c r="L33" s="275">
        <f t="shared" si="8"/>
        <v>0</v>
      </c>
      <c r="M33" s="280">
        <f t="shared" si="8"/>
        <v>0</v>
      </c>
      <c r="N33" s="279" t="s">
        <v>223</v>
      </c>
      <c r="O33" s="276"/>
      <c r="P33" s="283">
        <f t="shared" si="2"/>
        <v>0</v>
      </c>
      <c r="Q33" s="299">
        <v>0</v>
      </c>
      <c r="R33" s="299">
        <v>0</v>
      </c>
      <c r="S33" s="299">
        <v>0</v>
      </c>
      <c r="T33" s="299">
        <v>0</v>
      </c>
      <c r="U33" s="276">
        <f t="shared" si="9"/>
        <v>0</v>
      </c>
      <c r="V33" s="276">
        <f t="shared" si="9"/>
        <v>0</v>
      </c>
      <c r="W33" s="288"/>
      <c r="X33" s="284">
        <f t="shared" si="4"/>
        <v>0</v>
      </c>
      <c r="Z33" s="140">
        <f t="shared" si="7"/>
        <v>0</v>
      </c>
      <c r="AA33" s="139">
        <f t="shared" si="5"/>
        <v>0</v>
      </c>
      <c r="AB33" s="303">
        <f t="shared" si="6"/>
        <v>0</v>
      </c>
    </row>
    <row r="34" spans="1:28" ht="18.75" customHeight="1" x14ac:dyDescent="0.2">
      <c r="A34" s="183"/>
      <c r="B34" s="177"/>
      <c r="C34" s="263"/>
      <c r="D34" s="190"/>
      <c r="E34" s="177"/>
      <c r="F34" s="267"/>
      <c r="G34" s="393"/>
      <c r="H34" s="287">
        <v>0</v>
      </c>
      <c r="I34" s="287">
        <v>0</v>
      </c>
      <c r="J34" s="275" t="str">
        <f t="shared" si="1"/>
        <v>0€</v>
      </c>
      <c r="K34" s="275" t="str">
        <f t="shared" si="1"/>
        <v>0€</v>
      </c>
      <c r="L34" s="275">
        <f t="shared" si="8"/>
        <v>0</v>
      </c>
      <c r="M34" s="280">
        <f t="shared" si="8"/>
        <v>0</v>
      </c>
      <c r="N34" s="279" t="s">
        <v>223</v>
      </c>
      <c r="O34" s="276"/>
      <c r="P34" s="283">
        <f t="shared" si="2"/>
        <v>0</v>
      </c>
      <c r="Q34" s="299">
        <v>0</v>
      </c>
      <c r="R34" s="299">
        <v>0</v>
      </c>
      <c r="S34" s="299">
        <v>0</v>
      </c>
      <c r="T34" s="299">
        <v>0</v>
      </c>
      <c r="U34" s="276">
        <f t="shared" si="9"/>
        <v>0</v>
      </c>
      <c r="V34" s="276">
        <f t="shared" si="9"/>
        <v>0</v>
      </c>
      <c r="W34" s="288"/>
      <c r="X34" s="284">
        <f t="shared" si="4"/>
        <v>0</v>
      </c>
      <c r="Z34" s="140">
        <f t="shared" si="7"/>
        <v>0</v>
      </c>
      <c r="AA34" s="139">
        <f t="shared" si="5"/>
        <v>0</v>
      </c>
      <c r="AB34" s="303">
        <f t="shared" si="6"/>
        <v>0</v>
      </c>
    </row>
    <row r="35" spans="1:28" ht="18.75" customHeight="1" x14ac:dyDescent="0.2">
      <c r="A35" s="183"/>
      <c r="B35" s="177"/>
      <c r="C35" s="263"/>
      <c r="D35" s="190"/>
      <c r="E35" s="177"/>
      <c r="F35" s="93"/>
      <c r="G35" s="393"/>
      <c r="H35" s="287">
        <v>0</v>
      </c>
      <c r="I35" s="287">
        <v>0</v>
      </c>
      <c r="J35" s="275" t="str">
        <f t="shared" si="1"/>
        <v>0€</v>
      </c>
      <c r="K35" s="275" t="str">
        <f t="shared" si="1"/>
        <v>0€</v>
      </c>
      <c r="L35" s="275">
        <f t="shared" si="8"/>
        <v>0</v>
      </c>
      <c r="M35" s="280">
        <f t="shared" si="8"/>
        <v>0</v>
      </c>
      <c r="N35" s="279" t="s">
        <v>223</v>
      </c>
      <c r="O35" s="276"/>
      <c r="P35" s="283">
        <f t="shared" si="2"/>
        <v>0</v>
      </c>
      <c r="Q35" s="299">
        <v>0</v>
      </c>
      <c r="R35" s="299">
        <v>0</v>
      </c>
      <c r="S35" s="299">
        <v>0</v>
      </c>
      <c r="T35" s="299">
        <v>0</v>
      </c>
      <c r="U35" s="276">
        <f t="shared" si="9"/>
        <v>0</v>
      </c>
      <c r="V35" s="276">
        <f t="shared" si="9"/>
        <v>0</v>
      </c>
      <c r="W35" s="288"/>
      <c r="X35" s="284">
        <f t="shared" si="4"/>
        <v>0</v>
      </c>
      <c r="Z35" s="140">
        <f t="shared" si="7"/>
        <v>0</v>
      </c>
      <c r="AA35" s="139">
        <f t="shared" si="5"/>
        <v>0</v>
      </c>
      <c r="AB35" s="303">
        <f t="shared" si="6"/>
        <v>0</v>
      </c>
    </row>
    <row r="36" spans="1:28" ht="18.75" customHeight="1" x14ac:dyDescent="0.2">
      <c r="A36" s="86"/>
      <c r="B36" s="86"/>
      <c r="C36" s="263"/>
      <c r="D36" s="66"/>
      <c r="E36" s="66"/>
      <c r="F36" s="66"/>
      <c r="G36" s="393"/>
      <c r="H36" s="287">
        <v>0</v>
      </c>
      <c r="I36" s="287">
        <v>0</v>
      </c>
      <c r="J36" s="275" t="str">
        <f t="shared" si="1"/>
        <v>0€</v>
      </c>
      <c r="K36" s="275" t="str">
        <f t="shared" si="1"/>
        <v>0€</v>
      </c>
      <c r="L36" s="275">
        <f t="shared" si="8"/>
        <v>0</v>
      </c>
      <c r="M36" s="280">
        <f t="shared" si="8"/>
        <v>0</v>
      </c>
      <c r="N36" s="279" t="s">
        <v>223</v>
      </c>
      <c r="O36" s="276"/>
      <c r="P36" s="283">
        <f t="shared" si="2"/>
        <v>0</v>
      </c>
      <c r="Q36" s="299">
        <v>0</v>
      </c>
      <c r="R36" s="299">
        <v>0</v>
      </c>
      <c r="S36" s="299">
        <v>0</v>
      </c>
      <c r="T36" s="299">
        <v>0</v>
      </c>
      <c r="U36" s="276">
        <f t="shared" si="9"/>
        <v>0</v>
      </c>
      <c r="V36" s="276">
        <f t="shared" si="9"/>
        <v>0</v>
      </c>
      <c r="W36" s="288"/>
      <c r="X36" s="284">
        <f t="shared" si="4"/>
        <v>0</v>
      </c>
      <c r="Z36" s="140">
        <f t="shared" si="7"/>
        <v>0</v>
      </c>
      <c r="AA36" s="139">
        <f t="shared" si="5"/>
        <v>0</v>
      </c>
      <c r="AB36" s="303">
        <f t="shared" si="6"/>
        <v>0</v>
      </c>
    </row>
    <row r="37" spans="1:28" ht="18.75" customHeight="1" x14ac:dyDescent="0.2">
      <c r="A37" s="86"/>
      <c r="B37" s="86"/>
      <c r="C37" s="263"/>
      <c r="D37" s="66"/>
      <c r="E37" s="66"/>
      <c r="F37" s="66"/>
      <c r="G37" s="393"/>
      <c r="H37" s="287">
        <v>0</v>
      </c>
      <c r="I37" s="287">
        <v>0</v>
      </c>
      <c r="J37" s="275" t="str">
        <f t="shared" si="1"/>
        <v>0€</v>
      </c>
      <c r="K37" s="275" t="str">
        <f t="shared" si="1"/>
        <v>0€</v>
      </c>
      <c r="L37" s="275">
        <f t="shared" si="8"/>
        <v>0</v>
      </c>
      <c r="M37" s="280">
        <f t="shared" si="8"/>
        <v>0</v>
      </c>
      <c r="N37" s="279" t="s">
        <v>223</v>
      </c>
      <c r="O37" s="276"/>
      <c r="P37" s="283">
        <f t="shared" si="2"/>
        <v>0</v>
      </c>
      <c r="Q37" s="299">
        <v>0</v>
      </c>
      <c r="R37" s="299">
        <v>0</v>
      </c>
      <c r="S37" s="299">
        <v>0</v>
      </c>
      <c r="T37" s="299">
        <v>0</v>
      </c>
      <c r="U37" s="276">
        <f t="shared" si="9"/>
        <v>0</v>
      </c>
      <c r="V37" s="276">
        <f t="shared" si="9"/>
        <v>0</v>
      </c>
      <c r="W37" s="288"/>
      <c r="X37" s="284">
        <f t="shared" si="4"/>
        <v>0</v>
      </c>
      <c r="Z37" s="140">
        <f t="shared" si="7"/>
        <v>0</v>
      </c>
      <c r="AA37" s="139">
        <f t="shared" si="5"/>
        <v>0</v>
      </c>
      <c r="AB37" s="303">
        <f t="shared" si="6"/>
        <v>0</v>
      </c>
    </row>
    <row r="38" spans="1:28" ht="18.75" customHeight="1" x14ac:dyDescent="0.2">
      <c r="A38" s="86"/>
      <c r="B38" s="86"/>
      <c r="C38" s="263"/>
      <c r="D38" s="66"/>
      <c r="E38" s="66"/>
      <c r="F38" s="66"/>
      <c r="G38" s="393"/>
      <c r="H38" s="287">
        <v>0</v>
      </c>
      <c r="I38" s="287">
        <v>0</v>
      </c>
      <c r="J38" s="275" t="str">
        <f t="shared" si="1"/>
        <v>0€</v>
      </c>
      <c r="K38" s="275" t="str">
        <f t="shared" si="1"/>
        <v>0€</v>
      </c>
      <c r="L38" s="275">
        <f t="shared" si="8"/>
        <v>0</v>
      </c>
      <c r="M38" s="280">
        <f t="shared" si="8"/>
        <v>0</v>
      </c>
      <c r="N38" s="279" t="s">
        <v>223</v>
      </c>
      <c r="O38" s="276"/>
      <c r="P38" s="283">
        <f t="shared" si="2"/>
        <v>0</v>
      </c>
      <c r="Q38" s="299">
        <v>0</v>
      </c>
      <c r="R38" s="299">
        <v>0</v>
      </c>
      <c r="S38" s="299">
        <v>0</v>
      </c>
      <c r="T38" s="299">
        <v>0</v>
      </c>
      <c r="U38" s="276">
        <f t="shared" si="9"/>
        <v>0</v>
      </c>
      <c r="V38" s="276">
        <f t="shared" si="9"/>
        <v>0</v>
      </c>
      <c r="W38" s="288"/>
      <c r="X38" s="284">
        <f t="shared" si="4"/>
        <v>0</v>
      </c>
      <c r="Z38" s="140">
        <f t="shared" si="7"/>
        <v>0</v>
      </c>
      <c r="AA38" s="139">
        <f t="shared" si="5"/>
        <v>0</v>
      </c>
      <c r="AB38" s="303">
        <f t="shared" si="6"/>
        <v>0</v>
      </c>
    </row>
    <row r="39" spans="1:28" ht="18.75" customHeight="1" x14ac:dyDescent="0.2">
      <c r="A39" s="86"/>
      <c r="B39" s="86"/>
      <c r="C39" s="263"/>
      <c r="D39" s="66"/>
      <c r="E39" s="66"/>
      <c r="F39" s="66"/>
      <c r="G39" s="393"/>
      <c r="H39" s="287">
        <v>0</v>
      </c>
      <c r="I39" s="287">
        <v>0</v>
      </c>
      <c r="J39" s="275" t="str">
        <f t="shared" si="1"/>
        <v>0€</v>
      </c>
      <c r="K39" s="275" t="str">
        <f t="shared" si="1"/>
        <v>0€</v>
      </c>
      <c r="L39" s="275">
        <f t="shared" si="8"/>
        <v>0</v>
      </c>
      <c r="M39" s="280">
        <f t="shared" si="8"/>
        <v>0</v>
      </c>
      <c r="N39" s="279" t="s">
        <v>223</v>
      </c>
      <c r="O39" s="276"/>
      <c r="P39" s="283">
        <f t="shared" si="2"/>
        <v>0</v>
      </c>
      <c r="Q39" s="299">
        <v>0</v>
      </c>
      <c r="R39" s="299">
        <v>0</v>
      </c>
      <c r="S39" s="299">
        <v>0</v>
      </c>
      <c r="T39" s="299">
        <v>0</v>
      </c>
      <c r="U39" s="276">
        <f t="shared" si="9"/>
        <v>0</v>
      </c>
      <c r="V39" s="276">
        <f t="shared" si="9"/>
        <v>0</v>
      </c>
      <c r="W39" s="288"/>
      <c r="X39" s="284">
        <f t="shared" si="4"/>
        <v>0</v>
      </c>
      <c r="Z39" s="140">
        <f t="shared" si="7"/>
        <v>0</v>
      </c>
      <c r="AA39" s="139">
        <f t="shared" si="5"/>
        <v>0</v>
      </c>
      <c r="AB39" s="303">
        <f t="shared" si="6"/>
        <v>0</v>
      </c>
    </row>
    <row r="40" spans="1:28" ht="16.5" customHeight="1" thickBot="1" x14ac:dyDescent="0.25">
      <c r="A40" s="86"/>
      <c r="B40" s="86"/>
      <c r="D40" s="66"/>
      <c r="E40" s="66"/>
      <c r="F40" s="66"/>
      <c r="G40" s="393"/>
      <c r="H40" s="287">
        <v>0</v>
      </c>
      <c r="I40" s="287">
        <v>0</v>
      </c>
      <c r="J40" s="275" t="str">
        <f t="shared" si="1"/>
        <v>0€</v>
      </c>
      <c r="K40" s="275" t="str">
        <f t="shared" si="1"/>
        <v>0€</v>
      </c>
      <c r="L40" s="275">
        <f t="shared" si="8"/>
        <v>0</v>
      </c>
      <c r="M40" s="280">
        <f t="shared" si="8"/>
        <v>0</v>
      </c>
      <c r="N40" s="279" t="s">
        <v>223</v>
      </c>
      <c r="O40" s="276"/>
      <c r="P40" s="283">
        <f t="shared" si="2"/>
        <v>0</v>
      </c>
      <c r="Q40" s="299">
        <v>0</v>
      </c>
      <c r="R40" s="299">
        <v>0</v>
      </c>
      <c r="S40" s="299">
        <v>0</v>
      </c>
      <c r="T40" s="299">
        <v>0</v>
      </c>
      <c r="U40" s="276">
        <f t="shared" si="9"/>
        <v>0</v>
      </c>
      <c r="V40" s="276">
        <f t="shared" si="9"/>
        <v>0</v>
      </c>
      <c r="W40" s="288"/>
      <c r="X40" s="284">
        <f t="shared" si="4"/>
        <v>0</v>
      </c>
      <c r="Z40" s="571">
        <f t="shared" si="7"/>
        <v>0</v>
      </c>
      <c r="AA40" s="573">
        <f t="shared" si="5"/>
        <v>0</v>
      </c>
      <c r="AB40" s="303">
        <f t="shared" si="6"/>
        <v>0</v>
      </c>
    </row>
    <row r="41" spans="1:28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67"/>
      <c r="Z41" s="484"/>
      <c r="AA41" s="572"/>
      <c r="AB41" s="468"/>
    </row>
    <row r="42" spans="1:28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  <c r="X42" s="347"/>
    </row>
    <row r="43" spans="1:28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0</v>
      </c>
      <c r="H43" s="353">
        <f>L43</f>
        <v>12742560</v>
      </c>
      <c r="I43" s="354"/>
      <c r="J43" s="145"/>
      <c r="K43" s="461">
        <f>SUM(K7:K41)</f>
        <v>0</v>
      </c>
      <c r="L43" s="461">
        <f t="shared" ref="L43" si="10">SUM(L7:L41)</f>
        <v>12742560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  <c r="X43" s="451"/>
    </row>
    <row r="44" spans="1:28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0</v>
      </c>
      <c r="H44" s="460">
        <f>SUM(H42:H43)</f>
        <v>12742560</v>
      </c>
      <c r="P44" s="462">
        <f t="shared" ref="P44:V44" si="11">SUM(P7:P41)</f>
        <v>-25485120</v>
      </c>
      <c r="Q44" s="460">
        <f t="shared" si="11"/>
        <v>0</v>
      </c>
      <c r="R44" s="460">
        <f t="shared" si="11"/>
        <v>0</v>
      </c>
      <c r="S44" s="460">
        <f t="shared" si="11"/>
        <v>0</v>
      </c>
      <c r="T44" s="460">
        <f t="shared" si="11"/>
        <v>0</v>
      </c>
      <c r="U44" s="460">
        <f t="shared" si="11"/>
        <v>0</v>
      </c>
      <c r="V44" s="460">
        <f t="shared" si="11"/>
        <v>0</v>
      </c>
      <c r="W44" s="460"/>
      <c r="X44" s="450">
        <f t="shared" ref="X44" si="12">SUM(X7:X41)</f>
        <v>0</v>
      </c>
      <c r="Z44" s="143">
        <f>SUM(Z7:Z41)</f>
        <v>12742560</v>
      </c>
      <c r="AA44" s="144">
        <f>SUM(AA7:AA41)</f>
        <v>0</v>
      </c>
      <c r="AB44" s="131">
        <f>SUM(AB7:AB41)</f>
        <v>-25485120</v>
      </c>
    </row>
    <row r="45" spans="1:28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Z45" s="130"/>
      <c r="AA45" s="130"/>
    </row>
    <row r="46" spans="1:28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0</v>
      </c>
      <c r="AA46" s="131">
        <f>SUM(AB7:AB41)</f>
        <v>-25485120</v>
      </c>
    </row>
    <row r="47" spans="1:28" ht="13.5" customHeight="1" x14ac:dyDescent="0.2">
      <c r="H47" s="70"/>
      <c r="I47" s="70"/>
    </row>
    <row r="48" spans="1:28" ht="13.5" customHeight="1" x14ac:dyDescent="0.2">
      <c r="H48" s="69"/>
      <c r="I48" s="69"/>
    </row>
    <row r="49" spans="9:9" ht="13.5" customHeight="1" x14ac:dyDescent="0.2">
      <c r="I49" s="68"/>
    </row>
    <row r="50" spans="9:9" ht="19.5" customHeight="1" x14ac:dyDescent="0.2"/>
  </sheetData>
  <mergeCells count="13">
    <mergeCell ref="Z5:AA5"/>
    <mergeCell ref="AB5:AB6"/>
    <mergeCell ref="A42:F42"/>
    <mergeCell ref="A43:F43"/>
    <mergeCell ref="A44:F44"/>
    <mergeCell ref="H4:P5"/>
    <mergeCell ref="Q4:X4"/>
    <mergeCell ref="Q5:R5"/>
    <mergeCell ref="S5:T5"/>
    <mergeCell ref="U5:U6"/>
    <mergeCell ref="V5:V6"/>
    <mergeCell ref="W5:W6"/>
    <mergeCell ref="X5:X6"/>
  </mergeCells>
  <conditionalFormatting sqref="H46">
    <cfRule type="cellIs" dxfId="17" priority="18" operator="lessThan">
      <formula>0</formula>
    </cfRule>
    <cfRule type="cellIs" dxfId="16" priority="19" operator="greaterThan">
      <formula>0</formula>
    </cfRule>
    <cfRule type="colorScale" priority="22">
      <colorScale>
        <cfvo type="num" val="0"/>
        <cfvo type="num" val="1"/>
        <color rgb="FF00B050"/>
        <color rgb="FFFF0000"/>
      </colorScale>
    </cfRule>
    <cfRule type="colorScale" priority="23">
      <colorScale>
        <cfvo type="num" val="0"/>
        <cfvo type="num" val="0"/>
        <color rgb="FF00B050"/>
        <color rgb="FFFF0000"/>
      </colorScale>
    </cfRule>
    <cfRule type="colorScale" priority="24">
      <colorScale>
        <cfvo type="num" val="0"/>
        <cfvo type="max"/>
        <color rgb="FFFF0000"/>
        <color rgb="FFFFEF9C"/>
      </colorScale>
    </cfRule>
  </conditionalFormatting>
  <conditionalFormatting sqref="M43">
    <cfRule type="cellIs" dxfId="15" priority="7" operator="lessThan">
      <formula>0</formula>
    </cfRule>
    <cfRule type="cellIs" dxfId="14" priority="8" operator="greaterThan">
      <formula>0</formula>
    </cfRule>
  </conditionalFormatting>
  <conditionalFormatting sqref="O43">
    <cfRule type="cellIs" dxfId="13" priority="20" operator="lessThan">
      <formula>0</formula>
    </cfRule>
    <cfRule type="cellIs" dxfId="12" priority="21" operator="greaterThan">
      <formula>0</formula>
    </cfRule>
  </conditionalFormatting>
  <conditionalFormatting sqref="P7:P40">
    <cfRule type="cellIs" dxfId="11" priority="27" operator="lessThan">
      <formula>0</formula>
    </cfRule>
    <cfRule type="cellIs" dxfId="10" priority="28" operator="greaterThan">
      <formula>0</formula>
    </cfRule>
  </conditionalFormatting>
  <conditionalFormatting sqref="P4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P42:X42 U43:X43">
    <cfRule type="cellIs" dxfId="7" priority="16" operator="lessThan">
      <formula>0</formula>
    </cfRule>
    <cfRule type="cellIs" dxfId="6" priority="17" operator="greaterThan">
      <formula>0</formula>
    </cfRule>
  </conditionalFormatting>
  <conditionalFormatting sqref="W45">
    <cfRule type="cellIs" dxfId="5" priority="14" operator="lessThan">
      <formula>0</formula>
    </cfRule>
    <cfRule type="cellIs" dxfId="4" priority="15" operator="greaterThan">
      <formula>0</formula>
    </cfRule>
  </conditionalFormatting>
  <conditionalFormatting sqref="X7:X40">
    <cfRule type="colorScale" priority="26">
      <colorScale>
        <cfvo type="num" val="-0.1"/>
        <cfvo type="num" val="0"/>
        <color rgb="FFFCC0CD"/>
        <color theme="9" tint="0.59999389629810485"/>
      </colorScale>
    </cfRule>
  </conditionalFormatting>
  <conditionalFormatting sqref="X44">
    <cfRule type="colorScale" priority="11">
      <colorScale>
        <cfvo type="num" val="-0.1"/>
        <cfvo type="num" val="0"/>
        <color rgb="FFFCC0CD"/>
        <color theme="9" tint="0.59999389629810485"/>
      </colorScale>
    </cfRule>
  </conditionalFormatting>
  <conditionalFormatting sqref="AA4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B7:AB40">
    <cfRule type="colorScale" priority="25">
      <colorScale>
        <cfvo type="num" val="-0.1"/>
        <cfvo type="num" val="0"/>
        <color rgb="FFFCC0CD"/>
        <color theme="9" tint="0.59999389629810485"/>
      </colorScale>
    </cfRule>
  </conditionalFormatting>
  <conditionalFormatting sqref="AB44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746F5075-4080-4C88-A04D-ED9472DF32C6}">
      <formula1>"&gt;0"</formula1>
    </dataValidation>
    <dataValidation type="list" allowBlank="1" showInputMessage="1" showErrorMessage="1" sqref="N7:N40 M41" xr:uid="{7062D0FC-5062-40CE-9D18-55B5807366AB}">
      <formula1>"áno,nie"</formula1>
    </dataValidation>
    <dataValidation type="custom" errorStyle="warning" allowBlank="1" showInputMessage="1" errorTitle="Číslo musí byť väčšie ako 0." error="Číslo musí byť väčšie ako 0." promptTitle="Číslo musí byť väčšie ako 0." prompt="Číslo musí byť väčšie ako 0." sqref="Q7:V40" xr:uid="{1707C17A-D811-4B89-960D-B9D9AFA4F676}">
      <formula1>"&lt;0"</formula1>
    </dataValidation>
  </dataValidations>
  <hyperlinks>
    <hyperlink ref="F7" r:id="rId1" xr:uid="{6FCFA6C9-1CA9-4E43-8D2A-F621CADBB485}"/>
    <hyperlink ref="F8" r:id="rId2" xr:uid="{3CDCC10C-7EDD-479E-A63A-A5CA1CE97FCD}"/>
    <hyperlink ref="F9" r:id="rId3" xr:uid="{1C24B799-2A21-48AB-B98A-677F4B20A38A}"/>
    <hyperlink ref="F10" r:id="rId4" xr:uid="{98483B1E-00A0-4D42-AE2F-5AAA26EB01ED}"/>
  </hyperlinks>
  <pageMargins left="0.7" right="0.7" top="0.75" bottom="0.75" header="0.3" footer="0.3"/>
  <legacyDrawing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14"/>
  <sheetViews>
    <sheetView workbookViewId="0">
      <selection activeCell="C10" sqref="C10"/>
    </sheetView>
  </sheetViews>
  <sheetFormatPr defaultColWidth="9.140625" defaultRowHeight="15" x14ac:dyDescent="0.25"/>
  <cols>
    <col min="1" max="1" width="9.140625" style="44"/>
    <col min="2" max="2" width="20.42578125" style="43" customWidth="1"/>
    <col min="3" max="3" width="23.28515625" style="38" bestFit="1" customWidth="1"/>
    <col min="4" max="5" width="17.140625" style="38" customWidth="1"/>
    <col min="6" max="6" width="14.28515625" style="38" customWidth="1"/>
    <col min="7" max="7" width="14.140625" style="59" customWidth="1"/>
    <col min="8" max="8" width="9.140625" style="38"/>
    <col min="9" max="9" width="19.42578125" style="38" bestFit="1" customWidth="1"/>
    <col min="10" max="10" width="15" style="38" customWidth="1"/>
    <col min="11" max="11" width="16.85546875" style="38" customWidth="1"/>
    <col min="12" max="12" width="17" style="38" customWidth="1"/>
    <col min="13" max="13" width="20.85546875" style="38" customWidth="1"/>
    <col min="14" max="16384" width="9.140625" style="38"/>
  </cols>
  <sheetData>
    <row r="1" spans="1:16" ht="20.25" thickTop="1" thickBot="1" x14ac:dyDescent="0.35">
      <c r="B1" s="751" t="s">
        <v>792</v>
      </c>
      <c r="C1" s="752"/>
      <c r="D1" s="752"/>
      <c r="E1" s="752"/>
      <c r="F1" s="752"/>
      <c r="G1" s="753"/>
      <c r="I1" s="748" t="s">
        <v>793</v>
      </c>
      <c r="J1" s="749"/>
      <c r="K1" s="749"/>
      <c r="L1" s="749"/>
      <c r="M1" s="750"/>
    </row>
    <row r="2" spans="1:16" s="42" customFormat="1" ht="76.5" thickTop="1" thickBot="1" x14ac:dyDescent="0.25">
      <c r="B2" s="45" t="s">
        <v>794</v>
      </c>
      <c r="C2" s="45" t="s">
        <v>795</v>
      </c>
      <c r="D2" s="45" t="s">
        <v>796</v>
      </c>
      <c r="E2" s="45" t="s">
        <v>797</v>
      </c>
      <c r="F2" s="45" t="s">
        <v>798</v>
      </c>
      <c r="G2" s="55" t="s">
        <v>799</v>
      </c>
      <c r="I2" s="42" t="s">
        <v>794</v>
      </c>
      <c r="J2" s="42" t="s">
        <v>800</v>
      </c>
      <c r="K2" s="42" t="s">
        <v>796</v>
      </c>
      <c r="L2" s="42" t="s">
        <v>798</v>
      </c>
      <c r="M2" s="42" t="s">
        <v>799</v>
      </c>
    </row>
    <row r="3" spans="1:16" ht="30.75" thickTop="1" x14ac:dyDescent="0.25">
      <c r="A3" s="754">
        <v>1</v>
      </c>
      <c r="B3" s="755" t="s">
        <v>801</v>
      </c>
      <c r="C3" s="50" t="s">
        <v>802</v>
      </c>
      <c r="D3" s="54">
        <v>1000</v>
      </c>
      <c r="E3" s="51">
        <v>3000</v>
      </c>
      <c r="F3" s="51">
        <f>D3*E3</f>
        <v>3000000</v>
      </c>
      <c r="G3" s="56">
        <f>SUM(F3:F6)</f>
        <v>3495000</v>
      </c>
      <c r="I3" s="40" t="str">
        <f>B3</f>
        <v>S. r. o.</v>
      </c>
      <c r="J3" s="39">
        <f>D3</f>
        <v>1000</v>
      </c>
      <c r="K3" s="39">
        <v>0</v>
      </c>
      <c r="L3" s="39">
        <f>J3*K3</f>
        <v>0</v>
      </c>
      <c r="M3" s="41">
        <f>SUM(L3:L5)</f>
        <v>362500</v>
      </c>
    </row>
    <row r="4" spans="1:16" ht="30" x14ac:dyDescent="0.25">
      <c r="A4" s="754"/>
      <c r="B4" s="754"/>
      <c r="C4" s="46" t="s">
        <v>803</v>
      </c>
      <c r="D4" s="53">
        <v>0</v>
      </c>
      <c r="E4" s="51">
        <f>E3</f>
        <v>3000</v>
      </c>
      <c r="F4" s="48">
        <f>D4*E4</f>
        <v>0</v>
      </c>
      <c r="G4" s="57"/>
      <c r="I4" s="40">
        <f>B4</f>
        <v>0</v>
      </c>
      <c r="J4" s="39">
        <f>D4</f>
        <v>0</v>
      </c>
      <c r="K4" s="39">
        <v>20</v>
      </c>
      <c r="L4" s="39">
        <f>J4*K4</f>
        <v>0</v>
      </c>
      <c r="M4" s="39"/>
    </row>
    <row r="5" spans="1:16" ht="30" x14ac:dyDescent="0.25">
      <c r="A5" s="754"/>
      <c r="B5" s="754"/>
      <c r="C5" s="46" t="s">
        <v>804</v>
      </c>
      <c r="D5" s="53">
        <v>145</v>
      </c>
      <c r="E5" s="51">
        <f>E3</f>
        <v>3000</v>
      </c>
      <c r="F5" s="48">
        <f>D5*E5</f>
        <v>435000</v>
      </c>
      <c r="G5" s="57"/>
      <c r="I5" s="40">
        <f>B5</f>
        <v>0</v>
      </c>
      <c r="J5" s="39">
        <f>D5</f>
        <v>145</v>
      </c>
      <c r="K5" s="39">
        <v>2500</v>
      </c>
      <c r="L5" s="39">
        <f>J5*K5</f>
        <v>362500</v>
      </c>
      <c r="M5" s="39"/>
    </row>
    <row r="6" spans="1:16" x14ac:dyDescent="0.25">
      <c r="A6" s="754"/>
      <c r="B6" s="754"/>
      <c r="C6" s="47" t="s">
        <v>805</v>
      </c>
      <c r="D6" s="53">
        <v>20</v>
      </c>
      <c r="E6" s="51">
        <f>E5</f>
        <v>3000</v>
      </c>
      <c r="F6" s="48">
        <f>D6*E6</f>
        <v>60000</v>
      </c>
      <c r="G6" s="57"/>
      <c r="I6" s="40"/>
      <c r="J6" s="39"/>
      <c r="K6" s="39"/>
      <c r="L6" s="39"/>
      <c r="M6" s="39"/>
    </row>
    <row r="7" spans="1:16" x14ac:dyDescent="0.25">
      <c r="A7" s="754"/>
      <c r="B7" s="754"/>
      <c r="C7" s="52" t="s">
        <v>806</v>
      </c>
      <c r="D7" s="53">
        <f>SUM(D3:D6)</f>
        <v>1165</v>
      </c>
      <c r="E7" s="51">
        <f>E6</f>
        <v>3000</v>
      </c>
      <c r="F7" s="48">
        <f>SUM(F3:F6)</f>
        <v>3495000</v>
      </c>
      <c r="G7" s="58"/>
    </row>
    <row r="8" spans="1:16" ht="30" x14ac:dyDescent="0.25">
      <c r="A8" s="754">
        <v>2</v>
      </c>
      <c r="B8" s="754" t="s">
        <v>807</v>
      </c>
      <c r="C8" s="46" t="s">
        <v>802</v>
      </c>
      <c r="D8" s="49"/>
      <c r="E8" s="49"/>
      <c r="F8" s="49"/>
    </row>
    <row r="9" spans="1:16" ht="30" x14ac:dyDescent="0.25">
      <c r="A9" s="754"/>
      <c r="B9" s="754"/>
      <c r="C9" s="46" t="s">
        <v>803</v>
      </c>
      <c r="D9" s="49"/>
      <c r="E9" s="49"/>
      <c r="F9" s="49"/>
    </row>
    <row r="10" spans="1:16" ht="30" x14ac:dyDescent="0.25">
      <c r="A10" s="754"/>
      <c r="B10" s="754"/>
      <c r="C10" s="46" t="s">
        <v>804</v>
      </c>
      <c r="D10" s="49"/>
      <c r="E10" s="49"/>
      <c r="F10" s="49"/>
      <c r="L10" s="38" t="s">
        <v>0</v>
      </c>
      <c r="O10" s="38" t="s">
        <v>1</v>
      </c>
      <c r="P10" s="38" t="s">
        <v>2</v>
      </c>
    </row>
    <row r="11" spans="1:16" x14ac:dyDescent="0.25">
      <c r="A11" s="754"/>
      <c r="B11" s="754"/>
      <c r="C11" s="47" t="s">
        <v>805</v>
      </c>
      <c r="D11" s="49"/>
      <c r="E11" s="49"/>
      <c r="F11" s="49"/>
      <c r="L11" s="38" t="s">
        <v>808</v>
      </c>
      <c r="O11" s="38">
        <v>0</v>
      </c>
      <c r="P11" s="38">
        <v>0</v>
      </c>
    </row>
    <row r="12" spans="1:16" x14ac:dyDescent="0.25">
      <c r="A12" s="754"/>
      <c r="B12" s="754"/>
      <c r="C12" s="52" t="s">
        <v>806</v>
      </c>
      <c r="D12" s="49"/>
      <c r="E12" s="49"/>
      <c r="F12" s="49"/>
      <c r="L12" s="38" t="s">
        <v>809</v>
      </c>
      <c r="O12" s="38">
        <v>0</v>
      </c>
      <c r="P12" s="38">
        <v>0</v>
      </c>
    </row>
    <row r="13" spans="1:16" x14ac:dyDescent="0.25">
      <c r="L13" s="38" t="s">
        <v>810</v>
      </c>
      <c r="O13" s="38">
        <v>0</v>
      </c>
      <c r="P13" s="38">
        <v>0</v>
      </c>
    </row>
    <row r="14" spans="1:16" x14ac:dyDescent="0.25">
      <c r="L14" s="38" t="s">
        <v>811</v>
      </c>
      <c r="O14" s="38">
        <v>0</v>
      </c>
      <c r="P14" s="38">
        <v>0</v>
      </c>
    </row>
  </sheetData>
  <mergeCells count="6">
    <mergeCell ref="I1:M1"/>
    <mergeCell ref="B1:G1"/>
    <mergeCell ref="A3:A7"/>
    <mergeCell ref="B3:B7"/>
    <mergeCell ref="A8:A12"/>
    <mergeCell ref="B8:B12"/>
  </mergeCells>
  <pageMargins left="0.7" right="0.7" top="0.75" bottom="0.75" header="0.3" footer="0.3"/>
  <pageSetup paperSize="9" orientation="portrait" r:id="rId1"/>
  <ignoredErrors>
    <ignoredError sqref="E5 E7" formula="1"/>
  </ignoredError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C27"/>
  <sheetViews>
    <sheetView workbookViewId="0">
      <selection activeCell="F12" sqref="F12"/>
    </sheetView>
  </sheetViews>
  <sheetFormatPr defaultRowHeight="12.75" x14ac:dyDescent="0.2"/>
  <cols>
    <col min="2" max="2" width="39" bestFit="1" customWidth="1"/>
    <col min="3" max="3" width="23.85546875" customWidth="1"/>
  </cols>
  <sheetData>
    <row r="2" spans="2:3" x14ac:dyDescent="0.2">
      <c r="B2" s="1" t="s">
        <v>16</v>
      </c>
      <c r="C2" s="1">
        <v>0</v>
      </c>
    </row>
    <row r="3" spans="2:3" x14ac:dyDescent="0.2">
      <c r="B3" s="1" t="s">
        <v>812</v>
      </c>
      <c r="C3" s="3">
        <v>300</v>
      </c>
    </row>
    <row r="4" spans="2:3" x14ac:dyDescent="0.2">
      <c r="B4" s="1" t="s">
        <v>813</v>
      </c>
      <c r="C4" s="3">
        <v>460</v>
      </c>
    </row>
    <row r="5" spans="2:3" x14ac:dyDescent="0.2">
      <c r="B5" s="1" t="s">
        <v>814</v>
      </c>
      <c r="C5" s="3">
        <v>60</v>
      </c>
    </row>
    <row r="6" spans="2:3" x14ac:dyDescent="0.2">
      <c r="B6" s="1" t="s">
        <v>815</v>
      </c>
      <c r="C6" s="3">
        <v>60</v>
      </c>
    </row>
    <row r="7" spans="2:3" x14ac:dyDescent="0.2">
      <c r="B7" s="1" t="s">
        <v>816</v>
      </c>
      <c r="C7" s="3">
        <v>100</v>
      </c>
    </row>
    <row r="8" spans="2:3" x14ac:dyDescent="0.2">
      <c r="B8" s="1" t="s">
        <v>817</v>
      </c>
      <c r="C8" s="3">
        <v>50</v>
      </c>
    </row>
    <row r="9" spans="2:3" x14ac:dyDescent="0.2">
      <c r="B9" s="1" t="s">
        <v>818</v>
      </c>
      <c r="C9" s="3">
        <v>30</v>
      </c>
    </row>
    <row r="10" spans="2:3" x14ac:dyDescent="0.2">
      <c r="B10" s="1" t="s">
        <v>819</v>
      </c>
      <c r="C10" s="3">
        <v>220</v>
      </c>
    </row>
    <row r="11" spans="2:3" x14ac:dyDescent="0.2">
      <c r="B11" s="1" t="s">
        <v>820</v>
      </c>
      <c r="C11" s="3">
        <v>650</v>
      </c>
    </row>
    <row r="12" spans="2:3" x14ac:dyDescent="0.2">
      <c r="B12" s="1" t="s">
        <v>821</v>
      </c>
      <c r="C12" s="3">
        <v>200</v>
      </c>
    </row>
    <row r="13" spans="2:3" x14ac:dyDescent="0.2">
      <c r="B13" s="1" t="s">
        <v>822</v>
      </c>
      <c r="C13" s="3">
        <v>0</v>
      </c>
    </row>
    <row r="16" spans="2:3" x14ac:dyDescent="0.2">
      <c r="B16" s="2" t="s">
        <v>823</v>
      </c>
      <c r="C16" s="2" t="s">
        <v>824</v>
      </c>
    </row>
    <row r="17" spans="2:3" x14ac:dyDescent="0.2">
      <c r="B17" s="9" t="s">
        <v>17</v>
      </c>
      <c r="C17" s="2"/>
    </row>
    <row r="18" spans="2:3" x14ac:dyDescent="0.2">
      <c r="B18" s="1" t="s">
        <v>825</v>
      </c>
      <c r="C18" s="1">
        <v>1</v>
      </c>
    </row>
    <row r="19" spans="2:3" x14ac:dyDescent="0.2">
      <c r="B19" s="1" t="s">
        <v>826</v>
      </c>
      <c r="C19" s="1">
        <v>2</v>
      </c>
    </row>
    <row r="20" spans="2:3" x14ac:dyDescent="0.2">
      <c r="B20" s="1" t="s">
        <v>827</v>
      </c>
      <c r="C20" s="1">
        <v>3</v>
      </c>
    </row>
    <row r="21" spans="2:3" ht="12.75" customHeight="1" x14ac:dyDescent="0.2">
      <c r="B21" s="1" t="s">
        <v>828</v>
      </c>
      <c r="C21" s="1">
        <v>4</v>
      </c>
    </row>
    <row r="22" spans="2:3" ht="12.75" customHeight="1" x14ac:dyDescent="0.2">
      <c r="B22" s="1" t="s">
        <v>829</v>
      </c>
      <c r="C22" s="1">
        <v>12</v>
      </c>
    </row>
    <row r="23" spans="2:3" x14ac:dyDescent="0.2">
      <c r="B23" s="1" t="s">
        <v>830</v>
      </c>
      <c r="C23" s="1">
        <v>0.5</v>
      </c>
    </row>
    <row r="24" spans="2:3" x14ac:dyDescent="0.2">
      <c r="B24" s="1" t="s">
        <v>831</v>
      </c>
      <c r="C24" s="1">
        <v>0.33</v>
      </c>
    </row>
    <row r="25" spans="2:3" x14ac:dyDescent="0.2">
      <c r="B25" s="1" t="s">
        <v>832</v>
      </c>
      <c r="C25" s="1">
        <v>0.25</v>
      </c>
    </row>
    <row r="26" spans="2:3" x14ac:dyDescent="0.2">
      <c r="B26" s="1" t="s">
        <v>833</v>
      </c>
      <c r="C26" s="1">
        <v>0.2</v>
      </c>
    </row>
    <row r="27" spans="2:3" x14ac:dyDescent="0.2">
      <c r="B27" s="1" t="s">
        <v>834</v>
      </c>
      <c r="C27" s="1">
        <v>0.1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zoomScale="85" zoomScaleNormal="85" workbookViewId="0">
      <pane ySplit="6" topLeftCell="A32" activePane="bottomLeft" state="frozen"/>
      <selection activeCell="B1" sqref="B1"/>
      <selection pane="bottomLeft" activeCell="E34" sqref="E34:E35"/>
    </sheetView>
  </sheetViews>
  <sheetFormatPr defaultRowHeight="15" x14ac:dyDescent="0.2"/>
  <cols>
    <col min="1" max="1" width="8.7109375" customWidth="1"/>
    <col min="2" max="2" width="13.7109375" style="72" customWidth="1"/>
    <col min="3" max="3" width="13.5703125" style="98" customWidth="1"/>
    <col min="4" max="4" width="80.28515625" style="238" customWidth="1"/>
    <col min="5" max="5" width="21.7109375" style="97" customWidth="1"/>
    <col min="6" max="6" width="13.7109375" hidden="1" customWidth="1"/>
    <col min="7" max="7" width="18.42578125" style="101" hidden="1" customWidth="1"/>
    <col min="8" max="8" width="16.85546875" style="101" hidden="1" customWidth="1"/>
    <col min="9" max="14" width="13.7109375" hidden="1" customWidth="1"/>
    <col min="15" max="15" width="5.5703125" customWidth="1"/>
    <col min="16" max="16" width="8.7109375" customWidth="1"/>
  </cols>
  <sheetData>
    <row r="1" spans="1:14" x14ac:dyDescent="0.2">
      <c r="A1" s="216" t="s">
        <v>111</v>
      </c>
      <c r="D1" s="585"/>
    </row>
    <row r="2" spans="1:14" ht="12.75" x14ac:dyDescent="0.2">
      <c r="A2" s="678" t="s">
        <v>19</v>
      </c>
      <c r="B2" s="678"/>
      <c r="C2" s="678"/>
      <c r="D2" s="678"/>
      <c r="E2" s="678"/>
      <c r="F2" s="678"/>
      <c r="G2" s="678"/>
      <c r="H2" s="678"/>
    </row>
    <row r="3" spans="1:14" ht="18" x14ac:dyDescent="0.25">
      <c r="A3" s="80" t="s">
        <v>20</v>
      </c>
      <c r="B3" s="78"/>
      <c r="C3" s="99">
        <v>2025</v>
      </c>
      <c r="D3" s="585"/>
    </row>
    <row r="4" spans="1:14" ht="18" x14ac:dyDescent="0.25">
      <c r="A4" s="80" t="s">
        <v>21</v>
      </c>
      <c r="B4" s="78"/>
      <c r="C4" s="100">
        <f>'Virtuálny účet detailný prehľad'!C4</f>
        <v>46174</v>
      </c>
      <c r="D4" s="585"/>
    </row>
    <row r="5" spans="1:14" ht="15.75" thickBot="1" x14ac:dyDescent="0.25">
      <c r="D5" s="585"/>
    </row>
    <row r="6" spans="1:14" ht="76.5" x14ac:dyDescent="0.2">
      <c r="A6" s="195" t="s">
        <v>29</v>
      </c>
      <c r="B6" s="196" t="s">
        <v>30</v>
      </c>
      <c r="C6" s="197" t="s">
        <v>87</v>
      </c>
      <c r="D6" s="113" t="s">
        <v>88</v>
      </c>
      <c r="E6" s="123" t="s">
        <v>89</v>
      </c>
      <c r="F6" s="197" t="s">
        <v>90</v>
      </c>
      <c r="G6" s="198" t="s">
        <v>41</v>
      </c>
      <c r="H6" s="199" t="s">
        <v>42</v>
      </c>
      <c r="I6" s="200" t="s">
        <v>33</v>
      </c>
      <c r="J6" s="201" t="s">
        <v>34</v>
      </c>
      <c r="K6" s="200" t="s">
        <v>112</v>
      </c>
      <c r="L6" s="202" t="s">
        <v>113</v>
      </c>
      <c r="M6" s="200" t="s">
        <v>114</v>
      </c>
      <c r="N6" s="201" t="s">
        <v>115</v>
      </c>
    </row>
    <row r="7" spans="1:14" ht="45" x14ac:dyDescent="0.2">
      <c r="A7" s="203">
        <v>1</v>
      </c>
      <c r="B7" s="177" t="s">
        <v>69</v>
      </c>
      <c r="C7" s="190" t="s">
        <v>116</v>
      </c>
      <c r="D7" s="586" t="s">
        <v>117</v>
      </c>
      <c r="E7" s="224" t="s">
        <v>118</v>
      </c>
      <c r="F7" s="206"/>
      <c r="G7" s="182"/>
      <c r="H7" s="180"/>
      <c r="I7" s="204"/>
      <c r="J7" s="204"/>
      <c r="K7" s="204"/>
      <c r="L7" s="204"/>
      <c r="M7" s="204"/>
      <c r="N7" s="204"/>
    </row>
    <row r="8" spans="1:14" ht="45" x14ac:dyDescent="0.2">
      <c r="A8" s="203">
        <v>2</v>
      </c>
      <c r="B8" s="177" t="s">
        <v>94</v>
      </c>
      <c r="C8" s="190" t="s">
        <v>119</v>
      </c>
      <c r="D8" s="586" t="s">
        <v>120</v>
      </c>
      <c r="E8" s="224" t="s">
        <v>121</v>
      </c>
      <c r="F8" s="206"/>
      <c r="G8" s="182">
        <v>12737</v>
      </c>
      <c r="H8" s="182"/>
      <c r="I8" s="204"/>
      <c r="J8" s="204"/>
      <c r="K8" s="204"/>
      <c r="L8" s="204"/>
      <c r="M8" s="204"/>
      <c r="N8" s="204"/>
    </row>
    <row r="9" spans="1:14" ht="60" x14ac:dyDescent="0.2">
      <c r="A9" s="203">
        <v>4</v>
      </c>
      <c r="B9" s="177" t="s">
        <v>122</v>
      </c>
      <c r="C9" s="190" t="s">
        <v>123</v>
      </c>
      <c r="D9" s="586" t="s">
        <v>124</v>
      </c>
      <c r="E9" s="224" t="s">
        <v>125</v>
      </c>
      <c r="F9" s="206"/>
      <c r="G9" s="180">
        <v>181359</v>
      </c>
      <c r="H9" s="180">
        <v>250760</v>
      </c>
      <c r="I9" s="204"/>
      <c r="J9" s="204"/>
      <c r="K9" s="204"/>
      <c r="L9" s="204"/>
      <c r="M9" s="204"/>
      <c r="N9" s="204"/>
    </row>
    <row r="10" spans="1:14" ht="38.25" x14ac:dyDescent="0.2">
      <c r="A10" s="203">
        <v>5</v>
      </c>
      <c r="B10" s="178" t="s">
        <v>103</v>
      </c>
      <c r="C10" s="183"/>
      <c r="D10" s="587" t="s">
        <v>126</v>
      </c>
      <c r="E10" s="225" t="s">
        <v>127</v>
      </c>
      <c r="F10" s="76"/>
      <c r="G10" s="180">
        <v>124378</v>
      </c>
      <c r="H10" s="184">
        <v>1105118</v>
      </c>
      <c r="I10" s="204"/>
      <c r="J10" s="204"/>
      <c r="K10" s="204"/>
      <c r="L10" s="204"/>
      <c r="M10" s="204"/>
      <c r="N10" s="204"/>
    </row>
    <row r="11" spans="1:14" ht="60" x14ac:dyDescent="0.2">
      <c r="A11" s="203">
        <v>6</v>
      </c>
      <c r="B11" s="186" t="s">
        <v>97</v>
      </c>
      <c r="C11" s="187" t="s">
        <v>128</v>
      </c>
      <c r="D11" s="223" t="s">
        <v>129</v>
      </c>
      <c r="E11" s="226" t="s">
        <v>130</v>
      </c>
      <c r="F11" s="207"/>
      <c r="G11" s="188"/>
      <c r="H11" s="188"/>
      <c r="I11" s="204"/>
      <c r="J11" s="204"/>
      <c r="K11" s="204"/>
      <c r="L11" s="204"/>
      <c r="M11" s="204"/>
      <c r="N11" s="204"/>
    </row>
    <row r="12" spans="1:14" ht="60" x14ac:dyDescent="0.2">
      <c r="A12" s="203">
        <v>7</v>
      </c>
      <c r="B12" s="177" t="s">
        <v>98</v>
      </c>
      <c r="C12" s="190" t="s">
        <v>131</v>
      </c>
      <c r="D12" s="586" t="s">
        <v>132</v>
      </c>
      <c r="E12" s="221" t="s">
        <v>133</v>
      </c>
      <c r="F12" s="191"/>
      <c r="G12" s="177" t="s">
        <v>134</v>
      </c>
      <c r="H12" s="177" t="s">
        <v>134</v>
      </c>
      <c r="I12" s="149"/>
      <c r="J12" s="149"/>
      <c r="K12" s="149"/>
      <c r="L12" s="149"/>
      <c r="M12" s="149"/>
      <c r="N12" s="149"/>
    </row>
    <row r="13" spans="1:14" ht="60" x14ac:dyDescent="0.2">
      <c r="A13" s="203">
        <v>8</v>
      </c>
      <c r="B13" s="178" t="s">
        <v>104</v>
      </c>
      <c r="C13" s="190" t="s">
        <v>135</v>
      </c>
      <c r="D13" s="587" t="s">
        <v>136</v>
      </c>
      <c r="E13" s="222" t="s">
        <v>137</v>
      </c>
      <c r="F13" s="191"/>
      <c r="G13" s="193" t="s">
        <v>134</v>
      </c>
      <c r="H13" s="193" t="s">
        <v>134</v>
      </c>
      <c r="I13" s="149"/>
      <c r="J13" s="149"/>
      <c r="K13" s="149"/>
      <c r="L13" s="149"/>
      <c r="M13" s="149"/>
      <c r="N13" s="149"/>
    </row>
    <row r="14" spans="1:14" ht="51" x14ac:dyDescent="0.2">
      <c r="A14" s="203">
        <v>9</v>
      </c>
      <c r="B14" s="177" t="s">
        <v>97</v>
      </c>
      <c r="C14" s="190"/>
      <c r="D14" s="586" t="s">
        <v>138</v>
      </c>
      <c r="E14" s="221" t="s">
        <v>139</v>
      </c>
      <c r="F14" s="189"/>
      <c r="G14" s="192">
        <v>511258</v>
      </c>
      <c r="H14" s="192">
        <v>0</v>
      </c>
      <c r="I14" s="149"/>
      <c r="J14" s="149"/>
      <c r="K14" s="149"/>
      <c r="L14" s="149"/>
      <c r="M14" s="149"/>
      <c r="N14" s="149"/>
    </row>
    <row r="15" spans="1:14" ht="51" x14ac:dyDescent="0.2">
      <c r="A15" s="203">
        <v>10</v>
      </c>
      <c r="B15" s="183" t="s">
        <v>104</v>
      </c>
      <c r="C15" s="181"/>
      <c r="D15" s="586" t="s">
        <v>140</v>
      </c>
      <c r="E15" s="227" t="s">
        <v>141</v>
      </c>
      <c r="F15" s="194"/>
      <c r="G15" s="180">
        <v>64587</v>
      </c>
      <c r="H15" s="180">
        <v>66287</v>
      </c>
      <c r="I15" s="149"/>
      <c r="J15" s="149"/>
      <c r="K15" s="149"/>
      <c r="L15" s="149"/>
      <c r="M15" s="149"/>
      <c r="N15" s="149"/>
    </row>
    <row r="16" spans="1:14" ht="51" x14ac:dyDescent="0.2">
      <c r="A16" s="203">
        <v>11</v>
      </c>
      <c r="B16" s="183" t="s">
        <v>104</v>
      </c>
      <c r="C16" s="181"/>
      <c r="D16" s="586" t="s">
        <v>142</v>
      </c>
      <c r="E16" s="245" t="s">
        <v>143</v>
      </c>
      <c r="F16" s="194"/>
      <c r="G16" s="180">
        <v>47470051</v>
      </c>
      <c r="H16" s="180">
        <v>17698956</v>
      </c>
      <c r="I16" s="149"/>
      <c r="J16" s="149"/>
      <c r="K16" s="149"/>
      <c r="L16" s="149"/>
      <c r="M16" s="149"/>
      <c r="N16" s="149"/>
    </row>
    <row r="17" spans="1:14" ht="51" x14ac:dyDescent="0.2">
      <c r="A17" s="203">
        <v>12</v>
      </c>
      <c r="B17" s="183" t="s">
        <v>99</v>
      </c>
      <c r="C17" s="183" t="s">
        <v>144</v>
      </c>
      <c r="D17" s="586" t="s">
        <v>145</v>
      </c>
      <c r="E17" s="227" t="s">
        <v>146</v>
      </c>
      <c r="F17" s="194"/>
      <c r="G17" s="180" t="s">
        <v>134</v>
      </c>
      <c r="H17" s="180" t="s">
        <v>134</v>
      </c>
      <c r="I17" s="149"/>
      <c r="J17" s="149"/>
      <c r="K17" s="149"/>
      <c r="L17" s="149"/>
      <c r="M17" s="149"/>
      <c r="N17" s="149"/>
    </row>
    <row r="18" spans="1:14" ht="51" x14ac:dyDescent="0.2">
      <c r="A18" s="203">
        <v>13</v>
      </c>
      <c r="B18" s="183" t="s">
        <v>147</v>
      </c>
      <c r="C18" s="183"/>
      <c r="D18" s="586" t="s">
        <v>148</v>
      </c>
      <c r="E18" s="227" t="s">
        <v>149</v>
      </c>
      <c r="F18" s="194"/>
      <c r="G18" s="180">
        <v>549574</v>
      </c>
      <c r="H18" s="180">
        <v>177876</v>
      </c>
      <c r="I18" s="149"/>
      <c r="J18" s="149"/>
      <c r="K18" s="149"/>
      <c r="L18" s="149"/>
      <c r="M18" s="149"/>
      <c r="N18" s="149"/>
    </row>
    <row r="19" spans="1:14" ht="51" x14ac:dyDescent="0.2">
      <c r="A19" s="203">
        <v>14</v>
      </c>
      <c r="B19" s="212" t="s">
        <v>98</v>
      </c>
      <c r="C19" s="181" t="s">
        <v>150</v>
      </c>
      <c r="D19" s="588" t="s">
        <v>151</v>
      </c>
      <c r="E19" s="228" t="s">
        <v>152</v>
      </c>
      <c r="F19" s="213"/>
      <c r="G19" s="179">
        <v>2235133</v>
      </c>
      <c r="H19" s="179">
        <v>1932596</v>
      </c>
      <c r="I19" s="214"/>
      <c r="J19" s="214"/>
      <c r="K19" s="214"/>
      <c r="L19" s="214"/>
      <c r="M19" s="214"/>
      <c r="N19" s="214"/>
    </row>
    <row r="20" spans="1:14" ht="75" x14ac:dyDescent="0.25">
      <c r="A20" s="203">
        <v>15</v>
      </c>
      <c r="B20" s="86" t="s">
        <v>95</v>
      </c>
      <c r="C20" s="183"/>
      <c r="D20" s="586" t="s">
        <v>153</v>
      </c>
      <c r="E20" s="211" t="s">
        <v>154</v>
      </c>
      <c r="F20" s="149"/>
      <c r="G20" s="215">
        <v>14209</v>
      </c>
      <c r="H20" s="215">
        <v>4329</v>
      </c>
      <c r="I20" s="149"/>
      <c r="J20" s="149"/>
      <c r="K20" s="149"/>
      <c r="L20" s="149"/>
      <c r="M20" s="149"/>
      <c r="N20" s="149"/>
    </row>
    <row r="21" spans="1:14" ht="75" x14ac:dyDescent="0.2">
      <c r="A21" s="203">
        <v>16</v>
      </c>
      <c r="B21" s="86" t="s">
        <v>95</v>
      </c>
      <c r="C21" s="183"/>
      <c r="D21" s="586" t="s">
        <v>155</v>
      </c>
      <c r="E21" s="210" t="s">
        <v>156</v>
      </c>
      <c r="F21" s="149"/>
      <c r="G21" s="589">
        <v>17150493</v>
      </c>
      <c r="H21" s="589">
        <v>13521330</v>
      </c>
      <c r="I21" s="149"/>
      <c r="J21" s="149"/>
      <c r="K21" s="149"/>
      <c r="L21" s="149"/>
      <c r="M21" s="149"/>
      <c r="N21" s="149"/>
    </row>
    <row r="22" spans="1:14" ht="75" x14ac:dyDescent="0.2">
      <c r="A22" s="203">
        <v>17</v>
      </c>
      <c r="B22" s="86" t="s">
        <v>106</v>
      </c>
      <c r="C22" s="183"/>
      <c r="D22" s="586" t="s">
        <v>157</v>
      </c>
      <c r="E22" s="210" t="s">
        <v>158</v>
      </c>
      <c r="F22" s="149"/>
      <c r="G22" s="215">
        <v>108973</v>
      </c>
      <c r="H22" s="215">
        <v>0</v>
      </c>
      <c r="I22" s="149"/>
      <c r="J22" s="149"/>
      <c r="K22" s="149"/>
      <c r="L22" s="149"/>
      <c r="M22" s="149"/>
      <c r="N22" s="149"/>
    </row>
    <row r="23" spans="1:14" ht="75" x14ac:dyDescent="0.2">
      <c r="A23" s="203">
        <v>18</v>
      </c>
      <c r="B23" s="86" t="s">
        <v>159</v>
      </c>
      <c r="C23" s="71"/>
      <c r="D23" s="590" t="s">
        <v>160</v>
      </c>
      <c r="E23" s="210" t="s">
        <v>161</v>
      </c>
      <c r="F23" s="3"/>
      <c r="G23" s="219">
        <v>1070</v>
      </c>
      <c r="H23" s="219">
        <v>0</v>
      </c>
      <c r="I23" s="205"/>
      <c r="J23" s="205"/>
      <c r="K23" s="205"/>
      <c r="L23" s="205"/>
      <c r="M23" s="205"/>
      <c r="N23" s="205"/>
    </row>
    <row r="24" spans="1:14" ht="105" x14ac:dyDescent="0.2">
      <c r="A24" s="203">
        <v>19</v>
      </c>
      <c r="B24" s="86" t="s">
        <v>103</v>
      </c>
      <c r="C24" s="71"/>
      <c r="D24" s="586" t="s">
        <v>162</v>
      </c>
      <c r="E24" s="229" t="s">
        <v>163</v>
      </c>
      <c r="F24" s="3"/>
      <c r="G24" s="219">
        <v>483261</v>
      </c>
      <c r="H24" s="219">
        <v>0</v>
      </c>
      <c r="I24" s="205"/>
      <c r="J24" s="205"/>
      <c r="K24" s="205"/>
      <c r="L24" s="205"/>
      <c r="M24" s="205"/>
      <c r="N24" s="205"/>
    </row>
    <row r="25" spans="1:14" ht="75" x14ac:dyDescent="0.25">
      <c r="A25" s="203">
        <v>20</v>
      </c>
      <c r="B25" s="86" t="s">
        <v>94</v>
      </c>
      <c r="C25" s="71"/>
      <c r="D25" s="586" t="s">
        <v>164</v>
      </c>
      <c r="E25" s="230" t="s">
        <v>165</v>
      </c>
      <c r="F25" s="3"/>
      <c r="G25" s="219">
        <v>0</v>
      </c>
      <c r="H25" s="219">
        <v>0</v>
      </c>
      <c r="I25" s="205"/>
      <c r="J25" s="205"/>
      <c r="K25" s="205"/>
      <c r="L25" s="205"/>
      <c r="M25" s="205"/>
      <c r="N25" s="205"/>
    </row>
    <row r="26" spans="1:14" ht="75" x14ac:dyDescent="0.25">
      <c r="A26" s="203">
        <v>21</v>
      </c>
      <c r="B26" s="86" t="s">
        <v>104</v>
      </c>
      <c r="C26" s="71"/>
      <c r="D26" s="586" t="s">
        <v>166</v>
      </c>
      <c r="E26" s="211" t="s">
        <v>167</v>
      </c>
      <c r="F26" s="3"/>
      <c r="G26" s="220">
        <v>106915</v>
      </c>
      <c r="H26" s="220">
        <v>92282</v>
      </c>
      <c r="I26" s="205"/>
      <c r="J26" s="205"/>
      <c r="K26" s="205"/>
      <c r="L26" s="205"/>
      <c r="M26" s="205"/>
      <c r="N26" s="205"/>
    </row>
    <row r="27" spans="1:14" ht="75" x14ac:dyDescent="0.25">
      <c r="A27" s="203">
        <v>22</v>
      </c>
      <c r="B27" s="86" t="s">
        <v>104</v>
      </c>
      <c r="C27" s="71"/>
      <c r="D27" s="586" t="s">
        <v>168</v>
      </c>
      <c r="E27" s="211" t="s">
        <v>169</v>
      </c>
      <c r="F27" s="3"/>
      <c r="G27" s="219">
        <v>828000</v>
      </c>
      <c r="H27" s="219">
        <v>807187</v>
      </c>
      <c r="I27" s="205"/>
      <c r="J27" s="205"/>
      <c r="K27" s="205"/>
      <c r="L27" s="205"/>
      <c r="M27" s="205"/>
      <c r="N27" s="205"/>
    </row>
    <row r="28" spans="1:14" ht="75" x14ac:dyDescent="0.25">
      <c r="A28" s="203">
        <v>23</v>
      </c>
      <c r="B28" s="86" t="s">
        <v>103</v>
      </c>
      <c r="C28"/>
      <c r="D28" s="586" t="s">
        <v>170</v>
      </c>
      <c r="E28" s="239" t="s">
        <v>171</v>
      </c>
      <c r="F28" s="3"/>
      <c r="G28" s="219">
        <v>1619075</v>
      </c>
      <c r="H28" s="219">
        <v>1363355</v>
      </c>
      <c r="I28" s="205"/>
      <c r="J28" s="205"/>
      <c r="K28" s="205"/>
      <c r="L28" s="205"/>
      <c r="M28" s="205"/>
      <c r="N28" s="205"/>
    </row>
    <row r="29" spans="1:14" ht="75" x14ac:dyDescent="0.2">
      <c r="A29" s="203">
        <v>24</v>
      </c>
      <c r="B29" s="86" t="s">
        <v>99</v>
      </c>
      <c r="C29"/>
      <c r="D29" s="586" t="s">
        <v>172</v>
      </c>
      <c r="E29" s="240" t="s">
        <v>173</v>
      </c>
      <c r="F29" s="3"/>
      <c r="G29" s="219">
        <v>3606</v>
      </c>
      <c r="H29" s="219">
        <v>0</v>
      </c>
      <c r="I29" s="205"/>
      <c r="J29" s="205"/>
      <c r="K29" s="205"/>
      <c r="L29" s="205"/>
      <c r="M29" s="205"/>
      <c r="N29" s="205"/>
    </row>
    <row r="30" spans="1:14" ht="75" x14ac:dyDescent="0.2">
      <c r="A30" s="203">
        <v>25</v>
      </c>
      <c r="B30" s="86" t="s">
        <v>108</v>
      </c>
      <c r="C30"/>
      <c r="D30" s="591" t="s">
        <v>174</v>
      </c>
      <c r="E30" s="241" t="s">
        <v>175</v>
      </c>
      <c r="F30" s="3"/>
      <c r="G30" s="234">
        <v>13614</v>
      </c>
      <c r="H30" s="234">
        <v>8544</v>
      </c>
      <c r="I30" s="205"/>
      <c r="J30" s="205"/>
      <c r="K30" s="205"/>
      <c r="L30" s="205"/>
      <c r="M30" s="205"/>
      <c r="N30" s="205"/>
    </row>
    <row r="31" spans="1:14" ht="75" x14ac:dyDescent="0.25">
      <c r="A31" s="203">
        <v>26</v>
      </c>
      <c r="B31" s="86" t="s">
        <v>104</v>
      </c>
      <c r="C31"/>
      <c r="D31" s="586" t="s">
        <v>176</v>
      </c>
      <c r="E31" s="242" t="s">
        <v>177</v>
      </c>
      <c r="F31" s="3"/>
      <c r="G31" s="219">
        <v>661825</v>
      </c>
      <c r="H31" s="219">
        <v>0</v>
      </c>
      <c r="I31" s="205"/>
      <c r="J31" s="205"/>
      <c r="K31" s="205"/>
      <c r="L31" s="205"/>
      <c r="M31" s="205"/>
      <c r="N31" s="205"/>
    </row>
    <row r="32" spans="1:14" ht="75" x14ac:dyDescent="0.2">
      <c r="A32" s="203">
        <v>27</v>
      </c>
      <c r="B32" s="86" t="s">
        <v>178</v>
      </c>
      <c r="C32" s="237"/>
      <c r="D32" s="586" t="s">
        <v>179</v>
      </c>
      <c r="E32" s="236" t="s">
        <v>180</v>
      </c>
      <c r="F32" s="3"/>
      <c r="G32" s="219"/>
      <c r="H32" s="219"/>
      <c r="I32" s="205"/>
      <c r="J32" s="205"/>
      <c r="K32" s="205"/>
      <c r="L32" s="205"/>
      <c r="M32" s="205"/>
      <c r="N32" s="205"/>
    </row>
    <row r="33" spans="1:14" ht="63.75" x14ac:dyDescent="0.2">
      <c r="A33" s="203">
        <v>28</v>
      </c>
      <c r="B33" s="87" t="s">
        <v>103</v>
      </c>
      <c r="C33"/>
      <c r="D33" s="591" t="s">
        <v>181</v>
      </c>
      <c r="E33" s="87" t="s">
        <v>182</v>
      </c>
      <c r="F33" s="3"/>
      <c r="G33" s="219">
        <v>0</v>
      </c>
      <c r="H33" s="219">
        <v>927687</v>
      </c>
      <c r="I33" s="205"/>
      <c r="J33" s="205"/>
      <c r="K33" s="205"/>
      <c r="L33" s="205"/>
      <c r="M33" s="205"/>
      <c r="N33" s="205"/>
    </row>
    <row r="34" spans="1:14" ht="75" x14ac:dyDescent="0.2">
      <c r="A34" s="203">
        <v>29</v>
      </c>
      <c r="B34" s="86" t="s">
        <v>98</v>
      </c>
      <c r="C34"/>
      <c r="D34" s="591" t="s">
        <v>183</v>
      </c>
      <c r="E34" s="240" t="s">
        <v>184</v>
      </c>
      <c r="F34" s="3"/>
      <c r="G34" s="219">
        <v>30000</v>
      </c>
      <c r="H34" s="219">
        <v>0</v>
      </c>
      <c r="I34" s="205"/>
      <c r="J34" s="205"/>
      <c r="K34" s="205"/>
      <c r="L34" s="205"/>
      <c r="M34" s="205"/>
      <c r="N34" s="205"/>
    </row>
    <row r="35" spans="1:14" ht="75" x14ac:dyDescent="0.2">
      <c r="A35" s="203">
        <v>30</v>
      </c>
      <c r="B35" s="86" t="s">
        <v>98</v>
      </c>
      <c r="C35"/>
      <c r="D35" s="586" t="s">
        <v>185</v>
      </c>
      <c r="E35" s="241" t="s">
        <v>186</v>
      </c>
      <c r="F35" s="3"/>
      <c r="G35" s="219">
        <v>15000</v>
      </c>
      <c r="H35" s="219">
        <v>0</v>
      </c>
      <c r="I35" s="205"/>
      <c r="J35" s="205"/>
      <c r="K35" s="205"/>
      <c r="L35" s="205"/>
      <c r="M35" s="205"/>
      <c r="N35" s="205"/>
    </row>
    <row r="36" spans="1:14" ht="75" x14ac:dyDescent="0.25">
      <c r="A36" s="203">
        <v>31</v>
      </c>
      <c r="B36" s="86" t="s">
        <v>94</v>
      </c>
      <c r="C36"/>
      <c r="D36" s="586" t="s">
        <v>187</v>
      </c>
      <c r="E36" s="239" t="s">
        <v>188</v>
      </c>
      <c r="F36" s="3"/>
      <c r="G36" s="219"/>
      <c r="H36" s="219"/>
      <c r="I36" s="205"/>
      <c r="J36" s="205"/>
      <c r="K36" s="205"/>
      <c r="L36" s="205"/>
      <c r="M36" s="205"/>
      <c r="N36" s="205"/>
    </row>
    <row r="37" spans="1:14" ht="75" x14ac:dyDescent="0.25">
      <c r="A37" s="203">
        <v>32</v>
      </c>
      <c r="B37" s="86" t="s">
        <v>97</v>
      </c>
      <c r="C37"/>
      <c r="D37" s="591" t="s">
        <v>189</v>
      </c>
      <c r="E37" s="239" t="s">
        <v>190</v>
      </c>
      <c r="F37" s="3"/>
      <c r="G37" s="219"/>
      <c r="H37" s="219"/>
      <c r="I37" s="205"/>
      <c r="J37" s="205"/>
      <c r="K37" s="205"/>
      <c r="L37" s="205"/>
      <c r="M37" s="205"/>
      <c r="N37" s="205"/>
    </row>
    <row r="38" spans="1:14" ht="75" x14ac:dyDescent="0.25">
      <c r="A38" s="203">
        <v>33</v>
      </c>
      <c r="B38" s="86" t="s">
        <v>104</v>
      </c>
      <c r="C38"/>
      <c r="D38" s="591" t="s">
        <v>191</v>
      </c>
      <c r="E38" s="239" t="s">
        <v>192</v>
      </c>
      <c r="F38" s="3"/>
      <c r="G38" s="219"/>
      <c r="H38" s="219"/>
      <c r="I38" s="205"/>
      <c r="J38" s="205"/>
      <c r="K38" s="205"/>
      <c r="L38" s="205"/>
      <c r="M38" s="205"/>
      <c r="N38" s="205"/>
    </row>
    <row r="39" spans="1:14" ht="75" x14ac:dyDescent="0.25">
      <c r="A39" s="203">
        <v>34</v>
      </c>
      <c r="B39" s="86" t="s">
        <v>94</v>
      </c>
      <c r="C39"/>
      <c r="D39" s="586" t="s">
        <v>193</v>
      </c>
      <c r="E39" s="243" t="s">
        <v>194</v>
      </c>
      <c r="F39" s="3"/>
      <c r="G39" s="219"/>
      <c r="H39" s="219"/>
      <c r="I39" s="205"/>
      <c r="J39" s="205"/>
      <c r="K39" s="205"/>
      <c r="L39" s="205"/>
      <c r="M39" s="205"/>
      <c r="N39" s="205"/>
    </row>
    <row r="40" spans="1:14" ht="75" x14ac:dyDescent="0.25">
      <c r="A40" s="203">
        <v>35</v>
      </c>
      <c r="B40" s="86" t="s">
        <v>102</v>
      </c>
      <c r="C40"/>
      <c r="D40" s="591" t="s">
        <v>195</v>
      </c>
      <c r="E40" s="239" t="s">
        <v>196</v>
      </c>
      <c r="F40" s="3"/>
      <c r="G40" s="219"/>
      <c r="H40" s="219"/>
      <c r="I40" s="205"/>
      <c r="J40" s="205"/>
      <c r="K40" s="205"/>
      <c r="L40" s="205"/>
      <c r="M40" s="205"/>
      <c r="N40" s="205"/>
    </row>
    <row r="41" spans="1:14" ht="51" x14ac:dyDescent="0.2">
      <c r="A41" s="203">
        <v>36</v>
      </c>
      <c r="B41" s="221" t="s">
        <v>70</v>
      </c>
      <c r="C41"/>
      <c r="D41" s="586" t="s">
        <v>197</v>
      </c>
      <c r="E41" s="244" t="s">
        <v>198</v>
      </c>
      <c r="F41" s="3"/>
      <c r="G41" s="219"/>
      <c r="H41" s="219"/>
      <c r="I41" s="205"/>
      <c r="J41" s="205"/>
      <c r="K41" s="205"/>
      <c r="L41" s="205"/>
      <c r="M41" s="205"/>
      <c r="N41" s="205"/>
    </row>
    <row r="42" spans="1:14" ht="51" x14ac:dyDescent="0.2">
      <c r="A42" s="203">
        <v>37</v>
      </c>
      <c r="B42" s="221" t="s">
        <v>199</v>
      </c>
      <c r="C42"/>
      <c r="D42" s="586" t="s">
        <v>200</v>
      </c>
      <c r="E42" s="227" t="s">
        <v>201</v>
      </c>
      <c r="F42" s="3"/>
      <c r="G42" s="219"/>
      <c r="H42" s="219"/>
      <c r="I42" s="205"/>
      <c r="J42" s="205"/>
      <c r="K42" s="205"/>
      <c r="L42" s="205"/>
      <c r="M42" s="205"/>
      <c r="N42" s="205"/>
    </row>
    <row r="43" spans="1:14" ht="51" x14ac:dyDescent="0.2">
      <c r="A43" s="203">
        <v>38</v>
      </c>
      <c r="B43" s="221" t="s">
        <v>70</v>
      </c>
      <c r="C43"/>
      <c r="D43" s="586" t="s">
        <v>202</v>
      </c>
      <c r="E43" s="227" t="s">
        <v>203</v>
      </c>
      <c r="F43" s="3"/>
      <c r="G43" s="219"/>
      <c r="H43" s="219"/>
      <c r="I43" s="205"/>
      <c r="J43" s="205"/>
      <c r="K43" s="205"/>
      <c r="L43" s="205"/>
      <c r="M43" s="205"/>
      <c r="N43" s="205"/>
    </row>
    <row r="44" spans="1:14" x14ac:dyDescent="0.2">
      <c r="A44" s="217" t="s">
        <v>110</v>
      </c>
      <c r="B44" s="2"/>
      <c r="C44" s="86"/>
      <c r="D44" s="592"/>
      <c r="E44" s="146"/>
      <c r="F44" s="1"/>
      <c r="G44" s="218">
        <f>SUM(G7:G27)</f>
        <v>69841998</v>
      </c>
      <c r="H44" s="218">
        <f>SUM(H7:H27)</f>
        <v>35656721</v>
      </c>
      <c r="I44" s="1"/>
      <c r="J44" s="1"/>
      <c r="K44" s="1"/>
      <c r="L44" s="1"/>
      <c r="M44" s="1"/>
      <c r="N44" s="1"/>
    </row>
  </sheetData>
  <autoFilter ref="A6:N22" xr:uid="{00000000-0009-0000-0000-000003000000}"/>
  <mergeCells count="1">
    <mergeCell ref="A2:H2"/>
  </mergeCells>
  <conditionalFormatting sqref="B41:B43">
    <cfRule type="expression" dxfId="525" priority="7">
      <formula>$M41="Z"</formula>
    </cfRule>
    <cfRule type="expression" dxfId="524" priority="8">
      <formula>$M41="R"</formula>
    </cfRule>
    <cfRule type="expression" dxfId="523" priority="9">
      <formula>$M41="O"</formula>
    </cfRule>
  </conditionalFormatting>
  <conditionalFormatting sqref="D41:E43">
    <cfRule type="expression" dxfId="522" priority="1">
      <formula>$M41="Z"</formula>
    </cfRule>
    <cfRule type="expression" dxfId="521" priority="2">
      <formula>$M41="R"</formula>
    </cfRule>
    <cfRule type="expression" dxfId="520" priority="3">
      <formula>$M41="O"</formula>
    </cfRule>
  </conditionalFormatting>
  <conditionalFormatting sqref="G20:H35 G41:H43">
    <cfRule type="expression" dxfId="519" priority="22">
      <formula>AND($P20="nie",LEN(G20)&gt;0)</formula>
    </cfRule>
    <cfRule type="expression" dxfId="518" priority="23">
      <formula>AND($P20="áno",LEN(G20)&gt;0)</formula>
    </cfRule>
    <cfRule type="expression" dxfId="517" priority="24">
      <formula>LEN(G20)&gt;0</formula>
    </cfRule>
    <cfRule type="expression" dxfId="516" priority="25">
      <formula>$K20&gt;0</formula>
    </cfRule>
  </conditionalFormatting>
  <conditionalFormatting sqref="G36:H40">
    <cfRule type="expression" dxfId="515" priority="10">
      <formula>AND($Q36="nie",LEN(G36)&gt;0)</formula>
    </cfRule>
    <cfRule type="expression" dxfId="514" priority="11">
      <formula>AND($Q36="áno",LEN(G36)&gt;0)</formula>
    </cfRule>
    <cfRule type="expression" dxfId="513" priority="12">
      <formula>LEN(G36)&gt;0</formula>
    </cfRule>
    <cfRule type="expression" dxfId="512" priority="13">
      <formula>$L36&gt;0</formula>
    </cfRule>
  </conditionalFormatting>
  <hyperlinks>
    <hyperlink ref="A2" r:id="rId1" xr:uid="{00000000-0004-0000-0300-000000000000}"/>
    <hyperlink ref="E7" r:id="rId2" xr:uid="{00000000-0004-0000-0300-000001000000}"/>
    <hyperlink ref="E8" r:id="rId3" xr:uid="{00000000-0004-0000-0300-000002000000}"/>
    <hyperlink ref="E9" r:id="rId4" xr:uid="{00000000-0004-0000-0300-000003000000}"/>
    <hyperlink ref="E10" r:id="rId5" xr:uid="{00000000-0004-0000-0300-000004000000}"/>
    <hyperlink ref="E11" r:id="rId6" xr:uid="{00000000-0004-0000-0300-000005000000}"/>
    <hyperlink ref="A1" r:id="rId7" xr:uid="{00000000-0004-0000-0300-000006000000}"/>
    <hyperlink ref="E16" r:id="rId8" xr:uid="{00000000-0004-0000-0300-000007000000}"/>
  </hyperlinks>
  <pageMargins left="0.7" right="0.7" top="0.75" bottom="0.75" header="0.3" footer="0.3"/>
  <pageSetup paperSize="9" orientation="portrait" r:id="rId9"/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AB64-4439-4A83-BBCD-D0FCC42DAEF5}">
  <dimension ref="A1:AB51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H29" sqref="AH2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8.710937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9" width="16.42578125" hidden="1" customWidth="1" outlineLevel="1"/>
    <col min="10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4.57031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205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691"/>
      <c r="P4" s="679" t="s">
        <v>206</v>
      </c>
      <c r="Q4" s="694"/>
      <c r="R4" s="694"/>
      <c r="S4" s="694"/>
      <c r="T4" s="694"/>
      <c r="U4" s="694"/>
      <c r="V4" s="694"/>
      <c r="W4" s="680"/>
    </row>
    <row r="5" spans="1:27" ht="18.75" customHeight="1" thickBot="1" x14ac:dyDescent="0.3">
      <c r="G5" s="692"/>
      <c r="H5" s="693"/>
      <c r="I5" s="693"/>
      <c r="J5" s="693"/>
      <c r="K5" s="693"/>
      <c r="L5" s="693"/>
      <c r="M5" s="693"/>
      <c r="N5" s="693"/>
      <c r="O5" s="693"/>
      <c r="P5" s="695" t="s">
        <v>80</v>
      </c>
      <c r="Q5" s="696"/>
      <c r="R5" s="696" t="s">
        <v>23</v>
      </c>
      <c r="S5" s="696"/>
      <c r="T5" s="697" t="s">
        <v>207</v>
      </c>
      <c r="U5" s="699" t="s">
        <v>208</v>
      </c>
      <c r="V5" s="701" t="s">
        <v>209</v>
      </c>
      <c r="W5" s="703" t="s">
        <v>210</v>
      </c>
      <c r="Y5" s="679" t="s">
        <v>27</v>
      </c>
      <c r="Z5" s="680"/>
      <c r="AA5" s="681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552" t="s">
        <v>38</v>
      </c>
      <c r="Q6" s="553" t="s">
        <v>39</v>
      </c>
      <c r="R6" s="554" t="s">
        <v>40</v>
      </c>
      <c r="S6" s="553" t="s">
        <v>39</v>
      </c>
      <c r="T6" s="698"/>
      <c r="U6" s="700"/>
      <c r="V6" s="702"/>
      <c r="W6" s="704"/>
      <c r="Y6" s="565" t="s">
        <v>41</v>
      </c>
      <c r="Z6" s="566" t="s">
        <v>42</v>
      </c>
      <c r="AA6" s="682"/>
    </row>
    <row r="7" spans="1:27" s="341" customFormat="1" ht="37.5" customHeight="1" x14ac:dyDescent="0.2">
      <c r="A7" s="269">
        <v>1</v>
      </c>
      <c r="B7" s="270" t="s">
        <v>101</v>
      </c>
      <c r="C7" s="271" t="s">
        <v>215</v>
      </c>
      <c r="D7" s="491" t="s">
        <v>216</v>
      </c>
      <c r="E7" s="176" t="s">
        <v>217</v>
      </c>
      <c r="F7" s="371">
        <v>44682</v>
      </c>
      <c r="G7" s="368">
        <v>0</v>
      </c>
      <c r="H7" s="357">
        <v>61947</v>
      </c>
      <c r="I7" s="358" t="str">
        <f>IF(YEAR($F7)=2021,G7,"0€")</f>
        <v>0€</v>
      </c>
      <c r="J7" s="358" t="str">
        <f>IF(YEAR($F7)=2021,H7,"0€")</f>
        <v>0€</v>
      </c>
      <c r="K7" s="359">
        <f t="shared" ref="K7:L7" si="0">IF(YEAR($F7)&gt;2021,G7,0)</f>
        <v>0</v>
      </c>
      <c r="L7" s="359">
        <f t="shared" si="0"/>
        <v>61947</v>
      </c>
      <c r="M7" s="360" t="s">
        <v>218</v>
      </c>
      <c r="N7" s="360"/>
      <c r="O7" s="549">
        <f>-2*G7+H7</f>
        <v>61947</v>
      </c>
      <c r="P7" s="555">
        <v>0</v>
      </c>
      <c r="Q7" s="556">
        <v>0</v>
      </c>
      <c r="R7" s="556">
        <v>0</v>
      </c>
      <c r="S7" s="556">
        <v>0</v>
      </c>
      <c r="T7" s="557">
        <f>(R7-P7)</f>
        <v>0</v>
      </c>
      <c r="U7" s="557">
        <f>(S7-Q7)</f>
        <v>0</v>
      </c>
      <c r="V7" s="558"/>
      <c r="W7" s="559">
        <f>-2*T7+U7</f>
        <v>0</v>
      </c>
      <c r="Y7" s="564">
        <f>G7+T7</f>
        <v>0</v>
      </c>
      <c r="Z7" s="575">
        <f>H7+U7</f>
        <v>61947</v>
      </c>
      <c r="AA7" s="342">
        <f>O7+W7</f>
        <v>61947</v>
      </c>
    </row>
    <row r="8" spans="1:27" s="341" customFormat="1" ht="37.5" customHeight="1" x14ac:dyDescent="0.2">
      <c r="A8" s="203">
        <v>2</v>
      </c>
      <c r="B8" s="183" t="s">
        <v>219</v>
      </c>
      <c r="C8" s="91" t="s">
        <v>215</v>
      </c>
      <c r="D8" s="492" t="s">
        <v>216</v>
      </c>
      <c r="E8" s="176" t="s">
        <v>217</v>
      </c>
      <c r="F8" s="294">
        <v>44620</v>
      </c>
      <c r="G8" s="292">
        <v>0</v>
      </c>
      <c r="H8" s="278">
        <v>175113</v>
      </c>
      <c r="I8" s="351" t="str">
        <f t="shared" ref="I8:I40" si="1">IF(YEAR($F8)=2021,G8,"0€")</f>
        <v>0€</v>
      </c>
      <c r="J8" s="351" t="str">
        <f t="shared" ref="J8:J40" si="2">IF(YEAR($F8)=2021,H8,"0€")</f>
        <v>0€</v>
      </c>
      <c r="K8" s="352">
        <f t="shared" ref="K8:K40" si="3">IF(YEAR($F8)&gt;2021,G8,0)</f>
        <v>0</v>
      </c>
      <c r="L8" s="352">
        <f t="shared" ref="L8:L40" si="4">IF(YEAR($F8)&gt;2021,H8,0)</f>
        <v>175113</v>
      </c>
      <c r="M8" s="339" t="s">
        <v>218</v>
      </c>
      <c r="N8" s="339"/>
      <c r="O8" s="550">
        <f t="shared" ref="O8:O40" si="5">-2*G8+H8</f>
        <v>175113</v>
      </c>
      <c r="P8" s="302">
        <v>0</v>
      </c>
      <c r="Q8" s="301">
        <v>0</v>
      </c>
      <c r="R8" s="301">
        <v>0</v>
      </c>
      <c r="S8" s="301">
        <v>0</v>
      </c>
      <c r="T8" s="339">
        <f t="shared" ref="T8:U23" si="6">R8-P8</f>
        <v>0</v>
      </c>
      <c r="U8" s="339">
        <f t="shared" si="6"/>
        <v>0</v>
      </c>
      <c r="V8" s="343"/>
      <c r="W8" s="340">
        <f t="shared" ref="W8:W40" si="7">-2*T8+U8</f>
        <v>0</v>
      </c>
      <c r="Y8" s="140">
        <f>I8+K8+T8</f>
        <v>0</v>
      </c>
      <c r="Z8" s="139">
        <f t="shared" ref="Z8:Z40" si="8">J8+L8+U8</f>
        <v>175113</v>
      </c>
      <c r="AA8" s="342">
        <f t="shared" ref="AA8:AA40" si="9">O8+W8</f>
        <v>175113</v>
      </c>
    </row>
    <row r="9" spans="1:27" s="341" customFormat="1" ht="37.5" customHeight="1" x14ac:dyDescent="0.2">
      <c r="A9" s="203">
        <v>3</v>
      </c>
      <c r="B9" s="183" t="s">
        <v>101</v>
      </c>
      <c r="C9" s="183" t="s">
        <v>220</v>
      </c>
      <c r="D9" s="177" t="s">
        <v>221</v>
      </c>
      <c r="E9" s="176" t="s">
        <v>222</v>
      </c>
      <c r="F9" s="294">
        <v>45474</v>
      </c>
      <c r="G9" s="369">
        <v>94633</v>
      </c>
      <c r="H9" s="291">
        <v>1018010</v>
      </c>
      <c r="I9" s="351" t="str">
        <f t="shared" si="1"/>
        <v>0€</v>
      </c>
      <c r="J9" s="351" t="str">
        <f t="shared" si="2"/>
        <v>0€</v>
      </c>
      <c r="K9" s="352">
        <f t="shared" si="3"/>
        <v>94633</v>
      </c>
      <c r="L9" s="352">
        <f t="shared" si="4"/>
        <v>1018010</v>
      </c>
      <c r="M9" s="339" t="s">
        <v>218</v>
      </c>
      <c r="N9" s="339"/>
      <c r="O9" s="550">
        <f t="shared" si="5"/>
        <v>828744</v>
      </c>
      <c r="P9" s="302">
        <v>0</v>
      </c>
      <c r="Q9" s="301">
        <v>0</v>
      </c>
      <c r="R9" s="301">
        <v>0</v>
      </c>
      <c r="S9" s="301">
        <v>0</v>
      </c>
      <c r="T9" s="301">
        <f t="shared" si="6"/>
        <v>0</v>
      </c>
      <c r="U9" s="301">
        <f t="shared" si="6"/>
        <v>0</v>
      </c>
      <c r="V9" s="344"/>
      <c r="W9" s="340">
        <f t="shared" si="7"/>
        <v>0</v>
      </c>
      <c r="Y9" s="140">
        <f t="shared" ref="Y9:Y40" si="10">I9+K9+T9</f>
        <v>94633</v>
      </c>
      <c r="Z9" s="139">
        <f t="shared" si="8"/>
        <v>1018010</v>
      </c>
      <c r="AA9" s="342">
        <f t="shared" si="9"/>
        <v>828744</v>
      </c>
    </row>
    <row r="10" spans="1:27" s="341" customFormat="1" ht="21" customHeight="1" x14ac:dyDescent="0.2">
      <c r="A10" s="203">
        <v>4</v>
      </c>
      <c r="B10" s="183" t="s">
        <v>101</v>
      </c>
      <c r="C10" s="183"/>
      <c r="D10" s="91"/>
      <c r="E10" s="85"/>
      <c r="F10" s="378"/>
      <c r="G10" s="293">
        <v>0</v>
      </c>
      <c r="H10" s="285">
        <v>0</v>
      </c>
      <c r="I10" s="351" t="str">
        <f t="shared" ref="I10" si="11">IF(YEAR($F10)=2021,G10,"0€")</f>
        <v>0€</v>
      </c>
      <c r="J10" s="351" t="str">
        <f t="shared" ref="J10" si="12">IF(YEAR($F10)=2021,H10,"0€")</f>
        <v>0€</v>
      </c>
      <c r="K10" s="352">
        <f t="shared" ref="K10" si="13">IF(YEAR($F10)&gt;2021,G10,0)</f>
        <v>0</v>
      </c>
      <c r="L10" s="352">
        <f t="shared" ref="L10" si="14">IF(YEAR($F10)&gt;2021,H10,0)</f>
        <v>0</v>
      </c>
      <c r="M10" s="339" t="s">
        <v>223</v>
      </c>
      <c r="N10" s="339"/>
      <c r="O10" s="550">
        <f t="shared" ref="O10" si="15">-2*G10+H10</f>
        <v>0</v>
      </c>
      <c r="P10" s="302">
        <v>0</v>
      </c>
      <c r="Q10" s="301">
        <v>0</v>
      </c>
      <c r="R10" s="301">
        <v>0</v>
      </c>
      <c r="S10" s="301">
        <v>0</v>
      </c>
      <c r="T10" s="339">
        <f t="shared" ref="T10" si="16">R10-P10</f>
        <v>0</v>
      </c>
      <c r="U10" s="339">
        <f t="shared" ref="U10" si="17">S10-Q10</f>
        <v>0</v>
      </c>
      <c r="V10" s="344"/>
      <c r="W10" s="340">
        <f t="shared" ref="W10" si="18">-2*T10+U10</f>
        <v>0</v>
      </c>
      <c r="Y10" s="140">
        <f t="shared" ref="Y10" si="19">I10+K10+T10</f>
        <v>0</v>
      </c>
      <c r="Z10" s="139">
        <f t="shared" ref="Z10" si="20">J10+L10+U10</f>
        <v>0</v>
      </c>
      <c r="AA10" s="342">
        <f t="shared" ref="AA10" si="21">O10+W10</f>
        <v>0</v>
      </c>
    </row>
    <row r="11" spans="1:27" s="341" customFormat="1" ht="21" customHeight="1" x14ac:dyDescent="0.2">
      <c r="A11" s="203">
        <v>5</v>
      </c>
      <c r="B11" s="183" t="s">
        <v>101</v>
      </c>
      <c r="C11" s="183"/>
      <c r="D11" s="91"/>
      <c r="E11" s="85"/>
      <c r="F11" s="378"/>
      <c r="G11" s="293">
        <v>0</v>
      </c>
      <c r="H11" s="285">
        <v>0</v>
      </c>
      <c r="I11" s="351" t="str">
        <f t="shared" si="1"/>
        <v>0€</v>
      </c>
      <c r="J11" s="351" t="str">
        <f t="shared" si="2"/>
        <v>0€</v>
      </c>
      <c r="K11" s="352">
        <f t="shared" si="3"/>
        <v>0</v>
      </c>
      <c r="L11" s="352">
        <f t="shared" si="4"/>
        <v>0</v>
      </c>
      <c r="M11" s="339" t="s">
        <v>223</v>
      </c>
      <c r="N11" s="339"/>
      <c r="O11" s="550">
        <f t="shared" si="5"/>
        <v>0</v>
      </c>
      <c r="P11" s="302">
        <v>0</v>
      </c>
      <c r="Q11" s="301">
        <v>0</v>
      </c>
      <c r="R11" s="301">
        <v>0</v>
      </c>
      <c r="S11" s="301">
        <v>0</v>
      </c>
      <c r="T11" s="339">
        <f t="shared" si="6"/>
        <v>0</v>
      </c>
      <c r="U11" s="339">
        <f t="shared" si="6"/>
        <v>0</v>
      </c>
      <c r="V11" s="344"/>
      <c r="W11" s="340">
        <f t="shared" si="7"/>
        <v>0</v>
      </c>
      <c r="Y11" s="140">
        <f t="shared" si="10"/>
        <v>0</v>
      </c>
      <c r="Z11" s="139">
        <f t="shared" si="8"/>
        <v>0</v>
      </c>
      <c r="AA11" s="342">
        <f t="shared" si="9"/>
        <v>0</v>
      </c>
    </row>
    <row r="12" spans="1:27" s="341" customFormat="1" ht="21" customHeight="1" x14ac:dyDescent="0.2">
      <c r="A12" s="203">
        <v>6</v>
      </c>
      <c r="B12" s="183" t="s">
        <v>101</v>
      </c>
      <c r="C12" s="183"/>
      <c r="D12" s="91"/>
      <c r="E12" s="85"/>
      <c r="F12" s="378"/>
      <c r="G12" s="293">
        <v>0</v>
      </c>
      <c r="H12" s="285">
        <v>0</v>
      </c>
      <c r="I12" s="351" t="str">
        <f t="shared" si="1"/>
        <v>0€</v>
      </c>
      <c r="J12" s="351" t="str">
        <f t="shared" si="2"/>
        <v>0€</v>
      </c>
      <c r="K12" s="352">
        <f t="shared" si="3"/>
        <v>0</v>
      </c>
      <c r="L12" s="352">
        <f t="shared" si="4"/>
        <v>0</v>
      </c>
      <c r="M12" s="339" t="s">
        <v>223</v>
      </c>
      <c r="N12" s="339"/>
      <c r="O12" s="550">
        <f t="shared" si="5"/>
        <v>0</v>
      </c>
      <c r="P12" s="302">
        <v>0</v>
      </c>
      <c r="Q12" s="301">
        <v>0</v>
      </c>
      <c r="R12" s="301">
        <v>0</v>
      </c>
      <c r="S12" s="301">
        <v>0</v>
      </c>
      <c r="T12" s="339">
        <f t="shared" si="6"/>
        <v>0</v>
      </c>
      <c r="U12" s="339">
        <f t="shared" si="6"/>
        <v>0</v>
      </c>
      <c r="V12" s="344"/>
      <c r="W12" s="340">
        <f t="shared" si="7"/>
        <v>0</v>
      </c>
      <c r="Y12" s="140">
        <f t="shared" si="10"/>
        <v>0</v>
      </c>
      <c r="Z12" s="139">
        <f t="shared" si="8"/>
        <v>0</v>
      </c>
      <c r="AA12" s="342">
        <f t="shared" si="9"/>
        <v>0</v>
      </c>
    </row>
    <row r="13" spans="1:27" s="341" customFormat="1" ht="21" customHeight="1" x14ac:dyDescent="0.2">
      <c r="A13" s="203">
        <v>7</v>
      </c>
      <c r="B13" s="183" t="s">
        <v>101</v>
      </c>
      <c r="C13" s="183"/>
      <c r="D13" s="91"/>
      <c r="E13" s="85"/>
      <c r="F13" s="378"/>
      <c r="G13" s="293">
        <v>0</v>
      </c>
      <c r="H13" s="285">
        <v>0</v>
      </c>
      <c r="I13" s="351" t="str">
        <f t="shared" si="1"/>
        <v>0€</v>
      </c>
      <c r="J13" s="351" t="str">
        <f t="shared" si="2"/>
        <v>0€</v>
      </c>
      <c r="K13" s="352">
        <f t="shared" si="3"/>
        <v>0</v>
      </c>
      <c r="L13" s="352">
        <f t="shared" si="4"/>
        <v>0</v>
      </c>
      <c r="M13" s="339" t="s">
        <v>223</v>
      </c>
      <c r="N13" s="339"/>
      <c r="O13" s="550">
        <f t="shared" si="5"/>
        <v>0</v>
      </c>
      <c r="P13" s="302">
        <v>0</v>
      </c>
      <c r="Q13" s="301">
        <v>0</v>
      </c>
      <c r="R13" s="301">
        <v>0</v>
      </c>
      <c r="S13" s="301">
        <v>0</v>
      </c>
      <c r="T13" s="339">
        <f t="shared" si="6"/>
        <v>0</v>
      </c>
      <c r="U13" s="339">
        <f t="shared" si="6"/>
        <v>0</v>
      </c>
      <c r="V13" s="344"/>
      <c r="W13" s="340">
        <f t="shared" si="7"/>
        <v>0</v>
      </c>
      <c r="Y13" s="140">
        <f t="shared" si="10"/>
        <v>0</v>
      </c>
      <c r="Z13" s="139">
        <f t="shared" si="8"/>
        <v>0</v>
      </c>
      <c r="AA13" s="342">
        <f t="shared" si="9"/>
        <v>0</v>
      </c>
    </row>
    <row r="14" spans="1:27" s="341" customFormat="1" ht="21" customHeight="1" x14ac:dyDescent="0.2">
      <c r="A14" s="203">
        <v>8</v>
      </c>
      <c r="B14" s="183" t="s">
        <v>101</v>
      </c>
      <c r="C14" s="183"/>
      <c r="D14" s="91"/>
      <c r="E14" s="85"/>
      <c r="F14" s="378"/>
      <c r="G14" s="293">
        <v>0</v>
      </c>
      <c r="H14" s="285">
        <v>0</v>
      </c>
      <c r="I14" s="351" t="str">
        <f t="shared" si="1"/>
        <v>0€</v>
      </c>
      <c r="J14" s="351" t="str">
        <f t="shared" si="2"/>
        <v>0€</v>
      </c>
      <c r="K14" s="352">
        <f t="shared" si="3"/>
        <v>0</v>
      </c>
      <c r="L14" s="352">
        <f t="shared" si="4"/>
        <v>0</v>
      </c>
      <c r="M14" s="339" t="s">
        <v>223</v>
      </c>
      <c r="N14" s="339"/>
      <c r="O14" s="550">
        <f t="shared" si="5"/>
        <v>0</v>
      </c>
      <c r="P14" s="302">
        <v>0</v>
      </c>
      <c r="Q14" s="301">
        <v>0</v>
      </c>
      <c r="R14" s="301">
        <v>0</v>
      </c>
      <c r="S14" s="301">
        <v>0</v>
      </c>
      <c r="T14" s="339">
        <f t="shared" si="6"/>
        <v>0</v>
      </c>
      <c r="U14" s="339">
        <f t="shared" si="6"/>
        <v>0</v>
      </c>
      <c r="V14" s="344"/>
      <c r="W14" s="340">
        <f t="shared" si="7"/>
        <v>0</v>
      </c>
      <c r="Y14" s="140">
        <f t="shared" si="10"/>
        <v>0</v>
      </c>
      <c r="Z14" s="139">
        <f t="shared" si="8"/>
        <v>0</v>
      </c>
      <c r="AA14" s="342">
        <f t="shared" si="9"/>
        <v>0</v>
      </c>
    </row>
    <row r="15" spans="1:27" s="76" customFormat="1" ht="21" customHeight="1" x14ac:dyDescent="0.2">
      <c r="A15" s="203">
        <v>9</v>
      </c>
      <c r="B15" s="183" t="s">
        <v>101</v>
      </c>
      <c r="C15" s="183"/>
      <c r="D15" s="91"/>
      <c r="E15" s="85"/>
      <c r="F15" s="378"/>
      <c r="G15" s="293">
        <v>0</v>
      </c>
      <c r="H15" s="285">
        <v>0</v>
      </c>
      <c r="I15" s="351" t="str">
        <f t="shared" si="1"/>
        <v>0€</v>
      </c>
      <c r="J15" s="351" t="str">
        <f t="shared" si="2"/>
        <v>0€</v>
      </c>
      <c r="K15" s="352">
        <f t="shared" si="3"/>
        <v>0</v>
      </c>
      <c r="L15" s="352">
        <f t="shared" si="4"/>
        <v>0</v>
      </c>
      <c r="M15" s="339" t="s">
        <v>223</v>
      </c>
      <c r="N15" s="339"/>
      <c r="O15" s="550">
        <f t="shared" si="5"/>
        <v>0</v>
      </c>
      <c r="P15" s="302">
        <v>0</v>
      </c>
      <c r="Q15" s="301">
        <v>0</v>
      </c>
      <c r="R15" s="301">
        <v>0</v>
      </c>
      <c r="S15" s="301">
        <v>0</v>
      </c>
      <c r="T15" s="339">
        <f t="shared" si="6"/>
        <v>0</v>
      </c>
      <c r="U15" s="339">
        <f t="shared" si="6"/>
        <v>0</v>
      </c>
      <c r="V15" s="344"/>
      <c r="W15" s="340">
        <f t="shared" si="7"/>
        <v>0</v>
      </c>
      <c r="Y15" s="140">
        <f t="shared" si="10"/>
        <v>0</v>
      </c>
      <c r="Z15" s="139">
        <f t="shared" si="8"/>
        <v>0</v>
      </c>
      <c r="AA15" s="342">
        <f t="shared" si="9"/>
        <v>0</v>
      </c>
    </row>
    <row r="16" spans="1:27" s="76" customFormat="1" ht="21" customHeight="1" x14ac:dyDescent="0.2">
      <c r="A16" s="203">
        <v>10</v>
      </c>
      <c r="B16" s="183" t="s">
        <v>101</v>
      </c>
      <c r="C16" s="183"/>
      <c r="D16" s="91"/>
      <c r="E16" s="85"/>
      <c r="F16" s="378"/>
      <c r="G16" s="293">
        <v>0</v>
      </c>
      <c r="H16" s="285">
        <v>0</v>
      </c>
      <c r="I16" s="351" t="str">
        <f t="shared" si="1"/>
        <v>0€</v>
      </c>
      <c r="J16" s="351" t="str">
        <f t="shared" si="2"/>
        <v>0€</v>
      </c>
      <c r="K16" s="352">
        <f t="shared" si="3"/>
        <v>0</v>
      </c>
      <c r="L16" s="352">
        <f t="shared" si="4"/>
        <v>0</v>
      </c>
      <c r="M16" s="339" t="s">
        <v>223</v>
      </c>
      <c r="N16" s="339"/>
      <c r="O16" s="550">
        <f t="shared" si="5"/>
        <v>0</v>
      </c>
      <c r="P16" s="302">
        <v>0</v>
      </c>
      <c r="Q16" s="301">
        <v>0</v>
      </c>
      <c r="R16" s="301">
        <v>0</v>
      </c>
      <c r="S16" s="301">
        <v>0</v>
      </c>
      <c r="T16" s="339">
        <f t="shared" si="6"/>
        <v>0</v>
      </c>
      <c r="U16" s="339">
        <f t="shared" si="6"/>
        <v>0</v>
      </c>
      <c r="V16" s="344"/>
      <c r="W16" s="340">
        <f t="shared" si="7"/>
        <v>0</v>
      </c>
      <c r="Y16" s="140">
        <f t="shared" si="10"/>
        <v>0</v>
      </c>
      <c r="Z16" s="139">
        <f t="shared" si="8"/>
        <v>0</v>
      </c>
      <c r="AA16" s="342">
        <f t="shared" si="9"/>
        <v>0</v>
      </c>
    </row>
    <row r="17" spans="1:27" s="76" customFormat="1" ht="21" customHeight="1" x14ac:dyDescent="0.2">
      <c r="A17" s="203">
        <v>11</v>
      </c>
      <c r="B17" s="183" t="s">
        <v>101</v>
      </c>
      <c r="C17" s="183"/>
      <c r="D17" s="183"/>
      <c r="E17" s="177"/>
      <c r="F17" s="378"/>
      <c r="G17" s="293">
        <v>0</v>
      </c>
      <c r="H17" s="285">
        <v>0</v>
      </c>
      <c r="I17" s="351" t="str">
        <f t="shared" si="1"/>
        <v>0€</v>
      </c>
      <c r="J17" s="351" t="str">
        <f t="shared" si="2"/>
        <v>0€</v>
      </c>
      <c r="K17" s="352">
        <f t="shared" si="3"/>
        <v>0</v>
      </c>
      <c r="L17" s="352">
        <f t="shared" si="4"/>
        <v>0</v>
      </c>
      <c r="M17" s="339" t="s">
        <v>223</v>
      </c>
      <c r="N17" s="339"/>
      <c r="O17" s="550">
        <f t="shared" si="5"/>
        <v>0</v>
      </c>
      <c r="P17" s="302">
        <v>0</v>
      </c>
      <c r="Q17" s="301">
        <v>0</v>
      </c>
      <c r="R17" s="301">
        <v>0</v>
      </c>
      <c r="S17" s="301">
        <v>0</v>
      </c>
      <c r="T17" s="339">
        <f t="shared" si="6"/>
        <v>0</v>
      </c>
      <c r="U17" s="339">
        <f t="shared" si="6"/>
        <v>0</v>
      </c>
      <c r="V17" s="344"/>
      <c r="W17" s="340">
        <f t="shared" si="7"/>
        <v>0</v>
      </c>
      <c r="Y17" s="140">
        <f t="shared" si="10"/>
        <v>0</v>
      </c>
      <c r="Z17" s="139">
        <f t="shared" si="8"/>
        <v>0</v>
      </c>
      <c r="AA17" s="342">
        <f t="shared" si="9"/>
        <v>0</v>
      </c>
    </row>
    <row r="18" spans="1:27" s="76" customFormat="1" ht="21" customHeight="1" x14ac:dyDescent="0.2">
      <c r="A18" s="203">
        <v>12</v>
      </c>
      <c r="B18" s="183" t="s">
        <v>101</v>
      </c>
      <c r="C18" s="91"/>
      <c r="D18" s="149"/>
      <c r="E18" s="122"/>
      <c r="F18" s="378"/>
      <c r="G18" s="293">
        <v>0</v>
      </c>
      <c r="H18" s="285">
        <v>0</v>
      </c>
      <c r="I18" s="351" t="str">
        <f t="shared" si="1"/>
        <v>0€</v>
      </c>
      <c r="J18" s="351" t="str">
        <f t="shared" si="2"/>
        <v>0€</v>
      </c>
      <c r="K18" s="352">
        <f t="shared" si="3"/>
        <v>0</v>
      </c>
      <c r="L18" s="352">
        <f t="shared" si="4"/>
        <v>0</v>
      </c>
      <c r="M18" s="339" t="s">
        <v>223</v>
      </c>
      <c r="N18" s="339"/>
      <c r="O18" s="550">
        <f t="shared" si="5"/>
        <v>0</v>
      </c>
      <c r="P18" s="302">
        <v>0</v>
      </c>
      <c r="Q18" s="301">
        <v>0</v>
      </c>
      <c r="R18" s="301">
        <v>0</v>
      </c>
      <c r="S18" s="301">
        <v>0</v>
      </c>
      <c r="T18" s="339">
        <f t="shared" si="6"/>
        <v>0</v>
      </c>
      <c r="U18" s="339">
        <f t="shared" si="6"/>
        <v>0</v>
      </c>
      <c r="V18" s="344"/>
      <c r="W18" s="340">
        <f t="shared" si="7"/>
        <v>0</v>
      </c>
      <c r="Y18" s="140">
        <f t="shared" si="10"/>
        <v>0</v>
      </c>
      <c r="Z18" s="139">
        <f t="shared" si="8"/>
        <v>0</v>
      </c>
      <c r="AA18" s="342">
        <f t="shared" si="9"/>
        <v>0</v>
      </c>
    </row>
    <row r="19" spans="1:27" s="76" customFormat="1" ht="21" customHeight="1" x14ac:dyDescent="0.2">
      <c r="A19" s="203">
        <v>13</v>
      </c>
      <c r="B19" s="183" t="s">
        <v>101</v>
      </c>
      <c r="C19" s="177"/>
      <c r="D19" s="190"/>
      <c r="E19" s="122"/>
      <c r="F19" s="378"/>
      <c r="G19" s="293">
        <v>0</v>
      </c>
      <c r="H19" s="285">
        <v>0</v>
      </c>
      <c r="I19" s="351" t="str">
        <f t="shared" si="1"/>
        <v>0€</v>
      </c>
      <c r="J19" s="351" t="str">
        <f t="shared" si="2"/>
        <v>0€</v>
      </c>
      <c r="K19" s="352">
        <f t="shared" si="3"/>
        <v>0</v>
      </c>
      <c r="L19" s="352">
        <f t="shared" si="4"/>
        <v>0</v>
      </c>
      <c r="M19" s="339" t="s">
        <v>223</v>
      </c>
      <c r="N19" s="339"/>
      <c r="O19" s="550">
        <f t="shared" si="5"/>
        <v>0</v>
      </c>
      <c r="P19" s="302">
        <v>0</v>
      </c>
      <c r="Q19" s="301">
        <v>0</v>
      </c>
      <c r="R19" s="301">
        <v>0</v>
      </c>
      <c r="S19" s="301">
        <v>0</v>
      </c>
      <c r="T19" s="339">
        <f t="shared" si="6"/>
        <v>0</v>
      </c>
      <c r="U19" s="339">
        <f t="shared" si="6"/>
        <v>0</v>
      </c>
      <c r="V19" s="344"/>
      <c r="W19" s="340">
        <f t="shared" si="7"/>
        <v>0</v>
      </c>
      <c r="Y19" s="140">
        <f t="shared" si="10"/>
        <v>0</v>
      </c>
      <c r="Z19" s="139">
        <f t="shared" si="8"/>
        <v>0</v>
      </c>
      <c r="AA19" s="342">
        <f t="shared" si="9"/>
        <v>0</v>
      </c>
    </row>
    <row r="20" spans="1:27" s="76" customFormat="1" ht="21" customHeight="1" x14ac:dyDescent="0.2">
      <c r="A20" s="203">
        <v>14</v>
      </c>
      <c r="B20" s="183" t="s">
        <v>101</v>
      </c>
      <c r="C20" s="177"/>
      <c r="D20" s="91"/>
      <c r="E20" s="122"/>
      <c r="F20" s="379"/>
      <c r="G20" s="293">
        <v>0</v>
      </c>
      <c r="H20" s="285">
        <v>0</v>
      </c>
      <c r="I20" s="351" t="str">
        <f t="shared" si="1"/>
        <v>0€</v>
      </c>
      <c r="J20" s="351" t="str">
        <f t="shared" si="2"/>
        <v>0€</v>
      </c>
      <c r="K20" s="352">
        <f t="shared" si="3"/>
        <v>0</v>
      </c>
      <c r="L20" s="352">
        <f t="shared" si="4"/>
        <v>0</v>
      </c>
      <c r="M20" s="339" t="s">
        <v>223</v>
      </c>
      <c r="N20" s="339"/>
      <c r="O20" s="550">
        <f t="shared" si="5"/>
        <v>0</v>
      </c>
      <c r="P20" s="302">
        <v>0</v>
      </c>
      <c r="Q20" s="301">
        <v>0</v>
      </c>
      <c r="R20" s="301">
        <v>0</v>
      </c>
      <c r="S20" s="301">
        <v>0</v>
      </c>
      <c r="T20" s="339">
        <f t="shared" si="6"/>
        <v>0</v>
      </c>
      <c r="U20" s="339">
        <f t="shared" si="6"/>
        <v>0</v>
      </c>
      <c r="V20" s="344"/>
      <c r="W20" s="340">
        <f t="shared" si="7"/>
        <v>0</v>
      </c>
      <c r="Y20" s="140">
        <f t="shared" si="10"/>
        <v>0</v>
      </c>
      <c r="Z20" s="139">
        <f t="shared" si="8"/>
        <v>0</v>
      </c>
      <c r="AA20" s="342">
        <f t="shared" si="9"/>
        <v>0</v>
      </c>
    </row>
    <row r="21" spans="1:27" s="76" customFormat="1" ht="21" customHeight="1" x14ac:dyDescent="0.2">
      <c r="A21" s="203">
        <v>15</v>
      </c>
      <c r="B21" s="183" t="s">
        <v>101</v>
      </c>
      <c r="C21" s="177"/>
      <c r="D21" s="91"/>
      <c r="E21" s="122"/>
      <c r="F21" s="379"/>
      <c r="G21" s="293">
        <v>0</v>
      </c>
      <c r="H21" s="285">
        <v>0</v>
      </c>
      <c r="I21" s="351" t="str">
        <f t="shared" si="1"/>
        <v>0€</v>
      </c>
      <c r="J21" s="351" t="str">
        <f t="shared" si="2"/>
        <v>0€</v>
      </c>
      <c r="K21" s="352">
        <f t="shared" si="3"/>
        <v>0</v>
      </c>
      <c r="L21" s="352">
        <f t="shared" si="4"/>
        <v>0</v>
      </c>
      <c r="M21" s="339" t="s">
        <v>223</v>
      </c>
      <c r="N21" s="339"/>
      <c r="O21" s="550">
        <f t="shared" si="5"/>
        <v>0</v>
      </c>
      <c r="P21" s="302">
        <v>0</v>
      </c>
      <c r="Q21" s="301">
        <v>0</v>
      </c>
      <c r="R21" s="301">
        <v>0</v>
      </c>
      <c r="S21" s="301">
        <v>0</v>
      </c>
      <c r="T21" s="339">
        <f t="shared" si="6"/>
        <v>0</v>
      </c>
      <c r="U21" s="339">
        <f t="shared" si="6"/>
        <v>0</v>
      </c>
      <c r="V21" s="344"/>
      <c r="W21" s="340">
        <f t="shared" si="7"/>
        <v>0</v>
      </c>
      <c r="Y21" s="140">
        <f t="shared" si="10"/>
        <v>0</v>
      </c>
      <c r="Z21" s="139">
        <f t="shared" si="8"/>
        <v>0</v>
      </c>
      <c r="AA21" s="342">
        <f t="shared" si="9"/>
        <v>0</v>
      </c>
    </row>
    <row r="22" spans="1:27" s="76" customFormat="1" ht="21" customHeight="1" x14ac:dyDescent="0.2">
      <c r="A22" s="203">
        <v>16</v>
      </c>
      <c r="B22" s="183" t="s">
        <v>101</v>
      </c>
      <c r="C22" s="177"/>
      <c r="D22" s="250"/>
      <c r="E22" s="122"/>
      <c r="F22" s="380"/>
      <c r="G22" s="293">
        <v>0</v>
      </c>
      <c r="H22" s="285">
        <v>0</v>
      </c>
      <c r="I22" s="351" t="str">
        <f t="shared" si="1"/>
        <v>0€</v>
      </c>
      <c r="J22" s="351" t="str">
        <f t="shared" si="2"/>
        <v>0€</v>
      </c>
      <c r="K22" s="352">
        <f t="shared" si="3"/>
        <v>0</v>
      </c>
      <c r="L22" s="352">
        <f t="shared" si="4"/>
        <v>0</v>
      </c>
      <c r="M22" s="339" t="s">
        <v>223</v>
      </c>
      <c r="N22" s="339"/>
      <c r="O22" s="550">
        <f t="shared" si="5"/>
        <v>0</v>
      </c>
      <c r="P22" s="302">
        <v>0</v>
      </c>
      <c r="Q22" s="301">
        <v>0</v>
      </c>
      <c r="R22" s="301">
        <v>0</v>
      </c>
      <c r="S22" s="301">
        <v>0</v>
      </c>
      <c r="T22" s="339">
        <f t="shared" si="6"/>
        <v>0</v>
      </c>
      <c r="U22" s="339">
        <f t="shared" si="6"/>
        <v>0</v>
      </c>
      <c r="V22" s="344"/>
      <c r="W22" s="340">
        <f t="shared" si="7"/>
        <v>0</v>
      </c>
      <c r="Y22" s="140">
        <f t="shared" si="10"/>
        <v>0</v>
      </c>
      <c r="Z22" s="139">
        <f t="shared" si="8"/>
        <v>0</v>
      </c>
      <c r="AA22" s="342">
        <f t="shared" si="9"/>
        <v>0</v>
      </c>
    </row>
    <row r="23" spans="1:27" s="76" customFormat="1" ht="21" customHeight="1" x14ac:dyDescent="0.2">
      <c r="A23" s="203">
        <v>17</v>
      </c>
      <c r="B23" s="183" t="s">
        <v>101</v>
      </c>
      <c r="C23" s="122"/>
      <c r="D23" s="190"/>
      <c r="E23" s="177"/>
      <c r="F23" s="381"/>
      <c r="G23" s="293">
        <v>0</v>
      </c>
      <c r="H23" s="285">
        <v>0</v>
      </c>
      <c r="I23" s="351" t="str">
        <f t="shared" si="1"/>
        <v>0€</v>
      </c>
      <c r="J23" s="351" t="str">
        <f t="shared" si="2"/>
        <v>0€</v>
      </c>
      <c r="K23" s="352">
        <f t="shared" si="3"/>
        <v>0</v>
      </c>
      <c r="L23" s="352">
        <f t="shared" si="4"/>
        <v>0</v>
      </c>
      <c r="M23" s="339" t="s">
        <v>223</v>
      </c>
      <c r="N23" s="339"/>
      <c r="O23" s="550">
        <f t="shared" si="5"/>
        <v>0</v>
      </c>
      <c r="P23" s="302">
        <v>0</v>
      </c>
      <c r="Q23" s="301">
        <v>0</v>
      </c>
      <c r="R23" s="301">
        <v>0</v>
      </c>
      <c r="S23" s="301">
        <v>0</v>
      </c>
      <c r="T23" s="339">
        <f t="shared" si="6"/>
        <v>0</v>
      </c>
      <c r="U23" s="339">
        <f t="shared" si="6"/>
        <v>0</v>
      </c>
      <c r="V23" s="344"/>
      <c r="W23" s="340">
        <f t="shared" si="7"/>
        <v>0</v>
      </c>
      <c r="Y23" s="140">
        <f t="shared" si="10"/>
        <v>0</v>
      </c>
      <c r="Z23" s="139">
        <f t="shared" si="8"/>
        <v>0</v>
      </c>
      <c r="AA23" s="342">
        <f t="shared" si="9"/>
        <v>0</v>
      </c>
    </row>
    <row r="24" spans="1:27" s="76" customFormat="1" ht="18.75" customHeight="1" x14ac:dyDescent="0.2">
      <c r="A24" s="203">
        <v>18</v>
      </c>
      <c r="B24" s="183" t="s">
        <v>101</v>
      </c>
      <c r="C24" s="122"/>
      <c r="D24" s="190"/>
      <c r="E24" s="177"/>
      <c r="F24" s="381"/>
      <c r="G24" s="293">
        <v>0</v>
      </c>
      <c r="H24" s="285">
        <v>0</v>
      </c>
      <c r="I24" s="351" t="str">
        <f t="shared" si="1"/>
        <v>0€</v>
      </c>
      <c r="J24" s="351" t="str">
        <f t="shared" si="2"/>
        <v>0€</v>
      </c>
      <c r="K24" s="352">
        <f t="shared" si="3"/>
        <v>0</v>
      </c>
      <c r="L24" s="352">
        <f t="shared" si="4"/>
        <v>0</v>
      </c>
      <c r="M24" s="339" t="s">
        <v>223</v>
      </c>
      <c r="N24" s="339"/>
      <c r="O24" s="550">
        <f t="shared" si="5"/>
        <v>0</v>
      </c>
      <c r="P24" s="302">
        <v>0</v>
      </c>
      <c r="Q24" s="301">
        <v>0</v>
      </c>
      <c r="R24" s="301">
        <v>0</v>
      </c>
      <c r="S24" s="301">
        <v>0</v>
      </c>
      <c r="T24" s="339">
        <f t="shared" ref="T24:U40" si="22">R24-P24</f>
        <v>0</v>
      </c>
      <c r="U24" s="339">
        <f t="shared" si="22"/>
        <v>0</v>
      </c>
      <c r="V24" s="344"/>
      <c r="W24" s="340">
        <f t="shared" si="7"/>
        <v>0</v>
      </c>
      <c r="Y24" s="140">
        <f t="shared" si="10"/>
        <v>0</v>
      </c>
      <c r="Z24" s="139">
        <f t="shared" si="8"/>
        <v>0</v>
      </c>
      <c r="AA24" s="342">
        <f t="shared" si="9"/>
        <v>0</v>
      </c>
    </row>
    <row r="25" spans="1:27" s="76" customFormat="1" ht="18.75" customHeight="1" x14ac:dyDescent="0.2">
      <c r="A25" s="203">
        <v>19</v>
      </c>
      <c r="B25" s="183" t="s">
        <v>101</v>
      </c>
      <c r="C25" s="122"/>
      <c r="D25" s="190"/>
      <c r="E25" s="177"/>
      <c r="F25" s="381"/>
      <c r="G25" s="293">
        <v>0</v>
      </c>
      <c r="H25" s="285">
        <v>0</v>
      </c>
      <c r="I25" s="351" t="str">
        <f t="shared" si="1"/>
        <v>0€</v>
      </c>
      <c r="J25" s="351" t="str">
        <f t="shared" si="2"/>
        <v>0€</v>
      </c>
      <c r="K25" s="352">
        <f t="shared" si="3"/>
        <v>0</v>
      </c>
      <c r="L25" s="352">
        <f t="shared" si="4"/>
        <v>0</v>
      </c>
      <c r="M25" s="339" t="s">
        <v>223</v>
      </c>
      <c r="N25" s="339"/>
      <c r="O25" s="550">
        <f t="shared" si="5"/>
        <v>0</v>
      </c>
      <c r="P25" s="302">
        <v>0</v>
      </c>
      <c r="Q25" s="301">
        <v>0</v>
      </c>
      <c r="R25" s="301">
        <v>0</v>
      </c>
      <c r="S25" s="301">
        <v>0</v>
      </c>
      <c r="T25" s="339">
        <f t="shared" si="22"/>
        <v>0</v>
      </c>
      <c r="U25" s="339">
        <f t="shared" si="22"/>
        <v>0</v>
      </c>
      <c r="V25" s="344"/>
      <c r="W25" s="340">
        <f t="shared" si="7"/>
        <v>0</v>
      </c>
      <c r="Y25" s="140">
        <f t="shared" si="10"/>
        <v>0</v>
      </c>
      <c r="Z25" s="139">
        <f t="shared" si="8"/>
        <v>0</v>
      </c>
      <c r="AA25" s="342">
        <f t="shared" si="9"/>
        <v>0</v>
      </c>
    </row>
    <row r="26" spans="1:27" s="76" customFormat="1" ht="18.75" customHeight="1" x14ac:dyDescent="0.2">
      <c r="A26" s="203">
        <v>20</v>
      </c>
      <c r="B26" s="183" t="s">
        <v>101</v>
      </c>
      <c r="C26" s="122"/>
      <c r="D26" s="190"/>
      <c r="E26" s="177"/>
      <c r="F26" s="381"/>
      <c r="G26" s="293">
        <v>0</v>
      </c>
      <c r="H26" s="285">
        <v>0</v>
      </c>
      <c r="I26" s="351" t="str">
        <f t="shared" si="1"/>
        <v>0€</v>
      </c>
      <c r="J26" s="351" t="str">
        <f t="shared" si="2"/>
        <v>0€</v>
      </c>
      <c r="K26" s="352">
        <f t="shared" si="3"/>
        <v>0</v>
      </c>
      <c r="L26" s="352">
        <f t="shared" si="4"/>
        <v>0</v>
      </c>
      <c r="M26" s="339" t="s">
        <v>223</v>
      </c>
      <c r="N26" s="339"/>
      <c r="O26" s="550">
        <f t="shared" si="5"/>
        <v>0</v>
      </c>
      <c r="P26" s="302">
        <v>0</v>
      </c>
      <c r="Q26" s="301">
        <v>0</v>
      </c>
      <c r="R26" s="301">
        <v>0</v>
      </c>
      <c r="S26" s="301">
        <v>0</v>
      </c>
      <c r="T26" s="339">
        <f t="shared" si="22"/>
        <v>0</v>
      </c>
      <c r="U26" s="339">
        <f t="shared" si="22"/>
        <v>0</v>
      </c>
      <c r="V26" s="344"/>
      <c r="W26" s="340">
        <f t="shared" si="7"/>
        <v>0</v>
      </c>
      <c r="Y26" s="140">
        <f t="shared" si="10"/>
        <v>0</v>
      </c>
      <c r="Z26" s="139">
        <f t="shared" si="8"/>
        <v>0</v>
      </c>
      <c r="AA26" s="342">
        <f t="shared" si="9"/>
        <v>0</v>
      </c>
    </row>
    <row r="27" spans="1:27" s="76" customFormat="1" ht="18.75" customHeight="1" x14ac:dyDescent="0.2">
      <c r="A27" s="203">
        <v>21</v>
      </c>
      <c r="B27" s="183" t="s">
        <v>101</v>
      </c>
      <c r="C27" s="122"/>
      <c r="D27" s="190"/>
      <c r="E27" s="177"/>
      <c r="F27" s="381"/>
      <c r="G27" s="293">
        <v>0</v>
      </c>
      <c r="H27" s="285">
        <v>0</v>
      </c>
      <c r="I27" s="351" t="str">
        <f t="shared" si="1"/>
        <v>0€</v>
      </c>
      <c r="J27" s="351" t="str">
        <f t="shared" si="2"/>
        <v>0€</v>
      </c>
      <c r="K27" s="352">
        <f t="shared" si="3"/>
        <v>0</v>
      </c>
      <c r="L27" s="352">
        <f t="shared" si="4"/>
        <v>0</v>
      </c>
      <c r="M27" s="339" t="s">
        <v>223</v>
      </c>
      <c r="N27" s="339"/>
      <c r="O27" s="550">
        <f t="shared" si="5"/>
        <v>0</v>
      </c>
      <c r="P27" s="302">
        <v>0</v>
      </c>
      <c r="Q27" s="301">
        <v>0</v>
      </c>
      <c r="R27" s="301">
        <v>0</v>
      </c>
      <c r="S27" s="301">
        <v>0</v>
      </c>
      <c r="T27" s="339">
        <f t="shared" si="22"/>
        <v>0</v>
      </c>
      <c r="U27" s="339">
        <f t="shared" si="22"/>
        <v>0</v>
      </c>
      <c r="V27" s="344"/>
      <c r="W27" s="340">
        <f t="shared" si="7"/>
        <v>0</v>
      </c>
      <c r="Y27" s="140">
        <f t="shared" si="10"/>
        <v>0</v>
      </c>
      <c r="Z27" s="139">
        <f t="shared" si="8"/>
        <v>0</v>
      </c>
      <c r="AA27" s="342">
        <f t="shared" si="9"/>
        <v>0</v>
      </c>
    </row>
    <row r="28" spans="1:27" s="76" customFormat="1" ht="18.75" customHeight="1" x14ac:dyDescent="0.2">
      <c r="A28" s="203">
        <v>22</v>
      </c>
      <c r="B28" s="183" t="s">
        <v>101</v>
      </c>
      <c r="C28" s="122"/>
      <c r="D28" s="190"/>
      <c r="E28" s="177"/>
      <c r="F28" s="382"/>
      <c r="G28" s="293">
        <v>0</v>
      </c>
      <c r="H28" s="285">
        <v>0</v>
      </c>
      <c r="I28" s="351" t="str">
        <f t="shared" si="1"/>
        <v>0€</v>
      </c>
      <c r="J28" s="351" t="str">
        <f t="shared" si="2"/>
        <v>0€</v>
      </c>
      <c r="K28" s="352">
        <f t="shared" si="3"/>
        <v>0</v>
      </c>
      <c r="L28" s="352">
        <f t="shared" si="4"/>
        <v>0</v>
      </c>
      <c r="M28" s="339" t="s">
        <v>223</v>
      </c>
      <c r="N28" s="339"/>
      <c r="O28" s="550">
        <f t="shared" si="5"/>
        <v>0</v>
      </c>
      <c r="P28" s="302">
        <v>0</v>
      </c>
      <c r="Q28" s="301">
        <v>0</v>
      </c>
      <c r="R28" s="301">
        <v>0</v>
      </c>
      <c r="S28" s="301">
        <v>0</v>
      </c>
      <c r="T28" s="339">
        <f t="shared" si="22"/>
        <v>0</v>
      </c>
      <c r="U28" s="339">
        <f t="shared" si="22"/>
        <v>0</v>
      </c>
      <c r="V28" s="344"/>
      <c r="W28" s="340">
        <f t="shared" si="7"/>
        <v>0</v>
      </c>
      <c r="Y28" s="140">
        <f t="shared" si="10"/>
        <v>0</v>
      </c>
      <c r="Z28" s="139">
        <f t="shared" si="8"/>
        <v>0</v>
      </c>
      <c r="AA28" s="342">
        <f t="shared" si="9"/>
        <v>0</v>
      </c>
    </row>
    <row r="29" spans="1:27" s="76" customFormat="1" ht="18.75" customHeight="1" x14ac:dyDescent="0.2">
      <c r="A29" s="203">
        <v>23</v>
      </c>
      <c r="B29" s="183" t="s">
        <v>101</v>
      </c>
      <c r="C29" s="177"/>
      <c r="D29" s="91"/>
      <c r="E29" s="177"/>
      <c r="F29" s="382"/>
      <c r="G29" s="293">
        <v>0</v>
      </c>
      <c r="H29" s="285">
        <v>0</v>
      </c>
      <c r="I29" s="351" t="str">
        <f t="shared" si="1"/>
        <v>0€</v>
      </c>
      <c r="J29" s="351" t="str">
        <f t="shared" si="2"/>
        <v>0€</v>
      </c>
      <c r="K29" s="352">
        <f t="shared" si="3"/>
        <v>0</v>
      </c>
      <c r="L29" s="352">
        <f t="shared" si="4"/>
        <v>0</v>
      </c>
      <c r="M29" s="339" t="s">
        <v>223</v>
      </c>
      <c r="N29" s="339"/>
      <c r="O29" s="550">
        <f t="shared" si="5"/>
        <v>0</v>
      </c>
      <c r="P29" s="302">
        <v>0</v>
      </c>
      <c r="Q29" s="301">
        <v>0</v>
      </c>
      <c r="R29" s="301">
        <v>0</v>
      </c>
      <c r="S29" s="301">
        <v>0</v>
      </c>
      <c r="T29" s="339">
        <f t="shared" si="22"/>
        <v>0</v>
      </c>
      <c r="U29" s="339">
        <f t="shared" si="22"/>
        <v>0</v>
      </c>
      <c r="V29" s="344"/>
      <c r="W29" s="340">
        <f t="shared" si="7"/>
        <v>0</v>
      </c>
      <c r="Y29" s="140">
        <f t="shared" si="10"/>
        <v>0</v>
      </c>
      <c r="Z29" s="139">
        <f t="shared" si="8"/>
        <v>0</v>
      </c>
      <c r="AA29" s="342">
        <f t="shared" si="9"/>
        <v>0</v>
      </c>
    </row>
    <row r="30" spans="1:27" s="76" customFormat="1" ht="18.75" customHeight="1" x14ac:dyDescent="0.2">
      <c r="A30" s="203">
        <v>24</v>
      </c>
      <c r="B30" s="183" t="s">
        <v>101</v>
      </c>
      <c r="C30" s="91"/>
      <c r="D30" s="183"/>
      <c r="E30" s="177"/>
      <c r="F30" s="382"/>
      <c r="G30" s="293">
        <v>0</v>
      </c>
      <c r="H30" s="285">
        <v>0</v>
      </c>
      <c r="I30" s="351" t="str">
        <f t="shared" si="1"/>
        <v>0€</v>
      </c>
      <c r="J30" s="351" t="str">
        <f t="shared" si="2"/>
        <v>0€</v>
      </c>
      <c r="K30" s="352">
        <f t="shared" si="3"/>
        <v>0</v>
      </c>
      <c r="L30" s="352">
        <f t="shared" si="4"/>
        <v>0</v>
      </c>
      <c r="M30" s="339" t="s">
        <v>223</v>
      </c>
      <c r="N30" s="339"/>
      <c r="O30" s="550">
        <f t="shared" si="5"/>
        <v>0</v>
      </c>
      <c r="P30" s="302">
        <v>0</v>
      </c>
      <c r="Q30" s="301">
        <v>0</v>
      </c>
      <c r="R30" s="301">
        <v>0</v>
      </c>
      <c r="S30" s="301">
        <v>0</v>
      </c>
      <c r="T30" s="339">
        <f t="shared" si="22"/>
        <v>0</v>
      </c>
      <c r="U30" s="339">
        <f t="shared" si="22"/>
        <v>0</v>
      </c>
      <c r="V30" s="344"/>
      <c r="W30" s="340">
        <f t="shared" si="7"/>
        <v>0</v>
      </c>
      <c r="Y30" s="140">
        <f t="shared" si="10"/>
        <v>0</v>
      </c>
      <c r="Z30" s="139">
        <f t="shared" si="8"/>
        <v>0</v>
      </c>
      <c r="AA30" s="342">
        <f t="shared" si="9"/>
        <v>0</v>
      </c>
    </row>
    <row r="31" spans="1:27" s="76" customFormat="1" ht="18.75" customHeight="1" x14ac:dyDescent="0.2">
      <c r="A31" s="203">
        <v>25</v>
      </c>
      <c r="B31" s="183" t="s">
        <v>101</v>
      </c>
      <c r="C31" s="177"/>
      <c r="D31" s="190"/>
      <c r="E31" s="177"/>
      <c r="F31" s="231"/>
      <c r="G31" s="293">
        <v>0</v>
      </c>
      <c r="H31" s="285">
        <v>0</v>
      </c>
      <c r="I31" s="351" t="str">
        <f t="shared" si="1"/>
        <v>0€</v>
      </c>
      <c r="J31" s="351" t="str">
        <f t="shared" si="2"/>
        <v>0€</v>
      </c>
      <c r="K31" s="352">
        <f t="shared" si="3"/>
        <v>0</v>
      </c>
      <c r="L31" s="352">
        <f t="shared" si="4"/>
        <v>0</v>
      </c>
      <c r="M31" s="339" t="s">
        <v>223</v>
      </c>
      <c r="N31" s="339"/>
      <c r="O31" s="550">
        <f t="shared" si="5"/>
        <v>0</v>
      </c>
      <c r="P31" s="302">
        <v>0</v>
      </c>
      <c r="Q31" s="301">
        <v>0</v>
      </c>
      <c r="R31" s="301">
        <v>0</v>
      </c>
      <c r="S31" s="301">
        <v>0</v>
      </c>
      <c r="T31" s="339">
        <f t="shared" si="22"/>
        <v>0</v>
      </c>
      <c r="U31" s="339">
        <f t="shared" si="22"/>
        <v>0</v>
      </c>
      <c r="V31" s="344"/>
      <c r="W31" s="340">
        <f t="shared" si="7"/>
        <v>0</v>
      </c>
      <c r="Y31" s="140">
        <f t="shared" si="10"/>
        <v>0</v>
      </c>
      <c r="Z31" s="139">
        <f t="shared" si="8"/>
        <v>0</v>
      </c>
      <c r="AA31" s="342">
        <f t="shared" si="9"/>
        <v>0</v>
      </c>
    </row>
    <row r="32" spans="1:27" s="76" customFormat="1" ht="18.75" customHeight="1" x14ac:dyDescent="0.2">
      <c r="A32" s="203">
        <v>26</v>
      </c>
      <c r="B32" s="183" t="s">
        <v>101</v>
      </c>
      <c r="C32" s="177"/>
      <c r="D32" s="190"/>
      <c r="E32" s="177"/>
      <c r="F32" s="372"/>
      <c r="G32" s="293">
        <v>0</v>
      </c>
      <c r="H32" s="285">
        <v>0</v>
      </c>
      <c r="I32" s="351" t="str">
        <f t="shared" si="1"/>
        <v>0€</v>
      </c>
      <c r="J32" s="351" t="str">
        <f t="shared" si="2"/>
        <v>0€</v>
      </c>
      <c r="K32" s="352">
        <f t="shared" si="3"/>
        <v>0</v>
      </c>
      <c r="L32" s="352">
        <f t="shared" si="4"/>
        <v>0</v>
      </c>
      <c r="M32" s="339" t="s">
        <v>223</v>
      </c>
      <c r="N32" s="339"/>
      <c r="O32" s="550">
        <f t="shared" si="5"/>
        <v>0</v>
      </c>
      <c r="P32" s="302">
        <v>0</v>
      </c>
      <c r="Q32" s="301">
        <v>0</v>
      </c>
      <c r="R32" s="301">
        <v>0</v>
      </c>
      <c r="S32" s="301">
        <v>0</v>
      </c>
      <c r="T32" s="339">
        <f t="shared" si="22"/>
        <v>0</v>
      </c>
      <c r="U32" s="339">
        <f t="shared" si="22"/>
        <v>0</v>
      </c>
      <c r="V32" s="344"/>
      <c r="W32" s="340">
        <f t="shared" si="7"/>
        <v>0</v>
      </c>
      <c r="Y32" s="140">
        <f t="shared" si="10"/>
        <v>0</v>
      </c>
      <c r="Z32" s="139">
        <f t="shared" si="8"/>
        <v>0</v>
      </c>
      <c r="AA32" s="342">
        <f t="shared" si="9"/>
        <v>0</v>
      </c>
    </row>
    <row r="33" spans="1:27" s="76" customFormat="1" ht="18.75" customHeight="1" x14ac:dyDescent="0.2">
      <c r="A33" s="203">
        <v>27</v>
      </c>
      <c r="B33" s="183" t="s">
        <v>101</v>
      </c>
      <c r="C33" s="177"/>
      <c r="D33" s="190"/>
      <c r="E33" s="177"/>
      <c r="F33" s="372"/>
      <c r="G33" s="293">
        <v>0</v>
      </c>
      <c r="H33" s="285">
        <v>0</v>
      </c>
      <c r="I33" s="351" t="str">
        <f t="shared" si="1"/>
        <v>0€</v>
      </c>
      <c r="J33" s="351" t="str">
        <f t="shared" si="2"/>
        <v>0€</v>
      </c>
      <c r="K33" s="352">
        <f t="shared" si="3"/>
        <v>0</v>
      </c>
      <c r="L33" s="352">
        <f t="shared" si="4"/>
        <v>0</v>
      </c>
      <c r="M33" s="339" t="s">
        <v>223</v>
      </c>
      <c r="N33" s="339"/>
      <c r="O33" s="550">
        <f t="shared" si="5"/>
        <v>0</v>
      </c>
      <c r="P33" s="302">
        <v>0</v>
      </c>
      <c r="Q33" s="301">
        <v>0</v>
      </c>
      <c r="R33" s="301">
        <v>0</v>
      </c>
      <c r="S33" s="301">
        <v>0</v>
      </c>
      <c r="T33" s="339">
        <f t="shared" si="22"/>
        <v>0</v>
      </c>
      <c r="U33" s="339">
        <f t="shared" si="22"/>
        <v>0</v>
      </c>
      <c r="V33" s="344"/>
      <c r="W33" s="340">
        <f t="shared" si="7"/>
        <v>0</v>
      </c>
      <c r="Y33" s="140">
        <f t="shared" si="10"/>
        <v>0</v>
      </c>
      <c r="Z33" s="139">
        <f t="shared" si="8"/>
        <v>0</v>
      </c>
      <c r="AA33" s="342">
        <f t="shared" si="9"/>
        <v>0</v>
      </c>
    </row>
    <row r="34" spans="1:27" s="76" customFormat="1" ht="18.75" customHeight="1" x14ac:dyDescent="0.2">
      <c r="A34" s="203">
        <v>28</v>
      </c>
      <c r="B34" s="183" t="s">
        <v>101</v>
      </c>
      <c r="C34" s="177"/>
      <c r="D34" s="190"/>
      <c r="E34" s="177"/>
      <c r="F34" s="373"/>
      <c r="G34" s="293">
        <v>0</v>
      </c>
      <c r="H34" s="285">
        <v>0</v>
      </c>
      <c r="I34" s="351" t="str">
        <f t="shared" si="1"/>
        <v>0€</v>
      </c>
      <c r="J34" s="351" t="str">
        <f t="shared" si="2"/>
        <v>0€</v>
      </c>
      <c r="K34" s="352">
        <f t="shared" si="3"/>
        <v>0</v>
      </c>
      <c r="L34" s="352">
        <f t="shared" si="4"/>
        <v>0</v>
      </c>
      <c r="M34" s="339" t="s">
        <v>223</v>
      </c>
      <c r="N34" s="339"/>
      <c r="O34" s="550">
        <f t="shared" si="5"/>
        <v>0</v>
      </c>
      <c r="P34" s="302">
        <v>0</v>
      </c>
      <c r="Q34" s="301">
        <v>0</v>
      </c>
      <c r="R34" s="301">
        <v>0</v>
      </c>
      <c r="S34" s="301">
        <v>0</v>
      </c>
      <c r="T34" s="339">
        <f t="shared" si="22"/>
        <v>0</v>
      </c>
      <c r="U34" s="339">
        <f t="shared" si="22"/>
        <v>0</v>
      </c>
      <c r="V34" s="344"/>
      <c r="W34" s="340">
        <f t="shared" si="7"/>
        <v>0</v>
      </c>
      <c r="Y34" s="140">
        <f t="shared" si="10"/>
        <v>0</v>
      </c>
      <c r="Z34" s="139">
        <f t="shared" si="8"/>
        <v>0</v>
      </c>
      <c r="AA34" s="342">
        <f t="shared" si="9"/>
        <v>0</v>
      </c>
    </row>
    <row r="35" spans="1:27" s="76" customFormat="1" ht="18.75" customHeight="1" x14ac:dyDescent="0.2">
      <c r="A35" s="203">
        <v>29</v>
      </c>
      <c r="B35" s="183" t="s">
        <v>101</v>
      </c>
      <c r="C35" s="177"/>
      <c r="D35" s="190"/>
      <c r="E35" s="177"/>
      <c r="F35" s="231"/>
      <c r="G35" s="293">
        <v>0</v>
      </c>
      <c r="H35" s="285">
        <v>0</v>
      </c>
      <c r="I35" s="351" t="str">
        <f t="shared" si="1"/>
        <v>0€</v>
      </c>
      <c r="J35" s="351" t="str">
        <f t="shared" si="2"/>
        <v>0€</v>
      </c>
      <c r="K35" s="352">
        <f t="shared" si="3"/>
        <v>0</v>
      </c>
      <c r="L35" s="352">
        <f t="shared" si="4"/>
        <v>0</v>
      </c>
      <c r="M35" s="339" t="s">
        <v>223</v>
      </c>
      <c r="N35" s="339"/>
      <c r="O35" s="550">
        <f t="shared" si="5"/>
        <v>0</v>
      </c>
      <c r="P35" s="302">
        <v>0</v>
      </c>
      <c r="Q35" s="301">
        <v>0</v>
      </c>
      <c r="R35" s="301">
        <v>0</v>
      </c>
      <c r="S35" s="301">
        <v>0</v>
      </c>
      <c r="T35" s="339">
        <f t="shared" si="22"/>
        <v>0</v>
      </c>
      <c r="U35" s="339">
        <f t="shared" si="22"/>
        <v>0</v>
      </c>
      <c r="V35" s="344"/>
      <c r="W35" s="340">
        <f t="shared" si="7"/>
        <v>0</v>
      </c>
      <c r="Y35" s="140">
        <f t="shared" si="10"/>
        <v>0</v>
      </c>
      <c r="Z35" s="139">
        <f t="shared" si="8"/>
        <v>0</v>
      </c>
      <c r="AA35" s="342">
        <f t="shared" si="9"/>
        <v>0</v>
      </c>
    </row>
    <row r="36" spans="1:27" s="76" customFormat="1" ht="18.75" customHeight="1" x14ac:dyDescent="0.2">
      <c r="A36" s="203">
        <v>30</v>
      </c>
      <c r="B36" s="183" t="s">
        <v>101</v>
      </c>
      <c r="C36" s="183"/>
      <c r="D36" s="91"/>
      <c r="E36" s="91"/>
      <c r="F36" s="374"/>
      <c r="G36" s="293">
        <v>0</v>
      </c>
      <c r="H36" s="285">
        <v>0</v>
      </c>
      <c r="I36" s="351" t="str">
        <f t="shared" si="1"/>
        <v>0€</v>
      </c>
      <c r="J36" s="351" t="str">
        <f t="shared" si="2"/>
        <v>0€</v>
      </c>
      <c r="K36" s="352">
        <f t="shared" si="3"/>
        <v>0</v>
      </c>
      <c r="L36" s="352">
        <f t="shared" si="4"/>
        <v>0</v>
      </c>
      <c r="M36" s="339" t="s">
        <v>223</v>
      </c>
      <c r="N36" s="339"/>
      <c r="O36" s="550">
        <f t="shared" si="5"/>
        <v>0</v>
      </c>
      <c r="P36" s="302">
        <v>0</v>
      </c>
      <c r="Q36" s="301">
        <v>0</v>
      </c>
      <c r="R36" s="301">
        <v>0</v>
      </c>
      <c r="S36" s="301">
        <v>0</v>
      </c>
      <c r="T36" s="339">
        <f t="shared" si="22"/>
        <v>0</v>
      </c>
      <c r="U36" s="339">
        <f t="shared" si="22"/>
        <v>0</v>
      </c>
      <c r="V36" s="344"/>
      <c r="W36" s="340">
        <f t="shared" si="7"/>
        <v>0</v>
      </c>
      <c r="Y36" s="140">
        <f t="shared" si="10"/>
        <v>0</v>
      </c>
      <c r="Z36" s="139">
        <f t="shared" si="8"/>
        <v>0</v>
      </c>
      <c r="AA36" s="342">
        <f t="shared" si="9"/>
        <v>0</v>
      </c>
    </row>
    <row r="37" spans="1:27" s="76" customFormat="1" ht="18.75" customHeight="1" x14ac:dyDescent="0.2">
      <c r="A37" s="203">
        <v>31</v>
      </c>
      <c r="B37" s="183" t="s">
        <v>101</v>
      </c>
      <c r="C37" s="183"/>
      <c r="D37" s="91"/>
      <c r="E37" s="91"/>
      <c r="F37" s="374"/>
      <c r="G37" s="293">
        <v>0</v>
      </c>
      <c r="H37" s="285">
        <v>0</v>
      </c>
      <c r="I37" s="351" t="str">
        <f t="shared" si="1"/>
        <v>0€</v>
      </c>
      <c r="J37" s="351" t="str">
        <f t="shared" si="2"/>
        <v>0€</v>
      </c>
      <c r="K37" s="352">
        <f t="shared" si="3"/>
        <v>0</v>
      </c>
      <c r="L37" s="352">
        <f t="shared" si="4"/>
        <v>0</v>
      </c>
      <c r="M37" s="339" t="s">
        <v>223</v>
      </c>
      <c r="N37" s="339"/>
      <c r="O37" s="550">
        <f t="shared" si="5"/>
        <v>0</v>
      </c>
      <c r="P37" s="302">
        <v>0</v>
      </c>
      <c r="Q37" s="301">
        <v>0</v>
      </c>
      <c r="R37" s="301">
        <v>0</v>
      </c>
      <c r="S37" s="301">
        <v>0</v>
      </c>
      <c r="T37" s="339">
        <f t="shared" si="22"/>
        <v>0</v>
      </c>
      <c r="U37" s="339">
        <f t="shared" si="22"/>
        <v>0</v>
      </c>
      <c r="V37" s="344"/>
      <c r="W37" s="340">
        <f t="shared" si="7"/>
        <v>0</v>
      </c>
      <c r="Y37" s="140">
        <f t="shared" si="10"/>
        <v>0</v>
      </c>
      <c r="Z37" s="139">
        <f t="shared" si="8"/>
        <v>0</v>
      </c>
      <c r="AA37" s="342">
        <f t="shared" si="9"/>
        <v>0</v>
      </c>
    </row>
    <row r="38" spans="1:27" s="76" customFormat="1" ht="18.75" customHeight="1" x14ac:dyDescent="0.2">
      <c r="A38" s="203">
        <v>32</v>
      </c>
      <c r="B38" s="183" t="s">
        <v>101</v>
      </c>
      <c r="C38" s="183"/>
      <c r="D38" s="91"/>
      <c r="E38" s="91"/>
      <c r="F38" s="374"/>
      <c r="G38" s="293">
        <v>0</v>
      </c>
      <c r="H38" s="285">
        <v>0</v>
      </c>
      <c r="I38" s="351" t="str">
        <f t="shared" si="1"/>
        <v>0€</v>
      </c>
      <c r="J38" s="351" t="str">
        <f t="shared" si="2"/>
        <v>0€</v>
      </c>
      <c r="K38" s="352">
        <f t="shared" si="3"/>
        <v>0</v>
      </c>
      <c r="L38" s="352">
        <f t="shared" si="4"/>
        <v>0</v>
      </c>
      <c r="M38" s="339" t="s">
        <v>223</v>
      </c>
      <c r="N38" s="339"/>
      <c r="O38" s="550">
        <f t="shared" si="5"/>
        <v>0</v>
      </c>
      <c r="P38" s="302">
        <v>0</v>
      </c>
      <c r="Q38" s="301">
        <v>0</v>
      </c>
      <c r="R38" s="301">
        <v>0</v>
      </c>
      <c r="S38" s="301">
        <v>0</v>
      </c>
      <c r="T38" s="339">
        <f t="shared" si="22"/>
        <v>0</v>
      </c>
      <c r="U38" s="339">
        <f t="shared" si="22"/>
        <v>0</v>
      </c>
      <c r="V38" s="344"/>
      <c r="W38" s="340">
        <f t="shared" si="7"/>
        <v>0</v>
      </c>
      <c r="Y38" s="140">
        <f t="shared" si="10"/>
        <v>0</v>
      </c>
      <c r="Z38" s="139">
        <f t="shared" si="8"/>
        <v>0</v>
      </c>
      <c r="AA38" s="342">
        <f t="shared" si="9"/>
        <v>0</v>
      </c>
    </row>
    <row r="39" spans="1:27" s="76" customFormat="1" ht="18.75" customHeight="1" x14ac:dyDescent="0.2">
      <c r="A39" s="203">
        <v>33</v>
      </c>
      <c r="B39" s="183" t="s">
        <v>101</v>
      </c>
      <c r="C39" s="183"/>
      <c r="D39" s="91"/>
      <c r="E39" s="91"/>
      <c r="F39" s="374"/>
      <c r="G39" s="293">
        <v>0</v>
      </c>
      <c r="H39" s="285">
        <v>0</v>
      </c>
      <c r="I39" s="351" t="str">
        <f t="shared" si="1"/>
        <v>0€</v>
      </c>
      <c r="J39" s="351" t="str">
        <f t="shared" si="2"/>
        <v>0€</v>
      </c>
      <c r="K39" s="352">
        <f t="shared" si="3"/>
        <v>0</v>
      </c>
      <c r="L39" s="352">
        <f t="shared" si="4"/>
        <v>0</v>
      </c>
      <c r="M39" s="339" t="s">
        <v>223</v>
      </c>
      <c r="N39" s="339"/>
      <c r="O39" s="550">
        <f t="shared" si="5"/>
        <v>0</v>
      </c>
      <c r="P39" s="302">
        <v>0</v>
      </c>
      <c r="Q39" s="301">
        <v>0</v>
      </c>
      <c r="R39" s="301">
        <v>0</v>
      </c>
      <c r="S39" s="301">
        <v>0</v>
      </c>
      <c r="T39" s="339">
        <f t="shared" si="22"/>
        <v>0</v>
      </c>
      <c r="U39" s="339">
        <f t="shared" si="22"/>
        <v>0</v>
      </c>
      <c r="V39" s="344"/>
      <c r="W39" s="340">
        <f t="shared" si="7"/>
        <v>0</v>
      </c>
      <c r="Y39" s="140">
        <f t="shared" si="10"/>
        <v>0</v>
      </c>
      <c r="Z39" s="139">
        <f t="shared" si="8"/>
        <v>0</v>
      </c>
      <c r="AA39" s="342">
        <f t="shared" si="9"/>
        <v>0</v>
      </c>
    </row>
    <row r="40" spans="1:27" s="76" customFormat="1" ht="16.5" customHeight="1" thickBot="1" x14ac:dyDescent="0.25">
      <c r="A40" s="203">
        <v>35</v>
      </c>
      <c r="B40" s="212" t="s">
        <v>101</v>
      </c>
      <c r="C40" s="212"/>
      <c r="D40" s="268"/>
      <c r="E40" s="268"/>
      <c r="F40" s="452"/>
      <c r="G40" s="453">
        <v>0</v>
      </c>
      <c r="H40" s="454">
        <v>0</v>
      </c>
      <c r="I40" s="455" t="str">
        <f t="shared" si="1"/>
        <v>0€</v>
      </c>
      <c r="J40" s="455" t="str">
        <f t="shared" si="2"/>
        <v>0€</v>
      </c>
      <c r="K40" s="456">
        <f t="shared" si="3"/>
        <v>0</v>
      </c>
      <c r="L40" s="456">
        <f t="shared" si="4"/>
        <v>0</v>
      </c>
      <c r="M40" s="457" t="s">
        <v>223</v>
      </c>
      <c r="N40" s="457"/>
      <c r="O40" s="551">
        <f t="shared" si="5"/>
        <v>0</v>
      </c>
      <c r="P40" s="560">
        <v>0</v>
      </c>
      <c r="Q40" s="561">
        <v>0</v>
      </c>
      <c r="R40" s="561">
        <v>0</v>
      </c>
      <c r="S40" s="561">
        <v>0</v>
      </c>
      <c r="T40" s="488">
        <f t="shared" si="22"/>
        <v>0</v>
      </c>
      <c r="U40" s="488">
        <f t="shared" si="22"/>
        <v>0</v>
      </c>
      <c r="V40" s="562"/>
      <c r="W40" s="563">
        <f t="shared" si="7"/>
        <v>0</v>
      </c>
      <c r="Y40" s="571">
        <f t="shared" si="10"/>
        <v>0</v>
      </c>
      <c r="Z40" s="573">
        <f t="shared" si="8"/>
        <v>0</v>
      </c>
      <c r="AA40" s="342">
        <f t="shared" si="9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84"/>
      <c r="Q41" s="484"/>
      <c r="R41" s="484"/>
      <c r="S41" s="484"/>
      <c r="T41" s="484"/>
      <c r="U41" s="484"/>
      <c r="V41" s="484"/>
      <c r="W41" s="484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94633</v>
      </c>
      <c r="H43" s="353">
        <f>L43</f>
        <v>1255070</v>
      </c>
      <c r="I43" s="354"/>
      <c r="J43" s="145"/>
      <c r="K43" s="461">
        <f>SUM(K7:K41)</f>
        <v>94633</v>
      </c>
      <c r="L43" s="461">
        <f>SUM(L7:L41)</f>
        <v>1255070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94633</v>
      </c>
      <c r="H44" s="460">
        <f>SUM(H42:H43)</f>
        <v>1255070</v>
      </c>
      <c r="O44" s="462">
        <f t="shared" ref="O44:U44" si="23">SUM(O7:O41)</f>
        <v>1065804</v>
      </c>
      <c r="P44" s="464">
        <f t="shared" si="23"/>
        <v>0</v>
      </c>
      <c r="Q44" s="460">
        <f t="shared" si="23"/>
        <v>0</v>
      </c>
      <c r="R44" s="460">
        <f t="shared" si="23"/>
        <v>0</v>
      </c>
      <c r="S44" s="460">
        <f t="shared" si="23"/>
        <v>0</v>
      </c>
      <c r="T44" s="460">
        <f t="shared" si="23"/>
        <v>0</v>
      </c>
      <c r="U44" s="460">
        <f t="shared" si="23"/>
        <v>0</v>
      </c>
      <c r="V44" s="460"/>
      <c r="W44" s="450">
        <f t="shared" ref="W44" si="24">SUM(W7:W41)</f>
        <v>0</v>
      </c>
      <c r="Y44" s="143">
        <f>SUM(Y7:Y41)</f>
        <v>94633</v>
      </c>
      <c r="Z44" s="144">
        <f>SUM(Z7:Z41)</f>
        <v>1255070</v>
      </c>
      <c r="AA44" s="131">
        <f>SUM(AA7:AA41)</f>
        <v>1065804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1065804</v>
      </c>
      <c r="Z46" s="131">
        <f>SUM(AA7:AA41)</f>
        <v>1065804</v>
      </c>
    </row>
    <row r="47" spans="1:27" ht="13.5" customHeight="1" x14ac:dyDescent="0.2">
      <c r="G47" s="68"/>
      <c r="H47" s="68"/>
      <c r="I47" s="68"/>
      <c r="J47" s="68"/>
      <c r="K47" s="68"/>
      <c r="L47" s="68"/>
      <c r="M47" s="68"/>
      <c r="N47" s="68"/>
      <c r="W47" s="142"/>
      <c r="AA47" s="76"/>
    </row>
    <row r="48" spans="1:27" ht="13.5" customHeight="1" x14ac:dyDescent="0.2">
      <c r="G48" s="70"/>
      <c r="H48" s="70"/>
    </row>
    <row r="49" spans="7:9" ht="13.5" customHeight="1" x14ac:dyDescent="0.2">
      <c r="G49" s="69"/>
      <c r="H49" s="69"/>
      <c r="I49" s="68"/>
    </row>
    <row r="50" spans="7:9" ht="13.5" customHeight="1" x14ac:dyDescent="0.2">
      <c r="H50" s="68"/>
    </row>
    <row r="51" spans="7:9" ht="19.5" customHeight="1" x14ac:dyDescent="0.2"/>
  </sheetData>
  <mergeCells count="13">
    <mergeCell ref="Y5:Z5"/>
    <mergeCell ref="AA5:AA6"/>
    <mergeCell ref="A42:F42"/>
    <mergeCell ref="A43:F43"/>
    <mergeCell ref="A44:F44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6">
    <cfRule type="cellIs" dxfId="511" priority="25" operator="lessThan">
      <formula>0</formula>
    </cfRule>
    <cfRule type="cellIs" dxfId="510" priority="26" operator="greaterThan">
      <formula>0</formula>
    </cfRule>
    <cfRule type="colorScale" priority="29">
      <colorScale>
        <cfvo type="num" val="0"/>
        <cfvo type="num" val="1"/>
        <color rgb="FF00B050"/>
        <color rgb="FFFF0000"/>
      </colorScale>
    </cfRule>
    <cfRule type="colorScale" priority="30">
      <colorScale>
        <cfvo type="num" val="0"/>
        <cfvo type="num" val="0"/>
        <color rgb="FF00B050"/>
        <color rgb="FFFF0000"/>
      </colorScale>
    </cfRule>
    <cfRule type="colorScale" priority="31">
      <colorScale>
        <cfvo type="num" val="0"/>
        <cfvo type="max"/>
        <color rgb="FFFF0000"/>
        <color rgb="FFFFEF9C"/>
      </colorScale>
    </cfRule>
  </conditionalFormatting>
  <conditionalFormatting sqref="O7:O40 M43">
    <cfRule type="cellIs" dxfId="509" priority="3" operator="lessThan">
      <formula>0</formula>
    </cfRule>
    <cfRule type="cellIs" dxfId="508" priority="4" operator="greaterThan">
      <formula>0</formula>
    </cfRule>
  </conditionalFormatting>
  <conditionalFormatting sqref="O43:O44">
    <cfRule type="cellIs" dxfId="507" priority="27" operator="lessThan">
      <formula>0</formula>
    </cfRule>
    <cfRule type="cellIs" dxfId="506" priority="28" operator="greaterThan">
      <formula>0</formula>
    </cfRule>
  </conditionalFormatting>
  <conditionalFormatting sqref="P42:W42 U43:W43">
    <cfRule type="cellIs" dxfId="505" priority="23" operator="lessThan">
      <formula>0</formula>
    </cfRule>
    <cfRule type="cellIs" dxfId="504" priority="24" operator="greaterThan">
      <formula>0</formula>
    </cfRule>
  </conditionalFormatting>
  <conditionalFormatting sqref="W7:W40 AA7:AA40">
    <cfRule type="colorScale" priority="10">
      <colorScale>
        <cfvo type="num" val="-0.1"/>
        <cfvo type="num" val="0"/>
        <color rgb="FFFCC0CD"/>
        <color theme="9" tint="0.59999389629810485"/>
      </colorScale>
    </cfRule>
  </conditionalFormatting>
  <conditionalFormatting sqref="W44">
    <cfRule type="colorScale" priority="14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503" priority="18" operator="lessThan">
      <formula>0</formula>
    </cfRule>
    <cfRule type="cellIs" dxfId="502" priority="19" operator="greaterThan">
      <formula>0</formula>
    </cfRule>
  </conditionalFormatting>
  <conditionalFormatting sqref="Z46">
    <cfRule type="cellIs" dxfId="501" priority="1" operator="lessThan">
      <formula>0</formula>
    </cfRule>
    <cfRule type="cellIs" dxfId="500" priority="2" operator="greaterThan">
      <formula>0</formula>
    </cfRule>
  </conditionalFormatting>
  <conditionalFormatting sqref="AA44">
    <cfRule type="cellIs" dxfId="499" priority="5" operator="lessThan">
      <formula>0</formula>
    </cfRule>
    <cfRule type="cellIs" dxfId="498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B8354D72-C5A9-4F4E-849E-7B8B5EC34508}">
      <formula1>"&gt;0"</formula1>
    </dataValidation>
    <dataValidation type="list" allowBlank="1" showInputMessage="1" showErrorMessage="1" sqref="M7:M41" xr:uid="{B180A33F-47AD-4F1B-8F2A-D2CEAF7E6EBE}">
      <formula1>"áno,nie"</formula1>
    </dataValidation>
    <dataValidation type="custom" errorStyle="warning" allowBlank="1" showInputMessage="1" promptTitle="Číslo musí byť väčšie ako 0." prompt="Číslo musí byť väčšie ako 0." sqref="P7:U40" xr:uid="{38B07198-8F5E-4B82-932D-1E29895D4846}">
      <formula1>"&lt;0"</formula1>
    </dataValidation>
  </dataValidations>
  <hyperlinks>
    <hyperlink ref="E9" r:id="rId1" xr:uid="{9FB5FF6E-4DA0-4CED-93D2-4543EEDB5CF8}"/>
  </hyperlinks>
  <pageMargins left="0.7" right="0.7" top="0.75" bottom="0.75" header="0.3" footer="0.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38CE-D992-4BC2-A012-F8D2C5529E3D}">
  <dimension ref="A1:AB50"/>
  <sheetViews>
    <sheetView zoomScale="90" zoomScaleNormal="90" workbookViewId="0">
      <pane xSplit="1" ySplit="6" topLeftCell="B9" activePane="bottomRight" state="frozen"/>
      <selection pane="topRight" activeCell="B1" sqref="B1"/>
      <selection pane="bottomLeft" activeCell="A7" sqref="A7"/>
      <selection pane="bottomRight" activeCell="AA9" sqref="AA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8.710937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9" width="16.42578125" hidden="1" customWidth="1" outlineLevel="1"/>
    <col min="10" max="10" width="13.7109375" hidden="1" customWidth="1" outlineLevel="1"/>
    <col min="11" max="11" width="17.140625" style="141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4.57031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8" ht="26.25" x14ac:dyDescent="0.4">
      <c r="A1" s="77" t="s">
        <v>18</v>
      </c>
      <c r="K1"/>
    </row>
    <row r="2" spans="1:28" ht="15.75" x14ac:dyDescent="0.25">
      <c r="A2" s="79" t="s">
        <v>204</v>
      </c>
      <c r="B2" s="79"/>
      <c r="C2" s="80" t="s">
        <v>225</v>
      </c>
      <c r="K2"/>
    </row>
    <row r="3" spans="1:28" ht="16.5" thickBot="1" x14ac:dyDescent="0.3">
      <c r="A3" s="79" t="s">
        <v>20</v>
      </c>
      <c r="B3" s="79"/>
      <c r="C3" s="81">
        <f>'Virtuálny účet detailný prehľad'!C3</f>
        <v>2026</v>
      </c>
      <c r="K3"/>
    </row>
    <row r="4" spans="1:28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79" t="s">
        <v>206</v>
      </c>
      <c r="Q4" s="694"/>
      <c r="R4" s="694"/>
      <c r="S4" s="694"/>
      <c r="T4" s="694"/>
      <c r="U4" s="694"/>
      <c r="V4" s="694"/>
      <c r="W4" s="680"/>
    </row>
    <row r="5" spans="1:28" ht="18.75" customHeight="1" thickBot="1" x14ac:dyDescent="0.3">
      <c r="G5" s="692"/>
      <c r="H5" s="693"/>
      <c r="I5" s="693"/>
      <c r="J5" s="693"/>
      <c r="K5" s="693"/>
      <c r="L5" s="693"/>
      <c r="M5" s="693"/>
      <c r="N5" s="693"/>
      <c r="O5" s="708"/>
      <c r="P5" s="695" t="s">
        <v>80</v>
      </c>
      <c r="Q5" s="696"/>
      <c r="R5" s="696" t="s">
        <v>23</v>
      </c>
      <c r="S5" s="696"/>
      <c r="T5" s="697" t="s">
        <v>207</v>
      </c>
      <c r="U5" s="699" t="s">
        <v>208</v>
      </c>
      <c r="V5" s="701" t="s">
        <v>209</v>
      </c>
      <c r="W5" s="703" t="s">
        <v>210</v>
      </c>
      <c r="Y5" s="679" t="s">
        <v>27</v>
      </c>
      <c r="Z5" s="680"/>
      <c r="AA5" s="681" t="s">
        <v>28</v>
      </c>
    </row>
    <row r="6" spans="1:28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09"/>
      <c r="U6" s="710"/>
      <c r="V6" s="705"/>
      <c r="W6" s="706"/>
      <c r="Y6" s="565" t="s">
        <v>41</v>
      </c>
      <c r="Z6" s="566" t="s">
        <v>42</v>
      </c>
      <c r="AA6" s="682"/>
    </row>
    <row r="7" spans="1:28" s="120" customFormat="1" ht="25.5" customHeight="1" x14ac:dyDescent="0.25">
      <c r="A7" s="503">
        <v>1</v>
      </c>
      <c r="B7" s="504" t="s">
        <v>97</v>
      </c>
      <c r="C7" s="505" t="s">
        <v>226</v>
      </c>
      <c r="D7" s="504" t="s">
        <v>227</v>
      </c>
      <c r="E7" s="506" t="s">
        <v>228</v>
      </c>
      <c r="F7" s="304">
        <v>44774</v>
      </c>
      <c r="G7" s="305">
        <f>0+14000</f>
        <v>14000</v>
      </c>
      <c r="H7" s="306">
        <f>906+84000</f>
        <v>84906</v>
      </c>
      <c r="I7" s="307" t="str">
        <f>IF(YEAR($F7)=2021,G7,"0€")</f>
        <v>0€</v>
      </c>
      <c r="J7" s="307" t="str">
        <f>IF(YEAR($F7)=2021,H7,"0€")</f>
        <v>0€</v>
      </c>
      <c r="K7" s="308">
        <f t="shared" ref="K7:L40" si="0">IF(YEAR($F7)&gt;2021,G7,0)</f>
        <v>14000</v>
      </c>
      <c r="L7" s="308">
        <f t="shared" si="0"/>
        <v>84906</v>
      </c>
      <c r="M7" s="317" t="s">
        <v>218</v>
      </c>
      <c r="N7" s="317"/>
      <c r="O7" s="318">
        <f t="shared" ref="O7:O12" si="1">-2*G7+H7</f>
        <v>56906</v>
      </c>
      <c r="P7" s="555">
        <v>0</v>
      </c>
      <c r="Q7" s="556">
        <v>0</v>
      </c>
      <c r="R7" s="556">
        <v>0</v>
      </c>
      <c r="S7" s="556">
        <v>0</v>
      </c>
      <c r="T7" s="557">
        <f>(R7-P7)</f>
        <v>0</v>
      </c>
      <c r="U7" s="557">
        <f>(S7-Q7)</f>
        <v>0</v>
      </c>
      <c r="V7" s="311"/>
      <c r="W7" s="319">
        <f>-2*T7+U7</f>
        <v>0</v>
      </c>
      <c r="Y7" s="564">
        <f>I7+K7+T7</f>
        <v>14000</v>
      </c>
      <c r="Z7" s="575">
        <f>J7+L7+U7</f>
        <v>84906</v>
      </c>
      <c r="AA7" s="320">
        <f>O7+W7</f>
        <v>56906</v>
      </c>
      <c r="AB7"/>
    </row>
    <row r="8" spans="1:28" s="120" customFormat="1" ht="25.5" customHeight="1" x14ac:dyDescent="0.25">
      <c r="A8" s="503">
        <v>2</v>
      </c>
      <c r="B8" s="504" t="s">
        <v>97</v>
      </c>
      <c r="C8" s="504" t="s">
        <v>215</v>
      </c>
      <c r="D8" s="504" t="s">
        <v>229</v>
      </c>
      <c r="E8" s="506" t="s">
        <v>230</v>
      </c>
      <c r="F8" s="304">
        <v>44682</v>
      </c>
      <c r="G8" s="321">
        <v>0</v>
      </c>
      <c r="H8" s="322">
        <f>473526+47895</f>
        <v>521421</v>
      </c>
      <c r="I8" s="307" t="str">
        <f t="shared" ref="I8:I40" si="2">IF(YEAR($F8)=2021,G8,"0€")</f>
        <v>0€</v>
      </c>
      <c r="J8" s="307" t="str">
        <f t="shared" ref="J8:J40" si="3">IF(YEAR($F8)=2021,H8,"0€")</f>
        <v>0€</v>
      </c>
      <c r="K8" s="308">
        <f t="shared" si="0"/>
        <v>0</v>
      </c>
      <c r="L8" s="308">
        <f t="shared" si="0"/>
        <v>521421</v>
      </c>
      <c r="M8" s="317" t="s">
        <v>218</v>
      </c>
      <c r="N8" s="317"/>
      <c r="O8" s="318">
        <f t="shared" si="1"/>
        <v>521421</v>
      </c>
      <c r="P8" s="302">
        <v>0</v>
      </c>
      <c r="Q8" s="301">
        <v>0</v>
      </c>
      <c r="R8" s="301">
        <v>0</v>
      </c>
      <c r="S8" s="301">
        <v>0</v>
      </c>
      <c r="T8" s="339">
        <f t="shared" ref="T8:U8" si="4">R8-P8</f>
        <v>0</v>
      </c>
      <c r="U8" s="339">
        <f t="shared" si="4"/>
        <v>0</v>
      </c>
      <c r="V8" s="312"/>
      <c r="W8" s="319">
        <f t="shared" ref="W8:W40" si="5">-2*T8+U8</f>
        <v>0</v>
      </c>
      <c r="Y8" s="140">
        <f t="shared" ref="Y8:Y40" si="6">I8+K8+T8</f>
        <v>0</v>
      </c>
      <c r="Z8" s="139">
        <f t="shared" ref="Z8:Z40" si="7">J8+L8+U8</f>
        <v>521421</v>
      </c>
      <c r="AA8" s="320">
        <f t="shared" ref="AA8:AA40" si="8">O8+W8</f>
        <v>521421</v>
      </c>
      <c r="AB8"/>
    </row>
    <row r="9" spans="1:28" s="120" customFormat="1" ht="54" customHeight="1" x14ac:dyDescent="0.25">
      <c r="A9" s="323">
        <v>3</v>
      </c>
      <c r="B9" s="242" t="s">
        <v>97</v>
      </c>
      <c r="C9" s="273" t="s">
        <v>231</v>
      </c>
      <c r="D9" s="273" t="s">
        <v>232</v>
      </c>
      <c r="E9" s="245" t="s">
        <v>233</v>
      </c>
      <c r="F9" s="304">
        <v>44621</v>
      </c>
      <c r="G9" s="313">
        <v>340000</v>
      </c>
      <c r="H9" s="314">
        <v>0</v>
      </c>
      <c r="I9" s="307" t="str">
        <f t="shared" si="2"/>
        <v>0€</v>
      </c>
      <c r="J9" s="307" t="str">
        <f t="shared" si="3"/>
        <v>0€</v>
      </c>
      <c r="K9" s="308">
        <f t="shared" si="0"/>
        <v>340000</v>
      </c>
      <c r="L9" s="308">
        <f t="shared" si="0"/>
        <v>0</v>
      </c>
      <c r="M9" s="317" t="s">
        <v>218</v>
      </c>
      <c r="N9" s="317"/>
      <c r="O9" s="318">
        <f t="shared" si="1"/>
        <v>-680000</v>
      </c>
      <c r="P9" s="309">
        <v>340000</v>
      </c>
      <c r="Q9" s="310">
        <v>0</v>
      </c>
      <c r="R9" s="310">
        <v>250000</v>
      </c>
      <c r="S9" s="310">
        <v>0</v>
      </c>
      <c r="T9" s="317">
        <f t="shared" ref="T9:T40" si="9">R9-P9</f>
        <v>-90000</v>
      </c>
      <c r="U9" s="317">
        <f t="shared" ref="U9:U40" si="10">S9-Q9</f>
        <v>0</v>
      </c>
      <c r="V9" s="312"/>
      <c r="W9" s="319">
        <f t="shared" si="5"/>
        <v>180000</v>
      </c>
      <c r="Y9" s="140">
        <f t="shared" si="6"/>
        <v>250000</v>
      </c>
      <c r="Z9" s="139">
        <f t="shared" si="7"/>
        <v>0</v>
      </c>
      <c r="AA9" s="320">
        <f t="shared" si="8"/>
        <v>-500000</v>
      </c>
    </row>
    <row r="10" spans="1:28" s="120" customFormat="1" ht="46.5" customHeight="1" x14ac:dyDescent="0.25">
      <c r="A10" s="323">
        <v>4</v>
      </c>
      <c r="B10" s="242" t="s">
        <v>97</v>
      </c>
      <c r="C10" s="242" t="s">
        <v>234</v>
      </c>
      <c r="D10" s="494" t="s">
        <v>235</v>
      </c>
      <c r="E10" s="245" t="s">
        <v>236</v>
      </c>
      <c r="F10" s="304">
        <v>44927</v>
      </c>
      <c r="G10" s="313">
        <v>0</v>
      </c>
      <c r="H10" s="314">
        <v>76731</v>
      </c>
      <c r="I10" s="307" t="str">
        <f t="shared" si="2"/>
        <v>0€</v>
      </c>
      <c r="J10" s="307" t="str">
        <f t="shared" si="3"/>
        <v>0€</v>
      </c>
      <c r="K10" s="308">
        <f t="shared" si="0"/>
        <v>0</v>
      </c>
      <c r="L10" s="308">
        <f t="shared" si="0"/>
        <v>76731</v>
      </c>
      <c r="M10" s="317" t="s">
        <v>218</v>
      </c>
      <c r="N10" s="317"/>
      <c r="O10" s="318">
        <f t="shared" si="1"/>
        <v>76731</v>
      </c>
      <c r="P10" s="309">
        <v>0</v>
      </c>
      <c r="Q10" s="310">
        <v>0</v>
      </c>
      <c r="R10" s="310">
        <v>0</v>
      </c>
      <c r="S10" s="310">
        <v>0</v>
      </c>
      <c r="T10" s="317">
        <f t="shared" si="9"/>
        <v>0</v>
      </c>
      <c r="U10" s="317">
        <f t="shared" si="10"/>
        <v>0</v>
      </c>
      <c r="V10" s="312"/>
      <c r="W10" s="319">
        <f t="shared" si="5"/>
        <v>0</v>
      </c>
      <c r="Y10" s="140">
        <f t="shared" si="6"/>
        <v>0</v>
      </c>
      <c r="Z10" s="139">
        <f t="shared" si="7"/>
        <v>76731</v>
      </c>
      <c r="AA10" s="320">
        <f t="shared" si="8"/>
        <v>76731</v>
      </c>
    </row>
    <row r="11" spans="1:28" s="120" customFormat="1" ht="86.25" customHeight="1" x14ac:dyDescent="0.25">
      <c r="A11" s="323">
        <v>5</v>
      </c>
      <c r="B11" s="242" t="s">
        <v>97</v>
      </c>
      <c r="C11" s="242" t="s">
        <v>237</v>
      </c>
      <c r="D11" s="494" t="s">
        <v>238</v>
      </c>
      <c r="E11" s="245" t="s">
        <v>239</v>
      </c>
      <c r="F11" s="304">
        <v>44927</v>
      </c>
      <c r="G11" s="313">
        <v>0</v>
      </c>
      <c r="H11" s="314">
        <v>412</v>
      </c>
      <c r="I11" s="307" t="str">
        <f t="shared" si="2"/>
        <v>0€</v>
      </c>
      <c r="J11" s="307" t="str">
        <f t="shared" si="3"/>
        <v>0€</v>
      </c>
      <c r="K11" s="308">
        <f t="shared" si="0"/>
        <v>0</v>
      </c>
      <c r="L11" s="308">
        <f t="shared" si="0"/>
        <v>412</v>
      </c>
      <c r="M11" s="317" t="s">
        <v>240</v>
      </c>
      <c r="N11" s="317" t="s">
        <v>241</v>
      </c>
      <c r="O11" s="318">
        <f t="shared" si="1"/>
        <v>412</v>
      </c>
      <c r="P11" s="309">
        <v>0</v>
      </c>
      <c r="Q11" s="310">
        <v>0</v>
      </c>
      <c r="R11" s="310">
        <v>0</v>
      </c>
      <c r="S11" s="310">
        <v>0</v>
      </c>
      <c r="T11" s="317">
        <f t="shared" si="9"/>
        <v>0</v>
      </c>
      <c r="U11" s="317">
        <f t="shared" si="10"/>
        <v>0</v>
      </c>
      <c r="V11" s="312"/>
      <c r="W11" s="319">
        <f t="shared" si="5"/>
        <v>0</v>
      </c>
      <c r="Y11" s="140">
        <f t="shared" si="6"/>
        <v>0</v>
      </c>
      <c r="Z11" s="139">
        <f t="shared" si="7"/>
        <v>412</v>
      </c>
      <c r="AA11" s="320">
        <f t="shared" si="8"/>
        <v>412</v>
      </c>
    </row>
    <row r="12" spans="1:28" s="120" customFormat="1" ht="89.25" customHeight="1" x14ac:dyDescent="0.25">
      <c r="A12" s="323">
        <v>6</v>
      </c>
      <c r="B12" s="242" t="s">
        <v>97</v>
      </c>
      <c r="C12" s="242" t="s">
        <v>242</v>
      </c>
      <c r="D12" s="494" t="s">
        <v>243</v>
      </c>
      <c r="E12" s="245" t="s">
        <v>244</v>
      </c>
      <c r="F12" s="304">
        <v>44927</v>
      </c>
      <c r="G12" s="313">
        <v>0</v>
      </c>
      <c r="H12" s="314">
        <v>1023</v>
      </c>
      <c r="I12" s="307" t="str">
        <f t="shared" si="2"/>
        <v>0€</v>
      </c>
      <c r="J12" s="307" t="str">
        <f t="shared" si="3"/>
        <v>0€</v>
      </c>
      <c r="K12" s="308">
        <f t="shared" si="0"/>
        <v>0</v>
      </c>
      <c r="L12" s="308">
        <f t="shared" si="0"/>
        <v>1023</v>
      </c>
      <c r="M12" s="317" t="s">
        <v>218</v>
      </c>
      <c r="N12" s="317"/>
      <c r="O12" s="318">
        <f t="shared" si="1"/>
        <v>1023</v>
      </c>
      <c r="P12" s="309">
        <v>0</v>
      </c>
      <c r="Q12" s="310">
        <v>0</v>
      </c>
      <c r="R12" s="310">
        <v>0</v>
      </c>
      <c r="S12" s="310">
        <v>0</v>
      </c>
      <c r="T12" s="317">
        <f t="shared" si="9"/>
        <v>0</v>
      </c>
      <c r="U12" s="317">
        <f t="shared" si="10"/>
        <v>0</v>
      </c>
      <c r="V12" s="312"/>
      <c r="W12" s="319">
        <f t="shared" si="5"/>
        <v>0</v>
      </c>
      <c r="Y12" s="140">
        <f t="shared" si="6"/>
        <v>0</v>
      </c>
      <c r="Z12" s="139">
        <f t="shared" si="7"/>
        <v>1023</v>
      </c>
      <c r="AA12" s="320">
        <f t="shared" si="8"/>
        <v>1023</v>
      </c>
    </row>
    <row r="13" spans="1:28" s="120" customFormat="1" ht="72" customHeight="1" x14ac:dyDescent="0.25">
      <c r="A13" s="323">
        <v>7</v>
      </c>
      <c r="B13" s="242" t="s">
        <v>97</v>
      </c>
      <c r="C13" s="242" t="s">
        <v>245</v>
      </c>
      <c r="D13" s="494" t="s">
        <v>246</v>
      </c>
      <c r="E13" s="245" t="s">
        <v>247</v>
      </c>
      <c r="F13" s="304">
        <v>44927</v>
      </c>
      <c r="G13" s="313">
        <v>0</v>
      </c>
      <c r="H13" s="314">
        <v>4097</v>
      </c>
      <c r="I13" s="307" t="str">
        <f t="shared" si="2"/>
        <v>0€</v>
      </c>
      <c r="J13" s="307" t="str">
        <f t="shared" si="3"/>
        <v>0€</v>
      </c>
      <c r="K13" s="308">
        <f t="shared" si="0"/>
        <v>0</v>
      </c>
      <c r="L13" s="308">
        <f t="shared" si="0"/>
        <v>4097</v>
      </c>
      <c r="M13" s="317" t="s">
        <v>218</v>
      </c>
      <c r="N13" s="317"/>
      <c r="O13" s="318">
        <f t="shared" ref="O13:O40" si="11">-2*G13+H13</f>
        <v>4097</v>
      </c>
      <c r="P13" s="309">
        <v>0</v>
      </c>
      <c r="Q13" s="310">
        <v>0</v>
      </c>
      <c r="R13" s="310">
        <v>0</v>
      </c>
      <c r="S13" s="310">
        <v>0</v>
      </c>
      <c r="T13" s="317">
        <f t="shared" si="9"/>
        <v>0</v>
      </c>
      <c r="U13" s="317">
        <f t="shared" si="10"/>
        <v>0</v>
      </c>
      <c r="V13" s="312"/>
      <c r="W13" s="319">
        <f t="shared" si="5"/>
        <v>0</v>
      </c>
      <c r="Y13" s="140">
        <f t="shared" si="6"/>
        <v>0</v>
      </c>
      <c r="Z13" s="139">
        <f t="shared" si="7"/>
        <v>4097</v>
      </c>
      <c r="AA13" s="320">
        <f t="shared" si="8"/>
        <v>4097</v>
      </c>
    </row>
    <row r="14" spans="1:28" s="120" customFormat="1" ht="60" customHeight="1" x14ac:dyDescent="0.25">
      <c r="A14" s="323">
        <v>8</v>
      </c>
      <c r="B14" s="242" t="s">
        <v>97</v>
      </c>
      <c r="C14" s="242" t="s">
        <v>248</v>
      </c>
      <c r="D14" s="494" t="s">
        <v>249</v>
      </c>
      <c r="E14" s="245" t="s">
        <v>250</v>
      </c>
      <c r="F14" s="304">
        <v>44927</v>
      </c>
      <c r="G14" s="313">
        <v>1420875</v>
      </c>
      <c r="H14" s="314">
        <v>0</v>
      </c>
      <c r="I14" s="307" t="str">
        <f t="shared" si="2"/>
        <v>0€</v>
      </c>
      <c r="J14" s="307" t="str">
        <f t="shared" si="3"/>
        <v>0€</v>
      </c>
      <c r="K14" s="308">
        <f t="shared" si="0"/>
        <v>1420875</v>
      </c>
      <c r="L14" s="308">
        <f t="shared" si="0"/>
        <v>0</v>
      </c>
      <c r="M14" s="317" t="s">
        <v>240</v>
      </c>
      <c r="N14" s="109" t="s">
        <v>251</v>
      </c>
      <c r="O14" s="318">
        <f t="shared" si="11"/>
        <v>-2841750</v>
      </c>
      <c r="P14" s="309">
        <v>0</v>
      </c>
      <c r="Q14" s="310">
        <v>0</v>
      </c>
      <c r="R14" s="310">
        <v>0</v>
      </c>
      <c r="S14" s="310">
        <v>0</v>
      </c>
      <c r="T14" s="317">
        <f t="shared" si="9"/>
        <v>0</v>
      </c>
      <c r="U14" s="317">
        <f t="shared" si="10"/>
        <v>0</v>
      </c>
      <c r="V14" s="312"/>
      <c r="W14" s="319">
        <f t="shared" si="5"/>
        <v>0</v>
      </c>
      <c r="Y14" s="140">
        <f t="shared" si="6"/>
        <v>1420875</v>
      </c>
      <c r="Z14" s="139">
        <f t="shared" si="7"/>
        <v>0</v>
      </c>
      <c r="AA14" s="320">
        <f t="shared" si="8"/>
        <v>-2841750</v>
      </c>
    </row>
    <row r="15" spans="1:28" s="120" customFormat="1" ht="25.5" customHeight="1" x14ac:dyDescent="0.25">
      <c r="A15" s="323">
        <v>9</v>
      </c>
      <c r="B15" s="242" t="s">
        <v>97</v>
      </c>
      <c r="C15" s="242" t="s">
        <v>252</v>
      </c>
      <c r="D15" s="242" t="s">
        <v>253</v>
      </c>
      <c r="E15" s="245" t="s">
        <v>254</v>
      </c>
      <c r="F15" s="304">
        <v>45444</v>
      </c>
      <c r="G15" s="313">
        <v>164</v>
      </c>
      <c r="H15" s="314">
        <v>13954</v>
      </c>
      <c r="I15" s="307" t="str">
        <f t="shared" si="2"/>
        <v>0€</v>
      </c>
      <c r="J15" s="307" t="str">
        <f t="shared" si="3"/>
        <v>0€</v>
      </c>
      <c r="K15" s="308">
        <f t="shared" si="0"/>
        <v>164</v>
      </c>
      <c r="L15" s="308">
        <f t="shared" si="0"/>
        <v>13954</v>
      </c>
      <c r="M15" s="317" t="s">
        <v>218</v>
      </c>
      <c r="N15" s="317"/>
      <c r="O15" s="318">
        <f t="shared" si="11"/>
        <v>13626</v>
      </c>
      <c r="P15" s="309">
        <v>0</v>
      </c>
      <c r="Q15" s="310">
        <v>0</v>
      </c>
      <c r="R15" s="310">
        <v>0</v>
      </c>
      <c r="S15" s="310">
        <v>0</v>
      </c>
      <c r="T15" s="317">
        <f t="shared" si="9"/>
        <v>0</v>
      </c>
      <c r="U15" s="317">
        <f t="shared" si="10"/>
        <v>0</v>
      </c>
      <c r="V15" s="312"/>
      <c r="W15" s="319">
        <f t="shared" si="5"/>
        <v>0</v>
      </c>
      <c r="Y15" s="140">
        <f t="shared" si="6"/>
        <v>164</v>
      </c>
      <c r="Z15" s="139">
        <f t="shared" si="7"/>
        <v>13954</v>
      </c>
      <c r="AA15" s="320">
        <f t="shared" si="8"/>
        <v>13626</v>
      </c>
    </row>
    <row r="16" spans="1:28" s="120" customFormat="1" ht="25.5" customHeight="1" x14ac:dyDescent="0.25">
      <c r="A16" s="323">
        <v>10</v>
      </c>
      <c r="B16" s="242" t="s">
        <v>97</v>
      </c>
      <c r="C16" s="593" t="s">
        <v>255</v>
      </c>
      <c r="D16" s="272" t="s">
        <v>256</v>
      </c>
      <c r="E16" s="245" t="s">
        <v>257</v>
      </c>
      <c r="F16" s="304">
        <v>45444</v>
      </c>
      <c r="G16" s="313">
        <v>1516580</v>
      </c>
      <c r="H16" s="314">
        <v>0</v>
      </c>
      <c r="I16" s="307" t="str">
        <f t="shared" si="2"/>
        <v>0€</v>
      </c>
      <c r="J16" s="307" t="str">
        <f t="shared" si="3"/>
        <v>0€</v>
      </c>
      <c r="K16" s="308">
        <f t="shared" si="0"/>
        <v>1516580</v>
      </c>
      <c r="L16" s="308">
        <f t="shared" si="0"/>
        <v>0</v>
      </c>
      <c r="M16" s="317" t="s">
        <v>218</v>
      </c>
      <c r="N16" s="317"/>
      <c r="O16" s="318">
        <f t="shared" si="11"/>
        <v>-3033160</v>
      </c>
      <c r="P16" s="309">
        <v>30000</v>
      </c>
      <c r="Q16" s="310">
        <v>0</v>
      </c>
      <c r="R16" s="310">
        <v>715339</v>
      </c>
      <c r="S16" s="310">
        <v>0</v>
      </c>
      <c r="T16" s="317">
        <f t="shared" si="9"/>
        <v>685339</v>
      </c>
      <c r="U16" s="317">
        <f t="shared" si="10"/>
        <v>0</v>
      </c>
      <c r="V16" s="312"/>
      <c r="W16" s="319">
        <f t="shared" si="5"/>
        <v>-1370678</v>
      </c>
      <c r="Y16" s="140">
        <f t="shared" si="6"/>
        <v>2201919</v>
      </c>
      <c r="Z16" s="139">
        <f t="shared" si="7"/>
        <v>0</v>
      </c>
      <c r="AA16" s="320">
        <f t="shared" si="8"/>
        <v>-4403838</v>
      </c>
    </row>
    <row r="17" spans="1:27" s="120" customFormat="1" ht="25.5" customHeight="1" x14ac:dyDescent="0.25">
      <c r="A17" s="323">
        <v>11</v>
      </c>
      <c r="B17" s="242" t="s">
        <v>97</v>
      </c>
      <c r="C17" s="274" t="s">
        <v>258</v>
      </c>
      <c r="D17" s="324" t="s">
        <v>259</v>
      </c>
      <c r="E17" s="245" t="s">
        <v>260</v>
      </c>
      <c r="F17" s="304">
        <v>44927</v>
      </c>
      <c r="G17" s="313">
        <v>1995000</v>
      </c>
      <c r="H17" s="314">
        <v>312051</v>
      </c>
      <c r="I17" s="307" t="str">
        <f t="shared" si="2"/>
        <v>0€</v>
      </c>
      <c r="J17" s="307" t="str">
        <f t="shared" si="3"/>
        <v>0€</v>
      </c>
      <c r="K17" s="308">
        <f t="shared" si="0"/>
        <v>1995000</v>
      </c>
      <c r="L17" s="308">
        <f t="shared" si="0"/>
        <v>312051</v>
      </c>
      <c r="M17" s="317" t="s">
        <v>218</v>
      </c>
      <c r="N17" s="317"/>
      <c r="O17" s="318">
        <f t="shared" si="11"/>
        <v>-3677949</v>
      </c>
      <c r="P17" s="309">
        <v>0</v>
      </c>
      <c r="Q17" s="310">
        <v>0</v>
      </c>
      <c r="R17" s="310">
        <v>0</v>
      </c>
      <c r="S17" s="310">
        <v>0</v>
      </c>
      <c r="T17" s="317">
        <f t="shared" si="9"/>
        <v>0</v>
      </c>
      <c r="U17" s="317">
        <f t="shared" si="10"/>
        <v>0</v>
      </c>
      <c r="V17" s="312"/>
      <c r="W17" s="319">
        <f t="shared" si="5"/>
        <v>0</v>
      </c>
      <c r="Y17" s="140">
        <f t="shared" si="6"/>
        <v>1995000</v>
      </c>
      <c r="Z17" s="139">
        <f t="shared" si="7"/>
        <v>312051</v>
      </c>
      <c r="AA17" s="320">
        <f t="shared" si="8"/>
        <v>-3677949</v>
      </c>
    </row>
    <row r="18" spans="1:27" s="120" customFormat="1" ht="25.5" customHeight="1" x14ac:dyDescent="0.25">
      <c r="A18" s="323">
        <v>12</v>
      </c>
      <c r="B18" s="242" t="s">
        <v>97</v>
      </c>
      <c r="C18" s="274" t="s">
        <v>261</v>
      </c>
      <c r="D18" s="273" t="s">
        <v>262</v>
      </c>
      <c r="E18" s="245" t="s">
        <v>263</v>
      </c>
      <c r="F18" s="304">
        <v>45473</v>
      </c>
      <c r="G18" s="313">
        <v>61</v>
      </c>
      <c r="H18" s="314">
        <v>51568</v>
      </c>
      <c r="I18" s="307" t="str">
        <f t="shared" si="2"/>
        <v>0€</v>
      </c>
      <c r="J18" s="307" t="str">
        <f t="shared" si="3"/>
        <v>0€</v>
      </c>
      <c r="K18" s="308">
        <f t="shared" si="0"/>
        <v>61</v>
      </c>
      <c r="L18" s="308">
        <f t="shared" si="0"/>
        <v>51568</v>
      </c>
      <c r="M18" s="317" t="s">
        <v>218</v>
      </c>
      <c r="N18" s="317"/>
      <c r="O18" s="318">
        <f t="shared" si="11"/>
        <v>51446</v>
      </c>
      <c r="P18" s="309">
        <v>0</v>
      </c>
      <c r="Q18" s="310">
        <v>0</v>
      </c>
      <c r="R18" s="310">
        <v>0</v>
      </c>
      <c r="S18" s="310">
        <v>0</v>
      </c>
      <c r="T18" s="317">
        <f t="shared" si="9"/>
        <v>0</v>
      </c>
      <c r="U18" s="317">
        <f t="shared" si="10"/>
        <v>0</v>
      </c>
      <c r="V18" s="312"/>
      <c r="W18" s="319">
        <f t="shared" si="5"/>
        <v>0</v>
      </c>
      <c r="Y18" s="140">
        <f t="shared" si="6"/>
        <v>61</v>
      </c>
      <c r="Z18" s="139">
        <f t="shared" si="7"/>
        <v>51568</v>
      </c>
      <c r="AA18" s="320">
        <f t="shared" si="8"/>
        <v>51446</v>
      </c>
    </row>
    <row r="19" spans="1:27" s="120" customFormat="1" ht="25.5" customHeight="1" x14ac:dyDescent="0.25">
      <c r="A19" s="323">
        <v>13</v>
      </c>
      <c r="B19" s="242" t="s">
        <v>97</v>
      </c>
      <c r="C19" s="274" t="s">
        <v>264</v>
      </c>
      <c r="D19" s="273" t="s">
        <v>265</v>
      </c>
      <c r="E19" s="245" t="s">
        <v>266</v>
      </c>
      <c r="F19" s="304">
        <v>44927</v>
      </c>
      <c r="G19" s="313">
        <v>0</v>
      </c>
      <c r="H19" s="314">
        <v>4203271</v>
      </c>
      <c r="I19" s="307" t="str">
        <f t="shared" si="2"/>
        <v>0€</v>
      </c>
      <c r="J19" s="307" t="str">
        <f t="shared" si="3"/>
        <v>0€</v>
      </c>
      <c r="K19" s="308">
        <f t="shared" si="0"/>
        <v>0</v>
      </c>
      <c r="L19" s="308">
        <f t="shared" si="0"/>
        <v>4203271</v>
      </c>
      <c r="M19" s="317" t="s">
        <v>218</v>
      </c>
      <c r="N19" s="317"/>
      <c r="O19" s="318">
        <f t="shared" si="11"/>
        <v>4203271</v>
      </c>
      <c r="P19" s="309">
        <v>0</v>
      </c>
      <c r="Q19" s="310">
        <v>0</v>
      </c>
      <c r="R19" s="310">
        <v>0</v>
      </c>
      <c r="S19" s="310">
        <v>0</v>
      </c>
      <c r="T19" s="317">
        <f t="shared" si="9"/>
        <v>0</v>
      </c>
      <c r="U19" s="317">
        <f t="shared" si="10"/>
        <v>0</v>
      </c>
      <c r="V19" s="312"/>
      <c r="W19" s="319">
        <f t="shared" si="5"/>
        <v>0</v>
      </c>
      <c r="Y19" s="140">
        <f t="shared" si="6"/>
        <v>0</v>
      </c>
      <c r="Z19" s="139">
        <f t="shared" si="7"/>
        <v>4203271</v>
      </c>
      <c r="AA19" s="320">
        <f t="shared" si="8"/>
        <v>4203271</v>
      </c>
    </row>
    <row r="20" spans="1:27" s="120" customFormat="1" ht="39.75" customHeight="1" x14ac:dyDescent="0.25">
      <c r="A20" s="323">
        <v>14</v>
      </c>
      <c r="B20" s="242" t="s">
        <v>97</v>
      </c>
      <c r="C20" s="274" t="s">
        <v>264</v>
      </c>
      <c r="D20" s="578" t="s">
        <v>267</v>
      </c>
      <c r="E20" s="245" t="s">
        <v>268</v>
      </c>
      <c r="F20" s="304">
        <v>45047</v>
      </c>
      <c r="G20" s="313">
        <v>87644</v>
      </c>
      <c r="H20" s="314">
        <v>155812</v>
      </c>
      <c r="I20" s="307" t="str">
        <f t="shared" si="2"/>
        <v>0€</v>
      </c>
      <c r="J20" s="307" t="str">
        <f t="shared" si="3"/>
        <v>0€</v>
      </c>
      <c r="K20" s="308">
        <f t="shared" si="0"/>
        <v>87644</v>
      </c>
      <c r="L20" s="308">
        <f t="shared" si="0"/>
        <v>155812</v>
      </c>
      <c r="M20" s="317" t="s">
        <v>240</v>
      </c>
      <c r="N20" s="317" t="s">
        <v>269</v>
      </c>
      <c r="O20" s="318">
        <f>-2*G20+H20</f>
        <v>-19476</v>
      </c>
      <c r="P20" s="309">
        <v>0</v>
      </c>
      <c r="Q20" s="310">
        <v>0</v>
      </c>
      <c r="R20" s="310">
        <v>0</v>
      </c>
      <c r="S20" s="310">
        <v>0</v>
      </c>
      <c r="T20" s="317">
        <f t="shared" si="9"/>
        <v>0</v>
      </c>
      <c r="U20" s="317">
        <f t="shared" si="10"/>
        <v>0</v>
      </c>
      <c r="V20" s="312"/>
      <c r="W20" s="319">
        <f t="shared" si="5"/>
        <v>0</v>
      </c>
      <c r="Y20" s="140">
        <f t="shared" si="6"/>
        <v>87644</v>
      </c>
      <c r="Z20" s="139">
        <f t="shared" si="7"/>
        <v>155812</v>
      </c>
      <c r="AA20" s="320">
        <f t="shared" si="8"/>
        <v>-19476</v>
      </c>
    </row>
    <row r="21" spans="1:27" s="120" customFormat="1" ht="90.75" customHeight="1" x14ac:dyDescent="0.25">
      <c r="A21" s="323">
        <v>15</v>
      </c>
      <c r="B21" s="242" t="s">
        <v>97</v>
      </c>
      <c r="C21" s="315" t="s">
        <v>270</v>
      </c>
      <c r="D21" s="325" t="s">
        <v>271</v>
      </c>
      <c r="E21" s="245" t="s">
        <v>272</v>
      </c>
      <c r="F21" s="304">
        <v>45444</v>
      </c>
      <c r="G21" s="313">
        <v>0</v>
      </c>
      <c r="H21" s="314">
        <v>5071</v>
      </c>
      <c r="I21" s="307" t="str">
        <f t="shared" si="2"/>
        <v>0€</v>
      </c>
      <c r="J21" s="307" t="str">
        <f t="shared" si="3"/>
        <v>0€</v>
      </c>
      <c r="K21" s="308">
        <f t="shared" si="0"/>
        <v>0</v>
      </c>
      <c r="L21" s="308">
        <f t="shared" si="0"/>
        <v>5071</v>
      </c>
      <c r="M21" s="317" t="s">
        <v>218</v>
      </c>
      <c r="N21" s="317"/>
      <c r="O21" s="318">
        <f t="shared" si="11"/>
        <v>5071</v>
      </c>
      <c r="P21" s="309">
        <v>0</v>
      </c>
      <c r="Q21" s="310">
        <v>0</v>
      </c>
      <c r="R21" s="310">
        <v>0</v>
      </c>
      <c r="S21" s="310">
        <v>0</v>
      </c>
      <c r="T21" s="317">
        <f t="shared" si="9"/>
        <v>0</v>
      </c>
      <c r="U21" s="317">
        <f t="shared" si="10"/>
        <v>0</v>
      </c>
      <c r="V21" s="312"/>
      <c r="W21" s="319">
        <f t="shared" si="5"/>
        <v>0</v>
      </c>
      <c r="Y21" s="140">
        <f t="shared" si="6"/>
        <v>0</v>
      </c>
      <c r="Z21" s="139">
        <f t="shared" si="7"/>
        <v>5071</v>
      </c>
      <c r="AA21" s="320">
        <f t="shared" si="8"/>
        <v>5071</v>
      </c>
    </row>
    <row r="22" spans="1:27" s="120" customFormat="1" ht="43.5" customHeight="1" x14ac:dyDescent="0.25">
      <c r="A22" s="323">
        <v>16</v>
      </c>
      <c r="B22" s="242" t="s">
        <v>97</v>
      </c>
      <c r="C22" s="315" t="s">
        <v>273</v>
      </c>
      <c r="D22" s="325" t="s">
        <v>274</v>
      </c>
      <c r="E22" s="245" t="s">
        <v>275</v>
      </c>
      <c r="F22" s="304">
        <v>45778</v>
      </c>
      <c r="G22" s="313">
        <v>214214</v>
      </c>
      <c r="H22" s="314">
        <v>0</v>
      </c>
      <c r="I22" s="307" t="str">
        <f t="shared" si="2"/>
        <v>0€</v>
      </c>
      <c r="J22" s="307" t="str">
        <f t="shared" si="3"/>
        <v>0€</v>
      </c>
      <c r="K22" s="308">
        <f t="shared" ref="K22:K35" si="12">IF(YEAR($F22)&gt;2021,G22,0)</f>
        <v>214214</v>
      </c>
      <c r="L22" s="308">
        <f t="shared" ref="L22:L35" si="13">IF(YEAR($F22)&gt;2021,H22,0)</f>
        <v>0</v>
      </c>
      <c r="M22" s="317" t="s">
        <v>218</v>
      </c>
      <c r="N22" s="317"/>
      <c r="O22" s="318">
        <f t="shared" si="11"/>
        <v>-428428</v>
      </c>
      <c r="P22" s="309">
        <v>0</v>
      </c>
      <c r="Q22" s="310">
        <v>0</v>
      </c>
      <c r="R22" s="310">
        <v>0</v>
      </c>
      <c r="S22" s="310">
        <v>0</v>
      </c>
      <c r="T22" s="317">
        <f t="shared" si="9"/>
        <v>0</v>
      </c>
      <c r="U22" s="317">
        <f t="shared" si="10"/>
        <v>0</v>
      </c>
      <c r="V22" s="312"/>
      <c r="W22" s="319">
        <f t="shared" si="5"/>
        <v>0</v>
      </c>
      <c r="Y22" s="140">
        <f t="shared" si="6"/>
        <v>214214</v>
      </c>
      <c r="Z22" s="139">
        <f t="shared" si="7"/>
        <v>0</v>
      </c>
      <c r="AA22" s="320">
        <f t="shared" si="8"/>
        <v>-428428</v>
      </c>
    </row>
    <row r="23" spans="1:27" s="120" customFormat="1" ht="51" customHeight="1" x14ac:dyDescent="0.25">
      <c r="A23" s="323">
        <v>17</v>
      </c>
      <c r="B23" s="242" t="s">
        <v>97</v>
      </c>
      <c r="C23" s="315" t="s">
        <v>276</v>
      </c>
      <c r="D23" s="315" t="s">
        <v>277</v>
      </c>
      <c r="E23" s="245" t="s">
        <v>278</v>
      </c>
      <c r="F23" s="304">
        <v>45689</v>
      </c>
      <c r="G23" s="313">
        <v>75576</v>
      </c>
      <c r="H23" s="314">
        <v>584</v>
      </c>
      <c r="I23" s="307" t="str">
        <f t="shared" si="2"/>
        <v>0€</v>
      </c>
      <c r="J23" s="307" t="str">
        <f t="shared" si="3"/>
        <v>0€</v>
      </c>
      <c r="K23" s="308">
        <f t="shared" si="12"/>
        <v>75576</v>
      </c>
      <c r="L23" s="308">
        <f t="shared" si="13"/>
        <v>584</v>
      </c>
      <c r="M23" s="317" t="s">
        <v>218</v>
      </c>
      <c r="N23" s="317"/>
      <c r="O23" s="318">
        <f t="shared" si="11"/>
        <v>-150568</v>
      </c>
      <c r="P23" s="309">
        <v>0</v>
      </c>
      <c r="Q23" s="310">
        <v>0</v>
      </c>
      <c r="R23" s="310">
        <v>0</v>
      </c>
      <c r="S23" s="310">
        <v>0</v>
      </c>
      <c r="T23" s="317">
        <f t="shared" ref="T23" si="14">R23-P23</f>
        <v>0</v>
      </c>
      <c r="U23" s="317">
        <f t="shared" ref="U23" si="15">S23-Q23</f>
        <v>0</v>
      </c>
      <c r="V23" s="312"/>
      <c r="W23" s="319">
        <f t="shared" si="5"/>
        <v>0</v>
      </c>
      <c r="Y23" s="140">
        <f t="shared" si="6"/>
        <v>75576</v>
      </c>
      <c r="Z23" s="139">
        <f t="shared" si="7"/>
        <v>584</v>
      </c>
      <c r="AA23" s="320">
        <f t="shared" si="8"/>
        <v>-150568</v>
      </c>
    </row>
    <row r="24" spans="1:27" s="120" customFormat="1" ht="112.5" customHeight="1" x14ac:dyDescent="0.25">
      <c r="A24" s="323">
        <v>18</v>
      </c>
      <c r="B24" s="242" t="s">
        <v>97</v>
      </c>
      <c r="C24" s="315" t="s">
        <v>279</v>
      </c>
      <c r="D24" s="325" t="s">
        <v>280</v>
      </c>
      <c r="E24" s="245" t="s">
        <v>281</v>
      </c>
      <c r="F24" s="304">
        <v>45627</v>
      </c>
      <c r="G24" s="313">
        <v>0</v>
      </c>
      <c r="H24" s="314">
        <v>2556</v>
      </c>
      <c r="I24" s="307" t="str">
        <f t="shared" si="2"/>
        <v>0€</v>
      </c>
      <c r="J24" s="307" t="str">
        <f t="shared" si="3"/>
        <v>0€</v>
      </c>
      <c r="K24" s="308">
        <f t="shared" si="12"/>
        <v>0</v>
      </c>
      <c r="L24" s="308">
        <f t="shared" si="13"/>
        <v>2556</v>
      </c>
      <c r="M24" s="317" t="s">
        <v>218</v>
      </c>
      <c r="N24" s="317"/>
      <c r="O24" s="318">
        <f>-2*G24+H24</f>
        <v>2556</v>
      </c>
      <c r="P24" s="309">
        <v>0</v>
      </c>
      <c r="Q24" s="310">
        <v>0</v>
      </c>
      <c r="R24" s="310">
        <v>0</v>
      </c>
      <c r="S24" s="310">
        <v>0</v>
      </c>
      <c r="T24" s="317">
        <f t="shared" si="9"/>
        <v>0</v>
      </c>
      <c r="U24" s="317">
        <f t="shared" si="10"/>
        <v>0</v>
      </c>
      <c r="V24" s="312"/>
      <c r="W24" s="319">
        <f t="shared" si="5"/>
        <v>0</v>
      </c>
      <c r="Y24" s="140">
        <f t="shared" si="6"/>
        <v>0</v>
      </c>
      <c r="Z24" s="139">
        <f t="shared" si="7"/>
        <v>2556</v>
      </c>
      <c r="AA24" s="320">
        <f t="shared" si="8"/>
        <v>2556</v>
      </c>
    </row>
    <row r="25" spans="1:27" s="120" customFormat="1" ht="123.75" customHeight="1" x14ac:dyDescent="0.25">
      <c r="A25" s="323">
        <v>19</v>
      </c>
      <c r="B25" s="242" t="s">
        <v>97</v>
      </c>
      <c r="C25" s="315" t="s">
        <v>282</v>
      </c>
      <c r="D25" s="315" t="s">
        <v>283</v>
      </c>
      <c r="E25" s="245" t="s">
        <v>284</v>
      </c>
      <c r="F25" s="304">
        <v>45583</v>
      </c>
      <c r="G25" s="313">
        <v>426</v>
      </c>
      <c r="H25" s="314">
        <v>0</v>
      </c>
      <c r="I25" s="307" t="str">
        <f t="shared" si="2"/>
        <v>0€</v>
      </c>
      <c r="J25" s="307" t="str">
        <f t="shared" si="3"/>
        <v>0€</v>
      </c>
      <c r="K25" s="308">
        <f t="shared" si="12"/>
        <v>426</v>
      </c>
      <c r="L25" s="308">
        <f t="shared" si="13"/>
        <v>0</v>
      </c>
      <c r="M25" s="317" t="s">
        <v>218</v>
      </c>
      <c r="N25" s="317"/>
      <c r="O25" s="318">
        <f t="shared" si="11"/>
        <v>-852</v>
      </c>
      <c r="P25" s="309">
        <v>0</v>
      </c>
      <c r="Q25" s="310">
        <v>0</v>
      </c>
      <c r="R25" s="310">
        <v>0</v>
      </c>
      <c r="S25" s="310">
        <v>0</v>
      </c>
      <c r="T25" s="317">
        <f t="shared" si="9"/>
        <v>0</v>
      </c>
      <c r="U25" s="317">
        <f t="shared" si="10"/>
        <v>0</v>
      </c>
      <c r="V25" s="312"/>
      <c r="W25" s="319">
        <f t="shared" si="5"/>
        <v>0</v>
      </c>
      <c r="Y25" s="140">
        <f t="shared" si="6"/>
        <v>426</v>
      </c>
      <c r="Z25" s="139">
        <f t="shared" si="7"/>
        <v>0</v>
      </c>
      <c r="AA25" s="320">
        <f t="shared" si="8"/>
        <v>-852</v>
      </c>
    </row>
    <row r="26" spans="1:27" s="120" customFormat="1" ht="102.75" customHeight="1" x14ac:dyDescent="0.25">
      <c r="A26" s="323">
        <v>20</v>
      </c>
      <c r="B26" s="242" t="s">
        <v>97</v>
      </c>
      <c r="C26" s="315" t="s">
        <v>270</v>
      </c>
      <c r="D26" s="325" t="s">
        <v>285</v>
      </c>
      <c r="E26" s="245" t="s">
        <v>286</v>
      </c>
      <c r="F26" s="304">
        <v>45583</v>
      </c>
      <c r="G26" s="313">
        <v>1217300</v>
      </c>
      <c r="H26" s="314">
        <v>0</v>
      </c>
      <c r="I26" s="307" t="str">
        <f t="shared" si="2"/>
        <v>0€</v>
      </c>
      <c r="J26" s="307" t="str">
        <f t="shared" si="3"/>
        <v>0€</v>
      </c>
      <c r="K26" s="308">
        <f t="shared" si="12"/>
        <v>1217300</v>
      </c>
      <c r="L26" s="308">
        <f t="shared" si="13"/>
        <v>0</v>
      </c>
      <c r="M26" s="317" t="s">
        <v>218</v>
      </c>
      <c r="N26" s="317"/>
      <c r="O26" s="318">
        <f>-2*G26+H26</f>
        <v>-2434600</v>
      </c>
      <c r="P26" s="309">
        <v>0</v>
      </c>
      <c r="Q26" s="310">
        <v>0</v>
      </c>
      <c r="R26" s="310">
        <v>0</v>
      </c>
      <c r="S26" s="310">
        <v>0</v>
      </c>
      <c r="T26" s="317">
        <f t="shared" si="9"/>
        <v>0</v>
      </c>
      <c r="U26" s="317">
        <f t="shared" si="10"/>
        <v>0</v>
      </c>
      <c r="V26" s="312"/>
      <c r="W26" s="319">
        <f t="shared" si="5"/>
        <v>0</v>
      </c>
      <c r="Y26" s="140">
        <f t="shared" si="6"/>
        <v>1217300</v>
      </c>
      <c r="Z26" s="139">
        <f t="shared" si="7"/>
        <v>0</v>
      </c>
      <c r="AA26" s="320">
        <f t="shared" si="8"/>
        <v>-2434600</v>
      </c>
    </row>
    <row r="27" spans="1:27" s="120" customFormat="1" ht="42.75" customHeight="1" x14ac:dyDescent="0.25">
      <c r="A27" s="323">
        <v>21</v>
      </c>
      <c r="B27" s="242" t="s">
        <v>97</v>
      </c>
      <c r="C27" s="316" t="s">
        <v>287</v>
      </c>
      <c r="D27" s="494" t="s">
        <v>288</v>
      </c>
      <c r="E27" s="245" t="s">
        <v>289</v>
      </c>
      <c r="F27" s="304">
        <v>45658</v>
      </c>
      <c r="G27" s="313">
        <v>65250</v>
      </c>
      <c r="H27" s="314">
        <v>0</v>
      </c>
      <c r="I27" s="307" t="str">
        <f t="shared" si="2"/>
        <v>0€</v>
      </c>
      <c r="J27" s="307" t="str">
        <f t="shared" si="3"/>
        <v>0€</v>
      </c>
      <c r="K27" s="308">
        <f t="shared" si="12"/>
        <v>65250</v>
      </c>
      <c r="L27" s="308">
        <f t="shared" si="13"/>
        <v>0</v>
      </c>
      <c r="M27" s="317" t="s">
        <v>218</v>
      </c>
      <c r="N27" s="317"/>
      <c r="O27" s="318">
        <f t="shared" si="11"/>
        <v>-130500</v>
      </c>
      <c r="P27" s="309">
        <v>0</v>
      </c>
      <c r="Q27" s="310">
        <v>0</v>
      </c>
      <c r="R27" s="310">
        <v>0</v>
      </c>
      <c r="S27" s="310">
        <v>0</v>
      </c>
      <c r="T27" s="317">
        <f t="shared" si="9"/>
        <v>0</v>
      </c>
      <c r="U27" s="317">
        <f t="shared" si="10"/>
        <v>0</v>
      </c>
      <c r="V27" s="312"/>
      <c r="W27" s="319">
        <f t="shared" si="5"/>
        <v>0</v>
      </c>
      <c r="Y27" s="140">
        <f t="shared" si="6"/>
        <v>65250</v>
      </c>
      <c r="Z27" s="139">
        <f t="shared" si="7"/>
        <v>0</v>
      </c>
      <c r="AA27" s="320">
        <f t="shared" si="8"/>
        <v>-130500</v>
      </c>
    </row>
    <row r="28" spans="1:27" s="120" customFormat="1" ht="102" customHeight="1" x14ac:dyDescent="0.25">
      <c r="A28" s="323">
        <v>22</v>
      </c>
      <c r="B28" s="242" t="s">
        <v>97</v>
      </c>
      <c r="C28" s="326" t="s">
        <v>279</v>
      </c>
      <c r="D28" s="495" t="s">
        <v>290</v>
      </c>
      <c r="E28" s="245" t="s">
        <v>291</v>
      </c>
      <c r="F28" s="304">
        <v>45583</v>
      </c>
      <c r="G28" s="313">
        <v>2115901</v>
      </c>
      <c r="H28" s="314">
        <v>2556</v>
      </c>
      <c r="I28" s="307" t="str">
        <f t="shared" si="2"/>
        <v>0€</v>
      </c>
      <c r="J28" s="307" t="str">
        <f t="shared" si="3"/>
        <v>0€</v>
      </c>
      <c r="K28" s="308">
        <f t="shared" si="12"/>
        <v>2115901</v>
      </c>
      <c r="L28" s="308">
        <f t="shared" si="13"/>
        <v>2556</v>
      </c>
      <c r="M28" s="317" t="s">
        <v>218</v>
      </c>
      <c r="N28" s="317"/>
      <c r="O28" s="318">
        <f t="shared" si="11"/>
        <v>-4229246</v>
      </c>
      <c r="P28" s="309">
        <v>0</v>
      </c>
      <c r="Q28" s="310">
        <v>0</v>
      </c>
      <c r="R28" s="310">
        <v>0</v>
      </c>
      <c r="S28" s="310">
        <v>0</v>
      </c>
      <c r="T28" s="317">
        <f t="shared" si="9"/>
        <v>0</v>
      </c>
      <c r="U28" s="317">
        <f t="shared" si="10"/>
        <v>0</v>
      </c>
      <c r="V28" s="312"/>
      <c r="W28" s="319">
        <f t="shared" si="5"/>
        <v>0</v>
      </c>
      <c r="Y28" s="140">
        <f t="shared" si="6"/>
        <v>2115901</v>
      </c>
      <c r="Z28" s="139">
        <f t="shared" si="7"/>
        <v>2556</v>
      </c>
      <c r="AA28" s="320">
        <f t="shared" si="8"/>
        <v>-4229246</v>
      </c>
    </row>
    <row r="29" spans="1:27" s="120" customFormat="1" ht="93" customHeight="1" x14ac:dyDescent="0.25">
      <c r="A29" s="323">
        <v>23</v>
      </c>
      <c r="B29" s="242" t="s">
        <v>97</v>
      </c>
      <c r="C29" s="274" t="s">
        <v>292</v>
      </c>
      <c r="D29" s="493" t="s">
        <v>293</v>
      </c>
      <c r="E29" s="245" t="s">
        <v>294</v>
      </c>
      <c r="F29" s="304">
        <v>45901</v>
      </c>
      <c r="G29" s="313">
        <v>499</v>
      </c>
      <c r="H29" s="314">
        <v>10552</v>
      </c>
      <c r="I29" s="307" t="str">
        <f t="shared" si="2"/>
        <v>0€</v>
      </c>
      <c r="J29" s="307" t="str">
        <f t="shared" si="3"/>
        <v>0€</v>
      </c>
      <c r="K29" s="308">
        <f t="shared" si="12"/>
        <v>499</v>
      </c>
      <c r="L29" s="308">
        <f t="shared" si="13"/>
        <v>10552</v>
      </c>
      <c r="M29" s="317" t="s">
        <v>218</v>
      </c>
      <c r="N29" s="317"/>
      <c r="O29" s="318">
        <f t="shared" si="11"/>
        <v>9554</v>
      </c>
      <c r="P29" s="309">
        <v>0</v>
      </c>
      <c r="Q29" s="310">
        <v>0</v>
      </c>
      <c r="R29" s="310">
        <v>0</v>
      </c>
      <c r="S29" s="310">
        <v>0</v>
      </c>
      <c r="T29" s="317">
        <f t="shared" si="9"/>
        <v>0</v>
      </c>
      <c r="U29" s="317">
        <f t="shared" si="10"/>
        <v>0</v>
      </c>
      <c r="V29" s="312"/>
      <c r="W29" s="319">
        <f t="shared" si="5"/>
        <v>0</v>
      </c>
      <c r="Y29" s="140">
        <f t="shared" si="6"/>
        <v>499</v>
      </c>
      <c r="Z29" s="139">
        <f t="shared" si="7"/>
        <v>10552</v>
      </c>
      <c r="AA29" s="320">
        <f t="shared" si="8"/>
        <v>9554</v>
      </c>
    </row>
    <row r="30" spans="1:27" s="120" customFormat="1" ht="81" customHeight="1" x14ac:dyDescent="0.25">
      <c r="A30" s="323">
        <v>24</v>
      </c>
      <c r="B30" s="242" t="s">
        <v>97</v>
      </c>
      <c r="C30" s="274" t="s">
        <v>295</v>
      </c>
      <c r="D30" s="493" t="s">
        <v>296</v>
      </c>
      <c r="E30" s="245" t="s">
        <v>297</v>
      </c>
      <c r="F30" s="304">
        <v>46023</v>
      </c>
      <c r="G30" s="313">
        <v>0</v>
      </c>
      <c r="H30" s="314">
        <v>365</v>
      </c>
      <c r="I30" s="307" t="str">
        <f t="shared" si="2"/>
        <v>0€</v>
      </c>
      <c r="J30" s="307" t="str">
        <f t="shared" si="3"/>
        <v>0€</v>
      </c>
      <c r="K30" s="308">
        <f t="shared" si="12"/>
        <v>0</v>
      </c>
      <c r="L30" s="308">
        <f t="shared" si="13"/>
        <v>365</v>
      </c>
      <c r="M30" s="317" t="s">
        <v>218</v>
      </c>
      <c r="N30" s="317"/>
      <c r="O30" s="318">
        <f t="shared" si="11"/>
        <v>365</v>
      </c>
      <c r="P30" s="309">
        <v>0</v>
      </c>
      <c r="Q30" s="310">
        <v>0</v>
      </c>
      <c r="R30" s="310">
        <v>0</v>
      </c>
      <c r="S30" s="310">
        <v>0</v>
      </c>
      <c r="T30" s="317">
        <f t="shared" si="9"/>
        <v>0</v>
      </c>
      <c r="U30" s="317">
        <f t="shared" si="10"/>
        <v>0</v>
      </c>
      <c r="V30" s="312"/>
      <c r="W30" s="319">
        <f t="shared" si="5"/>
        <v>0</v>
      </c>
      <c r="Y30" s="140">
        <f t="shared" si="6"/>
        <v>0</v>
      </c>
      <c r="Z30" s="139">
        <f t="shared" si="7"/>
        <v>365</v>
      </c>
      <c r="AA30" s="320">
        <f t="shared" si="8"/>
        <v>365</v>
      </c>
    </row>
    <row r="31" spans="1:27" s="120" customFormat="1" ht="41.25" customHeight="1" x14ac:dyDescent="0.25">
      <c r="A31" s="323">
        <v>25</v>
      </c>
      <c r="B31" s="242" t="s">
        <v>97</v>
      </c>
      <c r="C31" s="274" t="s">
        <v>298</v>
      </c>
      <c r="D31" s="493" t="s">
        <v>299</v>
      </c>
      <c r="E31" s="245" t="s">
        <v>149</v>
      </c>
      <c r="F31" s="304">
        <v>46346</v>
      </c>
      <c r="G31" s="313">
        <v>822543</v>
      </c>
      <c r="H31" s="314">
        <v>187270</v>
      </c>
      <c r="I31" s="307" t="str">
        <f t="shared" si="2"/>
        <v>0€</v>
      </c>
      <c r="J31" s="307" t="str">
        <f t="shared" si="3"/>
        <v>0€</v>
      </c>
      <c r="K31" s="308">
        <f t="shared" si="12"/>
        <v>822543</v>
      </c>
      <c r="L31" s="308">
        <f t="shared" si="13"/>
        <v>187270</v>
      </c>
      <c r="M31" s="317" t="s">
        <v>218</v>
      </c>
      <c r="N31" s="317"/>
      <c r="O31" s="318">
        <f t="shared" si="11"/>
        <v>-1457816</v>
      </c>
      <c r="P31" s="309">
        <v>0</v>
      </c>
      <c r="Q31" s="310">
        <v>0</v>
      </c>
      <c r="R31" s="310">
        <v>0</v>
      </c>
      <c r="S31" s="310">
        <v>0</v>
      </c>
      <c r="T31" s="317">
        <f t="shared" si="9"/>
        <v>0</v>
      </c>
      <c r="U31" s="317">
        <f t="shared" si="10"/>
        <v>0</v>
      </c>
      <c r="V31" s="312"/>
      <c r="W31" s="319">
        <f t="shared" si="5"/>
        <v>0</v>
      </c>
      <c r="Y31" s="140">
        <f t="shared" si="6"/>
        <v>822543</v>
      </c>
      <c r="Z31" s="139">
        <f t="shared" si="7"/>
        <v>187270</v>
      </c>
      <c r="AA31" s="320">
        <f t="shared" si="8"/>
        <v>-1457816</v>
      </c>
    </row>
    <row r="32" spans="1:27" s="120" customFormat="1" ht="41.25" customHeight="1" x14ac:dyDescent="0.25">
      <c r="A32" s="323">
        <v>26</v>
      </c>
      <c r="B32" s="242" t="s">
        <v>97</v>
      </c>
      <c r="C32" s="274" t="s">
        <v>300</v>
      </c>
      <c r="D32" s="493" t="s">
        <v>301</v>
      </c>
      <c r="E32" s="245" t="s">
        <v>139</v>
      </c>
      <c r="F32" s="304">
        <v>46192</v>
      </c>
      <c r="G32" s="313">
        <v>511258</v>
      </c>
      <c r="H32" s="314">
        <v>0</v>
      </c>
      <c r="I32" s="307" t="str">
        <f t="shared" si="2"/>
        <v>0€</v>
      </c>
      <c r="J32" s="307" t="str">
        <f t="shared" si="3"/>
        <v>0€</v>
      </c>
      <c r="K32" s="308">
        <f t="shared" si="12"/>
        <v>511258</v>
      </c>
      <c r="L32" s="308">
        <f t="shared" si="13"/>
        <v>0</v>
      </c>
      <c r="M32" s="317" t="s">
        <v>218</v>
      </c>
      <c r="N32" s="317"/>
      <c r="O32" s="318">
        <f t="shared" si="11"/>
        <v>-1022516</v>
      </c>
      <c r="P32" s="309">
        <v>0</v>
      </c>
      <c r="Q32" s="310">
        <v>0</v>
      </c>
      <c r="R32" s="310">
        <v>0</v>
      </c>
      <c r="S32" s="310">
        <v>0</v>
      </c>
      <c r="T32" s="317">
        <f t="shared" si="9"/>
        <v>0</v>
      </c>
      <c r="U32" s="317">
        <f t="shared" si="10"/>
        <v>0</v>
      </c>
      <c r="V32" s="312"/>
      <c r="W32" s="319">
        <f t="shared" si="5"/>
        <v>0</v>
      </c>
      <c r="Y32" s="140">
        <f t="shared" si="6"/>
        <v>511258</v>
      </c>
      <c r="Z32" s="139">
        <f t="shared" si="7"/>
        <v>0</v>
      </c>
      <c r="AA32" s="320">
        <f t="shared" si="8"/>
        <v>-1022516</v>
      </c>
    </row>
    <row r="33" spans="1:27" s="120" customFormat="1" ht="78" customHeight="1" x14ac:dyDescent="0.25">
      <c r="A33" s="323">
        <v>27</v>
      </c>
      <c r="B33" s="242" t="s">
        <v>97</v>
      </c>
      <c r="C33" s="274" t="s">
        <v>302</v>
      </c>
      <c r="D33" s="493" t="s">
        <v>303</v>
      </c>
      <c r="E33" s="245" t="s">
        <v>304</v>
      </c>
      <c r="F33" s="304">
        <v>46052</v>
      </c>
      <c r="G33" s="313">
        <v>122002816</v>
      </c>
      <c r="H33" s="314">
        <v>0</v>
      </c>
      <c r="I33" s="307" t="str">
        <f t="shared" si="2"/>
        <v>0€</v>
      </c>
      <c r="J33" s="307" t="str">
        <f t="shared" si="3"/>
        <v>0€</v>
      </c>
      <c r="K33" s="308">
        <f t="shared" si="12"/>
        <v>122002816</v>
      </c>
      <c r="L33" s="308">
        <f t="shared" si="13"/>
        <v>0</v>
      </c>
      <c r="M33" s="317" t="s">
        <v>218</v>
      </c>
      <c r="N33" s="317"/>
      <c r="O33" s="318">
        <f t="shared" si="11"/>
        <v>-244005632</v>
      </c>
      <c r="P33" s="309">
        <v>0</v>
      </c>
      <c r="Q33" s="310">
        <v>0</v>
      </c>
      <c r="R33" s="310">
        <v>0</v>
      </c>
      <c r="S33" s="310">
        <v>0</v>
      </c>
      <c r="T33" s="317">
        <f t="shared" si="9"/>
        <v>0</v>
      </c>
      <c r="U33" s="317">
        <f t="shared" si="10"/>
        <v>0</v>
      </c>
      <c r="V33" s="312"/>
      <c r="W33" s="319">
        <f t="shared" si="5"/>
        <v>0</v>
      </c>
      <c r="Y33" s="140">
        <f t="shared" si="6"/>
        <v>122002816</v>
      </c>
      <c r="Z33" s="139">
        <f t="shared" si="7"/>
        <v>0</v>
      </c>
      <c r="AA33" s="320">
        <f t="shared" si="8"/>
        <v>-244005632</v>
      </c>
    </row>
    <row r="34" spans="1:27" ht="18.75" customHeight="1" x14ac:dyDescent="0.2">
      <c r="A34" s="63">
        <v>28</v>
      </c>
      <c r="B34" s="242" t="s">
        <v>97</v>
      </c>
      <c r="C34" s="86"/>
      <c r="D34" s="66"/>
      <c r="E34" s="66"/>
      <c r="F34" s="135"/>
      <c r="G34" s="286"/>
      <c r="H34" s="287">
        <v>0</v>
      </c>
      <c r="I34" s="275" t="str">
        <f t="shared" si="2"/>
        <v>0€</v>
      </c>
      <c r="J34" s="275" t="str">
        <f t="shared" si="3"/>
        <v>0€</v>
      </c>
      <c r="K34" s="280">
        <f t="shared" si="12"/>
        <v>0</v>
      </c>
      <c r="L34" s="280">
        <f t="shared" si="13"/>
        <v>0</v>
      </c>
      <c r="M34" s="276" t="s">
        <v>223</v>
      </c>
      <c r="N34" s="276"/>
      <c r="O34" s="318">
        <f>-2*G34+H34</f>
        <v>0</v>
      </c>
      <c r="P34" s="302">
        <v>0</v>
      </c>
      <c r="Q34" s="301">
        <v>0</v>
      </c>
      <c r="R34" s="301">
        <v>0</v>
      </c>
      <c r="S34" s="301">
        <v>0</v>
      </c>
      <c r="T34" s="276">
        <f t="shared" ref="T34:T35" si="16">R34-P34</f>
        <v>0</v>
      </c>
      <c r="U34" s="276">
        <f t="shared" ref="U34:U35" si="17">S34-Q34</f>
        <v>0</v>
      </c>
      <c r="V34" s="288"/>
      <c r="W34" s="284">
        <f t="shared" si="5"/>
        <v>0</v>
      </c>
      <c r="Y34" s="140">
        <f t="shared" si="6"/>
        <v>0</v>
      </c>
      <c r="Z34" s="139">
        <f t="shared" si="7"/>
        <v>0</v>
      </c>
      <c r="AA34" s="303">
        <f t="shared" si="8"/>
        <v>0</v>
      </c>
    </row>
    <row r="35" spans="1:27" ht="18.75" customHeight="1" x14ac:dyDescent="0.2">
      <c r="A35" s="63">
        <v>29</v>
      </c>
      <c r="B35" s="242" t="s">
        <v>97</v>
      </c>
      <c r="C35" s="86"/>
      <c r="D35" s="66"/>
      <c r="E35" s="66"/>
      <c r="F35" s="135"/>
      <c r="G35" s="286"/>
      <c r="H35" s="287">
        <v>0</v>
      </c>
      <c r="I35" s="275" t="str">
        <f t="shared" si="2"/>
        <v>0€</v>
      </c>
      <c r="J35" s="275" t="str">
        <f t="shared" si="3"/>
        <v>0€</v>
      </c>
      <c r="K35" s="280">
        <f t="shared" si="12"/>
        <v>0</v>
      </c>
      <c r="L35" s="280">
        <f t="shared" si="13"/>
        <v>0</v>
      </c>
      <c r="M35" s="276" t="s">
        <v>223</v>
      </c>
      <c r="N35" s="276"/>
      <c r="O35" s="318">
        <f t="shared" si="11"/>
        <v>0</v>
      </c>
      <c r="P35" s="302">
        <v>0</v>
      </c>
      <c r="Q35" s="301">
        <v>0</v>
      </c>
      <c r="R35" s="301">
        <v>0</v>
      </c>
      <c r="S35" s="301">
        <v>0</v>
      </c>
      <c r="T35" s="276">
        <f t="shared" si="16"/>
        <v>0</v>
      </c>
      <c r="U35" s="276">
        <f t="shared" si="17"/>
        <v>0</v>
      </c>
      <c r="V35" s="288"/>
      <c r="W35" s="284">
        <f t="shared" si="5"/>
        <v>0</v>
      </c>
      <c r="Y35" s="140">
        <f t="shared" si="6"/>
        <v>0</v>
      </c>
      <c r="Z35" s="139">
        <f t="shared" si="7"/>
        <v>0</v>
      </c>
      <c r="AA35" s="303">
        <f t="shared" si="8"/>
        <v>0</v>
      </c>
    </row>
    <row r="36" spans="1:27" ht="18.75" customHeight="1" x14ac:dyDescent="0.2">
      <c r="A36" s="63">
        <v>30</v>
      </c>
      <c r="B36" s="242" t="s">
        <v>97</v>
      </c>
      <c r="C36" s="86"/>
      <c r="D36" s="66"/>
      <c r="E36" s="66"/>
      <c r="F36" s="135"/>
      <c r="G36" s="286"/>
      <c r="H36" s="287">
        <v>0</v>
      </c>
      <c r="I36" s="275" t="str">
        <f t="shared" ref="I36:I38" si="18">IF(YEAR($F36)=2021,G36,"0€")</f>
        <v>0€</v>
      </c>
      <c r="J36" s="275" t="str">
        <f t="shared" ref="J36:J38" si="19">IF(YEAR($F36)=2021,H36,"0€")</f>
        <v>0€</v>
      </c>
      <c r="K36" s="280">
        <f t="shared" ref="K36:K38" si="20">IF(YEAR($F36)&gt;2021,G36,0)</f>
        <v>0</v>
      </c>
      <c r="L36" s="280">
        <f t="shared" ref="L36:L38" si="21">IF(YEAR($F36)&gt;2021,H36,0)</f>
        <v>0</v>
      </c>
      <c r="M36" s="276" t="s">
        <v>223</v>
      </c>
      <c r="N36" s="276"/>
      <c r="O36" s="318">
        <f t="shared" si="11"/>
        <v>0</v>
      </c>
      <c r="P36" s="302">
        <v>0</v>
      </c>
      <c r="Q36" s="301">
        <v>0</v>
      </c>
      <c r="R36" s="301">
        <v>0</v>
      </c>
      <c r="S36" s="301">
        <v>0</v>
      </c>
      <c r="T36" s="276">
        <f t="shared" ref="T36:T37" si="22">R36-P36</f>
        <v>0</v>
      </c>
      <c r="U36" s="276">
        <f t="shared" ref="U36:U37" si="23">S36-Q36</f>
        <v>0</v>
      </c>
      <c r="V36" s="288"/>
      <c r="W36" s="284">
        <f t="shared" ref="W36:W37" si="24">-2*T36+U36</f>
        <v>0</v>
      </c>
      <c r="Y36" s="140"/>
      <c r="Z36" s="139"/>
      <c r="AA36" s="303"/>
    </row>
    <row r="37" spans="1:27" ht="18.75" customHeight="1" x14ac:dyDescent="0.2">
      <c r="A37" s="63">
        <v>31</v>
      </c>
      <c r="B37" s="242" t="s">
        <v>97</v>
      </c>
      <c r="C37" s="86"/>
      <c r="D37" s="66"/>
      <c r="E37" s="66"/>
      <c r="F37" s="135"/>
      <c r="G37" s="286"/>
      <c r="H37" s="287">
        <v>0</v>
      </c>
      <c r="I37" s="275" t="str">
        <f t="shared" si="18"/>
        <v>0€</v>
      </c>
      <c r="J37" s="275" t="str">
        <f t="shared" si="19"/>
        <v>0€</v>
      </c>
      <c r="K37" s="280">
        <f t="shared" si="20"/>
        <v>0</v>
      </c>
      <c r="L37" s="280">
        <f t="shared" si="21"/>
        <v>0</v>
      </c>
      <c r="M37" s="276" t="s">
        <v>223</v>
      </c>
      <c r="N37" s="276"/>
      <c r="O37" s="318">
        <f t="shared" si="11"/>
        <v>0</v>
      </c>
      <c r="P37" s="302">
        <v>0</v>
      </c>
      <c r="Q37" s="301">
        <v>0</v>
      </c>
      <c r="R37" s="301">
        <v>0</v>
      </c>
      <c r="S37" s="301">
        <v>0</v>
      </c>
      <c r="T37" s="276">
        <f t="shared" si="22"/>
        <v>0</v>
      </c>
      <c r="U37" s="276">
        <f t="shared" si="23"/>
        <v>0</v>
      </c>
      <c r="V37" s="288"/>
      <c r="W37" s="284">
        <f t="shared" si="24"/>
        <v>0</v>
      </c>
      <c r="Y37" s="140"/>
      <c r="Z37" s="139"/>
      <c r="AA37" s="303"/>
    </row>
    <row r="38" spans="1:27" ht="18.75" customHeight="1" x14ac:dyDescent="0.2">
      <c r="A38" s="63">
        <v>32</v>
      </c>
      <c r="B38" s="242" t="s">
        <v>97</v>
      </c>
      <c r="C38" s="86"/>
      <c r="D38" s="66"/>
      <c r="E38" s="66"/>
      <c r="F38" s="135"/>
      <c r="G38" s="286"/>
      <c r="H38" s="287">
        <v>0</v>
      </c>
      <c r="I38" s="275" t="str">
        <f t="shared" si="18"/>
        <v>0€</v>
      </c>
      <c r="J38" s="275" t="str">
        <f t="shared" si="19"/>
        <v>0€</v>
      </c>
      <c r="K38" s="280">
        <f t="shared" si="20"/>
        <v>0</v>
      </c>
      <c r="L38" s="280">
        <f t="shared" si="21"/>
        <v>0</v>
      </c>
      <c r="M38" s="276" t="s">
        <v>223</v>
      </c>
      <c r="N38" s="276"/>
      <c r="O38" s="318">
        <f t="shared" si="11"/>
        <v>0</v>
      </c>
      <c r="P38" s="302">
        <v>0</v>
      </c>
      <c r="Q38" s="301">
        <v>0</v>
      </c>
      <c r="R38" s="301">
        <v>0</v>
      </c>
      <c r="S38" s="301">
        <v>0</v>
      </c>
      <c r="T38" s="276">
        <f t="shared" si="9"/>
        <v>0</v>
      </c>
      <c r="U38" s="276">
        <f t="shared" si="10"/>
        <v>0</v>
      </c>
      <c r="V38" s="288"/>
      <c r="W38" s="284">
        <f t="shared" si="5"/>
        <v>0</v>
      </c>
      <c r="Y38" s="140">
        <f t="shared" si="6"/>
        <v>0</v>
      </c>
      <c r="Z38" s="139">
        <f t="shared" si="7"/>
        <v>0</v>
      </c>
      <c r="AA38" s="303">
        <f t="shared" si="8"/>
        <v>0</v>
      </c>
    </row>
    <row r="39" spans="1:27" ht="18.75" customHeight="1" x14ac:dyDescent="0.2">
      <c r="A39" s="63">
        <v>33</v>
      </c>
      <c r="B39" s="242" t="s">
        <v>97</v>
      </c>
      <c r="C39" s="86"/>
      <c r="D39" s="66"/>
      <c r="E39" s="66"/>
      <c r="F39" s="135"/>
      <c r="G39" s="286"/>
      <c r="H39" s="287">
        <v>0</v>
      </c>
      <c r="I39" s="275" t="str">
        <f t="shared" ref="I39" si="25">IF(YEAR($F39)=2021,G39,"0€")</f>
        <v>0€</v>
      </c>
      <c r="J39" s="275" t="str">
        <f t="shared" ref="J39" si="26">IF(YEAR($F39)=2021,H39,"0€")</f>
        <v>0€</v>
      </c>
      <c r="K39" s="280">
        <f t="shared" ref="K39" si="27">IF(YEAR($F39)&gt;2021,G39,0)</f>
        <v>0</v>
      </c>
      <c r="L39" s="280">
        <f t="shared" ref="L39" si="28">IF(YEAR($F39)&gt;2021,H39,0)</f>
        <v>0</v>
      </c>
      <c r="M39" s="276" t="s">
        <v>223</v>
      </c>
      <c r="N39" s="276"/>
      <c r="O39" s="318">
        <f t="shared" si="11"/>
        <v>0</v>
      </c>
      <c r="P39" s="302">
        <v>0</v>
      </c>
      <c r="Q39" s="301">
        <v>0</v>
      </c>
      <c r="R39" s="301">
        <v>0</v>
      </c>
      <c r="S39" s="301">
        <v>0</v>
      </c>
      <c r="T39" s="276">
        <f t="shared" ref="T39" si="29">R39-P39</f>
        <v>0</v>
      </c>
      <c r="U39" s="276">
        <f t="shared" ref="U39" si="30">S39-Q39</f>
        <v>0</v>
      </c>
      <c r="V39" s="288"/>
      <c r="W39" s="284">
        <f t="shared" si="5"/>
        <v>0</v>
      </c>
      <c r="Y39" s="140">
        <f t="shared" ref="Y39" si="31">I39+K39+T39</f>
        <v>0</v>
      </c>
      <c r="Z39" s="139">
        <f t="shared" ref="Z39" si="32">J39+L39+U39</f>
        <v>0</v>
      </c>
      <c r="AA39" s="303">
        <f t="shared" si="8"/>
        <v>0</v>
      </c>
    </row>
    <row r="40" spans="1:27" ht="15.75" thickBot="1" x14ac:dyDescent="0.25">
      <c r="A40" s="63">
        <v>34</v>
      </c>
      <c r="B40" s="242" t="s">
        <v>97</v>
      </c>
      <c r="C40" s="86"/>
      <c r="D40" s="66"/>
      <c r="E40" s="66"/>
      <c r="F40" s="135"/>
      <c r="G40" s="286"/>
      <c r="H40" s="287">
        <v>0</v>
      </c>
      <c r="I40" s="275" t="str">
        <f t="shared" si="2"/>
        <v>0€</v>
      </c>
      <c r="J40" s="275" t="str">
        <f t="shared" si="3"/>
        <v>0€</v>
      </c>
      <c r="K40" s="280">
        <f t="shared" si="0"/>
        <v>0</v>
      </c>
      <c r="L40" s="280">
        <f t="shared" si="0"/>
        <v>0</v>
      </c>
      <c r="M40" s="276" t="s">
        <v>223</v>
      </c>
      <c r="N40" s="276"/>
      <c r="O40" s="318">
        <f t="shared" si="11"/>
        <v>0</v>
      </c>
      <c r="P40" s="302">
        <v>0</v>
      </c>
      <c r="Q40" s="301">
        <v>0</v>
      </c>
      <c r="R40" s="301">
        <v>0</v>
      </c>
      <c r="S40" s="301">
        <v>0</v>
      </c>
      <c r="T40" s="276">
        <f t="shared" si="9"/>
        <v>0</v>
      </c>
      <c r="U40" s="276">
        <f t="shared" si="10"/>
        <v>0</v>
      </c>
      <c r="V40" s="288"/>
      <c r="W40" s="284">
        <f t="shared" si="5"/>
        <v>0</v>
      </c>
      <c r="Y40" s="571">
        <f t="shared" si="6"/>
        <v>0</v>
      </c>
      <c r="Z40" s="573">
        <f t="shared" si="7"/>
        <v>0</v>
      </c>
      <c r="AA40" s="303">
        <f t="shared" si="8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132400107</v>
      </c>
      <c r="H43" s="353">
        <f>L43</f>
        <v>5634200</v>
      </c>
      <c r="I43" s="354"/>
      <c r="J43" s="145"/>
      <c r="K43" s="461">
        <f>SUM(K7:K41)</f>
        <v>132400107</v>
      </c>
      <c r="L43" s="461">
        <f>SUM(L7:L41)</f>
        <v>5634200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132400107</v>
      </c>
      <c r="H44" s="460">
        <f>SUM(H42:H43)</f>
        <v>5634200</v>
      </c>
      <c r="O44" s="462">
        <f t="shared" ref="O44:U44" si="33">SUM(O7:O41)</f>
        <v>-259166014</v>
      </c>
      <c r="P44" s="464">
        <f t="shared" si="33"/>
        <v>370000</v>
      </c>
      <c r="Q44" s="460">
        <f t="shared" si="33"/>
        <v>0</v>
      </c>
      <c r="R44" s="460">
        <f t="shared" si="33"/>
        <v>965339</v>
      </c>
      <c r="S44" s="460">
        <f t="shared" si="33"/>
        <v>0</v>
      </c>
      <c r="T44" s="460">
        <f t="shared" si="33"/>
        <v>595339</v>
      </c>
      <c r="U44" s="460">
        <f t="shared" si="33"/>
        <v>0</v>
      </c>
      <c r="V44" s="460"/>
      <c r="W44" s="450">
        <f t="shared" ref="W44" si="34">SUM(W7:W41)</f>
        <v>-1190678</v>
      </c>
      <c r="Y44" s="143">
        <f>SUM(Y7:Y41)</f>
        <v>132995446</v>
      </c>
      <c r="Z44" s="144">
        <f>SUM(Z7:Z41)</f>
        <v>5634200</v>
      </c>
      <c r="AA44" s="131">
        <f>SUM(AA7:AA41)</f>
        <v>-260356692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-259166014</v>
      </c>
      <c r="Z46" s="131">
        <f>SUM(AA7:AA41)</f>
        <v>-260356692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  <c r="I48" s="68"/>
    </row>
    <row r="49" spans="8:8" ht="13.5" customHeight="1" x14ac:dyDescent="0.2">
      <c r="H49" s="68"/>
    </row>
    <row r="50" spans="8:8" ht="19.5" customHeight="1" x14ac:dyDescent="0.2"/>
  </sheetData>
  <autoFilter ref="A6:AB40" xr:uid="{082138CE-D992-4BC2-A012-F8D2C5529E3D}"/>
  <dataConsolidate/>
  <mergeCells count="13">
    <mergeCell ref="AA5:AA6"/>
    <mergeCell ref="A42:F42"/>
    <mergeCell ref="G4:O5"/>
    <mergeCell ref="P4:W4"/>
    <mergeCell ref="P5:Q5"/>
    <mergeCell ref="R5:S5"/>
    <mergeCell ref="T5:T6"/>
    <mergeCell ref="U5:U6"/>
    <mergeCell ref="A43:F43"/>
    <mergeCell ref="A44:F44"/>
    <mergeCell ref="V5:V6"/>
    <mergeCell ref="W5:W6"/>
    <mergeCell ref="Y5:Z5"/>
  </mergeCells>
  <phoneticPr fontId="83" type="noConversion"/>
  <conditionalFormatting sqref="H46">
    <cfRule type="cellIs" dxfId="497" priority="14" operator="lessThan">
      <formula>0</formula>
    </cfRule>
    <cfRule type="cellIs" dxfId="496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O7:O40 M43">
    <cfRule type="cellIs" dxfId="495" priority="3" operator="lessThan">
      <formula>0</formula>
    </cfRule>
    <cfRule type="cellIs" dxfId="494" priority="4" operator="greaterThan">
      <formula>0</formula>
    </cfRule>
  </conditionalFormatting>
  <conditionalFormatting sqref="O43:O44">
    <cfRule type="cellIs" dxfId="493" priority="16" operator="lessThan">
      <formula>0</formula>
    </cfRule>
    <cfRule type="cellIs" dxfId="492" priority="17" operator="greaterThan">
      <formula>0</formula>
    </cfRule>
  </conditionalFormatting>
  <conditionalFormatting sqref="P42:W42 U43:W43">
    <cfRule type="cellIs" dxfId="491" priority="12" operator="lessThan">
      <formula>0</formula>
    </cfRule>
    <cfRule type="cellIs" dxfId="490" priority="13" operator="greaterThan">
      <formula>0</formula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489" priority="10" operator="lessThan">
      <formula>0</formula>
    </cfRule>
    <cfRule type="cellIs" dxfId="488" priority="11" operator="greaterThan">
      <formula>0</formula>
    </cfRule>
  </conditionalFormatting>
  <conditionalFormatting sqref="Z46">
    <cfRule type="cellIs" dxfId="487" priority="1" operator="lessThan">
      <formula>0</formula>
    </cfRule>
    <cfRule type="cellIs" dxfId="486" priority="2" operator="greaterThan">
      <formula>0</formula>
    </cfRule>
  </conditionalFormatting>
  <conditionalFormatting sqref="AA7:AA40 W7:W40">
    <cfRule type="colorScale" priority="40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485" priority="5" operator="lessThan">
      <formula>0</formula>
    </cfRule>
    <cfRule type="cellIs" dxfId="484" priority="6" operator="greaterThan">
      <formula>0</formula>
    </cfRule>
  </conditionalFormatting>
  <dataValidations count="4">
    <dataValidation type="custom" allowBlank="1" showErrorMessage="1" error="Hodnota musí byť vždy väčšia ako &quot;0&quot;. " sqref="P41:S41" xr:uid="{2E9A44A0-F1BE-444E-9DEF-C412DB51DD3F}">
      <formula1>"&gt;0"</formula1>
    </dataValidation>
    <dataValidation type="list" allowBlank="1" showInputMessage="1" showErrorMessage="1" sqref="M7:M41" xr:uid="{C26A4570-7CD4-40E9-BB91-F3564FE01152}">
      <formula1>"áno,nie"</formula1>
    </dataValidation>
    <dataValidation allowBlank="1" showInputMessage="1" showErrorMessage="1" promptTitle="Číslo musí byť väčšie ako 0." prompt="Číslo musí byť väčšie ako 0." sqref="Q7:U40 P7:P26 P28:P40" xr:uid="{0148338D-EE85-4465-92AF-83DFC8DD045D}"/>
    <dataValidation allowBlank="1" showInputMessage="1" promptTitle="Číslo musí byť väčšie ako 0." prompt="Číslo musí byť väčšie ako 0." sqref="P27" xr:uid="{F8342C82-93BB-40CD-8669-389E5D8A8D2F}"/>
  </dataValidations>
  <hyperlinks>
    <hyperlink ref="E7" r:id="rId1" xr:uid="{2CFC4F14-CB8D-4D8F-A789-EA0A4908967E}"/>
    <hyperlink ref="E8" r:id="rId2" xr:uid="{383C779A-098E-4450-83F2-BF4FA7497ADD}"/>
    <hyperlink ref="E9" r:id="rId3" xr:uid="{705FF410-9B57-4B2E-95BF-FB2E05377E91}"/>
    <hyperlink ref="E10" r:id="rId4" xr:uid="{3D55C534-D9FF-4F47-A7CA-CE5027D36FF6}"/>
    <hyperlink ref="E11" r:id="rId5" xr:uid="{75D2A665-8360-46B4-9394-7F69856CE010}"/>
    <hyperlink ref="E12" r:id="rId6" xr:uid="{EE6B58FD-BA77-458C-B7D9-5E337842ED4D}"/>
    <hyperlink ref="E13" r:id="rId7" xr:uid="{C4465B20-34FF-463D-BB9B-D1260FE26B07}"/>
    <hyperlink ref="E15" r:id="rId8" xr:uid="{2B0EFB52-9F6C-4FBA-B03C-8A657225BA5B}"/>
    <hyperlink ref="E16" r:id="rId9" xr:uid="{4188CAD0-7F86-41D0-B783-5EBCB27DC1B0}"/>
    <hyperlink ref="E17" r:id="rId10" xr:uid="{86C3ECBC-89E9-4BA0-A0F5-C6DA894C06FB}"/>
    <hyperlink ref="E18" r:id="rId11" xr:uid="{1E96C3A7-86F8-4549-8D31-E2AC0F1A49F0}"/>
    <hyperlink ref="E21" r:id="rId12" xr:uid="{BE1ADEE6-16C1-4AEF-924A-B9FCE1233C75}"/>
    <hyperlink ref="E22" r:id="rId13" xr:uid="{A12FEB7B-48F1-4FAC-B221-BF5EDCBCF928}"/>
    <hyperlink ref="E23" r:id="rId14" xr:uid="{0FF94264-AE2B-4C11-83B8-5ADAA4143D25}"/>
    <hyperlink ref="E24" r:id="rId15" xr:uid="{2CFA1D9E-5D76-4FA1-9905-4B508E08F9BF}"/>
    <hyperlink ref="E25" r:id="rId16" xr:uid="{8BFE3A12-1F5A-4948-8810-468120C249F3}"/>
    <hyperlink ref="E26" r:id="rId17" xr:uid="{2C2C4D4C-92A5-40D8-B91C-340CF4302B38}"/>
    <hyperlink ref="E27" r:id="rId18" xr:uid="{85763B0D-6D9D-46C5-AFD9-B12A34BB2DBF}"/>
    <hyperlink ref="E28" r:id="rId19" xr:uid="{CF4157EC-418B-456E-8DC6-AFBBFD1EC2DF}"/>
    <hyperlink ref="E29" r:id="rId20" xr:uid="{E3FE0648-0317-4177-8AEB-4D4B8DEC374B}"/>
    <hyperlink ref="E30" r:id="rId21" xr:uid="{50A66DB0-6C35-44C1-BD92-C39A3AF3ED55}"/>
    <hyperlink ref="E31" r:id="rId22" xr:uid="{70DA1AA1-95FA-419F-AC64-1215FBCE9E0E}"/>
    <hyperlink ref="E32" r:id="rId23" xr:uid="{20C035E4-5261-4911-AEFD-ADCABAF37A1E}"/>
    <hyperlink ref="E33" r:id="rId24" xr:uid="{16FEDBF8-BA0B-4516-80C8-44A949F8E278}"/>
    <hyperlink ref="E20" r:id="rId25" xr:uid="{FE5EE25D-298E-441B-A941-4A2B3EFDCDB8}"/>
    <hyperlink ref="E14" r:id="rId26" xr:uid="{EBD9F47A-DEE4-41C0-A7BE-BBC005199016}"/>
  </hyperlinks>
  <pageMargins left="0.7" right="0.7" top="0.75" bottom="0.75" header="0.3" footer="0.3"/>
  <legacyDrawing r:id="rId27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42BB9-36DA-43CD-8FA1-AE7583BC3D42}">
  <dimension ref="A1:AB50"/>
  <sheetViews>
    <sheetView zoomScale="80" zoomScaleNormal="80" workbookViewId="0">
      <pane xSplit="2" ySplit="6" topLeftCell="C17" activePane="bottomRight" state="frozen"/>
      <selection pane="topRight" activeCell="C1" sqref="C1"/>
      <selection pane="bottomLeft" activeCell="A7" sqref="A7"/>
      <selection pane="bottomRight" activeCell="AT12" sqref="AT12"/>
    </sheetView>
  </sheetViews>
  <sheetFormatPr defaultRowHeight="12.75" outlineLevelRow="1" outlineLevelCol="1" x14ac:dyDescent="0.2"/>
  <cols>
    <col min="1" max="1" width="7.7109375" customWidth="1"/>
    <col min="2" max="2" width="10.28515625" customWidth="1"/>
    <col min="3" max="3" width="12.7109375" customWidth="1"/>
    <col min="4" max="4" width="40.85546875" customWidth="1"/>
    <col min="5" max="5" width="28.7109375" style="90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9" width="16.42578125" hidden="1" customWidth="1" outlineLevel="1"/>
    <col min="10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4.57031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15" customWidth="1" collapsed="1"/>
  </cols>
  <sheetData>
    <row r="1" spans="1:28" ht="26.25" x14ac:dyDescent="0.4">
      <c r="A1" s="77" t="s">
        <v>18</v>
      </c>
      <c r="E1"/>
    </row>
    <row r="2" spans="1:28" ht="15.75" x14ac:dyDescent="0.25">
      <c r="A2" s="79" t="s">
        <v>204</v>
      </c>
      <c r="B2" s="79"/>
      <c r="C2" s="80" t="s">
        <v>305</v>
      </c>
      <c r="E2"/>
    </row>
    <row r="3" spans="1:28" ht="16.5" thickBot="1" x14ac:dyDescent="0.3">
      <c r="A3" s="79" t="s">
        <v>20</v>
      </c>
      <c r="B3" s="79"/>
      <c r="C3" s="81">
        <f>'Virtuálny účet detailný prehľad'!C3</f>
        <v>2026</v>
      </c>
      <c r="E3"/>
    </row>
    <row r="4" spans="1:28" ht="18.75" thickBot="1" x14ac:dyDescent="0.3">
      <c r="A4" s="79" t="s">
        <v>21</v>
      </c>
      <c r="B4" s="79"/>
      <c r="C4" s="82">
        <f>'Virtuálny účet detailný prehľad'!C4</f>
        <v>46174</v>
      </c>
      <c r="E4"/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07" t="s">
        <v>206</v>
      </c>
      <c r="Q4" s="720"/>
      <c r="R4" s="720"/>
      <c r="S4" s="720"/>
      <c r="T4" s="720"/>
      <c r="U4" s="720"/>
      <c r="V4" s="720"/>
      <c r="W4" s="608"/>
    </row>
    <row r="5" spans="1:28" ht="18.75" customHeight="1" thickBot="1" x14ac:dyDescent="0.3">
      <c r="E5"/>
      <c r="G5" s="717"/>
      <c r="H5" s="718"/>
      <c r="I5" s="718"/>
      <c r="J5" s="718"/>
      <c r="K5" s="718"/>
      <c r="L5" s="718"/>
      <c r="M5" s="718"/>
      <c r="N5" s="718"/>
      <c r="O5" s="719"/>
      <c r="P5" s="721" t="s">
        <v>80</v>
      </c>
      <c r="Q5" s="722"/>
      <c r="R5" s="729" t="s">
        <v>23</v>
      </c>
      <c r="S5" s="722"/>
      <c r="T5" s="723" t="s">
        <v>207</v>
      </c>
      <c r="U5" s="725" t="s">
        <v>208</v>
      </c>
      <c r="V5" s="730" t="s">
        <v>209</v>
      </c>
      <c r="W5" s="732" t="s">
        <v>210</v>
      </c>
      <c r="Y5" s="679" t="s">
        <v>27</v>
      </c>
      <c r="Z5" s="680"/>
      <c r="AA5" s="727" t="s">
        <v>28</v>
      </c>
    </row>
    <row r="6" spans="1:28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24"/>
      <c r="U6" s="726"/>
      <c r="V6" s="731"/>
      <c r="W6" s="733"/>
      <c r="Y6" s="565" t="s">
        <v>41</v>
      </c>
      <c r="Z6" s="566" t="s">
        <v>42</v>
      </c>
      <c r="AA6" s="728"/>
    </row>
    <row r="7" spans="1:28" s="90" customFormat="1" ht="76.5" customHeight="1" x14ac:dyDescent="0.2">
      <c r="A7" s="63">
        <v>1</v>
      </c>
      <c r="B7" s="86" t="s">
        <v>99</v>
      </c>
      <c r="C7" s="66" t="s">
        <v>306</v>
      </c>
      <c r="D7" s="87" t="s">
        <v>307</v>
      </c>
      <c r="E7" s="88" t="s">
        <v>308</v>
      </c>
      <c r="F7" s="135">
        <v>44743</v>
      </c>
      <c r="G7" s="277">
        <v>6</v>
      </c>
      <c r="H7" s="278">
        <v>188739</v>
      </c>
      <c r="I7" s="275" t="str">
        <f>IF(YEAR($F7)=2021,G7,"0€")</f>
        <v>0€</v>
      </c>
      <c r="J7" s="275" t="str">
        <f>IF(YEAR($F7)=2021,H7,"0€")</f>
        <v>0€</v>
      </c>
      <c r="K7" s="280">
        <f>IF(YEAR($F7)&gt;2021,G7,0)</f>
        <v>6</v>
      </c>
      <c r="L7" s="280">
        <f>IF(YEAR($F7)&gt;2021,H7,0)</f>
        <v>188739</v>
      </c>
      <c r="M7" s="276" t="s">
        <v>218</v>
      </c>
      <c r="N7" s="276"/>
      <c r="O7" s="281">
        <f>-2*G7+H7</f>
        <v>188727</v>
      </c>
      <c r="P7" s="302">
        <v>0</v>
      </c>
      <c r="Q7" s="301">
        <v>0</v>
      </c>
      <c r="R7" s="301">
        <v>0</v>
      </c>
      <c r="S7" s="301">
        <v>0</v>
      </c>
      <c r="T7" s="129">
        <f>R7-P7</f>
        <v>0</v>
      </c>
      <c r="U7" s="129">
        <f>S7-Q7</f>
        <v>0</v>
      </c>
      <c r="V7" s="298"/>
      <c r="W7" s="284">
        <f>-2*T7+U7</f>
        <v>0</v>
      </c>
      <c r="Y7" s="564">
        <f>I7+K7+T7</f>
        <v>6</v>
      </c>
      <c r="Z7" s="575">
        <f>J7+L7+U7</f>
        <v>188739</v>
      </c>
      <c r="AA7" s="303">
        <f>O7+W7</f>
        <v>188727</v>
      </c>
    </row>
    <row r="8" spans="1:28" s="90" customFormat="1" ht="76.5" customHeight="1" x14ac:dyDescent="0.2">
      <c r="A8" s="63">
        <v>2</v>
      </c>
      <c r="B8" s="86" t="s">
        <v>99</v>
      </c>
      <c r="C8" s="66" t="s">
        <v>215</v>
      </c>
      <c r="D8" s="87" t="s">
        <v>229</v>
      </c>
      <c r="E8" s="88" t="s">
        <v>309</v>
      </c>
      <c r="F8" s="135">
        <v>44682</v>
      </c>
      <c r="G8" s="277">
        <v>0</v>
      </c>
      <c r="H8" s="278">
        <v>84914</v>
      </c>
      <c r="I8" s="275" t="str">
        <f t="shared" ref="I8:I39" si="0">IF(YEAR($F8)=2021,G8,"0€")</f>
        <v>0€</v>
      </c>
      <c r="J8" s="275" t="str">
        <f t="shared" ref="J8:J39" si="1">IF(YEAR($F8)=2021,H8,"0€")</f>
        <v>0€</v>
      </c>
      <c r="K8" s="280">
        <f t="shared" ref="K8:K35" si="2">IF(YEAR($F8)&gt;2021,G8,0)</f>
        <v>0</v>
      </c>
      <c r="L8" s="280">
        <f t="shared" ref="L8:L35" si="3">IF(YEAR($F8)&gt;2021,H8,0)</f>
        <v>84914</v>
      </c>
      <c r="M8" s="276" t="s">
        <v>218</v>
      </c>
      <c r="N8" s="276"/>
      <c r="O8" s="281">
        <f t="shared" ref="O8:O40" si="4">-2*G8+H8</f>
        <v>84914</v>
      </c>
      <c r="P8" s="302">
        <v>0</v>
      </c>
      <c r="Q8" s="301">
        <v>0</v>
      </c>
      <c r="R8" s="301">
        <v>0</v>
      </c>
      <c r="S8" s="301">
        <v>0</v>
      </c>
      <c r="T8" s="276">
        <f t="shared" ref="T8:U22" si="5">R8-P8</f>
        <v>0</v>
      </c>
      <c r="U8" s="276">
        <f t="shared" si="5"/>
        <v>0</v>
      </c>
      <c r="V8" s="290"/>
      <c r="W8" s="284">
        <f t="shared" ref="W8:W40" si="6">-2*T8+U8</f>
        <v>0</v>
      </c>
      <c r="Y8" s="140">
        <f>I8+K8+T8</f>
        <v>0</v>
      </c>
      <c r="Z8" s="139">
        <f t="shared" ref="Z8:Z40" si="7">J8+L8+U8</f>
        <v>84914</v>
      </c>
      <c r="AA8" s="303">
        <f t="shared" ref="AA8:AA40" si="8">O8+W8</f>
        <v>84914</v>
      </c>
    </row>
    <row r="9" spans="1:28" s="90" customFormat="1" ht="50.25" customHeight="1" x14ac:dyDescent="0.2">
      <c r="A9" s="507">
        <v>3</v>
      </c>
      <c r="B9" s="508" t="s">
        <v>99</v>
      </c>
      <c r="C9" s="508" t="s">
        <v>310</v>
      </c>
      <c r="D9" s="509" t="s">
        <v>311</v>
      </c>
      <c r="E9" s="510" t="s">
        <v>312</v>
      </c>
      <c r="F9" s="135">
        <v>44774</v>
      </c>
      <c r="G9" s="282">
        <v>6155</v>
      </c>
      <c r="H9" s="283">
        <f>70656.1+36024</f>
        <v>106680.1</v>
      </c>
      <c r="I9" s="275" t="str">
        <f t="shared" si="0"/>
        <v>0€</v>
      </c>
      <c r="J9" s="275" t="str">
        <f t="shared" si="1"/>
        <v>0€</v>
      </c>
      <c r="K9" s="280">
        <f t="shared" si="2"/>
        <v>6155</v>
      </c>
      <c r="L9" s="280">
        <f t="shared" si="3"/>
        <v>106680.1</v>
      </c>
      <c r="M9" s="276" t="s">
        <v>218</v>
      </c>
      <c r="N9" s="276"/>
      <c r="O9" s="281">
        <f>-2*G9+H9</f>
        <v>94370.1</v>
      </c>
      <c r="P9" s="302">
        <v>0</v>
      </c>
      <c r="Q9" s="301">
        <v>0</v>
      </c>
      <c r="R9" s="301">
        <v>0</v>
      </c>
      <c r="S9" s="301">
        <v>0</v>
      </c>
      <c r="T9" s="276">
        <f t="shared" si="5"/>
        <v>0</v>
      </c>
      <c r="U9" s="276">
        <f t="shared" si="5"/>
        <v>0</v>
      </c>
      <c r="V9" s="288"/>
      <c r="W9" s="284">
        <f t="shared" si="6"/>
        <v>0</v>
      </c>
      <c r="Y9" s="140">
        <f t="shared" ref="Y9:Y40" si="9">I9+K9+T9</f>
        <v>6155</v>
      </c>
      <c r="Z9" s="139">
        <f t="shared" si="7"/>
        <v>106680.1</v>
      </c>
      <c r="AA9" s="303">
        <f t="shared" si="8"/>
        <v>94370.1</v>
      </c>
    </row>
    <row r="10" spans="1:28" s="90" customFormat="1" ht="63.75" customHeight="1" x14ac:dyDescent="0.2">
      <c r="A10" s="63">
        <v>4</v>
      </c>
      <c r="B10" s="86" t="s">
        <v>99</v>
      </c>
      <c r="C10" s="66" t="s">
        <v>313</v>
      </c>
      <c r="D10" s="87" t="s">
        <v>314</v>
      </c>
      <c r="E10" s="93" t="s">
        <v>315</v>
      </c>
      <c r="F10" s="135">
        <v>45200</v>
      </c>
      <c r="G10" s="286">
        <v>69402</v>
      </c>
      <c r="H10" s="287">
        <v>200494</v>
      </c>
      <c r="I10" s="275" t="str">
        <f t="shared" si="0"/>
        <v>0€</v>
      </c>
      <c r="J10" s="275" t="str">
        <f t="shared" si="1"/>
        <v>0€</v>
      </c>
      <c r="K10" s="280">
        <f t="shared" si="2"/>
        <v>69402</v>
      </c>
      <c r="L10" s="280">
        <f t="shared" si="3"/>
        <v>200494</v>
      </c>
      <c r="M10" s="276" t="s">
        <v>218</v>
      </c>
      <c r="N10" s="276"/>
      <c r="O10" s="281">
        <f t="shared" si="4"/>
        <v>61690</v>
      </c>
      <c r="P10" s="302">
        <v>0</v>
      </c>
      <c r="Q10" s="301">
        <v>0</v>
      </c>
      <c r="R10" s="301">
        <v>0</v>
      </c>
      <c r="S10" s="301">
        <v>0</v>
      </c>
      <c r="T10" s="276">
        <f t="shared" si="5"/>
        <v>0</v>
      </c>
      <c r="U10" s="276">
        <f t="shared" si="5"/>
        <v>0</v>
      </c>
      <c r="V10" s="288"/>
      <c r="W10" s="284">
        <f t="shared" si="6"/>
        <v>0</v>
      </c>
      <c r="Y10" s="140">
        <f t="shared" si="9"/>
        <v>69402</v>
      </c>
      <c r="Z10" s="139">
        <f t="shared" si="7"/>
        <v>200494</v>
      </c>
      <c r="AA10" s="303">
        <f t="shared" si="8"/>
        <v>61690</v>
      </c>
    </row>
    <row r="11" spans="1:28" s="90" customFormat="1" ht="48" customHeight="1" x14ac:dyDescent="0.2">
      <c r="A11" s="63">
        <v>5</v>
      </c>
      <c r="B11" s="86" t="s">
        <v>99</v>
      </c>
      <c r="C11" s="86" t="s">
        <v>316</v>
      </c>
      <c r="D11" s="87" t="s">
        <v>317</v>
      </c>
      <c r="E11" s="93" t="s">
        <v>318</v>
      </c>
      <c r="F11" s="135">
        <v>45474</v>
      </c>
      <c r="G11" s="286">
        <v>41403</v>
      </c>
      <c r="H11" s="287">
        <v>22367</v>
      </c>
      <c r="I11" s="275" t="str">
        <f t="shared" si="0"/>
        <v>0€</v>
      </c>
      <c r="J11" s="275" t="str">
        <f t="shared" si="1"/>
        <v>0€</v>
      </c>
      <c r="K11" s="280">
        <f t="shared" si="2"/>
        <v>41403</v>
      </c>
      <c r="L11" s="280">
        <f t="shared" si="3"/>
        <v>22367</v>
      </c>
      <c r="M11" s="276" t="s">
        <v>218</v>
      </c>
      <c r="N11" s="276"/>
      <c r="O11" s="281">
        <f t="shared" si="4"/>
        <v>-60439</v>
      </c>
      <c r="P11" s="302">
        <v>0</v>
      </c>
      <c r="Q11" s="301">
        <v>0</v>
      </c>
      <c r="R11" s="301">
        <v>0</v>
      </c>
      <c r="S11" s="301">
        <v>0</v>
      </c>
      <c r="T11" s="276">
        <f t="shared" si="5"/>
        <v>0</v>
      </c>
      <c r="U11" s="276">
        <f t="shared" si="5"/>
        <v>0</v>
      </c>
      <c r="V11" s="288"/>
      <c r="W11" s="284">
        <f t="shared" si="6"/>
        <v>0</v>
      </c>
      <c r="Y11" s="140">
        <f t="shared" si="9"/>
        <v>41403</v>
      </c>
      <c r="Z11" s="139">
        <f t="shared" si="7"/>
        <v>22367</v>
      </c>
      <c r="AA11" s="303">
        <f>O11+W11</f>
        <v>-60439</v>
      </c>
      <c r="AB11" s="490"/>
    </row>
    <row r="12" spans="1:28" s="90" customFormat="1" ht="92.25" customHeight="1" x14ac:dyDescent="0.2">
      <c r="A12" s="63">
        <v>6</v>
      </c>
      <c r="B12" s="86" t="s">
        <v>99</v>
      </c>
      <c r="C12" s="86" t="s">
        <v>319</v>
      </c>
      <c r="D12" s="496" t="s">
        <v>320</v>
      </c>
      <c r="E12" s="93" t="s">
        <v>321</v>
      </c>
      <c r="F12" s="135">
        <v>45627</v>
      </c>
      <c r="G12" s="286">
        <v>2337</v>
      </c>
      <c r="H12" s="287">
        <v>0</v>
      </c>
      <c r="I12" s="275" t="str">
        <f t="shared" si="0"/>
        <v>0€</v>
      </c>
      <c r="J12" s="275" t="str">
        <f t="shared" si="1"/>
        <v>0€</v>
      </c>
      <c r="K12" s="280">
        <f t="shared" si="2"/>
        <v>2337</v>
      </c>
      <c r="L12" s="280">
        <f t="shared" si="3"/>
        <v>0</v>
      </c>
      <c r="M12" s="276" t="s">
        <v>218</v>
      </c>
      <c r="N12" s="276"/>
      <c r="O12" s="281">
        <f t="shared" si="4"/>
        <v>-4674</v>
      </c>
      <c r="P12" s="302">
        <v>0</v>
      </c>
      <c r="Q12" s="301">
        <v>0</v>
      </c>
      <c r="R12" s="301">
        <v>0</v>
      </c>
      <c r="S12" s="301">
        <v>0</v>
      </c>
      <c r="T12" s="276">
        <f t="shared" si="5"/>
        <v>0</v>
      </c>
      <c r="U12" s="276">
        <f t="shared" si="5"/>
        <v>0</v>
      </c>
      <c r="V12" s="288"/>
      <c r="W12" s="284">
        <f t="shared" si="6"/>
        <v>0</v>
      </c>
      <c r="Y12" s="140">
        <f t="shared" si="9"/>
        <v>2337</v>
      </c>
      <c r="Z12" s="139">
        <f t="shared" si="7"/>
        <v>0</v>
      </c>
      <c r="AA12" s="303">
        <f t="shared" si="8"/>
        <v>-4674</v>
      </c>
    </row>
    <row r="13" spans="1:28" s="90" customFormat="1" ht="66.75" customHeight="1" x14ac:dyDescent="0.2">
      <c r="A13" s="63">
        <v>7</v>
      </c>
      <c r="B13" s="86" t="s">
        <v>99</v>
      </c>
      <c r="C13" s="86" t="s">
        <v>322</v>
      </c>
      <c r="D13" s="496" t="s">
        <v>323</v>
      </c>
      <c r="E13" s="93" t="s">
        <v>146</v>
      </c>
      <c r="F13" s="135">
        <v>46023</v>
      </c>
      <c r="G13" s="286">
        <v>20318</v>
      </c>
      <c r="H13" s="287">
        <v>0</v>
      </c>
      <c r="I13" s="275" t="str">
        <f t="shared" si="0"/>
        <v>0€</v>
      </c>
      <c r="J13" s="275" t="str">
        <f t="shared" si="1"/>
        <v>0€</v>
      </c>
      <c r="K13" s="280">
        <f t="shared" si="2"/>
        <v>20318</v>
      </c>
      <c r="L13" s="280">
        <f t="shared" si="3"/>
        <v>0</v>
      </c>
      <c r="M13" s="276" t="s">
        <v>218</v>
      </c>
      <c r="N13" s="276"/>
      <c r="O13" s="281">
        <f t="shared" si="4"/>
        <v>-40636</v>
      </c>
      <c r="P13" s="302">
        <v>0</v>
      </c>
      <c r="Q13" s="301">
        <v>0</v>
      </c>
      <c r="R13" s="301">
        <v>0</v>
      </c>
      <c r="S13" s="301">
        <v>0</v>
      </c>
      <c r="T13" s="276">
        <f t="shared" si="5"/>
        <v>0</v>
      </c>
      <c r="U13" s="276">
        <f t="shared" si="5"/>
        <v>0</v>
      </c>
      <c r="V13" s="288"/>
      <c r="W13" s="284">
        <f t="shared" si="6"/>
        <v>0</v>
      </c>
      <c r="Y13" s="140">
        <f t="shared" si="9"/>
        <v>20318</v>
      </c>
      <c r="Z13" s="139">
        <f t="shared" si="7"/>
        <v>0</v>
      </c>
      <c r="AA13" s="303">
        <f t="shared" si="8"/>
        <v>-40636</v>
      </c>
    </row>
    <row r="14" spans="1:28" ht="21" customHeight="1" x14ac:dyDescent="0.2">
      <c r="A14" s="63">
        <v>8</v>
      </c>
      <c r="B14" s="86" t="s">
        <v>99</v>
      </c>
      <c r="C14" s="86"/>
      <c r="D14" s="66"/>
      <c r="E14" s="94"/>
      <c r="F14" s="383"/>
      <c r="G14" s="286">
        <v>0</v>
      </c>
      <c r="H14" s="287">
        <v>0</v>
      </c>
      <c r="I14" s="275" t="str">
        <f t="shared" si="0"/>
        <v>0€</v>
      </c>
      <c r="J14" s="275" t="str">
        <f t="shared" si="1"/>
        <v>0€</v>
      </c>
      <c r="K14" s="280">
        <f t="shared" si="2"/>
        <v>0</v>
      </c>
      <c r="L14" s="280">
        <f t="shared" si="3"/>
        <v>0</v>
      </c>
      <c r="M14" s="276" t="s">
        <v>223</v>
      </c>
      <c r="N14" s="276"/>
      <c r="O14" s="281">
        <f t="shared" si="4"/>
        <v>0</v>
      </c>
      <c r="P14" s="302">
        <v>0</v>
      </c>
      <c r="Q14" s="301">
        <v>0</v>
      </c>
      <c r="R14" s="301">
        <v>0</v>
      </c>
      <c r="S14" s="301">
        <v>0</v>
      </c>
      <c r="T14" s="276">
        <f t="shared" si="5"/>
        <v>0</v>
      </c>
      <c r="U14" s="276">
        <f t="shared" si="5"/>
        <v>0</v>
      </c>
      <c r="V14" s="288"/>
      <c r="W14" s="284">
        <f t="shared" si="6"/>
        <v>0</v>
      </c>
      <c r="Y14" s="140">
        <f t="shared" si="9"/>
        <v>0</v>
      </c>
      <c r="Z14" s="139">
        <f t="shared" si="7"/>
        <v>0</v>
      </c>
      <c r="AA14" s="303">
        <f t="shared" si="8"/>
        <v>0</v>
      </c>
    </row>
    <row r="15" spans="1:28" ht="21" customHeight="1" x14ac:dyDescent="0.2">
      <c r="A15" s="63">
        <v>9</v>
      </c>
      <c r="B15" s="86" t="s">
        <v>99</v>
      </c>
      <c r="C15" s="86"/>
      <c r="D15" s="66"/>
      <c r="E15" s="94"/>
      <c r="F15" s="384"/>
      <c r="G15" s="286">
        <v>0</v>
      </c>
      <c r="H15" s="287">
        <v>0</v>
      </c>
      <c r="I15" s="275" t="str">
        <f t="shared" si="0"/>
        <v>0€</v>
      </c>
      <c r="J15" s="275" t="str">
        <f t="shared" si="1"/>
        <v>0€</v>
      </c>
      <c r="K15" s="280">
        <f t="shared" si="2"/>
        <v>0</v>
      </c>
      <c r="L15" s="280">
        <f t="shared" si="3"/>
        <v>0</v>
      </c>
      <c r="M15" s="276" t="s">
        <v>223</v>
      </c>
      <c r="N15" s="276"/>
      <c r="O15" s="281">
        <f t="shared" si="4"/>
        <v>0</v>
      </c>
      <c r="P15" s="302">
        <v>0</v>
      </c>
      <c r="Q15" s="301">
        <v>0</v>
      </c>
      <c r="R15" s="301">
        <v>0</v>
      </c>
      <c r="S15" s="301">
        <v>0</v>
      </c>
      <c r="T15" s="276">
        <f t="shared" si="5"/>
        <v>0</v>
      </c>
      <c r="U15" s="276">
        <f t="shared" si="5"/>
        <v>0</v>
      </c>
      <c r="V15" s="288"/>
      <c r="W15" s="284">
        <f t="shared" si="6"/>
        <v>0</v>
      </c>
      <c r="Y15" s="140">
        <f t="shared" si="9"/>
        <v>0</v>
      </c>
      <c r="Z15" s="139">
        <f t="shared" si="7"/>
        <v>0</v>
      </c>
      <c r="AA15" s="303">
        <f t="shared" si="8"/>
        <v>0</v>
      </c>
    </row>
    <row r="16" spans="1:28" ht="21" customHeight="1" x14ac:dyDescent="0.2">
      <c r="A16" s="63">
        <v>10</v>
      </c>
      <c r="B16" s="86" t="s">
        <v>99</v>
      </c>
      <c r="C16" s="86"/>
      <c r="D16" s="86"/>
      <c r="E16" s="87"/>
      <c r="F16" s="384"/>
      <c r="G16" s="286">
        <v>0</v>
      </c>
      <c r="H16" s="287">
        <v>0</v>
      </c>
      <c r="I16" s="275" t="str">
        <f t="shared" si="0"/>
        <v>0€</v>
      </c>
      <c r="J16" s="275" t="str">
        <f t="shared" si="1"/>
        <v>0€</v>
      </c>
      <c r="K16" s="280">
        <f t="shared" si="2"/>
        <v>0</v>
      </c>
      <c r="L16" s="280">
        <f t="shared" si="3"/>
        <v>0</v>
      </c>
      <c r="M16" s="276" t="s">
        <v>223</v>
      </c>
      <c r="N16" s="276"/>
      <c r="O16" s="281">
        <f t="shared" si="4"/>
        <v>0</v>
      </c>
      <c r="P16" s="302">
        <v>0</v>
      </c>
      <c r="Q16" s="301">
        <v>0</v>
      </c>
      <c r="R16" s="301">
        <v>0</v>
      </c>
      <c r="S16" s="301">
        <v>0</v>
      </c>
      <c r="T16" s="276">
        <f t="shared" si="5"/>
        <v>0</v>
      </c>
      <c r="U16" s="276">
        <f t="shared" si="5"/>
        <v>0</v>
      </c>
      <c r="V16" s="288"/>
      <c r="W16" s="284">
        <f t="shared" si="6"/>
        <v>0</v>
      </c>
      <c r="Y16" s="140">
        <f t="shared" si="9"/>
        <v>0</v>
      </c>
      <c r="Z16" s="139">
        <f t="shared" si="7"/>
        <v>0</v>
      </c>
      <c r="AA16" s="303">
        <f t="shared" si="8"/>
        <v>0</v>
      </c>
    </row>
    <row r="17" spans="1:27" ht="21" customHeight="1" x14ac:dyDescent="0.2">
      <c r="A17" s="63">
        <v>11</v>
      </c>
      <c r="B17" s="86" t="s">
        <v>99</v>
      </c>
      <c r="C17" s="594"/>
      <c r="D17" s="1"/>
      <c r="E17" s="122"/>
      <c r="F17" s="383"/>
      <c r="G17" s="286">
        <v>0</v>
      </c>
      <c r="H17" s="287">
        <v>0</v>
      </c>
      <c r="I17" s="275" t="str">
        <f t="shared" si="0"/>
        <v>0€</v>
      </c>
      <c r="J17" s="275" t="str">
        <f t="shared" si="1"/>
        <v>0€</v>
      </c>
      <c r="K17" s="280">
        <f t="shared" si="2"/>
        <v>0</v>
      </c>
      <c r="L17" s="280">
        <f t="shared" si="3"/>
        <v>0</v>
      </c>
      <c r="M17" s="276" t="s">
        <v>223</v>
      </c>
      <c r="N17" s="276"/>
      <c r="O17" s="281">
        <f t="shared" si="4"/>
        <v>0</v>
      </c>
      <c r="P17" s="302">
        <v>0</v>
      </c>
      <c r="Q17" s="301">
        <v>0</v>
      </c>
      <c r="R17" s="301">
        <v>0</v>
      </c>
      <c r="S17" s="301">
        <v>0</v>
      </c>
      <c r="T17" s="276">
        <f t="shared" si="5"/>
        <v>0</v>
      </c>
      <c r="U17" s="276">
        <f t="shared" si="5"/>
        <v>0</v>
      </c>
      <c r="V17" s="288"/>
      <c r="W17" s="284">
        <f t="shared" si="6"/>
        <v>0</v>
      </c>
      <c r="Y17" s="140">
        <f t="shared" si="9"/>
        <v>0</v>
      </c>
      <c r="Z17" s="139">
        <f t="shared" si="7"/>
        <v>0</v>
      </c>
      <c r="AA17" s="303">
        <f t="shared" si="8"/>
        <v>0</v>
      </c>
    </row>
    <row r="18" spans="1:27" ht="21" customHeight="1" x14ac:dyDescent="0.2">
      <c r="A18" s="63">
        <v>12</v>
      </c>
      <c r="B18" s="86" t="s">
        <v>99</v>
      </c>
      <c r="C18" s="177"/>
      <c r="D18" s="190"/>
      <c r="E18" s="117"/>
      <c r="F18" s="383"/>
      <c r="G18" s="286">
        <v>0</v>
      </c>
      <c r="H18" s="287">
        <v>0</v>
      </c>
      <c r="I18" s="275" t="str">
        <f t="shared" si="0"/>
        <v>0€</v>
      </c>
      <c r="J18" s="275" t="str">
        <f t="shared" si="1"/>
        <v>0€</v>
      </c>
      <c r="K18" s="280">
        <f t="shared" si="2"/>
        <v>0</v>
      </c>
      <c r="L18" s="280">
        <f t="shared" si="3"/>
        <v>0</v>
      </c>
      <c r="M18" s="276" t="s">
        <v>223</v>
      </c>
      <c r="N18" s="276"/>
      <c r="O18" s="281">
        <f t="shared" si="4"/>
        <v>0</v>
      </c>
      <c r="P18" s="302">
        <v>0</v>
      </c>
      <c r="Q18" s="301">
        <v>0</v>
      </c>
      <c r="R18" s="301">
        <v>0</v>
      </c>
      <c r="S18" s="301">
        <v>0</v>
      </c>
      <c r="T18" s="276">
        <f t="shared" si="5"/>
        <v>0</v>
      </c>
      <c r="U18" s="276">
        <f t="shared" si="5"/>
        <v>0</v>
      </c>
      <c r="V18" s="288"/>
      <c r="W18" s="284">
        <f t="shared" si="6"/>
        <v>0</v>
      </c>
      <c r="Y18" s="140">
        <f t="shared" si="9"/>
        <v>0</v>
      </c>
      <c r="Z18" s="139">
        <f t="shared" si="7"/>
        <v>0</v>
      </c>
      <c r="AA18" s="303">
        <f t="shared" si="8"/>
        <v>0</v>
      </c>
    </row>
    <row r="19" spans="1:27" ht="21" customHeight="1" x14ac:dyDescent="0.2">
      <c r="A19" s="63">
        <v>13</v>
      </c>
      <c r="B19" s="86" t="s">
        <v>99</v>
      </c>
      <c r="C19" s="177"/>
      <c r="D19" s="66"/>
      <c r="E19" s="117"/>
      <c r="F19" s="385"/>
      <c r="G19" s="286">
        <v>0</v>
      </c>
      <c r="H19" s="287">
        <v>0</v>
      </c>
      <c r="I19" s="275" t="str">
        <f t="shared" si="0"/>
        <v>0€</v>
      </c>
      <c r="J19" s="275" t="str">
        <f t="shared" si="1"/>
        <v>0€</v>
      </c>
      <c r="K19" s="280">
        <f t="shared" si="2"/>
        <v>0</v>
      </c>
      <c r="L19" s="280">
        <f t="shared" si="3"/>
        <v>0</v>
      </c>
      <c r="M19" s="276" t="s">
        <v>223</v>
      </c>
      <c r="N19" s="276"/>
      <c r="O19" s="281">
        <f t="shared" si="4"/>
        <v>0</v>
      </c>
      <c r="P19" s="302">
        <v>0</v>
      </c>
      <c r="Q19" s="301">
        <v>0</v>
      </c>
      <c r="R19" s="301">
        <v>0</v>
      </c>
      <c r="S19" s="301">
        <v>0</v>
      </c>
      <c r="T19" s="276">
        <f t="shared" si="5"/>
        <v>0</v>
      </c>
      <c r="U19" s="276">
        <f t="shared" si="5"/>
        <v>0</v>
      </c>
      <c r="V19" s="288"/>
      <c r="W19" s="284">
        <f t="shared" si="6"/>
        <v>0</v>
      </c>
      <c r="Y19" s="140">
        <f t="shared" si="9"/>
        <v>0</v>
      </c>
      <c r="Z19" s="139">
        <f t="shared" si="7"/>
        <v>0</v>
      </c>
      <c r="AA19" s="303">
        <f t="shared" si="8"/>
        <v>0</v>
      </c>
    </row>
    <row r="20" spans="1:27" ht="21" customHeight="1" x14ac:dyDescent="0.2">
      <c r="A20" s="63">
        <v>14</v>
      </c>
      <c r="B20" s="86" t="s">
        <v>99</v>
      </c>
      <c r="C20" s="177"/>
      <c r="D20" s="66"/>
      <c r="E20" s="117"/>
      <c r="F20" s="385"/>
      <c r="G20" s="286">
        <v>0</v>
      </c>
      <c r="H20" s="287">
        <v>0</v>
      </c>
      <c r="I20" s="275" t="str">
        <f t="shared" si="0"/>
        <v>0€</v>
      </c>
      <c r="J20" s="275" t="str">
        <f t="shared" si="1"/>
        <v>0€</v>
      </c>
      <c r="K20" s="280">
        <f t="shared" si="2"/>
        <v>0</v>
      </c>
      <c r="L20" s="280">
        <f t="shared" si="3"/>
        <v>0</v>
      </c>
      <c r="M20" s="276" t="s">
        <v>223</v>
      </c>
      <c r="N20" s="276"/>
      <c r="O20" s="281">
        <f t="shared" si="4"/>
        <v>0</v>
      </c>
      <c r="P20" s="302">
        <v>0</v>
      </c>
      <c r="Q20" s="301">
        <v>0</v>
      </c>
      <c r="R20" s="301">
        <v>0</v>
      </c>
      <c r="S20" s="301">
        <v>0</v>
      </c>
      <c r="T20" s="276">
        <f t="shared" si="5"/>
        <v>0</v>
      </c>
      <c r="U20" s="276">
        <f t="shared" si="5"/>
        <v>0</v>
      </c>
      <c r="V20" s="288"/>
      <c r="W20" s="284">
        <f t="shared" si="6"/>
        <v>0</v>
      </c>
      <c r="Y20" s="140">
        <f t="shared" si="9"/>
        <v>0</v>
      </c>
      <c r="Z20" s="139">
        <f t="shared" si="7"/>
        <v>0</v>
      </c>
      <c r="AA20" s="303">
        <f t="shared" si="8"/>
        <v>0</v>
      </c>
    </row>
    <row r="21" spans="1:27" ht="21" customHeight="1" x14ac:dyDescent="0.2">
      <c r="A21" s="63">
        <v>15</v>
      </c>
      <c r="B21" s="86" t="s">
        <v>99</v>
      </c>
      <c r="C21" s="177"/>
      <c r="D21" s="250"/>
      <c r="E21" s="117"/>
      <c r="F21" s="386"/>
      <c r="G21" s="286">
        <v>0</v>
      </c>
      <c r="H21" s="287">
        <v>0</v>
      </c>
      <c r="I21" s="275" t="str">
        <f t="shared" si="0"/>
        <v>0€</v>
      </c>
      <c r="J21" s="275" t="str">
        <f t="shared" si="1"/>
        <v>0€</v>
      </c>
      <c r="K21" s="280">
        <f t="shared" si="2"/>
        <v>0</v>
      </c>
      <c r="L21" s="280">
        <f t="shared" si="3"/>
        <v>0</v>
      </c>
      <c r="M21" s="276" t="s">
        <v>223</v>
      </c>
      <c r="N21" s="276"/>
      <c r="O21" s="281">
        <f t="shared" si="4"/>
        <v>0</v>
      </c>
      <c r="P21" s="302">
        <v>0</v>
      </c>
      <c r="Q21" s="301">
        <v>0</v>
      </c>
      <c r="R21" s="301">
        <v>0</v>
      </c>
      <c r="S21" s="301">
        <v>0</v>
      </c>
      <c r="T21" s="276">
        <f t="shared" si="5"/>
        <v>0</v>
      </c>
      <c r="U21" s="276">
        <f t="shared" si="5"/>
        <v>0</v>
      </c>
      <c r="V21" s="288"/>
      <c r="W21" s="284">
        <f t="shared" si="6"/>
        <v>0</v>
      </c>
      <c r="Y21" s="140">
        <f t="shared" si="9"/>
        <v>0</v>
      </c>
      <c r="Z21" s="139">
        <f t="shared" si="7"/>
        <v>0</v>
      </c>
      <c r="AA21" s="303">
        <f t="shared" si="8"/>
        <v>0</v>
      </c>
    </row>
    <row r="22" spans="1:27" ht="21" customHeight="1" x14ac:dyDescent="0.2">
      <c r="A22" s="63">
        <v>16</v>
      </c>
      <c r="B22" s="86" t="s">
        <v>99</v>
      </c>
      <c r="C22" s="121"/>
      <c r="D22" s="261"/>
      <c r="E22" s="177"/>
      <c r="F22" s="387"/>
      <c r="G22" s="286">
        <v>0</v>
      </c>
      <c r="H22" s="287">
        <v>0</v>
      </c>
      <c r="I22" s="275" t="str">
        <f t="shared" si="0"/>
        <v>0€</v>
      </c>
      <c r="J22" s="275" t="str">
        <f t="shared" si="1"/>
        <v>0€</v>
      </c>
      <c r="K22" s="280">
        <f t="shared" si="2"/>
        <v>0</v>
      </c>
      <c r="L22" s="280">
        <f t="shared" si="3"/>
        <v>0</v>
      </c>
      <c r="M22" s="276" t="s">
        <v>223</v>
      </c>
      <c r="N22" s="276"/>
      <c r="O22" s="281">
        <f t="shared" si="4"/>
        <v>0</v>
      </c>
      <c r="P22" s="302">
        <v>0</v>
      </c>
      <c r="Q22" s="301">
        <v>0</v>
      </c>
      <c r="R22" s="301">
        <v>0</v>
      </c>
      <c r="S22" s="301">
        <v>0</v>
      </c>
      <c r="T22" s="276">
        <f t="shared" si="5"/>
        <v>0</v>
      </c>
      <c r="U22" s="276">
        <f t="shared" si="5"/>
        <v>0</v>
      </c>
      <c r="V22" s="288"/>
      <c r="W22" s="284">
        <f t="shared" si="6"/>
        <v>0</v>
      </c>
      <c r="Y22" s="140">
        <f t="shared" si="9"/>
        <v>0</v>
      </c>
      <c r="Z22" s="139">
        <f t="shared" si="7"/>
        <v>0</v>
      </c>
      <c r="AA22" s="303">
        <f t="shared" si="8"/>
        <v>0</v>
      </c>
    </row>
    <row r="23" spans="1:27" ht="18.75" customHeight="1" x14ac:dyDescent="0.2">
      <c r="A23" s="63">
        <v>17</v>
      </c>
      <c r="B23" s="86" t="s">
        <v>99</v>
      </c>
      <c r="C23" s="121"/>
      <c r="D23" s="261"/>
      <c r="E23" s="177"/>
      <c r="F23" s="387"/>
      <c r="G23" s="286">
        <v>0</v>
      </c>
      <c r="H23" s="287">
        <v>0</v>
      </c>
      <c r="I23" s="275" t="str">
        <f t="shared" si="0"/>
        <v>0€</v>
      </c>
      <c r="J23" s="275" t="str">
        <f t="shared" si="1"/>
        <v>0€</v>
      </c>
      <c r="K23" s="280">
        <f t="shared" si="2"/>
        <v>0</v>
      </c>
      <c r="L23" s="280">
        <f t="shared" si="3"/>
        <v>0</v>
      </c>
      <c r="M23" s="276" t="s">
        <v>223</v>
      </c>
      <c r="N23" s="276"/>
      <c r="O23" s="281">
        <f t="shared" si="4"/>
        <v>0</v>
      </c>
      <c r="P23" s="302">
        <v>0</v>
      </c>
      <c r="Q23" s="301">
        <v>0</v>
      </c>
      <c r="R23" s="301">
        <v>0</v>
      </c>
      <c r="S23" s="301">
        <v>0</v>
      </c>
      <c r="T23" s="276">
        <f t="shared" ref="T23:T35" si="10">R23-P23</f>
        <v>0</v>
      </c>
      <c r="U23" s="276">
        <f t="shared" ref="U23:U35" si="11">S23-Q23</f>
        <v>0</v>
      </c>
      <c r="V23" s="288"/>
      <c r="W23" s="284">
        <f t="shared" si="6"/>
        <v>0</v>
      </c>
      <c r="Y23" s="140">
        <f t="shared" si="9"/>
        <v>0</v>
      </c>
      <c r="Z23" s="139">
        <f t="shared" si="7"/>
        <v>0</v>
      </c>
      <c r="AA23" s="303">
        <f t="shared" si="8"/>
        <v>0</v>
      </c>
    </row>
    <row r="24" spans="1:27" ht="18.75" customHeight="1" x14ac:dyDescent="0.2">
      <c r="A24" s="63">
        <v>18</v>
      </c>
      <c r="B24" s="86" t="s">
        <v>99</v>
      </c>
      <c r="C24" s="121"/>
      <c r="D24" s="126"/>
      <c r="E24" s="177"/>
      <c r="F24" s="387"/>
      <c r="G24" s="286">
        <v>0</v>
      </c>
      <c r="H24" s="287">
        <v>0</v>
      </c>
      <c r="I24" s="275" t="str">
        <f t="shared" si="0"/>
        <v>0€</v>
      </c>
      <c r="J24" s="275" t="str">
        <f t="shared" si="1"/>
        <v>0€</v>
      </c>
      <c r="K24" s="280">
        <f t="shared" si="2"/>
        <v>0</v>
      </c>
      <c r="L24" s="280">
        <f t="shared" si="3"/>
        <v>0</v>
      </c>
      <c r="M24" s="276" t="s">
        <v>223</v>
      </c>
      <c r="N24" s="276"/>
      <c r="O24" s="281">
        <f t="shared" si="4"/>
        <v>0</v>
      </c>
      <c r="P24" s="302">
        <v>0</v>
      </c>
      <c r="Q24" s="301">
        <v>0</v>
      </c>
      <c r="R24" s="301">
        <v>0</v>
      </c>
      <c r="S24" s="301">
        <v>0</v>
      </c>
      <c r="T24" s="276">
        <f t="shared" si="10"/>
        <v>0</v>
      </c>
      <c r="U24" s="276">
        <f t="shared" si="11"/>
        <v>0</v>
      </c>
      <c r="V24" s="288"/>
      <c r="W24" s="284">
        <f t="shared" si="6"/>
        <v>0</v>
      </c>
      <c r="Y24" s="140">
        <f t="shared" si="9"/>
        <v>0</v>
      </c>
      <c r="Z24" s="139">
        <f t="shared" si="7"/>
        <v>0</v>
      </c>
      <c r="AA24" s="303">
        <f t="shared" si="8"/>
        <v>0</v>
      </c>
    </row>
    <row r="25" spans="1:27" ht="18.75" customHeight="1" x14ac:dyDescent="0.2">
      <c r="A25" s="63">
        <v>19</v>
      </c>
      <c r="B25" s="86" t="s">
        <v>99</v>
      </c>
      <c r="C25" s="121"/>
      <c r="D25" s="261"/>
      <c r="E25" s="177"/>
      <c r="F25" s="387"/>
      <c r="G25" s="286">
        <v>0</v>
      </c>
      <c r="H25" s="287">
        <v>0</v>
      </c>
      <c r="I25" s="275" t="str">
        <f t="shared" si="0"/>
        <v>0€</v>
      </c>
      <c r="J25" s="275" t="str">
        <f t="shared" si="1"/>
        <v>0€</v>
      </c>
      <c r="K25" s="280">
        <f t="shared" si="2"/>
        <v>0</v>
      </c>
      <c r="L25" s="280">
        <f t="shared" si="3"/>
        <v>0</v>
      </c>
      <c r="M25" s="276" t="s">
        <v>223</v>
      </c>
      <c r="N25" s="276"/>
      <c r="O25" s="281">
        <f t="shared" si="4"/>
        <v>0</v>
      </c>
      <c r="P25" s="302">
        <v>0</v>
      </c>
      <c r="Q25" s="301">
        <v>0</v>
      </c>
      <c r="R25" s="301">
        <v>0</v>
      </c>
      <c r="S25" s="301">
        <v>0</v>
      </c>
      <c r="T25" s="276">
        <f t="shared" si="10"/>
        <v>0</v>
      </c>
      <c r="U25" s="276">
        <f t="shared" si="11"/>
        <v>0</v>
      </c>
      <c r="V25" s="288"/>
      <c r="W25" s="284">
        <f t="shared" si="6"/>
        <v>0</v>
      </c>
      <c r="Y25" s="140">
        <f t="shared" si="9"/>
        <v>0</v>
      </c>
      <c r="Z25" s="139">
        <f t="shared" si="7"/>
        <v>0</v>
      </c>
      <c r="AA25" s="303">
        <f t="shared" si="8"/>
        <v>0</v>
      </c>
    </row>
    <row r="26" spans="1:27" ht="18.75" customHeight="1" x14ac:dyDescent="0.2">
      <c r="A26" s="63">
        <v>20</v>
      </c>
      <c r="B26" s="86" t="s">
        <v>99</v>
      </c>
      <c r="C26" s="121"/>
      <c r="D26" s="126"/>
      <c r="E26" s="177"/>
      <c r="F26" s="387"/>
      <c r="G26" s="286">
        <v>0</v>
      </c>
      <c r="H26" s="287">
        <v>0</v>
      </c>
      <c r="I26" s="275" t="str">
        <f t="shared" si="0"/>
        <v>0€</v>
      </c>
      <c r="J26" s="275" t="str">
        <f t="shared" si="1"/>
        <v>0€</v>
      </c>
      <c r="K26" s="280">
        <f t="shared" si="2"/>
        <v>0</v>
      </c>
      <c r="L26" s="280">
        <f t="shared" si="3"/>
        <v>0</v>
      </c>
      <c r="M26" s="276" t="s">
        <v>223</v>
      </c>
      <c r="N26" s="276"/>
      <c r="O26" s="281">
        <f t="shared" si="4"/>
        <v>0</v>
      </c>
      <c r="P26" s="302">
        <v>0</v>
      </c>
      <c r="Q26" s="301">
        <v>0</v>
      </c>
      <c r="R26" s="301">
        <v>0</v>
      </c>
      <c r="S26" s="301">
        <v>0</v>
      </c>
      <c r="T26" s="276">
        <f t="shared" si="10"/>
        <v>0</v>
      </c>
      <c r="U26" s="276">
        <f t="shared" si="11"/>
        <v>0</v>
      </c>
      <c r="V26" s="288"/>
      <c r="W26" s="284">
        <f t="shared" si="6"/>
        <v>0</v>
      </c>
      <c r="Y26" s="140">
        <f t="shared" si="9"/>
        <v>0</v>
      </c>
      <c r="Z26" s="139">
        <f t="shared" si="7"/>
        <v>0</v>
      </c>
      <c r="AA26" s="303">
        <f t="shared" si="8"/>
        <v>0</v>
      </c>
    </row>
    <row r="27" spans="1:27" ht="18.75" customHeight="1" x14ac:dyDescent="0.2">
      <c r="A27" s="63">
        <v>21</v>
      </c>
      <c r="B27" s="86" t="s">
        <v>99</v>
      </c>
      <c r="C27" s="121"/>
      <c r="D27" s="261"/>
      <c r="E27" s="177"/>
      <c r="F27" s="388"/>
      <c r="G27" s="286">
        <v>0</v>
      </c>
      <c r="H27" s="287">
        <v>0</v>
      </c>
      <c r="I27" s="275" t="str">
        <f t="shared" si="0"/>
        <v>0€</v>
      </c>
      <c r="J27" s="275" t="str">
        <f t="shared" si="1"/>
        <v>0€</v>
      </c>
      <c r="K27" s="280">
        <f t="shared" si="2"/>
        <v>0</v>
      </c>
      <c r="L27" s="280">
        <f t="shared" si="3"/>
        <v>0</v>
      </c>
      <c r="M27" s="276" t="s">
        <v>223</v>
      </c>
      <c r="N27" s="276"/>
      <c r="O27" s="281">
        <f t="shared" si="4"/>
        <v>0</v>
      </c>
      <c r="P27" s="302">
        <v>0</v>
      </c>
      <c r="Q27" s="301">
        <v>0</v>
      </c>
      <c r="R27" s="301">
        <v>0</v>
      </c>
      <c r="S27" s="301">
        <v>0</v>
      </c>
      <c r="T27" s="276">
        <f t="shared" si="10"/>
        <v>0</v>
      </c>
      <c r="U27" s="276">
        <f t="shared" si="11"/>
        <v>0</v>
      </c>
      <c r="V27" s="288"/>
      <c r="W27" s="284">
        <f t="shared" si="6"/>
        <v>0</v>
      </c>
      <c r="Y27" s="140">
        <f t="shared" si="9"/>
        <v>0</v>
      </c>
      <c r="Z27" s="139">
        <f t="shared" si="7"/>
        <v>0</v>
      </c>
      <c r="AA27" s="303">
        <f t="shared" si="8"/>
        <v>0</v>
      </c>
    </row>
    <row r="28" spans="1:27" ht="18.75" customHeight="1" x14ac:dyDescent="0.2">
      <c r="A28" s="63">
        <v>22</v>
      </c>
      <c r="B28" s="86" t="s">
        <v>99</v>
      </c>
      <c r="C28" s="263"/>
      <c r="D28" s="66"/>
      <c r="E28" s="177"/>
      <c r="F28" s="389"/>
      <c r="G28" s="286">
        <v>0</v>
      </c>
      <c r="H28" s="287">
        <v>0</v>
      </c>
      <c r="I28" s="275" t="str">
        <f t="shared" si="0"/>
        <v>0€</v>
      </c>
      <c r="J28" s="275" t="str">
        <f t="shared" si="1"/>
        <v>0€</v>
      </c>
      <c r="K28" s="280">
        <f t="shared" si="2"/>
        <v>0</v>
      </c>
      <c r="L28" s="280">
        <f t="shared" si="3"/>
        <v>0</v>
      </c>
      <c r="M28" s="276" t="s">
        <v>223</v>
      </c>
      <c r="N28" s="276"/>
      <c r="O28" s="281">
        <f t="shared" si="4"/>
        <v>0</v>
      </c>
      <c r="P28" s="302">
        <v>0</v>
      </c>
      <c r="Q28" s="301">
        <v>0</v>
      </c>
      <c r="R28" s="301">
        <v>0</v>
      </c>
      <c r="S28" s="301">
        <v>0</v>
      </c>
      <c r="T28" s="276">
        <f t="shared" si="10"/>
        <v>0</v>
      </c>
      <c r="U28" s="276">
        <f t="shared" si="11"/>
        <v>0</v>
      </c>
      <c r="V28" s="288"/>
      <c r="W28" s="284">
        <f t="shared" si="6"/>
        <v>0</v>
      </c>
      <c r="Y28" s="140">
        <f t="shared" si="9"/>
        <v>0</v>
      </c>
      <c r="Z28" s="139">
        <f t="shared" si="7"/>
        <v>0</v>
      </c>
      <c r="AA28" s="303">
        <f t="shared" si="8"/>
        <v>0</v>
      </c>
    </row>
    <row r="29" spans="1:27" ht="18.75" customHeight="1" x14ac:dyDescent="0.2">
      <c r="A29" s="63">
        <v>23</v>
      </c>
      <c r="B29" s="86" t="s">
        <v>99</v>
      </c>
      <c r="C29" s="124"/>
      <c r="D29" s="86"/>
      <c r="E29" s="177"/>
      <c r="F29" s="389"/>
      <c r="G29" s="286">
        <v>0</v>
      </c>
      <c r="H29" s="287">
        <v>0</v>
      </c>
      <c r="I29" s="275" t="str">
        <f t="shared" si="0"/>
        <v>0€</v>
      </c>
      <c r="J29" s="275" t="str">
        <f t="shared" si="1"/>
        <v>0€</v>
      </c>
      <c r="K29" s="280">
        <f t="shared" si="2"/>
        <v>0</v>
      </c>
      <c r="L29" s="280">
        <f t="shared" si="3"/>
        <v>0</v>
      </c>
      <c r="M29" s="276" t="s">
        <v>223</v>
      </c>
      <c r="N29" s="276"/>
      <c r="O29" s="281">
        <f t="shared" si="4"/>
        <v>0</v>
      </c>
      <c r="P29" s="302">
        <v>0</v>
      </c>
      <c r="Q29" s="301">
        <v>0</v>
      </c>
      <c r="R29" s="301">
        <v>0</v>
      </c>
      <c r="S29" s="301">
        <v>0</v>
      </c>
      <c r="T29" s="276">
        <f t="shared" si="10"/>
        <v>0</v>
      </c>
      <c r="U29" s="276">
        <f t="shared" si="11"/>
        <v>0</v>
      </c>
      <c r="V29" s="288"/>
      <c r="W29" s="284">
        <f t="shared" si="6"/>
        <v>0</v>
      </c>
      <c r="Y29" s="140">
        <f t="shared" si="9"/>
        <v>0</v>
      </c>
      <c r="Z29" s="139">
        <f t="shared" si="7"/>
        <v>0</v>
      </c>
      <c r="AA29" s="303">
        <f t="shared" si="8"/>
        <v>0</v>
      </c>
    </row>
    <row r="30" spans="1:27" ht="18.75" customHeight="1" x14ac:dyDescent="0.2">
      <c r="A30" s="63">
        <v>24</v>
      </c>
      <c r="B30" s="86" t="s">
        <v>99</v>
      </c>
      <c r="C30" s="177"/>
      <c r="D30" s="190"/>
      <c r="E30" s="177"/>
      <c r="F30" s="383"/>
      <c r="G30" s="286">
        <v>0</v>
      </c>
      <c r="H30" s="287">
        <v>0</v>
      </c>
      <c r="I30" s="275" t="str">
        <f t="shared" si="0"/>
        <v>0€</v>
      </c>
      <c r="J30" s="275" t="str">
        <f t="shared" si="1"/>
        <v>0€</v>
      </c>
      <c r="K30" s="280">
        <f t="shared" si="2"/>
        <v>0</v>
      </c>
      <c r="L30" s="280">
        <f t="shared" si="3"/>
        <v>0</v>
      </c>
      <c r="M30" s="276" t="s">
        <v>223</v>
      </c>
      <c r="N30" s="276"/>
      <c r="O30" s="281">
        <f t="shared" si="4"/>
        <v>0</v>
      </c>
      <c r="P30" s="302">
        <v>0</v>
      </c>
      <c r="Q30" s="301">
        <v>0</v>
      </c>
      <c r="R30" s="301">
        <v>0</v>
      </c>
      <c r="S30" s="301">
        <v>0</v>
      </c>
      <c r="T30" s="276">
        <f t="shared" si="10"/>
        <v>0</v>
      </c>
      <c r="U30" s="276">
        <f t="shared" si="11"/>
        <v>0</v>
      </c>
      <c r="V30" s="288"/>
      <c r="W30" s="284">
        <f t="shared" si="6"/>
        <v>0</v>
      </c>
      <c r="Y30" s="140">
        <f t="shared" si="9"/>
        <v>0</v>
      </c>
      <c r="Z30" s="139">
        <f t="shared" si="7"/>
        <v>0</v>
      </c>
      <c r="AA30" s="303">
        <f t="shared" si="8"/>
        <v>0</v>
      </c>
    </row>
    <row r="31" spans="1:27" ht="18.75" customHeight="1" x14ac:dyDescent="0.2">
      <c r="A31" s="63">
        <v>25</v>
      </c>
      <c r="B31" s="86" t="s">
        <v>99</v>
      </c>
      <c r="C31" s="177"/>
      <c r="D31" s="190"/>
      <c r="E31" s="177"/>
      <c r="F31" s="390"/>
      <c r="G31" s="286">
        <v>0</v>
      </c>
      <c r="H31" s="287">
        <v>0</v>
      </c>
      <c r="I31" s="275" t="str">
        <f t="shared" si="0"/>
        <v>0€</v>
      </c>
      <c r="J31" s="275" t="str">
        <f t="shared" si="1"/>
        <v>0€</v>
      </c>
      <c r="K31" s="280">
        <f t="shared" si="2"/>
        <v>0</v>
      </c>
      <c r="L31" s="280">
        <f t="shared" si="3"/>
        <v>0</v>
      </c>
      <c r="M31" s="276" t="s">
        <v>223</v>
      </c>
      <c r="N31" s="276"/>
      <c r="O31" s="281">
        <f t="shared" si="4"/>
        <v>0</v>
      </c>
      <c r="P31" s="302">
        <v>0</v>
      </c>
      <c r="Q31" s="301">
        <v>0</v>
      </c>
      <c r="R31" s="301">
        <v>0</v>
      </c>
      <c r="S31" s="301">
        <v>0</v>
      </c>
      <c r="T31" s="276">
        <f t="shared" si="10"/>
        <v>0</v>
      </c>
      <c r="U31" s="276">
        <f t="shared" si="11"/>
        <v>0</v>
      </c>
      <c r="V31" s="288"/>
      <c r="W31" s="284">
        <f t="shared" si="6"/>
        <v>0</v>
      </c>
      <c r="Y31" s="140">
        <f t="shared" si="9"/>
        <v>0</v>
      </c>
      <c r="Z31" s="139">
        <f t="shared" si="7"/>
        <v>0</v>
      </c>
      <c r="AA31" s="303">
        <f t="shared" si="8"/>
        <v>0</v>
      </c>
    </row>
    <row r="32" spans="1:27" ht="18.75" customHeight="1" x14ac:dyDescent="0.2">
      <c r="A32" s="63">
        <v>26</v>
      </c>
      <c r="B32" s="86" t="s">
        <v>99</v>
      </c>
      <c r="C32" s="177"/>
      <c r="D32" s="190"/>
      <c r="E32" s="177"/>
      <c r="F32" s="390"/>
      <c r="G32" s="286">
        <v>0</v>
      </c>
      <c r="H32" s="287">
        <v>0</v>
      </c>
      <c r="I32" s="275" t="str">
        <f t="shared" si="0"/>
        <v>0€</v>
      </c>
      <c r="J32" s="275" t="str">
        <f t="shared" si="1"/>
        <v>0€</v>
      </c>
      <c r="K32" s="280">
        <f t="shared" si="2"/>
        <v>0</v>
      </c>
      <c r="L32" s="280">
        <f t="shared" si="3"/>
        <v>0</v>
      </c>
      <c r="M32" s="276" t="s">
        <v>223</v>
      </c>
      <c r="N32" s="276"/>
      <c r="O32" s="281">
        <f t="shared" si="4"/>
        <v>0</v>
      </c>
      <c r="P32" s="302">
        <v>0</v>
      </c>
      <c r="Q32" s="301">
        <v>0</v>
      </c>
      <c r="R32" s="301">
        <v>0</v>
      </c>
      <c r="S32" s="301">
        <v>0</v>
      </c>
      <c r="T32" s="276">
        <f t="shared" si="10"/>
        <v>0</v>
      </c>
      <c r="U32" s="276">
        <f t="shared" si="11"/>
        <v>0</v>
      </c>
      <c r="V32" s="288"/>
      <c r="W32" s="284">
        <f t="shared" si="6"/>
        <v>0</v>
      </c>
      <c r="Y32" s="140">
        <f t="shared" si="9"/>
        <v>0</v>
      </c>
      <c r="Z32" s="139">
        <f t="shared" si="7"/>
        <v>0</v>
      </c>
      <c r="AA32" s="303">
        <f t="shared" si="8"/>
        <v>0</v>
      </c>
    </row>
    <row r="33" spans="1:27" ht="18.75" customHeight="1" x14ac:dyDescent="0.2">
      <c r="A33" s="63">
        <v>27</v>
      </c>
      <c r="B33" s="86" t="s">
        <v>99</v>
      </c>
      <c r="C33" s="177"/>
      <c r="D33" s="190"/>
      <c r="E33" s="177"/>
      <c r="F33" s="391"/>
      <c r="G33" s="286">
        <v>0</v>
      </c>
      <c r="H33" s="287">
        <v>0</v>
      </c>
      <c r="I33" s="275" t="str">
        <f t="shared" si="0"/>
        <v>0€</v>
      </c>
      <c r="J33" s="275" t="str">
        <f t="shared" si="1"/>
        <v>0€</v>
      </c>
      <c r="K33" s="280">
        <f t="shared" si="2"/>
        <v>0</v>
      </c>
      <c r="L33" s="280">
        <f t="shared" si="3"/>
        <v>0</v>
      </c>
      <c r="M33" s="276" t="s">
        <v>223</v>
      </c>
      <c r="N33" s="276"/>
      <c r="O33" s="281">
        <f t="shared" si="4"/>
        <v>0</v>
      </c>
      <c r="P33" s="302">
        <v>0</v>
      </c>
      <c r="Q33" s="301">
        <v>0</v>
      </c>
      <c r="R33" s="301">
        <v>0</v>
      </c>
      <c r="S33" s="301">
        <v>0</v>
      </c>
      <c r="T33" s="276">
        <f t="shared" si="10"/>
        <v>0</v>
      </c>
      <c r="U33" s="276">
        <f t="shared" si="11"/>
        <v>0</v>
      </c>
      <c r="V33" s="288"/>
      <c r="W33" s="284">
        <f t="shared" si="6"/>
        <v>0</v>
      </c>
      <c r="Y33" s="140">
        <f t="shared" si="9"/>
        <v>0</v>
      </c>
      <c r="Z33" s="139">
        <f t="shared" si="7"/>
        <v>0</v>
      </c>
      <c r="AA33" s="303">
        <f t="shared" si="8"/>
        <v>0</v>
      </c>
    </row>
    <row r="34" spans="1:27" ht="18.75" customHeight="1" x14ac:dyDescent="0.2">
      <c r="A34" s="63">
        <v>28</v>
      </c>
      <c r="B34" s="86" t="s">
        <v>99</v>
      </c>
      <c r="C34" s="177"/>
      <c r="D34" s="190"/>
      <c r="E34" s="177"/>
      <c r="F34" s="383"/>
      <c r="G34" s="286">
        <v>0</v>
      </c>
      <c r="H34" s="287">
        <v>0</v>
      </c>
      <c r="I34" s="275" t="str">
        <f t="shared" si="0"/>
        <v>0€</v>
      </c>
      <c r="J34" s="275" t="str">
        <f t="shared" si="1"/>
        <v>0€</v>
      </c>
      <c r="K34" s="280">
        <f t="shared" si="2"/>
        <v>0</v>
      </c>
      <c r="L34" s="280">
        <f t="shared" si="3"/>
        <v>0</v>
      </c>
      <c r="M34" s="276" t="s">
        <v>223</v>
      </c>
      <c r="N34" s="276"/>
      <c r="O34" s="281">
        <f t="shared" si="4"/>
        <v>0</v>
      </c>
      <c r="P34" s="302">
        <v>0</v>
      </c>
      <c r="Q34" s="301">
        <v>0</v>
      </c>
      <c r="R34" s="301">
        <v>0</v>
      </c>
      <c r="S34" s="301">
        <v>0</v>
      </c>
      <c r="T34" s="276">
        <f t="shared" si="10"/>
        <v>0</v>
      </c>
      <c r="U34" s="276">
        <f t="shared" si="11"/>
        <v>0</v>
      </c>
      <c r="V34" s="288"/>
      <c r="W34" s="284">
        <f t="shared" si="6"/>
        <v>0</v>
      </c>
      <c r="Y34" s="140">
        <f t="shared" si="9"/>
        <v>0</v>
      </c>
      <c r="Z34" s="139">
        <f t="shared" si="7"/>
        <v>0</v>
      </c>
      <c r="AA34" s="303">
        <f t="shared" si="8"/>
        <v>0</v>
      </c>
    </row>
    <row r="35" spans="1:27" ht="18.75" customHeight="1" x14ac:dyDescent="0.2">
      <c r="A35" s="63">
        <v>29</v>
      </c>
      <c r="B35" s="86" t="s">
        <v>99</v>
      </c>
      <c r="C35" s="86"/>
      <c r="D35" s="66"/>
      <c r="E35" s="66"/>
      <c r="F35" s="392"/>
      <c r="G35" s="286">
        <v>0</v>
      </c>
      <c r="H35" s="287">
        <v>0</v>
      </c>
      <c r="I35" s="275" t="str">
        <f t="shared" si="0"/>
        <v>0€</v>
      </c>
      <c r="J35" s="275" t="str">
        <f t="shared" si="1"/>
        <v>0€</v>
      </c>
      <c r="K35" s="280">
        <f t="shared" si="2"/>
        <v>0</v>
      </c>
      <c r="L35" s="280">
        <f t="shared" si="3"/>
        <v>0</v>
      </c>
      <c r="M35" s="276" t="s">
        <v>223</v>
      </c>
      <c r="N35" s="276"/>
      <c r="O35" s="281">
        <f t="shared" si="4"/>
        <v>0</v>
      </c>
      <c r="P35" s="302">
        <v>0</v>
      </c>
      <c r="Q35" s="301">
        <v>0</v>
      </c>
      <c r="R35" s="301">
        <v>0</v>
      </c>
      <c r="S35" s="301">
        <v>0</v>
      </c>
      <c r="T35" s="276">
        <f t="shared" si="10"/>
        <v>0</v>
      </c>
      <c r="U35" s="276">
        <f t="shared" si="11"/>
        <v>0</v>
      </c>
      <c r="V35" s="288"/>
      <c r="W35" s="284">
        <f t="shared" si="6"/>
        <v>0</v>
      </c>
      <c r="Y35" s="140">
        <f t="shared" si="9"/>
        <v>0</v>
      </c>
      <c r="Z35" s="139">
        <f t="shared" si="7"/>
        <v>0</v>
      </c>
      <c r="AA35" s="303">
        <f t="shared" si="8"/>
        <v>0</v>
      </c>
    </row>
    <row r="36" spans="1:27" ht="18.75" customHeight="1" x14ac:dyDescent="0.2">
      <c r="A36" s="63">
        <v>30</v>
      </c>
      <c r="B36" s="86" t="s">
        <v>99</v>
      </c>
      <c r="C36" s="86"/>
      <c r="D36" s="66"/>
      <c r="E36" s="66"/>
      <c r="F36" s="392"/>
      <c r="G36" s="286">
        <v>0</v>
      </c>
      <c r="H36" s="287">
        <v>0</v>
      </c>
      <c r="I36" s="275" t="str">
        <f t="shared" si="0"/>
        <v>0€</v>
      </c>
      <c r="J36" s="275" t="str">
        <f t="shared" si="1"/>
        <v>0€</v>
      </c>
      <c r="K36" s="280">
        <f t="shared" ref="K36:K40" si="12">IF(YEAR($F36)&gt;2021,G36,0)</f>
        <v>0</v>
      </c>
      <c r="L36" s="280">
        <f t="shared" ref="L36:L40" si="13">IF(YEAR($F36)&gt;2021,H36,0)</f>
        <v>0</v>
      </c>
      <c r="M36" s="276" t="s">
        <v>223</v>
      </c>
      <c r="N36" s="276"/>
      <c r="O36" s="281">
        <f t="shared" si="4"/>
        <v>0</v>
      </c>
      <c r="P36" s="302">
        <v>0</v>
      </c>
      <c r="Q36" s="301">
        <v>0</v>
      </c>
      <c r="R36" s="301">
        <v>0</v>
      </c>
      <c r="S36" s="301">
        <v>0</v>
      </c>
      <c r="T36" s="276">
        <f t="shared" ref="T36:T40" si="14">R36-P36</f>
        <v>0</v>
      </c>
      <c r="U36" s="276">
        <f t="shared" ref="U36:U40" si="15">S36-Q36</f>
        <v>0</v>
      </c>
      <c r="V36" s="288"/>
      <c r="W36" s="284">
        <f t="shared" si="6"/>
        <v>0</v>
      </c>
      <c r="Y36" s="140">
        <f t="shared" si="9"/>
        <v>0</v>
      </c>
      <c r="Z36" s="139">
        <f t="shared" si="7"/>
        <v>0</v>
      </c>
      <c r="AA36" s="303">
        <f t="shared" si="8"/>
        <v>0</v>
      </c>
    </row>
    <row r="37" spans="1:27" ht="18.75" customHeight="1" x14ac:dyDescent="0.2">
      <c r="A37" s="63">
        <v>31</v>
      </c>
      <c r="B37" s="86" t="s">
        <v>99</v>
      </c>
      <c r="C37" s="86"/>
      <c r="D37" s="66"/>
      <c r="E37" s="66"/>
      <c r="F37" s="392"/>
      <c r="G37" s="286">
        <v>0</v>
      </c>
      <c r="H37" s="287">
        <v>0</v>
      </c>
      <c r="I37" s="275" t="str">
        <f t="shared" si="0"/>
        <v>0€</v>
      </c>
      <c r="J37" s="275" t="str">
        <f t="shared" si="1"/>
        <v>0€</v>
      </c>
      <c r="K37" s="280">
        <f t="shared" si="12"/>
        <v>0</v>
      </c>
      <c r="L37" s="280">
        <f t="shared" si="13"/>
        <v>0</v>
      </c>
      <c r="M37" s="276" t="s">
        <v>223</v>
      </c>
      <c r="N37" s="276"/>
      <c r="O37" s="281">
        <f t="shared" si="4"/>
        <v>0</v>
      </c>
      <c r="P37" s="302">
        <v>0</v>
      </c>
      <c r="Q37" s="301">
        <v>0</v>
      </c>
      <c r="R37" s="301">
        <v>0</v>
      </c>
      <c r="S37" s="301">
        <v>0</v>
      </c>
      <c r="T37" s="276">
        <f t="shared" si="14"/>
        <v>0</v>
      </c>
      <c r="U37" s="276">
        <f t="shared" si="15"/>
        <v>0</v>
      </c>
      <c r="V37" s="288"/>
      <c r="W37" s="284">
        <f t="shared" si="6"/>
        <v>0</v>
      </c>
      <c r="Y37" s="140">
        <f t="shared" si="9"/>
        <v>0</v>
      </c>
      <c r="Z37" s="139">
        <f t="shared" si="7"/>
        <v>0</v>
      </c>
      <c r="AA37" s="303">
        <f t="shared" si="8"/>
        <v>0</v>
      </c>
    </row>
    <row r="38" spans="1:27" ht="18.75" customHeight="1" x14ac:dyDescent="0.2">
      <c r="A38" s="63">
        <v>32</v>
      </c>
      <c r="B38" s="86" t="s">
        <v>99</v>
      </c>
      <c r="C38" s="86"/>
      <c r="D38" s="66"/>
      <c r="E38" s="66"/>
      <c r="F38" s="392"/>
      <c r="G38" s="286">
        <v>0</v>
      </c>
      <c r="H38" s="287">
        <v>0</v>
      </c>
      <c r="I38" s="275" t="str">
        <f t="shared" ref="I38" si="16">IF(YEAR($F38)=2021,G38,"0€")</f>
        <v>0€</v>
      </c>
      <c r="J38" s="275" t="str">
        <f t="shared" ref="J38" si="17">IF(YEAR($F38)=2021,H38,"0€")</f>
        <v>0€</v>
      </c>
      <c r="K38" s="280">
        <f t="shared" ref="K38" si="18">IF(YEAR($F38)&gt;2021,G38,0)</f>
        <v>0</v>
      </c>
      <c r="L38" s="280">
        <f t="shared" ref="L38" si="19">IF(YEAR($F38)&gt;2021,H38,0)</f>
        <v>0</v>
      </c>
      <c r="M38" s="276" t="s">
        <v>223</v>
      </c>
      <c r="N38" s="276"/>
      <c r="O38" s="281">
        <f t="shared" ref="O38" si="20">-2*G38+H38</f>
        <v>0</v>
      </c>
      <c r="P38" s="302">
        <v>0</v>
      </c>
      <c r="Q38" s="301">
        <v>0</v>
      </c>
      <c r="R38" s="301">
        <v>0</v>
      </c>
      <c r="S38" s="301">
        <v>0</v>
      </c>
      <c r="T38" s="276">
        <f t="shared" ref="T38" si="21">R38-P38</f>
        <v>0</v>
      </c>
      <c r="U38" s="276">
        <f t="shared" ref="U38" si="22">S38-Q38</f>
        <v>0</v>
      </c>
      <c r="V38" s="288"/>
      <c r="W38" s="284">
        <f t="shared" ref="W38" si="23">-2*T38+U38</f>
        <v>0</v>
      </c>
      <c r="Y38" s="140"/>
      <c r="Z38" s="139"/>
      <c r="AA38" s="303"/>
    </row>
    <row r="39" spans="1:27" ht="18.75" customHeight="1" x14ac:dyDescent="0.2">
      <c r="A39" s="63">
        <v>33</v>
      </c>
      <c r="B39" s="86" t="s">
        <v>99</v>
      </c>
      <c r="C39" s="86"/>
      <c r="D39" s="66"/>
      <c r="E39" s="66"/>
      <c r="F39" s="392"/>
      <c r="G39" s="286">
        <v>0</v>
      </c>
      <c r="H39" s="287">
        <v>0</v>
      </c>
      <c r="I39" s="275" t="str">
        <f t="shared" si="0"/>
        <v>0€</v>
      </c>
      <c r="J39" s="275" t="str">
        <f t="shared" si="1"/>
        <v>0€</v>
      </c>
      <c r="K39" s="280">
        <f t="shared" si="12"/>
        <v>0</v>
      </c>
      <c r="L39" s="280">
        <f t="shared" si="13"/>
        <v>0</v>
      </c>
      <c r="M39" s="276" t="s">
        <v>223</v>
      </c>
      <c r="N39" s="276"/>
      <c r="O39" s="281">
        <f t="shared" si="4"/>
        <v>0</v>
      </c>
      <c r="P39" s="302">
        <v>0</v>
      </c>
      <c r="Q39" s="301">
        <v>0</v>
      </c>
      <c r="R39" s="301">
        <v>0</v>
      </c>
      <c r="S39" s="301">
        <v>0</v>
      </c>
      <c r="T39" s="276">
        <f t="shared" si="14"/>
        <v>0</v>
      </c>
      <c r="U39" s="276">
        <f t="shared" si="15"/>
        <v>0</v>
      </c>
      <c r="V39" s="288"/>
      <c r="W39" s="284">
        <f t="shared" si="6"/>
        <v>0</v>
      </c>
      <c r="Y39" s="140">
        <f t="shared" si="9"/>
        <v>0</v>
      </c>
      <c r="Z39" s="139">
        <f t="shared" si="7"/>
        <v>0</v>
      </c>
      <c r="AA39" s="303">
        <f t="shared" si="8"/>
        <v>0</v>
      </c>
    </row>
    <row r="40" spans="1:27" ht="16.5" customHeight="1" thickBot="1" x14ac:dyDescent="0.25">
      <c r="A40" s="63">
        <v>34</v>
      </c>
      <c r="B40" s="86" t="s">
        <v>99</v>
      </c>
      <c r="C40" s="86"/>
      <c r="D40" s="66"/>
      <c r="E40" s="66"/>
      <c r="F40" s="392"/>
      <c r="G40" s="286">
        <v>0</v>
      </c>
      <c r="H40" s="287">
        <v>0</v>
      </c>
      <c r="I40" s="275" t="str">
        <f t="shared" ref="I40" si="24">IF(YEAR($F40)=2021,G40,"0€")</f>
        <v>0€</v>
      </c>
      <c r="J40" s="275" t="str">
        <f t="shared" ref="J40" si="25">IF(YEAR($F40)=2021,H40,"0€")</f>
        <v>0€</v>
      </c>
      <c r="K40" s="280">
        <f t="shared" si="12"/>
        <v>0</v>
      </c>
      <c r="L40" s="280">
        <f t="shared" si="13"/>
        <v>0</v>
      </c>
      <c r="M40" s="276" t="s">
        <v>223</v>
      </c>
      <c r="N40" s="276"/>
      <c r="O40" s="281">
        <f t="shared" si="4"/>
        <v>0</v>
      </c>
      <c r="P40" s="302">
        <v>0</v>
      </c>
      <c r="Q40" s="301">
        <v>0</v>
      </c>
      <c r="R40" s="301">
        <v>0</v>
      </c>
      <c r="S40" s="301">
        <v>0</v>
      </c>
      <c r="T40" s="276">
        <f t="shared" si="14"/>
        <v>0</v>
      </c>
      <c r="U40" s="276">
        <f t="shared" si="15"/>
        <v>0</v>
      </c>
      <c r="V40" s="288"/>
      <c r="W40" s="284">
        <f t="shared" si="6"/>
        <v>0</v>
      </c>
      <c r="Y40" s="571">
        <f t="shared" si="9"/>
        <v>0</v>
      </c>
      <c r="Z40" s="573">
        <f t="shared" si="7"/>
        <v>0</v>
      </c>
      <c r="AA40" s="303">
        <f t="shared" si="8"/>
        <v>0</v>
      </c>
    </row>
    <row r="41" spans="1:27" s="76" customFormat="1" ht="15" customHeight="1" thickBot="1" x14ac:dyDescent="0.25">
      <c r="A41" s="466"/>
      <c r="B41" s="467"/>
      <c r="C41" s="467"/>
      <c r="D41" s="467"/>
      <c r="E41" s="467"/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714" t="s">
        <v>76</v>
      </c>
      <c r="B42" s="715"/>
      <c r="C42" s="715"/>
      <c r="D42" s="715"/>
      <c r="E42" s="715"/>
      <c r="F42" s="716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714" t="s">
        <v>77</v>
      </c>
      <c r="B43" s="715"/>
      <c r="C43" s="715"/>
      <c r="D43" s="715"/>
      <c r="E43" s="715"/>
      <c r="F43" s="716"/>
      <c r="G43" s="353">
        <f>K43</f>
        <v>139621</v>
      </c>
      <c r="H43" s="353">
        <f>L43</f>
        <v>603194.1</v>
      </c>
      <c r="I43" s="354"/>
      <c r="J43" s="145"/>
      <c r="K43" s="461">
        <f>SUM(K7:K41)</f>
        <v>139621</v>
      </c>
      <c r="L43" s="461">
        <f>SUM(L7:L41)</f>
        <v>603194.1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711" t="s">
        <v>110</v>
      </c>
      <c r="B44" s="712"/>
      <c r="C44" s="712"/>
      <c r="D44" s="712"/>
      <c r="E44" s="712"/>
      <c r="F44" s="713"/>
      <c r="G44" s="460">
        <f>G42+G43</f>
        <v>139621</v>
      </c>
      <c r="H44" s="460">
        <f>SUM(H42:H43)</f>
        <v>603194.1</v>
      </c>
      <c r="O44" s="462">
        <f t="shared" ref="O44:U44" si="26">SUM(O7:O41)</f>
        <v>323952.09999999998</v>
      </c>
      <c r="P44" s="464">
        <f t="shared" si="26"/>
        <v>0</v>
      </c>
      <c r="Q44" s="460">
        <f t="shared" si="26"/>
        <v>0</v>
      </c>
      <c r="R44" s="460">
        <f t="shared" si="26"/>
        <v>0</v>
      </c>
      <c r="S44" s="460">
        <f t="shared" si="26"/>
        <v>0</v>
      </c>
      <c r="T44" s="460">
        <f t="shared" si="26"/>
        <v>0</v>
      </c>
      <c r="U44" s="460">
        <f t="shared" si="26"/>
        <v>0</v>
      </c>
      <c r="V44" s="460"/>
      <c r="W44" s="450">
        <f t="shared" ref="W44" si="27">SUM(W7:W41)</f>
        <v>0</v>
      </c>
      <c r="Y44" s="143">
        <f>SUM(Y7:Y41)</f>
        <v>139621</v>
      </c>
      <c r="Z44" s="144">
        <f>SUM(Z7:Z41)</f>
        <v>603194.1</v>
      </c>
      <c r="AA44" s="131">
        <f>SUM(AA7:AA41)</f>
        <v>323952.09999999998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323952.09999999998</v>
      </c>
      <c r="Z46" s="131">
        <f>SUM(AA7:AA41)</f>
        <v>323952.09999999998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  <c r="I48" s="68"/>
    </row>
    <row r="49" spans="8:8" ht="13.5" customHeight="1" x14ac:dyDescent="0.2">
      <c r="H49" s="68"/>
    </row>
    <row r="50" spans="8:8" ht="19.5" customHeight="1" x14ac:dyDescent="0.2"/>
  </sheetData>
  <mergeCells count="13">
    <mergeCell ref="Y5:Z5"/>
    <mergeCell ref="AA5:AA6"/>
    <mergeCell ref="R5:S5"/>
    <mergeCell ref="V5:V6"/>
    <mergeCell ref="W5:W6"/>
    <mergeCell ref="A44:F44"/>
    <mergeCell ref="A43:F43"/>
    <mergeCell ref="A42:F42"/>
    <mergeCell ref="G4:O5"/>
    <mergeCell ref="P4:W4"/>
    <mergeCell ref="P5:Q5"/>
    <mergeCell ref="T5:T6"/>
    <mergeCell ref="U5:U6"/>
  </mergeCells>
  <conditionalFormatting sqref="H46">
    <cfRule type="cellIs" dxfId="483" priority="14" operator="lessThan">
      <formula>0</formula>
    </cfRule>
    <cfRule type="cellIs" dxfId="482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O7:O40 M43">
    <cfRule type="cellIs" dxfId="481" priority="3" operator="lessThan">
      <formula>0</formula>
    </cfRule>
    <cfRule type="cellIs" dxfId="480" priority="4" operator="greaterThan">
      <formula>0</formula>
    </cfRule>
  </conditionalFormatting>
  <conditionalFormatting sqref="O43:O44">
    <cfRule type="cellIs" dxfId="479" priority="16" operator="lessThan">
      <formula>0</formula>
    </cfRule>
    <cfRule type="cellIs" dxfId="478" priority="17" operator="greaterThan">
      <formula>0</formula>
    </cfRule>
  </conditionalFormatting>
  <conditionalFormatting sqref="P42:W42 U43:W43">
    <cfRule type="cellIs" dxfId="477" priority="12" operator="lessThan">
      <formula>0</formula>
    </cfRule>
    <cfRule type="cellIs" dxfId="476" priority="13" operator="greaterThan">
      <formula>0</formula>
    </cfRule>
  </conditionalFormatting>
  <conditionalFormatting sqref="W44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5">
    <cfRule type="cellIs" dxfId="475" priority="10" operator="lessThan">
      <formula>0</formula>
    </cfRule>
    <cfRule type="cellIs" dxfId="474" priority="11" operator="greaterThan">
      <formula>0</formula>
    </cfRule>
  </conditionalFormatting>
  <conditionalFormatting sqref="Z46">
    <cfRule type="cellIs" dxfId="473" priority="1" operator="lessThan">
      <formula>0</formula>
    </cfRule>
    <cfRule type="cellIs" dxfId="472" priority="2" operator="greaterThan">
      <formula>0</formula>
    </cfRule>
  </conditionalFormatting>
  <conditionalFormatting sqref="AA7:AA40 W7:W40">
    <cfRule type="colorScale" priority="40">
      <colorScale>
        <cfvo type="num" val="-0.1"/>
        <cfvo type="num" val="0"/>
        <color rgb="FFFCC0CD"/>
        <color theme="9" tint="0.59999389629810485"/>
      </colorScale>
    </cfRule>
  </conditionalFormatting>
  <conditionalFormatting sqref="AA44">
    <cfRule type="cellIs" dxfId="471" priority="5" operator="lessThan">
      <formula>0</formula>
    </cfRule>
    <cfRule type="cellIs" dxfId="470" priority="6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ACB599D6-3AFF-4195-B536-EBB0CCB2C04F}">
      <formula1>"&gt;0"</formula1>
    </dataValidation>
    <dataValidation type="list" allowBlank="1" showInputMessage="1" showErrorMessage="1" sqref="M7:M41" xr:uid="{9AA8DB0B-DB9C-4E6D-B6D9-FBF3F9596CFB}">
      <formula1>"áno,nie"</formula1>
    </dataValidation>
    <dataValidation allowBlank="1" showInputMessage="1" promptTitle="Číslo musí byť väčšie ako 0." prompt="Číslo musí byť väčšie ako 0." sqref="P7:U40" xr:uid="{7C93DCA8-9D46-4BEA-AD04-A1FD7F0415B4}"/>
  </dataValidations>
  <hyperlinks>
    <hyperlink ref="E7" r:id="rId1" xr:uid="{A9CB500C-824B-4A5C-81CB-A6B722E6AF83}"/>
    <hyperlink ref="E8" r:id="rId2" xr:uid="{1EA6F936-B7EB-40CD-ACAF-DB28C5AE9D69}"/>
    <hyperlink ref="E9" r:id="rId3" xr:uid="{AD7484BE-43D2-4A59-A0EA-5FF678AF81A5}"/>
    <hyperlink ref="E10" r:id="rId4" xr:uid="{8E971474-EB85-44DF-B66D-A0567BD3931D}"/>
    <hyperlink ref="E12" r:id="rId5" xr:uid="{B69059A0-1C15-44E3-A825-F39876122AE5}"/>
    <hyperlink ref="E13" r:id="rId6" xr:uid="{F145BA30-8F66-4279-98D3-9A11AF31F3E2}"/>
  </hyperlinks>
  <pageMargins left="0.7" right="0.7" top="0.75" bottom="0.75" header="0.3" footer="0.3"/>
  <legacy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EBFBB-0C17-4DB5-9275-CEC5959610C5}">
  <dimension ref="A1:AB47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9" sqref="A9:XFD9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4.570312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2.285156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324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679" t="s">
        <v>206</v>
      </c>
      <c r="Q4" s="694"/>
      <c r="R4" s="694"/>
      <c r="S4" s="694"/>
      <c r="T4" s="694"/>
      <c r="U4" s="694"/>
      <c r="V4" s="694"/>
      <c r="W4" s="680"/>
    </row>
    <row r="5" spans="1:27" ht="18.75" customHeight="1" thickBot="1" x14ac:dyDescent="0.3">
      <c r="G5" s="692"/>
      <c r="H5" s="693"/>
      <c r="I5" s="693"/>
      <c r="J5" s="693"/>
      <c r="K5" s="693"/>
      <c r="L5" s="693"/>
      <c r="M5" s="693"/>
      <c r="N5" s="693"/>
      <c r="O5" s="708"/>
      <c r="P5" s="695" t="s">
        <v>80</v>
      </c>
      <c r="Q5" s="696"/>
      <c r="R5" s="696" t="s">
        <v>23</v>
      </c>
      <c r="S5" s="696"/>
      <c r="T5" s="697" t="s">
        <v>207</v>
      </c>
      <c r="U5" s="699" t="s">
        <v>208</v>
      </c>
      <c r="V5" s="701" t="s">
        <v>209</v>
      </c>
      <c r="W5" s="703" t="s">
        <v>210</v>
      </c>
      <c r="Y5" s="679" t="s">
        <v>27</v>
      </c>
      <c r="Z5" s="680"/>
      <c r="AA5" s="734" t="s">
        <v>28</v>
      </c>
    </row>
    <row r="6" spans="1:27" s="76" customFormat="1" ht="77.25" thickBot="1" x14ac:dyDescent="0.25">
      <c r="A6" s="361" t="s">
        <v>29</v>
      </c>
      <c r="B6" s="362" t="s">
        <v>30</v>
      </c>
      <c r="C6" s="362" t="s">
        <v>211</v>
      </c>
      <c r="D6" s="362" t="s">
        <v>88</v>
      </c>
      <c r="E6" s="363" t="s">
        <v>212</v>
      </c>
      <c r="F6" s="370" t="s">
        <v>90</v>
      </c>
      <c r="G6" s="367" t="s">
        <v>41</v>
      </c>
      <c r="H6" s="365" t="s">
        <v>42</v>
      </c>
      <c r="I6" s="364" t="s">
        <v>33</v>
      </c>
      <c r="J6" s="365" t="s">
        <v>34</v>
      </c>
      <c r="K6" s="364" t="s">
        <v>35</v>
      </c>
      <c r="L6" s="365" t="s">
        <v>36</v>
      </c>
      <c r="M6" s="365" t="s">
        <v>213</v>
      </c>
      <c r="N6" s="365" t="s">
        <v>214</v>
      </c>
      <c r="O6" s="366" t="s">
        <v>79</v>
      </c>
      <c r="P6" s="375" t="s">
        <v>38</v>
      </c>
      <c r="Q6" s="376" t="s">
        <v>39</v>
      </c>
      <c r="R6" s="377" t="s">
        <v>40</v>
      </c>
      <c r="S6" s="376" t="s">
        <v>39</v>
      </c>
      <c r="T6" s="709"/>
      <c r="U6" s="710"/>
      <c r="V6" s="705"/>
      <c r="W6" s="706"/>
      <c r="Y6" s="565" t="s">
        <v>41</v>
      </c>
      <c r="Z6" s="566" t="s">
        <v>42</v>
      </c>
      <c r="AA6" s="735"/>
    </row>
    <row r="7" spans="1:27" s="90" customFormat="1" ht="45" customHeight="1" x14ac:dyDescent="0.2">
      <c r="A7" s="511">
        <v>1</v>
      </c>
      <c r="B7" s="511" t="s">
        <v>106</v>
      </c>
      <c r="C7" s="511" t="s">
        <v>325</v>
      </c>
      <c r="D7" s="512" t="s">
        <v>326</v>
      </c>
      <c r="E7" s="513" t="s">
        <v>327</v>
      </c>
      <c r="F7" s="338">
        <v>44562</v>
      </c>
      <c r="G7" s="328">
        <f>17200+17700+18200+18700</f>
        <v>71800</v>
      </c>
      <c r="H7" s="329">
        <v>0</v>
      </c>
      <c r="I7" s="330" t="str">
        <f>IF(YEAR($F7)=2021,G7,"0€")</f>
        <v>0€</v>
      </c>
      <c r="J7" s="330" t="str">
        <f>IF(YEAR($F7)=2021,H7,"0€")</f>
        <v>0€</v>
      </c>
      <c r="K7" s="331">
        <f>IF(YEAR($F7)&gt;2021,G7,0)</f>
        <v>71800</v>
      </c>
      <c r="L7" s="331">
        <f>IF(YEAR($F7)&gt;2021,H7,0)</f>
        <v>0</v>
      </c>
      <c r="M7" s="332" t="s">
        <v>218</v>
      </c>
      <c r="N7" s="332"/>
      <c r="O7" s="333">
        <f>-2*G7+H7</f>
        <v>-143600</v>
      </c>
      <c r="P7" s="334">
        <v>0</v>
      </c>
      <c r="Q7" s="335">
        <v>0</v>
      </c>
      <c r="R7" s="335">
        <v>0</v>
      </c>
      <c r="S7" s="335">
        <v>0</v>
      </c>
      <c r="T7" s="332">
        <f>R7-P7</f>
        <v>0</v>
      </c>
      <c r="U7" s="332">
        <f>S7-Q7</f>
        <v>0</v>
      </c>
      <c r="V7" s="336"/>
      <c r="W7" s="337">
        <f>-2*T7+U7</f>
        <v>0</v>
      </c>
      <c r="Y7" s="564">
        <f>I7+K7+T7</f>
        <v>71800</v>
      </c>
      <c r="Z7" s="575">
        <f>J7+L7+U7</f>
        <v>0</v>
      </c>
      <c r="AA7" s="574">
        <f>O7+W7</f>
        <v>-143600</v>
      </c>
    </row>
    <row r="8" spans="1:27" s="90" customFormat="1" ht="47.25" customHeight="1" x14ac:dyDescent="0.2">
      <c r="A8" s="86">
        <v>2</v>
      </c>
      <c r="B8" s="64" t="s">
        <v>106</v>
      </c>
      <c r="C8" s="64" t="s">
        <v>328</v>
      </c>
      <c r="D8" s="497" t="s">
        <v>329</v>
      </c>
      <c r="E8" s="93" t="s">
        <v>330</v>
      </c>
      <c r="F8" s="133">
        <v>44743</v>
      </c>
      <c r="G8" s="140">
        <v>100</v>
      </c>
      <c r="H8" s="95">
        <v>0</v>
      </c>
      <c r="I8" s="275" t="str">
        <f t="shared" ref="I8:I37" si="0">IF(YEAR($F8)=2021,G8,"0€")</f>
        <v>0€</v>
      </c>
      <c r="J8" s="275" t="str">
        <f t="shared" ref="J8:J37" si="1">IF(YEAR($F8)=2021,H8,"0€")</f>
        <v>0€</v>
      </c>
      <c r="K8" s="280">
        <f t="shared" ref="K8:L37" si="2">IF(YEAR($F8)&gt;2021,G8,0)</f>
        <v>100</v>
      </c>
      <c r="L8" s="280">
        <f t="shared" si="2"/>
        <v>0</v>
      </c>
      <c r="M8" s="276" t="s">
        <v>218</v>
      </c>
      <c r="N8" s="276"/>
      <c r="O8" s="281">
        <f t="shared" ref="O8:O37" si="3">-2*G8+H8</f>
        <v>-200</v>
      </c>
      <c r="P8" s="302">
        <v>0</v>
      </c>
      <c r="Q8" s="299">
        <v>0</v>
      </c>
      <c r="R8" s="299">
        <v>0</v>
      </c>
      <c r="S8" s="299">
        <v>0</v>
      </c>
      <c r="T8" s="276">
        <f t="shared" ref="T8:U20" si="4">R8-P8</f>
        <v>0</v>
      </c>
      <c r="U8" s="276">
        <f t="shared" si="4"/>
        <v>0</v>
      </c>
      <c r="V8" s="288"/>
      <c r="W8" s="284">
        <f t="shared" ref="W8:W37" si="5">-2*T8+U8</f>
        <v>0</v>
      </c>
      <c r="Y8" s="140">
        <f t="shared" ref="Y8:Y37" si="6">I8+K8+T8</f>
        <v>100</v>
      </c>
      <c r="Z8" s="139">
        <f t="shared" ref="Z8:Z37" si="7">J8+L8+U8</f>
        <v>0</v>
      </c>
      <c r="AA8" s="574">
        <f t="shared" ref="AA8:AA37" si="8">O8+W8</f>
        <v>-200</v>
      </c>
    </row>
    <row r="9" spans="1:27" s="90" customFormat="1" ht="49.5" customHeight="1" x14ac:dyDescent="0.2">
      <c r="A9" s="86">
        <v>3</v>
      </c>
      <c r="B9" s="64" t="s">
        <v>106</v>
      </c>
      <c r="C9" s="64" t="s">
        <v>331</v>
      </c>
      <c r="D9" s="83" t="s">
        <v>332</v>
      </c>
      <c r="E9" s="93" t="s">
        <v>333</v>
      </c>
      <c r="F9" s="133">
        <v>45061</v>
      </c>
      <c r="G9" s="140">
        <v>25081</v>
      </c>
      <c r="H9" s="95">
        <v>28796264</v>
      </c>
      <c r="I9" s="275" t="str">
        <f t="shared" si="0"/>
        <v>0€</v>
      </c>
      <c r="J9" s="275" t="str">
        <f t="shared" si="1"/>
        <v>0€</v>
      </c>
      <c r="K9" s="280">
        <f t="shared" si="2"/>
        <v>25081</v>
      </c>
      <c r="L9" s="280">
        <f t="shared" si="2"/>
        <v>28796264</v>
      </c>
      <c r="M9" s="276" t="s">
        <v>218</v>
      </c>
      <c r="N9" s="276"/>
      <c r="O9" s="281">
        <f t="shared" si="3"/>
        <v>28746102</v>
      </c>
      <c r="P9" s="302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si="6"/>
        <v>25081</v>
      </c>
      <c r="Z9" s="139">
        <f t="shared" si="7"/>
        <v>28796264</v>
      </c>
      <c r="AA9" s="574">
        <f t="shared" si="8"/>
        <v>28746102</v>
      </c>
    </row>
    <row r="10" spans="1:27" s="90" customFormat="1" ht="85.5" customHeight="1" x14ac:dyDescent="0.2">
      <c r="A10" s="86">
        <v>4</v>
      </c>
      <c r="B10" s="64" t="s">
        <v>106</v>
      </c>
      <c r="C10" s="66" t="s">
        <v>334</v>
      </c>
      <c r="D10" s="94" t="s">
        <v>335</v>
      </c>
      <c r="E10" s="88" t="s">
        <v>336</v>
      </c>
      <c r="F10" s="135">
        <v>45066</v>
      </c>
      <c r="G10" s="138">
        <v>0</v>
      </c>
      <c r="H10" s="96">
        <v>73085</v>
      </c>
      <c r="I10" s="275" t="str">
        <f t="shared" si="0"/>
        <v>0€</v>
      </c>
      <c r="J10" s="275" t="str">
        <f t="shared" si="1"/>
        <v>0€</v>
      </c>
      <c r="K10" s="280">
        <f t="shared" si="2"/>
        <v>0</v>
      </c>
      <c r="L10" s="280">
        <f t="shared" si="2"/>
        <v>73085</v>
      </c>
      <c r="M10" s="276" t="s">
        <v>218</v>
      </c>
      <c r="N10" s="276"/>
      <c r="O10" s="281">
        <f t="shared" si="3"/>
        <v>73085</v>
      </c>
      <c r="P10" s="302">
        <v>0</v>
      </c>
      <c r="Q10" s="299">
        <v>27965</v>
      </c>
      <c r="R10" s="299">
        <v>0</v>
      </c>
      <c r="S10" s="299">
        <v>2975</v>
      </c>
      <c r="T10" s="276">
        <f t="shared" si="4"/>
        <v>0</v>
      </c>
      <c r="U10" s="276">
        <f t="shared" si="4"/>
        <v>-24990</v>
      </c>
      <c r="V10" s="288"/>
      <c r="W10" s="284">
        <f t="shared" si="5"/>
        <v>-24990</v>
      </c>
      <c r="Y10" s="140">
        <f t="shared" si="6"/>
        <v>0</v>
      </c>
      <c r="Z10" s="139">
        <f t="shared" si="7"/>
        <v>48095</v>
      </c>
      <c r="AA10" s="574">
        <f t="shared" si="8"/>
        <v>48095</v>
      </c>
    </row>
    <row r="11" spans="1:27" s="90" customFormat="1" ht="104.25" customHeight="1" x14ac:dyDescent="0.2">
      <c r="A11" s="86">
        <v>5</v>
      </c>
      <c r="B11" s="64" t="s">
        <v>106</v>
      </c>
      <c r="C11" s="64" t="s">
        <v>337</v>
      </c>
      <c r="D11" s="497" t="s">
        <v>338</v>
      </c>
      <c r="E11" s="84" t="s">
        <v>339</v>
      </c>
      <c r="F11" s="133">
        <v>44927</v>
      </c>
      <c r="G11" s="140">
        <v>6272790</v>
      </c>
      <c r="H11" s="95">
        <v>0</v>
      </c>
      <c r="I11" s="275" t="str">
        <f t="shared" si="0"/>
        <v>0€</v>
      </c>
      <c r="J11" s="275" t="str">
        <f t="shared" si="1"/>
        <v>0€</v>
      </c>
      <c r="K11" s="280">
        <f t="shared" si="2"/>
        <v>6272790</v>
      </c>
      <c r="L11" s="280">
        <f t="shared" si="2"/>
        <v>0</v>
      </c>
      <c r="M11" s="276" t="s">
        <v>218</v>
      </c>
      <c r="N11" s="276"/>
      <c r="O11" s="281">
        <f t="shared" si="3"/>
        <v>-12545580</v>
      </c>
      <c r="P11" s="302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6"/>
        <v>6272790</v>
      </c>
      <c r="Z11" s="139">
        <f t="shared" si="7"/>
        <v>0</v>
      </c>
      <c r="AA11" s="574">
        <f t="shared" si="8"/>
        <v>-12545580</v>
      </c>
    </row>
    <row r="12" spans="1:27" ht="68.25" customHeight="1" x14ac:dyDescent="0.2">
      <c r="A12" s="86">
        <v>6</v>
      </c>
      <c r="B12" s="64" t="s">
        <v>106</v>
      </c>
      <c r="C12" s="119" t="s">
        <v>325</v>
      </c>
      <c r="D12" s="117" t="s">
        <v>340</v>
      </c>
      <c r="E12" s="148" t="s">
        <v>341</v>
      </c>
      <c r="F12" s="133">
        <v>44927</v>
      </c>
      <c r="G12" s="140">
        <v>1820000</v>
      </c>
      <c r="H12" s="95">
        <v>0</v>
      </c>
      <c r="I12" s="275" t="str">
        <f t="shared" si="0"/>
        <v>0€</v>
      </c>
      <c r="J12" s="275" t="str">
        <f t="shared" si="1"/>
        <v>0€</v>
      </c>
      <c r="K12" s="280">
        <f t="shared" si="2"/>
        <v>1820000</v>
      </c>
      <c r="L12" s="280">
        <f t="shared" si="2"/>
        <v>0</v>
      </c>
      <c r="M12" s="276" t="s">
        <v>218</v>
      </c>
      <c r="N12" s="276"/>
      <c r="O12" s="281">
        <f t="shared" si="3"/>
        <v>-3640000</v>
      </c>
      <c r="P12" s="302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6"/>
        <v>1820000</v>
      </c>
      <c r="Z12" s="139">
        <f t="shared" si="7"/>
        <v>0</v>
      </c>
      <c r="AA12" s="574">
        <f t="shared" si="8"/>
        <v>-3640000</v>
      </c>
    </row>
    <row r="13" spans="1:27" ht="84.75" customHeight="1" x14ac:dyDescent="0.2">
      <c r="A13" s="86">
        <v>7</v>
      </c>
      <c r="B13" s="64" t="s">
        <v>106</v>
      </c>
      <c r="C13" s="118" t="s">
        <v>325</v>
      </c>
      <c r="D13" s="117" t="s">
        <v>342</v>
      </c>
      <c r="E13" s="148" t="s">
        <v>343</v>
      </c>
      <c r="F13" s="135">
        <v>45292</v>
      </c>
      <c r="G13" s="138">
        <v>390000</v>
      </c>
      <c r="H13" s="96">
        <v>0</v>
      </c>
      <c r="I13" s="275" t="str">
        <f t="shared" si="0"/>
        <v>0€</v>
      </c>
      <c r="J13" s="275" t="str">
        <f t="shared" si="1"/>
        <v>0€</v>
      </c>
      <c r="K13" s="280">
        <f t="shared" si="2"/>
        <v>390000</v>
      </c>
      <c r="L13" s="280">
        <f t="shared" si="2"/>
        <v>0</v>
      </c>
      <c r="M13" s="276" t="s">
        <v>218</v>
      </c>
      <c r="N13" s="276"/>
      <c r="O13" s="281">
        <f t="shared" si="3"/>
        <v>-780000</v>
      </c>
      <c r="P13" s="302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6"/>
        <v>390000</v>
      </c>
      <c r="Z13" s="139">
        <f t="shared" si="7"/>
        <v>0</v>
      </c>
      <c r="AA13" s="574">
        <f t="shared" si="8"/>
        <v>-780000</v>
      </c>
    </row>
    <row r="14" spans="1:27" ht="59.25" customHeight="1" x14ac:dyDescent="0.2">
      <c r="A14" s="86">
        <v>8</v>
      </c>
      <c r="B14" s="64" t="s">
        <v>106</v>
      </c>
      <c r="C14" s="119" t="s">
        <v>344</v>
      </c>
      <c r="D14" s="117" t="s">
        <v>345</v>
      </c>
      <c r="E14" s="148" t="s">
        <v>346</v>
      </c>
      <c r="F14" s="208">
        <v>45658</v>
      </c>
      <c r="G14" s="260">
        <v>380678</v>
      </c>
      <c r="H14" s="114">
        <v>1726832</v>
      </c>
      <c r="I14" s="275" t="str">
        <f t="shared" si="0"/>
        <v>0€</v>
      </c>
      <c r="J14" s="275" t="str">
        <f t="shared" si="1"/>
        <v>0€</v>
      </c>
      <c r="K14" s="280">
        <f t="shared" si="2"/>
        <v>380678</v>
      </c>
      <c r="L14" s="280">
        <f t="shared" si="2"/>
        <v>1726832</v>
      </c>
      <c r="M14" s="276" t="s">
        <v>218</v>
      </c>
      <c r="N14" s="276"/>
      <c r="O14" s="281">
        <f t="shared" si="3"/>
        <v>965476</v>
      </c>
      <c r="P14" s="302">
        <v>0</v>
      </c>
      <c r="Q14" s="299">
        <v>0</v>
      </c>
      <c r="R14" s="299">
        <v>0</v>
      </c>
      <c r="S14" s="299">
        <v>0</v>
      </c>
      <c r="T14" s="276">
        <f t="shared" si="4"/>
        <v>0</v>
      </c>
      <c r="U14" s="276">
        <f t="shared" si="4"/>
        <v>0</v>
      </c>
      <c r="V14" s="288"/>
      <c r="W14" s="284">
        <f t="shared" si="5"/>
        <v>0</v>
      </c>
      <c r="Y14" s="140">
        <f t="shared" si="6"/>
        <v>380678</v>
      </c>
      <c r="Z14" s="139">
        <f t="shared" si="7"/>
        <v>1726832</v>
      </c>
      <c r="AA14" s="574">
        <f t="shared" si="8"/>
        <v>965476</v>
      </c>
    </row>
    <row r="15" spans="1:27" ht="39.75" customHeight="1" x14ac:dyDescent="0.2">
      <c r="A15" s="86">
        <v>9</v>
      </c>
      <c r="B15" s="64" t="s">
        <v>106</v>
      </c>
      <c r="C15" s="498" t="s">
        <v>347</v>
      </c>
      <c r="D15" s="595" t="s">
        <v>348</v>
      </c>
      <c r="E15" s="88" t="s">
        <v>349</v>
      </c>
      <c r="F15" s="135">
        <v>45292</v>
      </c>
      <c r="G15" s="138">
        <v>34060</v>
      </c>
      <c r="H15" s="67">
        <v>0</v>
      </c>
      <c r="I15" s="275" t="str">
        <f t="shared" si="0"/>
        <v>0€</v>
      </c>
      <c r="J15" s="275" t="str">
        <f t="shared" si="1"/>
        <v>0€</v>
      </c>
      <c r="K15" s="280">
        <f t="shared" si="2"/>
        <v>34060</v>
      </c>
      <c r="L15" s="280">
        <f t="shared" si="2"/>
        <v>0</v>
      </c>
      <c r="M15" s="276" t="s">
        <v>218</v>
      </c>
      <c r="N15" s="276"/>
      <c r="O15" s="281">
        <f t="shared" si="3"/>
        <v>-68120</v>
      </c>
      <c r="P15" s="302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6"/>
        <v>34060</v>
      </c>
      <c r="Z15" s="139">
        <f t="shared" si="7"/>
        <v>0</v>
      </c>
      <c r="AA15" s="574">
        <f t="shared" si="8"/>
        <v>-68120</v>
      </c>
    </row>
    <row r="16" spans="1:27" ht="93.75" customHeight="1" x14ac:dyDescent="0.2">
      <c r="A16" s="86">
        <v>10</v>
      </c>
      <c r="B16" s="64" t="s">
        <v>106</v>
      </c>
      <c r="C16" s="98" t="s">
        <v>350</v>
      </c>
      <c r="D16" s="499" t="s">
        <v>351</v>
      </c>
      <c r="E16" s="209" t="s">
        <v>352</v>
      </c>
      <c r="F16" s="208">
        <v>45658</v>
      </c>
      <c r="G16" s="260">
        <v>0</v>
      </c>
      <c r="H16" s="114">
        <v>25457</v>
      </c>
      <c r="I16" s="275" t="str">
        <f t="shared" si="0"/>
        <v>0€</v>
      </c>
      <c r="J16" s="275" t="str">
        <f t="shared" si="1"/>
        <v>0€</v>
      </c>
      <c r="K16" s="280">
        <f t="shared" si="2"/>
        <v>0</v>
      </c>
      <c r="L16" s="280">
        <f t="shared" si="2"/>
        <v>25457</v>
      </c>
      <c r="M16" s="276" t="s">
        <v>218</v>
      </c>
      <c r="N16" s="276"/>
      <c r="O16" s="281">
        <f t="shared" si="3"/>
        <v>25457</v>
      </c>
      <c r="P16" s="302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6"/>
        <v>0</v>
      </c>
      <c r="Z16" s="139">
        <f t="shared" si="7"/>
        <v>25457</v>
      </c>
      <c r="AA16" s="574">
        <f t="shared" si="8"/>
        <v>25457</v>
      </c>
    </row>
    <row r="17" spans="1:27" ht="82.5" customHeight="1" x14ac:dyDescent="0.2">
      <c r="A17" s="86">
        <v>11</v>
      </c>
      <c r="B17" s="177" t="s">
        <v>106</v>
      </c>
      <c r="C17" s="190" t="s">
        <v>353</v>
      </c>
      <c r="D17" s="500" t="s">
        <v>354</v>
      </c>
      <c r="E17" s="93" t="s">
        <v>355</v>
      </c>
      <c r="F17" s="254">
        <v>45870</v>
      </c>
      <c r="G17" s="251">
        <v>2969</v>
      </c>
      <c r="H17" s="235">
        <v>18532</v>
      </c>
      <c r="I17" s="275" t="str">
        <f t="shared" si="0"/>
        <v>0€</v>
      </c>
      <c r="J17" s="275" t="str">
        <f t="shared" si="1"/>
        <v>0€</v>
      </c>
      <c r="K17" s="280">
        <f t="shared" si="2"/>
        <v>2969</v>
      </c>
      <c r="L17" s="280">
        <f t="shared" si="2"/>
        <v>18532</v>
      </c>
      <c r="M17" s="276" t="s">
        <v>218</v>
      </c>
      <c r="N17" s="276"/>
      <c r="O17" s="281">
        <f t="shared" si="3"/>
        <v>12594</v>
      </c>
      <c r="P17" s="302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6"/>
        <v>2969</v>
      </c>
      <c r="Z17" s="139">
        <f t="shared" si="7"/>
        <v>18532</v>
      </c>
      <c r="AA17" s="574">
        <f t="shared" si="8"/>
        <v>12594</v>
      </c>
    </row>
    <row r="18" spans="1:27" ht="78" customHeight="1" x14ac:dyDescent="0.2">
      <c r="A18" s="86">
        <v>12</v>
      </c>
      <c r="B18" s="177" t="s">
        <v>106</v>
      </c>
      <c r="C18" s="190" t="s">
        <v>356</v>
      </c>
      <c r="D18" s="117" t="s">
        <v>357</v>
      </c>
      <c r="E18" s="93" t="s">
        <v>158</v>
      </c>
      <c r="F18" s="327">
        <v>45973</v>
      </c>
      <c r="G18" s="251">
        <v>108973</v>
      </c>
      <c r="H18" s="64">
        <v>0</v>
      </c>
      <c r="I18" s="275" t="str">
        <f t="shared" si="0"/>
        <v>0€</v>
      </c>
      <c r="J18" s="275" t="str">
        <f t="shared" si="1"/>
        <v>0€</v>
      </c>
      <c r="K18" s="280">
        <f t="shared" si="2"/>
        <v>108973</v>
      </c>
      <c r="L18" s="280">
        <f t="shared" si="2"/>
        <v>0</v>
      </c>
      <c r="M18" s="276" t="s">
        <v>218</v>
      </c>
      <c r="N18" s="276"/>
      <c r="O18" s="281">
        <f t="shared" si="3"/>
        <v>-217946</v>
      </c>
      <c r="P18" s="302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6"/>
        <v>108973</v>
      </c>
      <c r="Z18" s="139">
        <f t="shared" si="7"/>
        <v>0</v>
      </c>
      <c r="AA18" s="574">
        <f t="shared" si="8"/>
        <v>-217946</v>
      </c>
    </row>
    <row r="19" spans="1:27" ht="18.75" customHeight="1" x14ac:dyDescent="0.2">
      <c r="A19" s="86">
        <v>13</v>
      </c>
      <c r="B19" s="177" t="s">
        <v>106</v>
      </c>
      <c r="C19" s="261"/>
      <c r="D19" s="177"/>
      <c r="E19" s="262"/>
      <c r="F19" s="134"/>
      <c r="G19" s="286">
        <v>0</v>
      </c>
      <c r="H19" s="287">
        <v>0</v>
      </c>
      <c r="I19" s="275" t="str">
        <f t="shared" si="0"/>
        <v>0€</v>
      </c>
      <c r="J19" s="275" t="str">
        <f t="shared" si="1"/>
        <v>0€</v>
      </c>
      <c r="K19" s="280">
        <f t="shared" si="2"/>
        <v>0</v>
      </c>
      <c r="L19" s="280">
        <f t="shared" si="2"/>
        <v>0</v>
      </c>
      <c r="M19" s="279" t="s">
        <v>223</v>
      </c>
      <c r="N19" s="276"/>
      <c r="O19" s="281">
        <f t="shared" si="3"/>
        <v>0</v>
      </c>
      <c r="P19" s="302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6"/>
        <v>0</v>
      </c>
      <c r="Z19" s="139">
        <f t="shared" si="7"/>
        <v>0</v>
      </c>
      <c r="AA19" s="574">
        <f t="shared" si="8"/>
        <v>0</v>
      </c>
    </row>
    <row r="20" spans="1:27" ht="18.75" customHeight="1" x14ac:dyDescent="0.2">
      <c r="A20" s="86">
        <v>14</v>
      </c>
      <c r="B20" s="177" t="s">
        <v>106</v>
      </c>
      <c r="C20" s="261"/>
      <c r="D20" s="177"/>
      <c r="E20" s="147"/>
      <c r="F20" s="134"/>
      <c r="G20" s="286">
        <v>0</v>
      </c>
      <c r="H20" s="287">
        <v>0</v>
      </c>
      <c r="I20" s="275" t="str">
        <f t="shared" si="0"/>
        <v>0€</v>
      </c>
      <c r="J20" s="275" t="str">
        <f t="shared" si="1"/>
        <v>0€</v>
      </c>
      <c r="K20" s="280">
        <f t="shared" si="2"/>
        <v>0</v>
      </c>
      <c r="L20" s="280">
        <f t="shared" si="2"/>
        <v>0</v>
      </c>
      <c r="M20" s="279" t="s">
        <v>223</v>
      </c>
      <c r="N20" s="276"/>
      <c r="O20" s="281">
        <f t="shared" si="3"/>
        <v>0</v>
      </c>
      <c r="P20" s="302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6"/>
        <v>0</v>
      </c>
      <c r="Z20" s="139">
        <f t="shared" si="7"/>
        <v>0</v>
      </c>
      <c r="AA20" s="574">
        <f t="shared" si="8"/>
        <v>0</v>
      </c>
    </row>
    <row r="21" spans="1:27" ht="18.75" customHeight="1" x14ac:dyDescent="0.2">
      <c r="A21" s="86">
        <v>15</v>
      </c>
      <c r="B21" s="177" t="s">
        <v>106</v>
      </c>
      <c r="C21" s="261"/>
      <c r="D21" s="177"/>
      <c r="E21" s="147"/>
      <c r="F21" s="134"/>
      <c r="G21" s="286">
        <v>0</v>
      </c>
      <c r="H21" s="287">
        <v>0</v>
      </c>
      <c r="I21" s="275" t="str">
        <f t="shared" si="0"/>
        <v>0€</v>
      </c>
      <c r="J21" s="275" t="str">
        <f t="shared" si="1"/>
        <v>0€</v>
      </c>
      <c r="K21" s="280">
        <f t="shared" si="2"/>
        <v>0</v>
      </c>
      <c r="L21" s="280">
        <f t="shared" si="2"/>
        <v>0</v>
      </c>
      <c r="M21" s="279" t="s">
        <v>223</v>
      </c>
      <c r="N21" s="276"/>
      <c r="O21" s="281">
        <f t="shared" si="3"/>
        <v>0</v>
      </c>
      <c r="P21" s="302">
        <v>0</v>
      </c>
      <c r="Q21" s="299">
        <v>0</v>
      </c>
      <c r="R21" s="299">
        <v>0</v>
      </c>
      <c r="S21" s="299">
        <v>0</v>
      </c>
      <c r="T21" s="276">
        <f t="shared" ref="T21:U37" si="9">R21-P21</f>
        <v>0</v>
      </c>
      <c r="U21" s="276">
        <f t="shared" si="9"/>
        <v>0</v>
      </c>
      <c r="V21" s="288"/>
      <c r="W21" s="284">
        <f t="shared" si="5"/>
        <v>0</v>
      </c>
      <c r="Y21" s="140">
        <f t="shared" si="6"/>
        <v>0</v>
      </c>
      <c r="Z21" s="139">
        <f t="shared" si="7"/>
        <v>0</v>
      </c>
      <c r="AA21" s="574">
        <f t="shared" si="8"/>
        <v>0</v>
      </c>
    </row>
    <row r="22" spans="1:27" ht="18.75" customHeight="1" x14ac:dyDescent="0.2">
      <c r="A22" s="86">
        <v>16</v>
      </c>
      <c r="B22" s="177" t="s">
        <v>106</v>
      </c>
      <c r="C22" s="126"/>
      <c r="D22" s="177"/>
      <c r="E22" s="147"/>
      <c r="F22" s="134"/>
      <c r="G22" s="286">
        <v>0</v>
      </c>
      <c r="H22" s="287">
        <v>0</v>
      </c>
      <c r="I22" s="275" t="str">
        <f t="shared" si="0"/>
        <v>0€</v>
      </c>
      <c r="J22" s="275" t="str">
        <f t="shared" si="1"/>
        <v>0€</v>
      </c>
      <c r="K22" s="280">
        <f t="shared" si="2"/>
        <v>0</v>
      </c>
      <c r="L22" s="280">
        <f t="shared" si="2"/>
        <v>0</v>
      </c>
      <c r="M22" s="279" t="s">
        <v>223</v>
      </c>
      <c r="N22" s="276"/>
      <c r="O22" s="281">
        <f t="shared" si="3"/>
        <v>0</v>
      </c>
      <c r="P22" s="302">
        <v>0</v>
      </c>
      <c r="Q22" s="299">
        <v>0</v>
      </c>
      <c r="R22" s="299">
        <v>0</v>
      </c>
      <c r="S22" s="299">
        <v>0</v>
      </c>
      <c r="T22" s="276">
        <f t="shared" si="9"/>
        <v>0</v>
      </c>
      <c r="U22" s="276">
        <f t="shared" si="9"/>
        <v>0</v>
      </c>
      <c r="V22" s="288"/>
      <c r="W22" s="284">
        <f t="shared" si="5"/>
        <v>0</v>
      </c>
      <c r="Y22" s="140">
        <f t="shared" si="6"/>
        <v>0</v>
      </c>
      <c r="Z22" s="139">
        <f t="shared" si="7"/>
        <v>0</v>
      </c>
      <c r="AA22" s="574">
        <f t="shared" si="8"/>
        <v>0</v>
      </c>
    </row>
    <row r="23" spans="1:27" ht="18.75" customHeight="1" x14ac:dyDescent="0.2">
      <c r="A23" s="86">
        <v>17</v>
      </c>
      <c r="B23" s="177" t="s">
        <v>106</v>
      </c>
      <c r="C23" s="261"/>
      <c r="D23" s="177"/>
      <c r="E23" s="147"/>
      <c r="F23" s="134"/>
      <c r="G23" s="286">
        <v>0</v>
      </c>
      <c r="H23" s="287">
        <v>0</v>
      </c>
      <c r="I23" s="275" t="str">
        <f t="shared" si="0"/>
        <v>0€</v>
      </c>
      <c r="J23" s="275" t="str">
        <f t="shared" si="1"/>
        <v>0€</v>
      </c>
      <c r="K23" s="280">
        <f t="shared" si="2"/>
        <v>0</v>
      </c>
      <c r="L23" s="280">
        <f t="shared" si="2"/>
        <v>0</v>
      </c>
      <c r="M23" s="279" t="s">
        <v>223</v>
      </c>
      <c r="N23" s="276"/>
      <c r="O23" s="281">
        <f t="shared" si="3"/>
        <v>0</v>
      </c>
      <c r="P23" s="302">
        <v>0</v>
      </c>
      <c r="Q23" s="299">
        <v>0</v>
      </c>
      <c r="R23" s="299">
        <v>0</v>
      </c>
      <c r="S23" s="299">
        <v>0</v>
      </c>
      <c r="T23" s="276">
        <f t="shared" si="9"/>
        <v>0</v>
      </c>
      <c r="U23" s="276">
        <f t="shared" si="9"/>
        <v>0</v>
      </c>
      <c r="V23" s="288"/>
      <c r="W23" s="284">
        <f t="shared" si="5"/>
        <v>0</v>
      </c>
      <c r="Y23" s="140">
        <f t="shared" si="6"/>
        <v>0</v>
      </c>
      <c r="Z23" s="139">
        <f t="shared" si="7"/>
        <v>0</v>
      </c>
      <c r="AA23" s="574">
        <f t="shared" si="8"/>
        <v>0</v>
      </c>
    </row>
    <row r="24" spans="1:27" ht="18.75" customHeight="1" x14ac:dyDescent="0.2">
      <c r="A24" s="86">
        <v>18</v>
      </c>
      <c r="B24" s="177" t="s">
        <v>106</v>
      </c>
      <c r="C24" s="126"/>
      <c r="D24" s="177"/>
      <c r="E24" s="147"/>
      <c r="F24" s="134"/>
      <c r="G24" s="286">
        <v>0</v>
      </c>
      <c r="H24" s="287">
        <v>0</v>
      </c>
      <c r="I24" s="275" t="str">
        <f t="shared" si="0"/>
        <v>0€</v>
      </c>
      <c r="J24" s="275" t="str">
        <f t="shared" si="1"/>
        <v>0€</v>
      </c>
      <c r="K24" s="280">
        <f t="shared" si="2"/>
        <v>0</v>
      </c>
      <c r="L24" s="280">
        <f t="shared" si="2"/>
        <v>0</v>
      </c>
      <c r="M24" s="279" t="s">
        <v>223</v>
      </c>
      <c r="N24" s="276"/>
      <c r="O24" s="281">
        <f t="shared" si="3"/>
        <v>0</v>
      </c>
      <c r="P24" s="302">
        <v>0</v>
      </c>
      <c r="Q24" s="299">
        <v>0</v>
      </c>
      <c r="R24" s="299">
        <v>0</v>
      </c>
      <c r="S24" s="299">
        <v>0</v>
      </c>
      <c r="T24" s="276">
        <f t="shared" si="9"/>
        <v>0</v>
      </c>
      <c r="U24" s="276">
        <f t="shared" si="9"/>
        <v>0</v>
      </c>
      <c r="V24" s="288"/>
      <c r="W24" s="284">
        <f t="shared" si="5"/>
        <v>0</v>
      </c>
      <c r="Y24" s="140">
        <f t="shared" si="6"/>
        <v>0</v>
      </c>
      <c r="Z24" s="139">
        <f t="shared" si="7"/>
        <v>0</v>
      </c>
      <c r="AA24" s="574">
        <f t="shared" si="8"/>
        <v>0</v>
      </c>
    </row>
    <row r="25" spans="1:27" ht="18.75" customHeight="1" x14ac:dyDescent="0.2">
      <c r="A25" s="86">
        <v>19</v>
      </c>
      <c r="B25" s="177" t="s">
        <v>106</v>
      </c>
      <c r="C25" s="261"/>
      <c r="D25" s="177"/>
      <c r="E25" s="125"/>
      <c r="F25" s="134"/>
      <c r="G25" s="286">
        <v>0</v>
      </c>
      <c r="H25" s="287">
        <v>0</v>
      </c>
      <c r="I25" s="275" t="str">
        <f t="shared" si="0"/>
        <v>0€</v>
      </c>
      <c r="J25" s="275" t="str">
        <f t="shared" si="1"/>
        <v>0€</v>
      </c>
      <c r="K25" s="280">
        <f t="shared" si="2"/>
        <v>0</v>
      </c>
      <c r="L25" s="280">
        <f t="shared" si="2"/>
        <v>0</v>
      </c>
      <c r="M25" s="279" t="s">
        <v>223</v>
      </c>
      <c r="N25" s="276"/>
      <c r="O25" s="281">
        <f t="shared" si="3"/>
        <v>0</v>
      </c>
      <c r="P25" s="302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5"/>
        <v>0</v>
      </c>
      <c r="Y25" s="140">
        <f t="shared" si="6"/>
        <v>0</v>
      </c>
      <c r="Z25" s="139">
        <f t="shared" si="7"/>
        <v>0</v>
      </c>
      <c r="AA25" s="574">
        <f t="shared" si="8"/>
        <v>0</v>
      </c>
    </row>
    <row r="26" spans="1:27" ht="18.75" customHeight="1" x14ac:dyDescent="0.2">
      <c r="A26" s="86">
        <v>20</v>
      </c>
      <c r="B26" s="177" t="s">
        <v>106</v>
      </c>
      <c r="C26" s="66"/>
      <c r="D26" s="177"/>
      <c r="E26" s="185"/>
      <c r="F26" s="264"/>
      <c r="G26" s="286">
        <v>0</v>
      </c>
      <c r="H26" s="287">
        <v>0</v>
      </c>
      <c r="I26" s="275" t="str">
        <f t="shared" si="0"/>
        <v>0€</v>
      </c>
      <c r="J26" s="275" t="str">
        <f t="shared" si="1"/>
        <v>0€</v>
      </c>
      <c r="K26" s="280">
        <f t="shared" si="2"/>
        <v>0</v>
      </c>
      <c r="L26" s="280">
        <f t="shared" si="2"/>
        <v>0</v>
      </c>
      <c r="M26" s="279" t="s">
        <v>223</v>
      </c>
      <c r="N26" s="276"/>
      <c r="O26" s="281">
        <f t="shared" si="3"/>
        <v>0</v>
      </c>
      <c r="P26" s="302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5"/>
        <v>0</v>
      </c>
      <c r="Y26" s="140">
        <f t="shared" si="6"/>
        <v>0</v>
      </c>
      <c r="Z26" s="139">
        <f t="shared" si="7"/>
        <v>0</v>
      </c>
      <c r="AA26" s="574">
        <f t="shared" si="8"/>
        <v>0</v>
      </c>
    </row>
    <row r="27" spans="1:27" ht="18.75" customHeight="1" x14ac:dyDescent="0.2">
      <c r="A27" s="86">
        <v>21</v>
      </c>
      <c r="B27" s="177" t="s">
        <v>106</v>
      </c>
      <c r="C27" s="86"/>
      <c r="D27" s="177"/>
      <c r="E27" s="185"/>
      <c r="F27" s="265"/>
      <c r="G27" s="286">
        <v>0</v>
      </c>
      <c r="H27" s="287">
        <v>0</v>
      </c>
      <c r="I27" s="275" t="str">
        <f t="shared" si="0"/>
        <v>0€</v>
      </c>
      <c r="J27" s="275" t="str">
        <f t="shared" si="1"/>
        <v>0€</v>
      </c>
      <c r="K27" s="280">
        <f t="shared" si="2"/>
        <v>0</v>
      </c>
      <c r="L27" s="280">
        <f t="shared" si="2"/>
        <v>0</v>
      </c>
      <c r="M27" s="279" t="s">
        <v>223</v>
      </c>
      <c r="N27" s="276"/>
      <c r="O27" s="281">
        <f t="shared" si="3"/>
        <v>0</v>
      </c>
      <c r="P27" s="302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5"/>
        <v>0</v>
      </c>
      <c r="Y27" s="140">
        <f t="shared" si="6"/>
        <v>0</v>
      </c>
      <c r="Z27" s="139">
        <f t="shared" si="7"/>
        <v>0</v>
      </c>
      <c r="AA27" s="574">
        <f t="shared" si="8"/>
        <v>0</v>
      </c>
    </row>
    <row r="28" spans="1:27" ht="18.75" customHeight="1" x14ac:dyDescent="0.2">
      <c r="A28" s="86">
        <v>22</v>
      </c>
      <c r="B28" s="177" t="s">
        <v>106</v>
      </c>
      <c r="C28" s="190"/>
      <c r="D28" s="177"/>
      <c r="E28" s="93"/>
      <c r="F28" s="254"/>
      <c r="G28" s="286">
        <v>0</v>
      </c>
      <c r="H28" s="287">
        <v>0</v>
      </c>
      <c r="I28" s="275" t="str">
        <f t="shared" si="0"/>
        <v>0€</v>
      </c>
      <c r="J28" s="275" t="str">
        <f t="shared" si="1"/>
        <v>0€</v>
      </c>
      <c r="K28" s="280">
        <f t="shared" si="2"/>
        <v>0</v>
      </c>
      <c r="L28" s="280">
        <f t="shared" si="2"/>
        <v>0</v>
      </c>
      <c r="M28" s="279" t="s">
        <v>223</v>
      </c>
      <c r="N28" s="276"/>
      <c r="O28" s="281">
        <f t="shared" si="3"/>
        <v>0</v>
      </c>
      <c r="P28" s="302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5"/>
        <v>0</v>
      </c>
      <c r="Y28" s="140">
        <f t="shared" si="6"/>
        <v>0</v>
      </c>
      <c r="Z28" s="139">
        <f t="shared" si="7"/>
        <v>0</v>
      </c>
      <c r="AA28" s="574">
        <f t="shared" si="8"/>
        <v>0</v>
      </c>
    </row>
    <row r="29" spans="1:27" ht="18.75" customHeight="1" x14ac:dyDescent="0.2">
      <c r="A29" s="86">
        <v>23</v>
      </c>
      <c r="B29" s="177" t="s">
        <v>106</v>
      </c>
      <c r="C29" s="190"/>
      <c r="D29" s="177"/>
      <c r="E29" s="266"/>
      <c r="F29" s="254"/>
      <c r="G29" s="286">
        <v>0</v>
      </c>
      <c r="H29" s="287">
        <v>0</v>
      </c>
      <c r="I29" s="275" t="str">
        <f t="shared" si="0"/>
        <v>0€</v>
      </c>
      <c r="J29" s="275" t="str">
        <f t="shared" si="1"/>
        <v>0€</v>
      </c>
      <c r="K29" s="280">
        <f t="shared" si="2"/>
        <v>0</v>
      </c>
      <c r="L29" s="280">
        <f t="shared" si="2"/>
        <v>0</v>
      </c>
      <c r="M29" s="279" t="s">
        <v>223</v>
      </c>
      <c r="N29" s="276"/>
      <c r="O29" s="281">
        <f t="shared" si="3"/>
        <v>0</v>
      </c>
      <c r="P29" s="302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5"/>
        <v>0</v>
      </c>
      <c r="Y29" s="140">
        <f t="shared" si="6"/>
        <v>0</v>
      </c>
      <c r="Z29" s="139">
        <f t="shared" si="7"/>
        <v>0</v>
      </c>
      <c r="AA29" s="574">
        <f t="shared" si="8"/>
        <v>0</v>
      </c>
    </row>
    <row r="30" spans="1:27" ht="18.75" customHeight="1" x14ac:dyDescent="0.2">
      <c r="A30" s="86">
        <v>24</v>
      </c>
      <c r="B30" s="177" t="s">
        <v>106</v>
      </c>
      <c r="C30" s="190"/>
      <c r="D30" s="177"/>
      <c r="E30" s="266"/>
      <c r="F30" s="254"/>
      <c r="G30" s="286">
        <v>0</v>
      </c>
      <c r="H30" s="287">
        <v>0</v>
      </c>
      <c r="I30" s="275" t="str">
        <f t="shared" si="0"/>
        <v>0€</v>
      </c>
      <c r="J30" s="275" t="str">
        <f t="shared" si="1"/>
        <v>0€</v>
      </c>
      <c r="K30" s="280">
        <f t="shared" si="2"/>
        <v>0</v>
      </c>
      <c r="L30" s="280">
        <f t="shared" si="2"/>
        <v>0</v>
      </c>
      <c r="M30" s="279" t="s">
        <v>223</v>
      </c>
      <c r="N30" s="276"/>
      <c r="O30" s="281">
        <f t="shared" si="3"/>
        <v>0</v>
      </c>
      <c r="P30" s="302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5"/>
        <v>0</v>
      </c>
      <c r="Y30" s="140">
        <f t="shared" si="6"/>
        <v>0</v>
      </c>
      <c r="Z30" s="139">
        <f t="shared" si="7"/>
        <v>0</v>
      </c>
      <c r="AA30" s="574">
        <f t="shared" si="8"/>
        <v>0</v>
      </c>
    </row>
    <row r="31" spans="1:27" ht="18.75" customHeight="1" x14ac:dyDescent="0.2">
      <c r="A31" s="86">
        <v>25</v>
      </c>
      <c r="B31" s="177" t="s">
        <v>106</v>
      </c>
      <c r="C31" s="190"/>
      <c r="D31" s="177"/>
      <c r="E31" s="267"/>
      <c r="F31" s="254"/>
      <c r="G31" s="286">
        <v>0</v>
      </c>
      <c r="H31" s="287">
        <v>0</v>
      </c>
      <c r="I31" s="275" t="str">
        <f t="shared" si="0"/>
        <v>0€</v>
      </c>
      <c r="J31" s="275" t="str">
        <f t="shared" si="1"/>
        <v>0€</v>
      </c>
      <c r="K31" s="280">
        <f t="shared" si="2"/>
        <v>0</v>
      </c>
      <c r="L31" s="280">
        <f t="shared" si="2"/>
        <v>0</v>
      </c>
      <c r="M31" s="279" t="s">
        <v>223</v>
      </c>
      <c r="N31" s="276"/>
      <c r="O31" s="281">
        <f t="shared" si="3"/>
        <v>0</v>
      </c>
      <c r="P31" s="302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5"/>
        <v>0</v>
      </c>
      <c r="Y31" s="140">
        <f t="shared" si="6"/>
        <v>0</v>
      </c>
      <c r="Z31" s="139">
        <f t="shared" si="7"/>
        <v>0</v>
      </c>
      <c r="AA31" s="574">
        <f t="shared" si="8"/>
        <v>0</v>
      </c>
    </row>
    <row r="32" spans="1:27" ht="18.75" customHeight="1" x14ac:dyDescent="0.2">
      <c r="A32" s="86">
        <v>26</v>
      </c>
      <c r="B32" s="177" t="s">
        <v>106</v>
      </c>
      <c r="C32" s="190"/>
      <c r="D32" s="177"/>
      <c r="E32" s="93"/>
      <c r="F32" s="254"/>
      <c r="G32" s="286">
        <v>0</v>
      </c>
      <c r="H32" s="287">
        <v>0</v>
      </c>
      <c r="I32" s="275" t="str">
        <f t="shared" si="0"/>
        <v>0€</v>
      </c>
      <c r="J32" s="275" t="str">
        <f t="shared" si="1"/>
        <v>0€</v>
      </c>
      <c r="K32" s="280">
        <f t="shared" si="2"/>
        <v>0</v>
      </c>
      <c r="L32" s="280">
        <f t="shared" si="2"/>
        <v>0</v>
      </c>
      <c r="M32" s="279" t="s">
        <v>223</v>
      </c>
      <c r="N32" s="276"/>
      <c r="O32" s="281">
        <f t="shared" si="3"/>
        <v>0</v>
      </c>
      <c r="P32" s="302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5"/>
        <v>0</v>
      </c>
      <c r="Y32" s="140">
        <f t="shared" si="6"/>
        <v>0</v>
      </c>
      <c r="Z32" s="139">
        <f t="shared" si="7"/>
        <v>0</v>
      </c>
      <c r="AA32" s="574">
        <f t="shared" si="8"/>
        <v>0</v>
      </c>
    </row>
    <row r="33" spans="1:27" ht="18.75" customHeight="1" x14ac:dyDescent="0.2">
      <c r="A33" s="86">
        <v>27</v>
      </c>
      <c r="B33" s="177" t="s">
        <v>106</v>
      </c>
      <c r="C33" s="66"/>
      <c r="D33" s="66"/>
      <c r="E33" s="66"/>
      <c r="F33" s="136"/>
      <c r="G33" s="286">
        <v>0</v>
      </c>
      <c r="H33" s="287">
        <v>0</v>
      </c>
      <c r="I33" s="275" t="str">
        <f t="shared" si="0"/>
        <v>0€</v>
      </c>
      <c r="J33" s="275" t="str">
        <f t="shared" si="1"/>
        <v>0€</v>
      </c>
      <c r="K33" s="280">
        <f t="shared" si="2"/>
        <v>0</v>
      </c>
      <c r="L33" s="280">
        <f t="shared" si="2"/>
        <v>0</v>
      </c>
      <c r="M33" s="279" t="s">
        <v>223</v>
      </c>
      <c r="N33" s="276"/>
      <c r="O33" s="281">
        <f t="shared" si="3"/>
        <v>0</v>
      </c>
      <c r="P33" s="302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5"/>
        <v>0</v>
      </c>
      <c r="Y33" s="140">
        <f t="shared" si="6"/>
        <v>0</v>
      </c>
      <c r="Z33" s="139">
        <f t="shared" si="7"/>
        <v>0</v>
      </c>
      <c r="AA33" s="574">
        <f t="shared" si="8"/>
        <v>0</v>
      </c>
    </row>
    <row r="34" spans="1:27" ht="18.75" customHeight="1" x14ac:dyDescent="0.2">
      <c r="A34" s="86">
        <v>28</v>
      </c>
      <c r="B34" s="177" t="s">
        <v>106</v>
      </c>
      <c r="C34" s="66"/>
      <c r="D34" s="66"/>
      <c r="E34" s="66"/>
      <c r="F34" s="136"/>
      <c r="G34" s="286">
        <v>0</v>
      </c>
      <c r="H34" s="287">
        <v>0</v>
      </c>
      <c r="I34" s="275" t="str">
        <f t="shared" si="0"/>
        <v>0€</v>
      </c>
      <c r="J34" s="275" t="str">
        <f t="shared" si="1"/>
        <v>0€</v>
      </c>
      <c r="K34" s="280">
        <f t="shared" si="2"/>
        <v>0</v>
      </c>
      <c r="L34" s="280">
        <f t="shared" si="2"/>
        <v>0</v>
      </c>
      <c r="M34" s="279" t="s">
        <v>223</v>
      </c>
      <c r="N34" s="276"/>
      <c r="O34" s="281">
        <f t="shared" si="3"/>
        <v>0</v>
      </c>
      <c r="P34" s="302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5"/>
        <v>0</v>
      </c>
      <c r="Y34" s="140">
        <f t="shared" si="6"/>
        <v>0</v>
      </c>
      <c r="Z34" s="139">
        <f t="shared" si="7"/>
        <v>0</v>
      </c>
      <c r="AA34" s="574">
        <f t="shared" si="8"/>
        <v>0</v>
      </c>
    </row>
    <row r="35" spans="1:27" ht="18.75" customHeight="1" x14ac:dyDescent="0.2">
      <c r="A35" s="86">
        <v>29</v>
      </c>
      <c r="B35" s="177" t="s">
        <v>106</v>
      </c>
      <c r="C35" s="66"/>
      <c r="D35" s="66"/>
      <c r="E35" s="66"/>
      <c r="F35" s="136"/>
      <c r="G35" s="286">
        <v>0</v>
      </c>
      <c r="H35" s="287">
        <v>0</v>
      </c>
      <c r="I35" s="275" t="str">
        <f t="shared" si="0"/>
        <v>0€</v>
      </c>
      <c r="J35" s="275" t="str">
        <f t="shared" si="1"/>
        <v>0€</v>
      </c>
      <c r="K35" s="280">
        <f t="shared" si="2"/>
        <v>0</v>
      </c>
      <c r="L35" s="280">
        <f t="shared" si="2"/>
        <v>0</v>
      </c>
      <c r="M35" s="279" t="s">
        <v>223</v>
      </c>
      <c r="N35" s="276"/>
      <c r="O35" s="281">
        <f t="shared" si="3"/>
        <v>0</v>
      </c>
      <c r="P35" s="302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5"/>
        <v>0</v>
      </c>
      <c r="Y35" s="140">
        <f t="shared" si="6"/>
        <v>0</v>
      </c>
      <c r="Z35" s="139">
        <f t="shared" si="7"/>
        <v>0</v>
      </c>
      <c r="AA35" s="574">
        <f t="shared" si="8"/>
        <v>0</v>
      </c>
    </row>
    <row r="36" spans="1:27" ht="18.75" customHeight="1" x14ac:dyDescent="0.2">
      <c r="A36" s="86">
        <v>30</v>
      </c>
      <c r="B36" s="177" t="s">
        <v>106</v>
      </c>
      <c r="C36" s="66"/>
      <c r="D36" s="66"/>
      <c r="E36" s="66"/>
      <c r="F36" s="136"/>
      <c r="G36" s="286">
        <v>0</v>
      </c>
      <c r="H36" s="287">
        <v>0</v>
      </c>
      <c r="I36" s="275" t="str">
        <f t="shared" si="0"/>
        <v>0€</v>
      </c>
      <c r="J36" s="275" t="str">
        <f t="shared" si="1"/>
        <v>0€</v>
      </c>
      <c r="K36" s="280">
        <f t="shared" si="2"/>
        <v>0</v>
      </c>
      <c r="L36" s="280">
        <f t="shared" si="2"/>
        <v>0</v>
      </c>
      <c r="M36" s="279" t="s">
        <v>223</v>
      </c>
      <c r="N36" s="276"/>
      <c r="O36" s="281">
        <f t="shared" si="3"/>
        <v>0</v>
      </c>
      <c r="P36" s="302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5"/>
        <v>0</v>
      </c>
      <c r="Y36" s="140">
        <f t="shared" si="6"/>
        <v>0</v>
      </c>
      <c r="Z36" s="139">
        <f t="shared" si="7"/>
        <v>0</v>
      </c>
      <c r="AA36" s="574">
        <f t="shared" si="8"/>
        <v>0</v>
      </c>
    </row>
    <row r="37" spans="1:27" ht="16.5" customHeight="1" thickBot="1" x14ac:dyDescent="0.25">
      <c r="A37" s="86">
        <v>31</v>
      </c>
      <c r="B37" s="177" t="s">
        <v>106</v>
      </c>
      <c r="C37" s="66"/>
      <c r="D37" s="66"/>
      <c r="E37" s="66"/>
      <c r="F37" s="295"/>
      <c r="G37" s="286">
        <v>0</v>
      </c>
      <c r="H37" s="287">
        <v>0</v>
      </c>
      <c r="I37" s="275" t="str">
        <f t="shared" si="0"/>
        <v>0€</v>
      </c>
      <c r="J37" s="275" t="str">
        <f t="shared" si="1"/>
        <v>0€</v>
      </c>
      <c r="K37" s="280">
        <f t="shared" si="2"/>
        <v>0</v>
      </c>
      <c r="L37" s="280">
        <f t="shared" si="2"/>
        <v>0</v>
      </c>
      <c r="M37" s="279" t="s">
        <v>223</v>
      </c>
      <c r="N37" s="276"/>
      <c r="O37" s="281">
        <f t="shared" si="3"/>
        <v>0</v>
      </c>
      <c r="P37" s="302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5"/>
        <v>0</v>
      </c>
      <c r="Y37" s="571">
        <f t="shared" si="6"/>
        <v>0</v>
      </c>
      <c r="Z37" s="573">
        <f t="shared" si="7"/>
        <v>0</v>
      </c>
      <c r="AA37" s="574">
        <f t="shared" si="8"/>
        <v>0</v>
      </c>
    </row>
    <row r="38" spans="1:27" s="76" customFormat="1" ht="15" customHeight="1" thickBot="1" x14ac:dyDescent="0.25">
      <c r="A38" s="466"/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7"/>
      <c r="T38" s="467"/>
      <c r="U38" s="467"/>
      <c r="V38" s="467"/>
      <c r="W38" s="467"/>
      <c r="X38" s="467"/>
      <c r="Y38" s="484"/>
      <c r="Z38" s="572"/>
    </row>
    <row r="39" spans="1:27" s="76" customFormat="1" ht="13.5" hidden="1" customHeight="1" outlineLevel="1" thickBot="1" x14ac:dyDescent="0.25">
      <c r="A39" s="683" t="s">
        <v>76</v>
      </c>
      <c r="B39" s="684"/>
      <c r="C39" s="684"/>
      <c r="D39" s="684"/>
      <c r="E39" s="684"/>
      <c r="F39" s="684"/>
      <c r="G39" s="458">
        <f>I39</f>
        <v>0</v>
      </c>
      <c r="H39" s="458">
        <f>J39</f>
        <v>0</v>
      </c>
      <c r="I39" s="459">
        <f>SUM(I7:I38)</f>
        <v>0</v>
      </c>
      <c r="J39" s="459">
        <f>SUM(J7:J38)</f>
        <v>0</v>
      </c>
      <c r="K39" s="459"/>
      <c r="L39" s="459"/>
      <c r="M39" s="459"/>
      <c r="N39" s="459"/>
      <c r="O39" s="465"/>
      <c r="P39" s="345"/>
      <c r="Q39" s="346"/>
      <c r="R39" s="346"/>
      <c r="S39" s="346"/>
      <c r="T39" s="346"/>
      <c r="U39" s="346"/>
      <c r="V39" s="346"/>
      <c r="W39" s="347"/>
    </row>
    <row r="40" spans="1:27" s="76" customFormat="1" ht="13.5" hidden="1" customHeight="1" outlineLevel="1" thickBot="1" x14ac:dyDescent="0.25">
      <c r="A40" s="685" t="s">
        <v>77</v>
      </c>
      <c r="B40" s="686"/>
      <c r="C40" s="686"/>
      <c r="D40" s="686"/>
      <c r="E40" s="686"/>
      <c r="F40" s="686"/>
      <c r="G40" s="353">
        <f>K40</f>
        <v>9106451</v>
      </c>
      <c r="H40" s="353">
        <f>L40</f>
        <v>30640170</v>
      </c>
      <c r="I40" s="354"/>
      <c r="J40" s="145"/>
      <c r="K40" s="461">
        <f>SUM(K7:K38)</f>
        <v>9106451</v>
      </c>
      <c r="L40" s="461">
        <f>SUM(L7:L38)</f>
        <v>30640170</v>
      </c>
      <c r="M40" s="350"/>
      <c r="N40" s="145"/>
      <c r="O40" s="451"/>
      <c r="P40" s="463"/>
      <c r="Q40" s="461"/>
      <c r="R40" s="461"/>
      <c r="S40" s="461"/>
      <c r="T40" s="461"/>
      <c r="U40" s="350"/>
      <c r="V40" s="350"/>
      <c r="W40" s="451"/>
    </row>
    <row r="41" spans="1:27" s="76" customFormat="1" ht="19.5" customHeight="1" collapsed="1" thickBot="1" x14ac:dyDescent="0.25">
      <c r="A41" s="687" t="s">
        <v>110</v>
      </c>
      <c r="B41" s="688"/>
      <c r="C41" s="688"/>
      <c r="D41" s="688"/>
      <c r="E41" s="688"/>
      <c r="F41" s="689"/>
      <c r="G41" s="460">
        <f>G39+G40</f>
        <v>9106451</v>
      </c>
      <c r="H41" s="460">
        <f>SUM(H39:H40)</f>
        <v>30640170</v>
      </c>
      <c r="O41" s="462">
        <f t="shared" ref="O41:U41" si="10">SUM(O7:O38)</f>
        <v>12427268</v>
      </c>
      <c r="P41" s="464">
        <f t="shared" si="10"/>
        <v>0</v>
      </c>
      <c r="Q41" s="460">
        <f t="shared" si="10"/>
        <v>27965</v>
      </c>
      <c r="R41" s="460">
        <f t="shared" si="10"/>
        <v>0</v>
      </c>
      <c r="S41" s="460">
        <f t="shared" si="10"/>
        <v>2975</v>
      </c>
      <c r="T41" s="460">
        <f t="shared" si="10"/>
        <v>0</v>
      </c>
      <c r="U41" s="460">
        <f t="shared" si="10"/>
        <v>-24990</v>
      </c>
      <c r="V41" s="460"/>
      <c r="W41" s="450">
        <f t="shared" ref="W41" si="11">SUM(W7:W38)</f>
        <v>-24990</v>
      </c>
      <c r="Y41" s="143">
        <f>SUM(Y7:Y38)</f>
        <v>9106451</v>
      </c>
      <c r="Z41" s="144">
        <f>SUM(Z7:Z38)</f>
        <v>30615180</v>
      </c>
      <c r="AA41" s="131">
        <f>SUM(AA7:AA38)</f>
        <v>12402278</v>
      </c>
    </row>
    <row r="42" spans="1:27" s="76" customFormat="1" ht="19.5" customHeight="1" thickBot="1" x14ac:dyDescent="0.25">
      <c r="A42" s="73"/>
      <c r="B42" s="73"/>
      <c r="C42" s="73"/>
      <c r="D42" s="73"/>
      <c r="E42" s="73"/>
      <c r="F42" s="73"/>
      <c r="G42" s="448"/>
      <c r="H42" s="449"/>
      <c r="P42" s="130"/>
      <c r="Q42" s="130"/>
      <c r="R42" s="130"/>
      <c r="S42" s="130"/>
      <c r="T42" s="130"/>
      <c r="U42" s="130"/>
      <c r="W42" s="131"/>
      <c r="Y42" s="130"/>
      <c r="Z42" s="130"/>
    </row>
    <row r="43" spans="1:27" s="76" customFormat="1" ht="16.5" customHeight="1" thickBot="1" x14ac:dyDescent="0.25">
      <c r="A43" s="73" t="s">
        <v>224</v>
      </c>
      <c r="B43" s="73"/>
      <c r="C43" s="73"/>
      <c r="D43" s="73"/>
      <c r="E43" s="73"/>
      <c r="F43" s="73"/>
      <c r="G43" s="355"/>
      <c r="H43" s="356">
        <f>O41</f>
        <v>12427268</v>
      </c>
      <c r="Z43" s="131">
        <f>SUM(AA7:AA38)</f>
        <v>12402278</v>
      </c>
    </row>
    <row r="44" spans="1:27" ht="13.5" customHeight="1" x14ac:dyDescent="0.2">
      <c r="G44" s="70"/>
      <c r="H44" s="70"/>
    </row>
    <row r="45" spans="1:27" ht="13.5" customHeight="1" x14ac:dyDescent="0.2">
      <c r="G45" s="69"/>
      <c r="H45" s="69"/>
    </row>
    <row r="46" spans="1:27" ht="13.5" customHeight="1" x14ac:dyDescent="0.2">
      <c r="H46" s="68"/>
    </row>
    <row r="47" spans="1:27" ht="19.5" customHeight="1" x14ac:dyDescent="0.2"/>
  </sheetData>
  <autoFilter ref="A6:AC37" xr:uid="{9B5EBFBB-0C17-4DB5-9275-CEC5959610C5}"/>
  <mergeCells count="13">
    <mergeCell ref="A41:F41"/>
    <mergeCell ref="A39:F39"/>
    <mergeCell ref="A40:F40"/>
    <mergeCell ref="Y5:Z5"/>
    <mergeCell ref="AA5:AA6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H43">
    <cfRule type="cellIs" dxfId="469" priority="14" operator="lessThan">
      <formula>0</formula>
    </cfRule>
    <cfRule type="cellIs" dxfId="468" priority="15" operator="greaterThan">
      <formula>0</formula>
    </cfRule>
    <cfRule type="colorScale" priority="18">
      <colorScale>
        <cfvo type="num" val="0"/>
        <cfvo type="num" val="1"/>
        <color rgb="FF00B050"/>
        <color rgb="FFFF0000"/>
      </colorScale>
    </cfRule>
    <cfRule type="colorScale" priority="19">
      <colorScale>
        <cfvo type="num" val="0"/>
        <cfvo type="num" val="0"/>
        <color rgb="FF00B050"/>
        <color rgb="FFFF0000"/>
      </colorScale>
    </cfRule>
    <cfRule type="colorScale" priority="20">
      <colorScale>
        <cfvo type="num" val="0"/>
        <cfvo type="max"/>
        <color rgb="FFFF0000"/>
        <color rgb="FFFFEF9C"/>
      </colorScale>
    </cfRule>
  </conditionalFormatting>
  <conditionalFormatting sqref="O7:O37 M40">
    <cfRule type="cellIs" dxfId="467" priority="3" operator="lessThan">
      <formula>0</formula>
    </cfRule>
    <cfRule type="cellIs" dxfId="466" priority="4" operator="greaterThan">
      <formula>0</formula>
    </cfRule>
  </conditionalFormatting>
  <conditionalFormatting sqref="O40:O41">
    <cfRule type="cellIs" dxfId="465" priority="16" operator="lessThan">
      <formula>0</formula>
    </cfRule>
    <cfRule type="cellIs" dxfId="464" priority="17" operator="greaterThan">
      <formula>0</formula>
    </cfRule>
  </conditionalFormatting>
  <conditionalFormatting sqref="P39:W39 U40:W40">
    <cfRule type="cellIs" dxfId="463" priority="12" operator="lessThan">
      <formula>0</formula>
    </cfRule>
    <cfRule type="cellIs" dxfId="462" priority="13" operator="greaterThan">
      <formula>0</formula>
    </cfRule>
  </conditionalFormatting>
  <conditionalFormatting sqref="W7:W37 AA7:AA37">
    <cfRule type="colorScale" priority="40">
      <colorScale>
        <cfvo type="num" val="-0.1"/>
        <cfvo type="num" val="0"/>
        <color rgb="FFFCC0CD"/>
        <color theme="9" tint="0.59999389629810485"/>
      </colorScale>
    </cfRule>
  </conditionalFormatting>
  <conditionalFormatting sqref="W41">
    <cfRule type="colorScale" priority="7">
      <colorScale>
        <cfvo type="num" val="-0.1"/>
        <cfvo type="num" val="0"/>
        <color rgb="FFFCC0CD"/>
        <color theme="9" tint="0.59999389629810485"/>
      </colorScale>
    </cfRule>
  </conditionalFormatting>
  <conditionalFormatting sqref="W42">
    <cfRule type="cellIs" dxfId="461" priority="10" operator="lessThan">
      <formula>0</formula>
    </cfRule>
    <cfRule type="cellIs" dxfId="460" priority="11" operator="greaterThan">
      <formula>0</formula>
    </cfRule>
  </conditionalFormatting>
  <conditionalFormatting sqref="Z43">
    <cfRule type="cellIs" dxfId="459" priority="1" operator="lessThan">
      <formula>0</formula>
    </cfRule>
    <cfRule type="cellIs" dxfId="458" priority="2" operator="greaterThan">
      <formula>0</formula>
    </cfRule>
  </conditionalFormatting>
  <conditionalFormatting sqref="AA41">
    <cfRule type="cellIs" dxfId="457" priority="5" operator="lessThan">
      <formula>0</formula>
    </cfRule>
    <cfRule type="cellIs" dxfId="456" priority="6" operator="greaterThan">
      <formula>0</formula>
    </cfRule>
  </conditionalFormatting>
  <dataValidations count="3">
    <dataValidation type="custom" allowBlank="1" showErrorMessage="1" error="Hodnota musí byť vždy väčšia ako &quot;0&quot;. " sqref="P38:S38" xr:uid="{F7477014-CAE5-4B72-9BEE-5202E77631B9}">
      <formula1>"&gt;0"</formula1>
    </dataValidation>
    <dataValidation type="list" allowBlank="1" showInputMessage="1" showErrorMessage="1" sqref="M7:M38" xr:uid="{61006D2C-F7EF-4A86-9289-C3588817F8A8}">
      <formula1>"áno,nie"</formula1>
    </dataValidation>
    <dataValidation allowBlank="1" showInputMessage="1" promptTitle="Číslo musí byť väčšie ako 0." prompt="Číslo musí byť väčšie ako 0." sqref="P7:U37" xr:uid="{C4A9A641-1A3D-42F6-95D3-8E31D42624B0}"/>
  </dataValidations>
  <hyperlinks>
    <hyperlink ref="E7" r:id="rId1" xr:uid="{CDA426B5-5FC9-4F54-B930-5238A5920032}"/>
    <hyperlink ref="E8" r:id="rId2" xr:uid="{58DC7AA4-5C4B-40BD-AE9B-37612188A2E4}"/>
    <hyperlink ref="E9" r:id="rId3" xr:uid="{88701412-C68E-4EBB-A082-4C084D68C54F}"/>
    <hyperlink ref="E10" r:id="rId4" xr:uid="{A240ABEC-C2AC-4938-B522-4589F6F86394}"/>
    <hyperlink ref="E11" r:id="rId5" xr:uid="{55A0DC51-1142-4970-B921-D2862EB5FF3A}"/>
    <hyperlink ref="E12" r:id="rId6" xr:uid="{57A4157E-D19E-4132-AF24-B4D9C291678A}"/>
    <hyperlink ref="E13" r:id="rId7" xr:uid="{53ABAC6C-FF5D-4EF4-88F3-AC496726D9D4}"/>
    <hyperlink ref="E14" r:id="rId8" xr:uid="{6C01313A-0C28-4DE2-9F1D-510B7F6B3189}"/>
    <hyperlink ref="E15" r:id="rId9" xr:uid="{042CF22F-2526-4B56-9281-8E6B28A8217D}"/>
    <hyperlink ref="E16" r:id="rId10" xr:uid="{88A7FD28-CA3D-4A2F-842F-AEE1F00AC7E7}"/>
    <hyperlink ref="E17" r:id="rId11" xr:uid="{0715BE6F-75F2-42B1-BDA2-5465A49234BA}"/>
    <hyperlink ref="E18" r:id="rId12" xr:uid="{F7DDE4FB-9141-422F-8FFF-4965F7F3B9E5}"/>
    <hyperlink ref="D18" r:id="rId13" xr:uid="{9EE9C2B0-E987-4C79-8387-2E534009DA9C}"/>
  </hyperlinks>
  <pageMargins left="0.7" right="0.7" top="0.75" bottom="0.75" header="0.3" footer="0.3"/>
  <legacyDrawing r:id="rId1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B9E72-3535-4B67-B094-970AED5D6C97}">
  <dimension ref="A1:AB50"/>
  <sheetViews>
    <sheetView zoomScale="80" zoomScaleNormal="80" workbookViewId="0">
      <pane xSplit="2" ySplit="6" topLeftCell="F20" activePane="bottomRight" state="frozen"/>
      <selection pane="topRight" activeCell="C1" sqref="C1"/>
      <selection pane="bottomLeft" activeCell="A7" sqref="A7"/>
      <selection pane="bottomRight" activeCell="AA25" sqref="AA25"/>
    </sheetView>
  </sheetViews>
  <sheetFormatPr defaultRowHeight="12.75" outlineLevelRow="1" outlineLevelCol="1" x14ac:dyDescent="0.2"/>
  <cols>
    <col min="1" max="1" width="8.7109375" customWidth="1"/>
    <col min="2" max="2" width="13.7109375" customWidth="1"/>
    <col min="3" max="3" width="12.7109375" customWidth="1"/>
    <col min="4" max="4" width="40.85546875" customWidth="1"/>
    <col min="5" max="5" width="28.7109375" customWidth="1"/>
    <col min="6" max="6" width="13.7109375" customWidth="1"/>
    <col min="7" max="7" width="15.7109375" hidden="1" customWidth="1" outlineLevel="1"/>
    <col min="8" max="8" width="17.7109375" hidden="1" customWidth="1" outlineLevel="1"/>
    <col min="9" max="9" width="16.42578125" hidden="1" customWidth="1" outlineLevel="1"/>
    <col min="10" max="10" width="13.7109375" hidden="1" customWidth="1" outlineLevel="1"/>
    <col min="11" max="11" width="17.140625" hidden="1" customWidth="1" outlineLevel="1"/>
    <col min="12" max="12" width="17.5703125" hidden="1" customWidth="1" outlineLevel="1"/>
    <col min="13" max="14" width="13.7109375" hidden="1" customWidth="1" outlineLevel="1"/>
    <col min="15" max="15" width="16.140625" hidden="1" customWidth="1" outlineLevel="1"/>
    <col min="16" max="16" width="12.85546875" hidden="1" customWidth="1" outlineLevel="1"/>
    <col min="17" max="17" width="12.42578125" hidden="1" customWidth="1" outlineLevel="1"/>
    <col min="18" max="18" width="14.5703125" hidden="1" customWidth="1" outlineLevel="1"/>
    <col min="19" max="19" width="10.5703125" hidden="1" customWidth="1" outlineLevel="1"/>
    <col min="20" max="20" width="14.42578125" hidden="1" customWidth="1" outlineLevel="1"/>
    <col min="21" max="21" width="13.85546875" hidden="1" customWidth="1" outlineLevel="1"/>
    <col min="22" max="22" width="25" hidden="1" customWidth="1" outlineLevel="1"/>
    <col min="23" max="23" width="15.85546875" hidden="1" customWidth="1" outlineLevel="1"/>
    <col min="24" max="24" width="8.85546875" hidden="1" customWidth="1" outlineLevel="1"/>
    <col min="25" max="25" width="17.28515625" customWidth="1" collapsed="1"/>
    <col min="26" max="26" width="17.28515625" customWidth="1"/>
    <col min="27" max="27" width="17.28515625" hidden="1" customWidth="1" outlineLevel="1"/>
    <col min="28" max="28" width="9.140625" collapsed="1"/>
  </cols>
  <sheetData>
    <row r="1" spans="1:27" ht="26.25" x14ac:dyDescent="0.4">
      <c r="A1" s="77" t="s">
        <v>18</v>
      </c>
    </row>
    <row r="2" spans="1:27" ht="15.75" x14ac:dyDescent="0.25">
      <c r="A2" s="79" t="s">
        <v>204</v>
      </c>
      <c r="B2" s="79"/>
      <c r="C2" s="80" t="s">
        <v>358</v>
      </c>
    </row>
    <row r="3" spans="1:27" ht="16.5" thickBot="1" x14ac:dyDescent="0.3">
      <c r="A3" s="79" t="s">
        <v>20</v>
      </c>
      <c r="B3" s="79"/>
      <c r="C3" s="81">
        <f>'Virtuálny účet detailný prehľad'!C3</f>
        <v>2026</v>
      </c>
    </row>
    <row r="4" spans="1:27" ht="18.75" thickBot="1" x14ac:dyDescent="0.3">
      <c r="A4" s="79" t="s">
        <v>21</v>
      </c>
      <c r="B4" s="79"/>
      <c r="C4" s="82">
        <f>'Virtuálny účet detailný prehľad'!C4</f>
        <v>46174</v>
      </c>
      <c r="G4" s="690" t="s">
        <v>80</v>
      </c>
      <c r="H4" s="691"/>
      <c r="I4" s="691"/>
      <c r="J4" s="691"/>
      <c r="K4" s="691"/>
      <c r="L4" s="691"/>
      <c r="M4" s="691"/>
      <c r="N4" s="691"/>
      <c r="O4" s="707"/>
      <c r="P4" s="736" t="s">
        <v>206</v>
      </c>
      <c r="Q4" s="694"/>
      <c r="R4" s="694"/>
      <c r="S4" s="694"/>
      <c r="T4" s="694"/>
      <c r="U4" s="694"/>
      <c r="V4" s="694"/>
      <c r="W4" s="680"/>
    </row>
    <row r="5" spans="1:27" ht="18.75" customHeight="1" thickBot="1" x14ac:dyDescent="0.3">
      <c r="G5" s="692"/>
      <c r="H5" s="693"/>
      <c r="I5" s="693"/>
      <c r="J5" s="693"/>
      <c r="K5" s="693"/>
      <c r="L5" s="693"/>
      <c r="M5" s="693"/>
      <c r="N5" s="693"/>
      <c r="O5" s="708"/>
      <c r="P5" s="722" t="s">
        <v>80</v>
      </c>
      <c r="Q5" s="696"/>
      <c r="R5" s="696" t="s">
        <v>23</v>
      </c>
      <c r="S5" s="696"/>
      <c r="T5" s="697" t="s">
        <v>207</v>
      </c>
      <c r="U5" s="699" t="s">
        <v>208</v>
      </c>
      <c r="V5" s="701" t="s">
        <v>209</v>
      </c>
      <c r="W5" s="703" t="s">
        <v>210</v>
      </c>
      <c r="Y5" s="679" t="s">
        <v>27</v>
      </c>
      <c r="Z5" s="680"/>
      <c r="AA5" s="681" t="s">
        <v>28</v>
      </c>
    </row>
    <row r="6" spans="1:27" s="76" customFormat="1" ht="77.25" thickBot="1" x14ac:dyDescent="0.25">
      <c r="A6" s="485" t="s">
        <v>29</v>
      </c>
      <c r="B6" s="195" t="s">
        <v>30</v>
      </c>
      <c r="C6" s="197" t="s">
        <v>211</v>
      </c>
      <c r="D6" s="197" t="s">
        <v>88</v>
      </c>
      <c r="E6" s="479" t="s">
        <v>212</v>
      </c>
      <c r="F6" s="480" t="s">
        <v>90</v>
      </c>
      <c r="G6" s="487" t="s">
        <v>41</v>
      </c>
      <c r="H6" s="481" t="s">
        <v>42</v>
      </c>
      <c r="I6" s="482" t="s">
        <v>33</v>
      </c>
      <c r="J6" s="481" t="s">
        <v>34</v>
      </c>
      <c r="K6" s="482" t="s">
        <v>35</v>
      </c>
      <c r="L6" s="481" t="s">
        <v>36</v>
      </c>
      <c r="M6" s="481" t="s">
        <v>213</v>
      </c>
      <c r="N6" s="481" t="s">
        <v>214</v>
      </c>
      <c r="O6" s="483" t="s">
        <v>79</v>
      </c>
      <c r="P6" s="486" t="s">
        <v>38</v>
      </c>
      <c r="Q6" s="376" t="s">
        <v>39</v>
      </c>
      <c r="R6" s="377" t="s">
        <v>40</v>
      </c>
      <c r="S6" s="376" t="s">
        <v>39</v>
      </c>
      <c r="T6" s="709"/>
      <c r="U6" s="710"/>
      <c r="V6" s="705"/>
      <c r="W6" s="706"/>
      <c r="Y6" s="565" t="s">
        <v>41</v>
      </c>
      <c r="Z6" s="566" t="s">
        <v>42</v>
      </c>
      <c r="AA6" s="682"/>
    </row>
    <row r="7" spans="1:27" s="90" customFormat="1" ht="49.5" customHeight="1" x14ac:dyDescent="0.2">
      <c r="A7" s="86">
        <v>1</v>
      </c>
      <c r="B7" s="64" t="s">
        <v>103</v>
      </c>
      <c r="C7" s="64" t="s">
        <v>215</v>
      </c>
      <c r="D7" s="83" t="s">
        <v>216</v>
      </c>
      <c r="E7" s="93" t="s">
        <v>309</v>
      </c>
      <c r="F7" s="133">
        <v>44927</v>
      </c>
      <c r="G7" s="140">
        <v>0</v>
      </c>
      <c r="H7" s="95">
        <v>281110</v>
      </c>
      <c r="I7" s="275" t="str">
        <f>IF(YEAR($F7)=2021,G7,"0€")</f>
        <v>0€</v>
      </c>
      <c r="J7" s="275" t="str">
        <f>IF(YEAR($F7)=2021,H7,"0€")</f>
        <v>0€</v>
      </c>
      <c r="K7" s="280">
        <f>IF(YEAR($F7)&gt;2021,G7,0)</f>
        <v>0</v>
      </c>
      <c r="L7" s="280">
        <f>IF(YEAR($F7)&gt;2021,H7,0)</f>
        <v>281110</v>
      </c>
      <c r="M7" s="276" t="s">
        <v>218</v>
      </c>
      <c r="N7" s="276"/>
      <c r="O7" s="281">
        <f>-2*G7+H7</f>
        <v>281110</v>
      </c>
      <c r="P7" s="302">
        <v>0</v>
      </c>
      <c r="Q7" s="299">
        <v>0</v>
      </c>
      <c r="R7" s="299">
        <v>0</v>
      </c>
      <c r="S7" s="299">
        <v>0</v>
      </c>
      <c r="T7" s="276">
        <f>R7-P7</f>
        <v>0</v>
      </c>
      <c r="U7" s="276">
        <f>S7-Q7</f>
        <v>0</v>
      </c>
      <c r="V7" s="288"/>
      <c r="W7" s="284">
        <f>-2*T7+U7</f>
        <v>0</v>
      </c>
      <c r="Y7" s="140">
        <f>I7+K7+T7</f>
        <v>0</v>
      </c>
      <c r="Z7" s="139">
        <f>J7+L7+U7</f>
        <v>281110</v>
      </c>
      <c r="AA7" s="574">
        <f>O7+W7</f>
        <v>281110</v>
      </c>
    </row>
    <row r="8" spans="1:27" s="90" customFormat="1" ht="49.5" customHeight="1" x14ac:dyDescent="0.2">
      <c r="A8" s="86">
        <v>2</v>
      </c>
      <c r="B8" s="64" t="s">
        <v>103</v>
      </c>
      <c r="C8" s="64" t="s">
        <v>359</v>
      </c>
      <c r="D8" s="83" t="s">
        <v>360</v>
      </c>
      <c r="E8" s="93" t="s">
        <v>361</v>
      </c>
      <c r="F8" s="133">
        <v>44696</v>
      </c>
      <c r="G8" s="140">
        <v>0</v>
      </c>
      <c r="H8" s="95">
        <v>6723</v>
      </c>
      <c r="I8" s="275" t="str">
        <f t="shared" ref="I8:I40" si="0">IF(YEAR($F8)=2021,G8,"0€")</f>
        <v>0€</v>
      </c>
      <c r="J8" s="275" t="str">
        <f t="shared" ref="J8:J40" si="1">IF(YEAR($F8)=2021,H8,"0€")</f>
        <v>0€</v>
      </c>
      <c r="K8" s="280">
        <f t="shared" ref="K8:L40" si="2">IF(YEAR($F8)&gt;2021,G8,0)</f>
        <v>0</v>
      </c>
      <c r="L8" s="280">
        <f t="shared" si="2"/>
        <v>6723</v>
      </c>
      <c r="M8" s="276" t="s">
        <v>218</v>
      </c>
      <c r="N8" s="276"/>
      <c r="O8" s="281">
        <f t="shared" ref="O8:O40" si="3">-2*G8+H8</f>
        <v>6723</v>
      </c>
      <c r="P8" s="302">
        <v>0</v>
      </c>
      <c r="Q8" s="299">
        <v>0</v>
      </c>
      <c r="R8" s="299">
        <v>0</v>
      </c>
      <c r="S8" s="299">
        <v>0</v>
      </c>
      <c r="T8" s="276">
        <f t="shared" ref="T8:U23" si="4">R8-P8</f>
        <v>0</v>
      </c>
      <c r="U8" s="276">
        <f t="shared" si="4"/>
        <v>0</v>
      </c>
      <c r="V8" s="288"/>
      <c r="W8" s="284">
        <f t="shared" ref="W8:W40" si="5">-2*T8+U8</f>
        <v>0</v>
      </c>
      <c r="Y8" s="140">
        <f>I8+K8+T8</f>
        <v>0</v>
      </c>
      <c r="Z8" s="139">
        <f t="shared" ref="Z8:Z40" si="6">J8+L8+U8</f>
        <v>6723</v>
      </c>
      <c r="AA8" s="574">
        <f t="shared" ref="AA8:AA40" si="7">O8+W8</f>
        <v>6723</v>
      </c>
    </row>
    <row r="9" spans="1:27" s="90" customFormat="1" ht="49.5" customHeight="1" x14ac:dyDescent="0.2">
      <c r="A9" s="86">
        <v>3</v>
      </c>
      <c r="B9" s="64" t="s">
        <v>103</v>
      </c>
      <c r="C9" s="64" t="s">
        <v>362</v>
      </c>
      <c r="D9" s="83" t="s">
        <v>363</v>
      </c>
      <c r="E9" s="93" t="s">
        <v>364</v>
      </c>
      <c r="F9" s="133">
        <v>44805</v>
      </c>
      <c r="G9" s="140">
        <v>1417452</v>
      </c>
      <c r="H9" s="95">
        <v>0</v>
      </c>
      <c r="I9" s="275" t="str">
        <f t="shared" si="0"/>
        <v>0€</v>
      </c>
      <c r="J9" s="275" t="str">
        <f t="shared" si="1"/>
        <v>0€</v>
      </c>
      <c r="K9" s="280">
        <f t="shared" si="2"/>
        <v>1417452</v>
      </c>
      <c r="L9" s="280">
        <f t="shared" si="2"/>
        <v>0</v>
      </c>
      <c r="M9" s="276" t="s">
        <v>218</v>
      </c>
      <c r="N9" s="276"/>
      <c r="O9" s="281">
        <f t="shared" si="3"/>
        <v>-2834904</v>
      </c>
      <c r="P9" s="302">
        <v>0</v>
      </c>
      <c r="Q9" s="299">
        <v>0</v>
      </c>
      <c r="R9" s="299">
        <v>0</v>
      </c>
      <c r="S9" s="299">
        <v>0</v>
      </c>
      <c r="T9" s="276">
        <f t="shared" si="4"/>
        <v>0</v>
      </c>
      <c r="U9" s="276">
        <f t="shared" si="4"/>
        <v>0</v>
      </c>
      <c r="V9" s="288"/>
      <c r="W9" s="284">
        <f t="shared" si="5"/>
        <v>0</v>
      </c>
      <c r="Y9" s="140">
        <f t="shared" ref="Y9:Y40" si="8">I9+K9+T9</f>
        <v>1417452</v>
      </c>
      <c r="Z9" s="139">
        <f t="shared" si="6"/>
        <v>0</v>
      </c>
      <c r="AA9" s="574">
        <f t="shared" si="7"/>
        <v>-2834904</v>
      </c>
    </row>
    <row r="10" spans="1:27" s="90" customFormat="1" ht="49.5" customHeight="1" x14ac:dyDescent="0.2">
      <c r="A10" s="86">
        <v>4</v>
      </c>
      <c r="B10" s="64" t="s">
        <v>103</v>
      </c>
      <c r="C10" s="64" t="s">
        <v>365</v>
      </c>
      <c r="D10" s="83" t="s">
        <v>366</v>
      </c>
      <c r="E10" s="93" t="s">
        <v>367</v>
      </c>
      <c r="F10" s="133">
        <v>44927</v>
      </c>
      <c r="G10" s="140">
        <v>497</v>
      </c>
      <c r="H10" s="95">
        <v>164</v>
      </c>
      <c r="I10" s="275" t="str">
        <f t="shared" si="0"/>
        <v>0€</v>
      </c>
      <c r="J10" s="275" t="str">
        <f t="shared" si="1"/>
        <v>0€</v>
      </c>
      <c r="K10" s="280">
        <f t="shared" si="2"/>
        <v>497</v>
      </c>
      <c r="L10" s="280">
        <f t="shared" si="2"/>
        <v>164</v>
      </c>
      <c r="M10" s="276" t="s">
        <v>218</v>
      </c>
      <c r="N10" s="276"/>
      <c r="O10" s="281">
        <f t="shared" si="3"/>
        <v>-830</v>
      </c>
      <c r="P10" s="302">
        <v>0</v>
      </c>
      <c r="Q10" s="299">
        <v>0</v>
      </c>
      <c r="R10" s="299">
        <v>0</v>
      </c>
      <c r="S10" s="299">
        <v>0</v>
      </c>
      <c r="T10" s="276">
        <f t="shared" si="4"/>
        <v>0</v>
      </c>
      <c r="U10" s="276">
        <f t="shared" si="4"/>
        <v>0</v>
      </c>
      <c r="V10" s="288"/>
      <c r="W10" s="284">
        <f t="shared" si="5"/>
        <v>0</v>
      </c>
      <c r="Y10" s="140">
        <f t="shared" si="8"/>
        <v>497</v>
      </c>
      <c r="Z10" s="139">
        <f t="shared" si="6"/>
        <v>164</v>
      </c>
      <c r="AA10" s="574">
        <f t="shared" si="7"/>
        <v>-830</v>
      </c>
    </row>
    <row r="11" spans="1:27" s="90" customFormat="1" ht="49.5" customHeight="1" x14ac:dyDescent="0.2">
      <c r="A11" s="86">
        <v>5</v>
      </c>
      <c r="B11" s="64" t="s">
        <v>103</v>
      </c>
      <c r="C11" s="64" t="s">
        <v>368</v>
      </c>
      <c r="D11" s="83" t="s">
        <v>369</v>
      </c>
      <c r="E11" s="93" t="s">
        <v>370</v>
      </c>
      <c r="F11" s="133">
        <v>45108</v>
      </c>
      <c r="G11" s="140">
        <v>10354464</v>
      </c>
      <c r="H11" s="95">
        <v>64511</v>
      </c>
      <c r="I11" s="275" t="str">
        <f t="shared" si="0"/>
        <v>0€</v>
      </c>
      <c r="J11" s="275" t="str">
        <f t="shared" si="1"/>
        <v>0€</v>
      </c>
      <c r="K11" s="280">
        <f t="shared" si="2"/>
        <v>10354464</v>
      </c>
      <c r="L11" s="280">
        <f t="shared" si="2"/>
        <v>64511</v>
      </c>
      <c r="M11" s="276" t="s">
        <v>218</v>
      </c>
      <c r="N11" s="276"/>
      <c r="O11" s="281">
        <f t="shared" si="3"/>
        <v>-20644417</v>
      </c>
      <c r="P11" s="302">
        <v>0</v>
      </c>
      <c r="Q11" s="299">
        <v>0</v>
      </c>
      <c r="R11" s="299">
        <v>0</v>
      </c>
      <c r="S11" s="299">
        <v>0</v>
      </c>
      <c r="T11" s="276">
        <f t="shared" si="4"/>
        <v>0</v>
      </c>
      <c r="U11" s="276">
        <f t="shared" si="4"/>
        <v>0</v>
      </c>
      <c r="V11" s="288"/>
      <c r="W11" s="284">
        <f t="shared" si="5"/>
        <v>0</v>
      </c>
      <c r="Y11" s="140">
        <f t="shared" si="8"/>
        <v>10354464</v>
      </c>
      <c r="Z11" s="139">
        <f t="shared" si="6"/>
        <v>64511</v>
      </c>
      <c r="AA11" s="574">
        <f t="shared" si="7"/>
        <v>-20644417</v>
      </c>
    </row>
    <row r="12" spans="1:27" s="90" customFormat="1" ht="49.5" customHeight="1" x14ac:dyDescent="0.2">
      <c r="A12" s="86">
        <v>6</v>
      </c>
      <c r="B12" s="64" t="s">
        <v>103</v>
      </c>
      <c r="C12" s="64" t="s">
        <v>371</v>
      </c>
      <c r="D12" s="83" t="s">
        <v>372</v>
      </c>
      <c r="E12" s="93" t="s">
        <v>373</v>
      </c>
      <c r="F12" s="133">
        <v>45108</v>
      </c>
      <c r="G12" s="140">
        <v>11439648</v>
      </c>
      <c r="H12" s="95">
        <v>234258</v>
      </c>
      <c r="I12" s="275" t="str">
        <f t="shared" si="0"/>
        <v>0€</v>
      </c>
      <c r="J12" s="275" t="str">
        <f t="shared" si="1"/>
        <v>0€</v>
      </c>
      <c r="K12" s="280">
        <f t="shared" si="2"/>
        <v>11439648</v>
      </c>
      <c r="L12" s="280">
        <f t="shared" si="2"/>
        <v>234258</v>
      </c>
      <c r="M12" s="276" t="s">
        <v>218</v>
      </c>
      <c r="N12" s="276"/>
      <c r="O12" s="281">
        <f t="shared" si="3"/>
        <v>-22645038</v>
      </c>
      <c r="P12" s="302">
        <v>0</v>
      </c>
      <c r="Q12" s="299">
        <v>0</v>
      </c>
      <c r="R12" s="299">
        <v>0</v>
      </c>
      <c r="S12" s="299">
        <v>0</v>
      </c>
      <c r="T12" s="276">
        <f t="shared" si="4"/>
        <v>0</v>
      </c>
      <c r="U12" s="276">
        <f t="shared" si="4"/>
        <v>0</v>
      </c>
      <c r="V12" s="288"/>
      <c r="W12" s="284">
        <f t="shared" si="5"/>
        <v>0</v>
      </c>
      <c r="Y12" s="140">
        <f t="shared" si="8"/>
        <v>11439648</v>
      </c>
      <c r="Z12" s="139">
        <f t="shared" si="6"/>
        <v>234258</v>
      </c>
      <c r="AA12" s="574">
        <f t="shared" si="7"/>
        <v>-22645038</v>
      </c>
    </row>
    <row r="13" spans="1:27" s="90" customFormat="1" ht="49.5" customHeight="1" x14ac:dyDescent="0.2">
      <c r="A13" s="86">
        <v>7</v>
      </c>
      <c r="B13" s="64" t="s">
        <v>103</v>
      </c>
      <c r="C13" s="64" t="s">
        <v>374</v>
      </c>
      <c r="D13" s="83" t="s">
        <v>375</v>
      </c>
      <c r="E13" s="93" t="s">
        <v>376</v>
      </c>
      <c r="F13" s="133">
        <v>45108</v>
      </c>
      <c r="G13" s="140">
        <v>889248</v>
      </c>
      <c r="H13" s="95">
        <v>219711</v>
      </c>
      <c r="I13" s="275" t="str">
        <f t="shared" si="0"/>
        <v>0€</v>
      </c>
      <c r="J13" s="275" t="str">
        <f t="shared" si="1"/>
        <v>0€</v>
      </c>
      <c r="K13" s="280">
        <f t="shared" si="2"/>
        <v>889248</v>
      </c>
      <c r="L13" s="280">
        <f t="shared" si="2"/>
        <v>219711</v>
      </c>
      <c r="M13" s="276" t="s">
        <v>218</v>
      </c>
      <c r="N13" s="276"/>
      <c r="O13" s="281">
        <f t="shared" si="3"/>
        <v>-1558785</v>
      </c>
      <c r="P13" s="302">
        <v>0</v>
      </c>
      <c r="Q13" s="299">
        <v>0</v>
      </c>
      <c r="R13" s="299">
        <v>0</v>
      </c>
      <c r="S13" s="299">
        <v>0</v>
      </c>
      <c r="T13" s="276">
        <f t="shared" si="4"/>
        <v>0</v>
      </c>
      <c r="U13" s="276">
        <f t="shared" si="4"/>
        <v>0</v>
      </c>
      <c r="V13" s="288"/>
      <c r="W13" s="284">
        <f t="shared" si="5"/>
        <v>0</v>
      </c>
      <c r="Y13" s="140">
        <f t="shared" si="8"/>
        <v>889248</v>
      </c>
      <c r="Z13" s="139">
        <f t="shared" si="6"/>
        <v>219711</v>
      </c>
      <c r="AA13" s="574">
        <f t="shared" si="7"/>
        <v>-1558785</v>
      </c>
    </row>
    <row r="14" spans="1:27" s="90" customFormat="1" ht="49.5" customHeight="1" x14ac:dyDescent="0.2">
      <c r="A14" s="86">
        <v>8</v>
      </c>
      <c r="B14" s="64" t="s">
        <v>103</v>
      </c>
      <c r="C14" s="64" t="s">
        <v>377</v>
      </c>
      <c r="D14" s="83" t="s">
        <v>378</v>
      </c>
      <c r="E14" s="93" t="s">
        <v>379</v>
      </c>
      <c r="F14" s="133">
        <v>44986</v>
      </c>
      <c r="G14" s="140">
        <v>500000</v>
      </c>
      <c r="H14" s="95">
        <v>6822</v>
      </c>
      <c r="I14" s="275" t="str">
        <f t="shared" si="0"/>
        <v>0€</v>
      </c>
      <c r="J14" s="275" t="str">
        <f t="shared" si="1"/>
        <v>0€</v>
      </c>
      <c r="K14" s="280">
        <f t="shared" si="2"/>
        <v>500000</v>
      </c>
      <c r="L14" s="280">
        <f t="shared" si="2"/>
        <v>6822</v>
      </c>
      <c r="M14" s="276" t="s">
        <v>218</v>
      </c>
      <c r="N14" s="276"/>
      <c r="O14" s="281">
        <f t="shared" si="3"/>
        <v>-993178</v>
      </c>
      <c r="P14" s="302">
        <v>493178</v>
      </c>
      <c r="Q14" s="299">
        <v>0</v>
      </c>
      <c r="R14" s="299">
        <v>293381</v>
      </c>
      <c r="S14" s="299">
        <v>0</v>
      </c>
      <c r="T14" s="276">
        <f t="shared" si="4"/>
        <v>-199797</v>
      </c>
      <c r="U14" s="276">
        <f t="shared" si="4"/>
        <v>0</v>
      </c>
      <c r="V14" s="288"/>
      <c r="W14" s="284">
        <f t="shared" si="5"/>
        <v>399594</v>
      </c>
      <c r="Y14" s="140">
        <f t="shared" si="8"/>
        <v>300203</v>
      </c>
      <c r="Z14" s="139">
        <f t="shared" si="6"/>
        <v>6822</v>
      </c>
      <c r="AA14" s="574">
        <f t="shared" si="7"/>
        <v>-593584</v>
      </c>
    </row>
    <row r="15" spans="1:27" s="90" customFormat="1" ht="49.5" customHeight="1" x14ac:dyDescent="0.2">
      <c r="A15" s="86">
        <v>9</v>
      </c>
      <c r="B15" s="64" t="s">
        <v>103</v>
      </c>
      <c r="C15" s="64" t="s">
        <v>374</v>
      </c>
      <c r="D15" s="83" t="s">
        <v>380</v>
      </c>
      <c r="E15" s="93" t="s">
        <v>381</v>
      </c>
      <c r="F15" s="133">
        <v>45474</v>
      </c>
      <c r="G15" s="140">
        <v>0</v>
      </c>
      <c r="H15" s="95">
        <v>889248</v>
      </c>
      <c r="I15" s="275" t="str">
        <f t="shared" si="0"/>
        <v>0€</v>
      </c>
      <c r="J15" s="275" t="str">
        <f t="shared" si="1"/>
        <v>0€</v>
      </c>
      <c r="K15" s="280">
        <f t="shared" si="2"/>
        <v>0</v>
      </c>
      <c r="L15" s="280">
        <f t="shared" si="2"/>
        <v>889248</v>
      </c>
      <c r="M15" s="276" t="s">
        <v>218</v>
      </c>
      <c r="N15" s="276"/>
      <c r="O15" s="281">
        <f t="shared" si="3"/>
        <v>889248</v>
      </c>
      <c r="P15" s="302">
        <v>0</v>
      </c>
      <c r="Q15" s="299">
        <v>0</v>
      </c>
      <c r="R15" s="299">
        <v>0</v>
      </c>
      <c r="S15" s="299">
        <v>0</v>
      </c>
      <c r="T15" s="276">
        <f t="shared" si="4"/>
        <v>0</v>
      </c>
      <c r="U15" s="276">
        <f t="shared" si="4"/>
        <v>0</v>
      </c>
      <c r="V15" s="288"/>
      <c r="W15" s="284">
        <f t="shared" si="5"/>
        <v>0</v>
      </c>
      <c r="Y15" s="140">
        <f t="shared" si="8"/>
        <v>0</v>
      </c>
      <c r="Z15" s="139">
        <f t="shared" si="6"/>
        <v>889248</v>
      </c>
      <c r="AA15" s="574">
        <f t="shared" si="7"/>
        <v>889248</v>
      </c>
    </row>
    <row r="16" spans="1:27" s="90" customFormat="1" ht="49.5" customHeight="1" x14ac:dyDescent="0.2">
      <c r="A16" s="86">
        <v>10</v>
      </c>
      <c r="B16" s="64" t="s">
        <v>103</v>
      </c>
      <c r="C16" s="64" t="s">
        <v>368</v>
      </c>
      <c r="D16" s="83" t="s">
        <v>369</v>
      </c>
      <c r="E16" s="93" t="s">
        <v>382</v>
      </c>
      <c r="F16" s="133">
        <v>45474</v>
      </c>
      <c r="G16" s="140">
        <v>0</v>
      </c>
      <c r="H16" s="95">
        <v>10354464</v>
      </c>
      <c r="I16" s="275" t="str">
        <f t="shared" si="0"/>
        <v>0€</v>
      </c>
      <c r="J16" s="275" t="str">
        <f t="shared" si="1"/>
        <v>0€</v>
      </c>
      <c r="K16" s="280">
        <f t="shared" si="2"/>
        <v>0</v>
      </c>
      <c r="L16" s="280">
        <f t="shared" si="2"/>
        <v>10354464</v>
      </c>
      <c r="M16" s="276" t="s">
        <v>218</v>
      </c>
      <c r="N16" s="276"/>
      <c r="O16" s="281">
        <f t="shared" si="3"/>
        <v>10354464</v>
      </c>
      <c r="P16" s="302">
        <v>0</v>
      </c>
      <c r="Q16" s="299">
        <v>0</v>
      </c>
      <c r="R16" s="299">
        <v>0</v>
      </c>
      <c r="S16" s="299">
        <v>0</v>
      </c>
      <c r="T16" s="276">
        <f t="shared" si="4"/>
        <v>0</v>
      </c>
      <c r="U16" s="276">
        <f t="shared" si="4"/>
        <v>0</v>
      </c>
      <c r="V16" s="288"/>
      <c r="W16" s="284">
        <f t="shared" si="5"/>
        <v>0</v>
      </c>
      <c r="Y16" s="140">
        <f t="shared" si="8"/>
        <v>0</v>
      </c>
      <c r="Z16" s="139">
        <f t="shared" si="6"/>
        <v>10354464</v>
      </c>
      <c r="AA16" s="574">
        <f t="shared" si="7"/>
        <v>10354464</v>
      </c>
    </row>
    <row r="17" spans="1:27" s="90" customFormat="1" ht="49.5" customHeight="1" x14ac:dyDescent="0.2">
      <c r="A17" s="86">
        <v>11</v>
      </c>
      <c r="B17" s="64" t="s">
        <v>103</v>
      </c>
      <c r="C17" s="64" t="s">
        <v>371</v>
      </c>
      <c r="D17" s="83" t="s">
        <v>372</v>
      </c>
      <c r="E17" s="93" t="s">
        <v>383</v>
      </c>
      <c r="F17" s="133">
        <v>45474</v>
      </c>
      <c r="G17" s="140"/>
      <c r="H17" s="95">
        <v>11439648</v>
      </c>
      <c r="I17" s="275" t="str">
        <f t="shared" si="0"/>
        <v>0€</v>
      </c>
      <c r="J17" s="275" t="str">
        <f t="shared" si="1"/>
        <v>0€</v>
      </c>
      <c r="K17" s="280">
        <f t="shared" si="2"/>
        <v>0</v>
      </c>
      <c r="L17" s="280">
        <f t="shared" si="2"/>
        <v>11439648</v>
      </c>
      <c r="M17" s="276" t="s">
        <v>218</v>
      </c>
      <c r="N17" s="276"/>
      <c r="O17" s="281">
        <f t="shared" si="3"/>
        <v>11439648</v>
      </c>
      <c r="P17" s="302">
        <v>0</v>
      </c>
      <c r="Q17" s="299">
        <v>0</v>
      </c>
      <c r="R17" s="299">
        <v>0</v>
      </c>
      <c r="S17" s="299">
        <v>0</v>
      </c>
      <c r="T17" s="276">
        <f t="shared" si="4"/>
        <v>0</v>
      </c>
      <c r="U17" s="276">
        <f t="shared" si="4"/>
        <v>0</v>
      </c>
      <c r="V17" s="288"/>
      <c r="W17" s="284">
        <f t="shared" si="5"/>
        <v>0</v>
      </c>
      <c r="Y17" s="140">
        <f t="shared" si="8"/>
        <v>0</v>
      </c>
      <c r="Z17" s="139">
        <f t="shared" si="6"/>
        <v>11439648</v>
      </c>
      <c r="AA17" s="574">
        <f t="shared" si="7"/>
        <v>11439648</v>
      </c>
    </row>
    <row r="18" spans="1:27" s="90" customFormat="1" ht="49.5" customHeight="1" x14ac:dyDescent="0.2">
      <c r="A18" s="86">
        <v>12</v>
      </c>
      <c r="B18" s="64" t="s">
        <v>103</v>
      </c>
      <c r="C18" s="64" t="s">
        <v>384</v>
      </c>
      <c r="D18" s="83" t="s">
        <v>385</v>
      </c>
      <c r="E18" s="93" t="s">
        <v>386</v>
      </c>
      <c r="F18" s="133">
        <v>44986</v>
      </c>
      <c r="G18" s="140">
        <v>0</v>
      </c>
      <c r="H18" s="95">
        <v>1818000</v>
      </c>
      <c r="I18" s="275" t="str">
        <f t="shared" si="0"/>
        <v>0€</v>
      </c>
      <c r="J18" s="275" t="str">
        <f t="shared" si="1"/>
        <v>0€</v>
      </c>
      <c r="K18" s="280">
        <f t="shared" si="2"/>
        <v>0</v>
      </c>
      <c r="L18" s="280">
        <f t="shared" si="2"/>
        <v>1818000</v>
      </c>
      <c r="M18" s="276" t="s">
        <v>218</v>
      </c>
      <c r="N18" s="276"/>
      <c r="O18" s="281">
        <f t="shared" si="3"/>
        <v>1818000</v>
      </c>
      <c r="P18" s="302">
        <v>0</v>
      </c>
      <c r="Q18" s="299">
        <v>0</v>
      </c>
      <c r="R18" s="299">
        <v>0</v>
      </c>
      <c r="S18" s="299">
        <v>0</v>
      </c>
      <c r="T18" s="276">
        <f t="shared" si="4"/>
        <v>0</v>
      </c>
      <c r="U18" s="276">
        <f t="shared" si="4"/>
        <v>0</v>
      </c>
      <c r="V18" s="288"/>
      <c r="W18" s="284">
        <f t="shared" si="5"/>
        <v>0</v>
      </c>
      <c r="Y18" s="140">
        <f t="shared" si="8"/>
        <v>0</v>
      </c>
      <c r="Z18" s="139">
        <f t="shared" si="6"/>
        <v>1818000</v>
      </c>
      <c r="AA18" s="574">
        <f t="shared" si="7"/>
        <v>1818000</v>
      </c>
    </row>
    <row r="19" spans="1:27" s="90" customFormat="1" ht="49.5" customHeight="1" x14ac:dyDescent="0.2">
      <c r="A19" s="86">
        <v>13</v>
      </c>
      <c r="B19" s="64" t="s">
        <v>103</v>
      </c>
      <c r="C19" s="64" t="s">
        <v>387</v>
      </c>
      <c r="D19" s="83" t="s">
        <v>388</v>
      </c>
      <c r="E19" s="93" t="s">
        <v>389</v>
      </c>
      <c r="F19" s="133">
        <v>45292</v>
      </c>
      <c r="G19" s="140">
        <v>19951</v>
      </c>
      <c r="H19" s="95">
        <v>0</v>
      </c>
      <c r="I19" s="275" t="str">
        <f t="shared" si="0"/>
        <v>0€</v>
      </c>
      <c r="J19" s="275" t="str">
        <f t="shared" si="1"/>
        <v>0€</v>
      </c>
      <c r="K19" s="280">
        <f t="shared" si="2"/>
        <v>19951</v>
      </c>
      <c r="L19" s="280">
        <f t="shared" si="2"/>
        <v>0</v>
      </c>
      <c r="M19" s="276" t="s">
        <v>218</v>
      </c>
      <c r="N19" s="276"/>
      <c r="O19" s="281">
        <f t="shared" si="3"/>
        <v>-39902</v>
      </c>
      <c r="P19" s="302">
        <v>0</v>
      </c>
      <c r="Q19" s="299">
        <v>0</v>
      </c>
      <c r="R19" s="299">
        <v>0</v>
      </c>
      <c r="S19" s="299">
        <v>0</v>
      </c>
      <c r="T19" s="276">
        <f t="shared" si="4"/>
        <v>0</v>
      </c>
      <c r="U19" s="276">
        <f t="shared" si="4"/>
        <v>0</v>
      </c>
      <c r="V19" s="288"/>
      <c r="W19" s="284">
        <f t="shared" si="5"/>
        <v>0</v>
      </c>
      <c r="Y19" s="140">
        <f t="shared" si="8"/>
        <v>19951</v>
      </c>
      <c r="Z19" s="139">
        <f t="shared" si="6"/>
        <v>0</v>
      </c>
      <c r="AA19" s="574">
        <f t="shared" si="7"/>
        <v>-39902</v>
      </c>
    </row>
    <row r="20" spans="1:27" s="90" customFormat="1" ht="49.5" customHeight="1" x14ac:dyDescent="0.2">
      <c r="A20" s="86">
        <v>14</v>
      </c>
      <c r="B20" s="64" t="s">
        <v>103</v>
      </c>
      <c r="C20" s="64" t="s">
        <v>390</v>
      </c>
      <c r="D20" s="83" t="s">
        <v>391</v>
      </c>
      <c r="E20" s="93" t="s">
        <v>163</v>
      </c>
      <c r="F20" s="133">
        <v>46023</v>
      </c>
      <c r="G20" s="140">
        <v>483261</v>
      </c>
      <c r="H20" s="95">
        <v>0</v>
      </c>
      <c r="I20" s="275" t="str">
        <f t="shared" si="0"/>
        <v>0€</v>
      </c>
      <c r="J20" s="275" t="str">
        <f t="shared" si="1"/>
        <v>0€</v>
      </c>
      <c r="K20" s="280">
        <f t="shared" si="2"/>
        <v>483261</v>
      </c>
      <c r="L20" s="280">
        <f t="shared" si="2"/>
        <v>0</v>
      </c>
      <c r="M20" s="276" t="s">
        <v>218</v>
      </c>
      <c r="N20" s="276"/>
      <c r="O20" s="281">
        <f t="shared" si="3"/>
        <v>-966522</v>
      </c>
      <c r="P20" s="302">
        <v>0</v>
      </c>
      <c r="Q20" s="299">
        <v>0</v>
      </c>
      <c r="R20" s="299">
        <v>0</v>
      </c>
      <c r="S20" s="299">
        <v>0</v>
      </c>
      <c r="T20" s="276">
        <f t="shared" si="4"/>
        <v>0</v>
      </c>
      <c r="U20" s="276">
        <f t="shared" si="4"/>
        <v>0</v>
      </c>
      <c r="V20" s="288"/>
      <c r="W20" s="284">
        <f t="shared" si="5"/>
        <v>0</v>
      </c>
      <c r="Y20" s="140">
        <f t="shared" si="8"/>
        <v>483261</v>
      </c>
      <c r="Z20" s="139">
        <f t="shared" si="6"/>
        <v>0</v>
      </c>
      <c r="AA20" s="574">
        <f t="shared" si="7"/>
        <v>-966522</v>
      </c>
    </row>
    <row r="21" spans="1:27" s="90" customFormat="1" ht="49.5" customHeight="1" x14ac:dyDescent="0.2">
      <c r="A21" s="86">
        <v>15</v>
      </c>
      <c r="B21" s="64" t="s">
        <v>103</v>
      </c>
      <c r="C21" s="64" t="s">
        <v>392</v>
      </c>
      <c r="D21" s="83" t="s">
        <v>393</v>
      </c>
      <c r="E21" s="93" t="s">
        <v>171</v>
      </c>
      <c r="F21" s="133">
        <v>46753</v>
      </c>
      <c r="G21" s="140">
        <v>2319075</v>
      </c>
      <c r="H21" s="95">
        <v>1363355</v>
      </c>
      <c r="I21" s="275" t="str">
        <f t="shared" si="0"/>
        <v>0€</v>
      </c>
      <c r="J21" s="275" t="str">
        <f t="shared" si="1"/>
        <v>0€</v>
      </c>
      <c r="K21" s="280">
        <f t="shared" si="2"/>
        <v>2319075</v>
      </c>
      <c r="L21" s="280">
        <f t="shared" si="2"/>
        <v>1363355</v>
      </c>
      <c r="M21" s="276" t="s">
        <v>218</v>
      </c>
      <c r="N21" s="276"/>
      <c r="O21" s="281">
        <f t="shared" si="3"/>
        <v>-3274795</v>
      </c>
      <c r="P21" s="302">
        <v>0</v>
      </c>
      <c r="Q21" s="299">
        <v>0</v>
      </c>
      <c r="R21" s="299">
        <v>0</v>
      </c>
      <c r="S21" s="299">
        <v>0</v>
      </c>
      <c r="T21" s="276">
        <f t="shared" si="4"/>
        <v>0</v>
      </c>
      <c r="U21" s="276">
        <f t="shared" si="4"/>
        <v>0</v>
      </c>
      <c r="V21" s="288"/>
      <c r="W21" s="284">
        <f t="shared" si="5"/>
        <v>0</v>
      </c>
      <c r="Y21" s="140">
        <f t="shared" si="8"/>
        <v>2319075</v>
      </c>
      <c r="Z21" s="139">
        <f t="shared" si="6"/>
        <v>1363355</v>
      </c>
      <c r="AA21" s="574">
        <f t="shared" si="7"/>
        <v>-3274795</v>
      </c>
    </row>
    <row r="22" spans="1:27" s="90" customFormat="1" ht="49.5" customHeight="1" x14ac:dyDescent="0.2">
      <c r="A22" s="86">
        <v>16</v>
      </c>
      <c r="B22" s="64" t="s">
        <v>103</v>
      </c>
      <c r="C22" s="64" t="s">
        <v>394</v>
      </c>
      <c r="D22" s="83" t="s">
        <v>395</v>
      </c>
      <c r="E22" s="93" t="s">
        <v>182</v>
      </c>
      <c r="F22" s="133">
        <v>46022</v>
      </c>
      <c r="G22" s="140">
        <v>0</v>
      </c>
      <c r="H22" s="95">
        <v>927687</v>
      </c>
      <c r="I22" s="275" t="str">
        <f t="shared" si="0"/>
        <v>0€</v>
      </c>
      <c r="J22" s="275" t="str">
        <f t="shared" si="1"/>
        <v>0€</v>
      </c>
      <c r="K22" s="280">
        <f t="shared" si="2"/>
        <v>0</v>
      </c>
      <c r="L22" s="280">
        <f t="shared" si="2"/>
        <v>927687</v>
      </c>
      <c r="M22" s="276" t="s">
        <v>218</v>
      </c>
      <c r="N22" s="276"/>
      <c r="O22" s="281">
        <f t="shared" si="3"/>
        <v>927687</v>
      </c>
      <c r="P22" s="302">
        <v>0</v>
      </c>
      <c r="Q22" s="299">
        <v>0</v>
      </c>
      <c r="R22" s="299">
        <v>0</v>
      </c>
      <c r="S22" s="299">
        <v>0</v>
      </c>
      <c r="T22" s="276">
        <f t="shared" si="4"/>
        <v>0</v>
      </c>
      <c r="U22" s="276">
        <f t="shared" si="4"/>
        <v>0</v>
      </c>
      <c r="V22" s="288"/>
      <c r="W22" s="284">
        <f t="shared" si="5"/>
        <v>0</v>
      </c>
      <c r="Y22" s="140">
        <f t="shared" si="8"/>
        <v>0</v>
      </c>
      <c r="Z22" s="139">
        <f t="shared" si="6"/>
        <v>927687</v>
      </c>
      <c r="AA22" s="574">
        <f t="shared" si="7"/>
        <v>927687</v>
      </c>
    </row>
    <row r="23" spans="1:27" s="90" customFormat="1" ht="49.5" customHeight="1" x14ac:dyDescent="0.2">
      <c r="A23" s="86">
        <v>17</v>
      </c>
      <c r="B23" s="64" t="s">
        <v>103</v>
      </c>
      <c r="C23" s="64" t="s">
        <v>396</v>
      </c>
      <c r="D23" s="83" t="s">
        <v>397</v>
      </c>
      <c r="E23" s="93" t="s">
        <v>398</v>
      </c>
      <c r="F23" s="133">
        <v>46023</v>
      </c>
      <c r="G23" s="140">
        <v>778</v>
      </c>
      <c r="H23" s="95">
        <v>0</v>
      </c>
      <c r="I23" s="275" t="str">
        <f t="shared" si="0"/>
        <v>0€</v>
      </c>
      <c r="J23" s="275" t="str">
        <f t="shared" si="1"/>
        <v>0€</v>
      </c>
      <c r="K23" s="280">
        <f t="shared" si="2"/>
        <v>778</v>
      </c>
      <c r="L23" s="280">
        <f t="shared" si="2"/>
        <v>0</v>
      </c>
      <c r="M23" s="276" t="s">
        <v>218</v>
      </c>
      <c r="N23" s="276"/>
      <c r="O23" s="281">
        <f t="shared" si="3"/>
        <v>-1556</v>
      </c>
      <c r="P23" s="302">
        <v>0</v>
      </c>
      <c r="Q23" s="299">
        <v>0</v>
      </c>
      <c r="R23" s="299">
        <v>0</v>
      </c>
      <c r="S23" s="299">
        <v>0</v>
      </c>
      <c r="T23" s="276">
        <f t="shared" si="4"/>
        <v>0</v>
      </c>
      <c r="U23" s="276">
        <f t="shared" si="4"/>
        <v>0</v>
      </c>
      <c r="V23" s="288"/>
      <c r="W23" s="284">
        <f t="shared" si="5"/>
        <v>0</v>
      </c>
      <c r="Y23" s="140">
        <f t="shared" si="8"/>
        <v>778</v>
      </c>
      <c r="Z23" s="139">
        <f t="shared" si="6"/>
        <v>0</v>
      </c>
      <c r="AA23" s="574">
        <f t="shared" si="7"/>
        <v>-1556</v>
      </c>
    </row>
    <row r="24" spans="1:27" s="90" customFormat="1" ht="49.5" customHeight="1" x14ac:dyDescent="0.2">
      <c r="A24" s="86">
        <v>18</v>
      </c>
      <c r="B24" s="64" t="s">
        <v>103</v>
      </c>
      <c r="C24" s="64"/>
      <c r="D24" s="83"/>
      <c r="E24" s="93"/>
      <c r="F24" s="133"/>
      <c r="G24" s="140">
        <v>0</v>
      </c>
      <c r="H24" s="95">
        <v>0</v>
      </c>
      <c r="I24" s="275" t="str">
        <f t="shared" si="0"/>
        <v>0€</v>
      </c>
      <c r="J24" s="275" t="str">
        <f t="shared" si="1"/>
        <v>0€</v>
      </c>
      <c r="K24" s="280">
        <f t="shared" si="2"/>
        <v>0</v>
      </c>
      <c r="L24" s="280">
        <f t="shared" si="2"/>
        <v>0</v>
      </c>
      <c r="M24" s="276" t="s">
        <v>223</v>
      </c>
      <c r="N24" s="276"/>
      <c r="O24" s="281">
        <f t="shared" si="3"/>
        <v>0</v>
      </c>
      <c r="P24" s="302">
        <v>0</v>
      </c>
      <c r="Q24" s="299">
        <v>0</v>
      </c>
      <c r="R24" s="299">
        <v>0</v>
      </c>
      <c r="S24" s="299">
        <v>0</v>
      </c>
      <c r="T24" s="276">
        <f t="shared" ref="T24:U40" si="9">R24-P24</f>
        <v>0</v>
      </c>
      <c r="U24" s="276">
        <f t="shared" si="9"/>
        <v>0</v>
      </c>
      <c r="V24" s="288"/>
      <c r="W24" s="284">
        <f t="shared" si="5"/>
        <v>0</v>
      </c>
      <c r="Y24" s="140">
        <f t="shared" si="8"/>
        <v>0</v>
      </c>
      <c r="Z24" s="139">
        <f t="shared" si="6"/>
        <v>0</v>
      </c>
      <c r="AA24" s="574">
        <f t="shared" si="7"/>
        <v>0</v>
      </c>
    </row>
    <row r="25" spans="1:27" s="90" customFormat="1" ht="49.5" customHeight="1" x14ac:dyDescent="0.2">
      <c r="A25" s="86">
        <v>19</v>
      </c>
      <c r="B25" s="64" t="s">
        <v>103</v>
      </c>
      <c r="C25" s="64"/>
      <c r="D25" s="83"/>
      <c r="E25" s="93"/>
      <c r="F25" s="133"/>
      <c r="G25" s="140">
        <v>0</v>
      </c>
      <c r="H25" s="95">
        <v>0</v>
      </c>
      <c r="I25" s="275" t="str">
        <f t="shared" si="0"/>
        <v>0€</v>
      </c>
      <c r="J25" s="275" t="str">
        <f t="shared" si="1"/>
        <v>0€</v>
      </c>
      <c r="K25" s="280">
        <f t="shared" si="2"/>
        <v>0</v>
      </c>
      <c r="L25" s="280">
        <f t="shared" si="2"/>
        <v>0</v>
      </c>
      <c r="M25" s="276" t="s">
        <v>223</v>
      </c>
      <c r="N25" s="276"/>
      <c r="O25" s="281">
        <f t="shared" si="3"/>
        <v>0</v>
      </c>
      <c r="P25" s="302">
        <v>0</v>
      </c>
      <c r="Q25" s="299">
        <v>0</v>
      </c>
      <c r="R25" s="299">
        <v>0</v>
      </c>
      <c r="S25" s="299">
        <v>0</v>
      </c>
      <c r="T25" s="276">
        <f t="shared" si="9"/>
        <v>0</v>
      </c>
      <c r="U25" s="276">
        <f t="shared" si="9"/>
        <v>0</v>
      </c>
      <c r="V25" s="288"/>
      <c r="W25" s="284">
        <f t="shared" si="5"/>
        <v>0</v>
      </c>
      <c r="Y25" s="140">
        <f t="shared" si="8"/>
        <v>0</v>
      </c>
      <c r="Z25" s="139">
        <f t="shared" si="6"/>
        <v>0</v>
      </c>
      <c r="AA25" s="574">
        <f t="shared" si="7"/>
        <v>0</v>
      </c>
    </row>
    <row r="26" spans="1:27" s="90" customFormat="1" ht="49.5" customHeight="1" x14ac:dyDescent="0.2">
      <c r="A26" s="86">
        <v>20</v>
      </c>
      <c r="B26" s="64" t="s">
        <v>103</v>
      </c>
      <c r="C26" s="64"/>
      <c r="D26" s="83"/>
      <c r="E26" s="93"/>
      <c r="F26" s="133"/>
      <c r="G26" s="140">
        <v>0</v>
      </c>
      <c r="H26" s="95">
        <v>0</v>
      </c>
      <c r="I26" s="275" t="str">
        <f t="shared" si="0"/>
        <v>0€</v>
      </c>
      <c r="J26" s="275" t="str">
        <f t="shared" si="1"/>
        <v>0€</v>
      </c>
      <c r="K26" s="280">
        <f t="shared" si="2"/>
        <v>0</v>
      </c>
      <c r="L26" s="280">
        <f t="shared" si="2"/>
        <v>0</v>
      </c>
      <c r="M26" s="276" t="s">
        <v>223</v>
      </c>
      <c r="N26" s="276"/>
      <c r="O26" s="281">
        <f t="shared" si="3"/>
        <v>0</v>
      </c>
      <c r="P26" s="302">
        <v>0</v>
      </c>
      <c r="Q26" s="299">
        <v>0</v>
      </c>
      <c r="R26" s="299">
        <v>0</v>
      </c>
      <c r="S26" s="299">
        <v>0</v>
      </c>
      <c r="T26" s="276">
        <f t="shared" si="9"/>
        <v>0</v>
      </c>
      <c r="U26" s="276">
        <f t="shared" si="9"/>
        <v>0</v>
      </c>
      <c r="V26" s="288"/>
      <c r="W26" s="284">
        <f t="shared" si="5"/>
        <v>0</v>
      </c>
      <c r="Y26" s="140">
        <f t="shared" si="8"/>
        <v>0</v>
      </c>
      <c r="Z26" s="139">
        <f t="shared" si="6"/>
        <v>0</v>
      </c>
      <c r="AA26" s="574">
        <f t="shared" si="7"/>
        <v>0</v>
      </c>
    </row>
    <row r="27" spans="1:27" s="90" customFormat="1" ht="49.5" customHeight="1" x14ac:dyDescent="0.2">
      <c r="A27" s="86">
        <v>21</v>
      </c>
      <c r="B27" s="64" t="s">
        <v>103</v>
      </c>
      <c r="C27" s="64"/>
      <c r="D27" s="83"/>
      <c r="E27" s="93"/>
      <c r="F27" s="133"/>
      <c r="G27" s="140">
        <v>0</v>
      </c>
      <c r="H27" s="95">
        <v>0</v>
      </c>
      <c r="I27" s="275" t="str">
        <f t="shared" si="0"/>
        <v>0€</v>
      </c>
      <c r="J27" s="275" t="str">
        <f t="shared" si="1"/>
        <v>0€</v>
      </c>
      <c r="K27" s="280">
        <f t="shared" si="2"/>
        <v>0</v>
      </c>
      <c r="L27" s="280">
        <f t="shared" si="2"/>
        <v>0</v>
      </c>
      <c r="M27" s="276" t="s">
        <v>223</v>
      </c>
      <c r="N27" s="276"/>
      <c r="O27" s="281">
        <f t="shared" si="3"/>
        <v>0</v>
      </c>
      <c r="P27" s="302">
        <v>0</v>
      </c>
      <c r="Q27" s="299">
        <v>0</v>
      </c>
      <c r="R27" s="299">
        <v>0</v>
      </c>
      <c r="S27" s="299">
        <v>0</v>
      </c>
      <c r="T27" s="276">
        <f t="shared" si="9"/>
        <v>0</v>
      </c>
      <c r="U27" s="276">
        <f t="shared" si="9"/>
        <v>0</v>
      </c>
      <c r="V27" s="288"/>
      <c r="W27" s="284">
        <f t="shared" si="5"/>
        <v>0</v>
      </c>
      <c r="Y27" s="140">
        <f t="shared" si="8"/>
        <v>0</v>
      </c>
      <c r="Z27" s="139">
        <f t="shared" si="6"/>
        <v>0</v>
      </c>
      <c r="AA27" s="574">
        <f t="shared" si="7"/>
        <v>0</v>
      </c>
    </row>
    <row r="28" spans="1:27" s="90" customFormat="1" ht="49.5" customHeight="1" x14ac:dyDescent="0.2">
      <c r="A28" s="86">
        <v>22</v>
      </c>
      <c r="B28" s="64" t="s">
        <v>103</v>
      </c>
      <c r="C28" s="64"/>
      <c r="D28" s="83"/>
      <c r="E28" s="93"/>
      <c r="F28" s="133"/>
      <c r="G28" s="140">
        <v>0</v>
      </c>
      <c r="H28" s="95">
        <v>0</v>
      </c>
      <c r="I28" s="275" t="str">
        <f t="shared" si="0"/>
        <v>0€</v>
      </c>
      <c r="J28" s="275" t="str">
        <f t="shared" si="1"/>
        <v>0€</v>
      </c>
      <c r="K28" s="280">
        <f t="shared" si="2"/>
        <v>0</v>
      </c>
      <c r="L28" s="280">
        <f t="shared" si="2"/>
        <v>0</v>
      </c>
      <c r="M28" s="276" t="s">
        <v>223</v>
      </c>
      <c r="N28" s="276"/>
      <c r="O28" s="281">
        <f t="shared" si="3"/>
        <v>0</v>
      </c>
      <c r="P28" s="302">
        <v>0</v>
      </c>
      <c r="Q28" s="299">
        <v>0</v>
      </c>
      <c r="R28" s="299">
        <v>0</v>
      </c>
      <c r="S28" s="299">
        <v>0</v>
      </c>
      <c r="T28" s="276">
        <f t="shared" si="9"/>
        <v>0</v>
      </c>
      <c r="U28" s="276">
        <f t="shared" si="9"/>
        <v>0</v>
      </c>
      <c r="V28" s="288"/>
      <c r="W28" s="284">
        <f t="shared" si="5"/>
        <v>0</v>
      </c>
      <c r="Y28" s="140">
        <f t="shared" si="8"/>
        <v>0</v>
      </c>
      <c r="Z28" s="139">
        <f t="shared" si="6"/>
        <v>0</v>
      </c>
      <c r="AA28" s="574">
        <f t="shared" si="7"/>
        <v>0</v>
      </c>
    </row>
    <row r="29" spans="1:27" s="90" customFormat="1" ht="49.5" customHeight="1" x14ac:dyDescent="0.2">
      <c r="A29" s="86">
        <v>23</v>
      </c>
      <c r="B29" s="64" t="s">
        <v>103</v>
      </c>
      <c r="C29" s="64"/>
      <c r="D29" s="83"/>
      <c r="E29" s="93"/>
      <c r="F29" s="133"/>
      <c r="G29" s="140">
        <v>0</v>
      </c>
      <c r="H29" s="95">
        <v>0</v>
      </c>
      <c r="I29" s="275" t="str">
        <f t="shared" si="0"/>
        <v>0€</v>
      </c>
      <c r="J29" s="275" t="str">
        <f t="shared" si="1"/>
        <v>0€</v>
      </c>
      <c r="K29" s="280">
        <f t="shared" si="2"/>
        <v>0</v>
      </c>
      <c r="L29" s="280">
        <f t="shared" si="2"/>
        <v>0</v>
      </c>
      <c r="M29" s="276" t="s">
        <v>223</v>
      </c>
      <c r="N29" s="276"/>
      <c r="O29" s="281">
        <f t="shared" si="3"/>
        <v>0</v>
      </c>
      <c r="P29" s="302">
        <v>0</v>
      </c>
      <c r="Q29" s="299">
        <v>0</v>
      </c>
      <c r="R29" s="299">
        <v>0</v>
      </c>
      <c r="S29" s="299">
        <v>0</v>
      </c>
      <c r="T29" s="276">
        <f t="shared" si="9"/>
        <v>0</v>
      </c>
      <c r="U29" s="276">
        <f t="shared" si="9"/>
        <v>0</v>
      </c>
      <c r="V29" s="288"/>
      <c r="W29" s="284">
        <f t="shared" si="5"/>
        <v>0</v>
      </c>
      <c r="Y29" s="140">
        <f t="shared" si="8"/>
        <v>0</v>
      </c>
      <c r="Z29" s="139">
        <f t="shared" si="6"/>
        <v>0</v>
      </c>
      <c r="AA29" s="574">
        <f t="shared" si="7"/>
        <v>0</v>
      </c>
    </row>
    <row r="30" spans="1:27" s="90" customFormat="1" ht="49.5" customHeight="1" x14ac:dyDescent="0.2">
      <c r="A30" s="86">
        <v>24</v>
      </c>
      <c r="B30" s="64" t="s">
        <v>103</v>
      </c>
      <c r="C30" s="64"/>
      <c r="D30" s="83"/>
      <c r="E30" s="93"/>
      <c r="F30" s="133"/>
      <c r="G30" s="140">
        <v>0</v>
      </c>
      <c r="H30" s="95">
        <v>0</v>
      </c>
      <c r="I30" s="275" t="str">
        <f t="shared" si="0"/>
        <v>0€</v>
      </c>
      <c r="J30" s="275" t="str">
        <f t="shared" si="1"/>
        <v>0€</v>
      </c>
      <c r="K30" s="280">
        <f t="shared" si="2"/>
        <v>0</v>
      </c>
      <c r="L30" s="280">
        <f t="shared" si="2"/>
        <v>0</v>
      </c>
      <c r="M30" s="276" t="s">
        <v>223</v>
      </c>
      <c r="N30" s="276"/>
      <c r="O30" s="281">
        <f t="shared" si="3"/>
        <v>0</v>
      </c>
      <c r="P30" s="302">
        <v>0</v>
      </c>
      <c r="Q30" s="299">
        <v>0</v>
      </c>
      <c r="R30" s="299">
        <v>0</v>
      </c>
      <c r="S30" s="299">
        <v>0</v>
      </c>
      <c r="T30" s="276">
        <f t="shared" si="9"/>
        <v>0</v>
      </c>
      <c r="U30" s="276">
        <f t="shared" si="9"/>
        <v>0</v>
      </c>
      <c r="V30" s="288"/>
      <c r="W30" s="284">
        <f t="shared" si="5"/>
        <v>0</v>
      </c>
      <c r="Y30" s="140">
        <f t="shared" si="8"/>
        <v>0</v>
      </c>
      <c r="Z30" s="139">
        <f t="shared" si="6"/>
        <v>0</v>
      </c>
      <c r="AA30" s="574">
        <f t="shared" si="7"/>
        <v>0</v>
      </c>
    </row>
    <row r="31" spans="1:27" s="90" customFormat="1" ht="49.5" customHeight="1" x14ac:dyDescent="0.2">
      <c r="A31" s="86">
        <v>25</v>
      </c>
      <c r="B31" s="64" t="s">
        <v>103</v>
      </c>
      <c r="C31" s="64"/>
      <c r="D31" s="83"/>
      <c r="E31" s="93"/>
      <c r="F31" s="133"/>
      <c r="G31" s="140">
        <v>0</v>
      </c>
      <c r="H31" s="95">
        <v>0</v>
      </c>
      <c r="I31" s="275" t="str">
        <f t="shared" si="0"/>
        <v>0€</v>
      </c>
      <c r="J31" s="275" t="str">
        <f t="shared" si="1"/>
        <v>0€</v>
      </c>
      <c r="K31" s="280">
        <f t="shared" si="2"/>
        <v>0</v>
      </c>
      <c r="L31" s="280">
        <f t="shared" si="2"/>
        <v>0</v>
      </c>
      <c r="M31" s="276" t="s">
        <v>223</v>
      </c>
      <c r="N31" s="276"/>
      <c r="O31" s="281">
        <f t="shared" si="3"/>
        <v>0</v>
      </c>
      <c r="P31" s="302">
        <v>0</v>
      </c>
      <c r="Q31" s="299">
        <v>0</v>
      </c>
      <c r="R31" s="299">
        <v>0</v>
      </c>
      <c r="S31" s="299">
        <v>0</v>
      </c>
      <c r="T31" s="276">
        <f t="shared" si="9"/>
        <v>0</v>
      </c>
      <c r="U31" s="276">
        <f t="shared" si="9"/>
        <v>0</v>
      </c>
      <c r="V31" s="288"/>
      <c r="W31" s="284">
        <f t="shared" si="5"/>
        <v>0</v>
      </c>
      <c r="Y31" s="140">
        <f t="shared" si="8"/>
        <v>0</v>
      </c>
      <c r="Z31" s="139">
        <f t="shared" si="6"/>
        <v>0</v>
      </c>
      <c r="AA31" s="574">
        <f t="shared" si="7"/>
        <v>0</v>
      </c>
    </row>
    <row r="32" spans="1:27" s="90" customFormat="1" ht="49.5" customHeight="1" x14ac:dyDescent="0.2">
      <c r="A32" s="86">
        <v>26</v>
      </c>
      <c r="B32" s="64" t="s">
        <v>103</v>
      </c>
      <c r="C32" s="64"/>
      <c r="D32" s="83"/>
      <c r="E32" s="93"/>
      <c r="F32" s="133"/>
      <c r="G32" s="140">
        <v>0</v>
      </c>
      <c r="H32" s="95">
        <v>0</v>
      </c>
      <c r="I32" s="275" t="str">
        <f t="shared" si="0"/>
        <v>0€</v>
      </c>
      <c r="J32" s="275" t="str">
        <f t="shared" si="1"/>
        <v>0€</v>
      </c>
      <c r="K32" s="280">
        <f t="shared" si="2"/>
        <v>0</v>
      </c>
      <c r="L32" s="280">
        <f t="shared" si="2"/>
        <v>0</v>
      </c>
      <c r="M32" s="276" t="s">
        <v>223</v>
      </c>
      <c r="N32" s="276"/>
      <c r="O32" s="281">
        <f t="shared" si="3"/>
        <v>0</v>
      </c>
      <c r="P32" s="302">
        <v>0</v>
      </c>
      <c r="Q32" s="299">
        <v>0</v>
      </c>
      <c r="R32" s="299">
        <v>0</v>
      </c>
      <c r="S32" s="299">
        <v>0</v>
      </c>
      <c r="T32" s="276">
        <f t="shared" si="9"/>
        <v>0</v>
      </c>
      <c r="U32" s="276">
        <f t="shared" si="9"/>
        <v>0</v>
      </c>
      <c r="V32" s="288"/>
      <c r="W32" s="284">
        <f t="shared" si="5"/>
        <v>0</v>
      </c>
      <c r="Y32" s="140">
        <f t="shared" si="8"/>
        <v>0</v>
      </c>
      <c r="Z32" s="139">
        <f t="shared" si="6"/>
        <v>0</v>
      </c>
      <c r="AA32" s="574">
        <f t="shared" si="7"/>
        <v>0</v>
      </c>
    </row>
    <row r="33" spans="1:27" s="90" customFormat="1" ht="49.5" customHeight="1" x14ac:dyDescent="0.2">
      <c r="A33" s="86">
        <v>27</v>
      </c>
      <c r="B33" s="64" t="s">
        <v>103</v>
      </c>
      <c r="C33" s="64"/>
      <c r="D33" s="83"/>
      <c r="E33" s="93"/>
      <c r="F33" s="133"/>
      <c r="G33" s="140">
        <v>0</v>
      </c>
      <c r="H33" s="95">
        <v>0</v>
      </c>
      <c r="I33" s="275" t="str">
        <f t="shared" si="0"/>
        <v>0€</v>
      </c>
      <c r="J33" s="275" t="str">
        <f t="shared" si="1"/>
        <v>0€</v>
      </c>
      <c r="K33" s="280">
        <f t="shared" si="2"/>
        <v>0</v>
      </c>
      <c r="L33" s="280">
        <f t="shared" si="2"/>
        <v>0</v>
      </c>
      <c r="M33" s="276" t="s">
        <v>223</v>
      </c>
      <c r="N33" s="276"/>
      <c r="O33" s="281">
        <f t="shared" si="3"/>
        <v>0</v>
      </c>
      <c r="P33" s="302">
        <v>0</v>
      </c>
      <c r="Q33" s="299">
        <v>0</v>
      </c>
      <c r="R33" s="299">
        <v>0</v>
      </c>
      <c r="S33" s="299">
        <v>0</v>
      </c>
      <c r="T33" s="276">
        <f t="shared" si="9"/>
        <v>0</v>
      </c>
      <c r="U33" s="276">
        <f t="shared" si="9"/>
        <v>0</v>
      </c>
      <c r="V33" s="288"/>
      <c r="W33" s="284">
        <f t="shared" si="5"/>
        <v>0</v>
      </c>
      <c r="Y33" s="140">
        <f t="shared" si="8"/>
        <v>0</v>
      </c>
      <c r="Z33" s="139">
        <f t="shared" si="6"/>
        <v>0</v>
      </c>
      <c r="AA33" s="574">
        <f t="shared" si="7"/>
        <v>0</v>
      </c>
    </row>
    <row r="34" spans="1:27" s="90" customFormat="1" ht="49.5" customHeight="1" x14ac:dyDescent="0.2">
      <c r="A34" s="86">
        <v>28</v>
      </c>
      <c r="B34" s="64" t="s">
        <v>103</v>
      </c>
      <c r="C34" s="64"/>
      <c r="D34" s="83"/>
      <c r="E34" s="93"/>
      <c r="F34" s="133"/>
      <c r="G34" s="140">
        <v>0</v>
      </c>
      <c r="H34" s="95">
        <v>0</v>
      </c>
      <c r="I34" s="275" t="str">
        <f t="shared" si="0"/>
        <v>0€</v>
      </c>
      <c r="J34" s="275" t="str">
        <f t="shared" si="1"/>
        <v>0€</v>
      </c>
      <c r="K34" s="280">
        <f t="shared" si="2"/>
        <v>0</v>
      </c>
      <c r="L34" s="280">
        <f t="shared" si="2"/>
        <v>0</v>
      </c>
      <c r="M34" s="276" t="s">
        <v>223</v>
      </c>
      <c r="N34" s="276"/>
      <c r="O34" s="281">
        <f t="shared" si="3"/>
        <v>0</v>
      </c>
      <c r="P34" s="302">
        <v>0</v>
      </c>
      <c r="Q34" s="299">
        <v>0</v>
      </c>
      <c r="R34" s="299">
        <v>0</v>
      </c>
      <c r="S34" s="299">
        <v>0</v>
      </c>
      <c r="T34" s="276">
        <f t="shared" si="9"/>
        <v>0</v>
      </c>
      <c r="U34" s="276">
        <f t="shared" si="9"/>
        <v>0</v>
      </c>
      <c r="V34" s="288"/>
      <c r="W34" s="284">
        <f t="shared" si="5"/>
        <v>0</v>
      </c>
      <c r="Y34" s="140">
        <f t="shared" si="8"/>
        <v>0</v>
      </c>
      <c r="Z34" s="139">
        <f t="shared" si="6"/>
        <v>0</v>
      </c>
      <c r="AA34" s="574">
        <f t="shared" si="7"/>
        <v>0</v>
      </c>
    </row>
    <row r="35" spans="1:27" s="90" customFormat="1" ht="49.5" customHeight="1" x14ac:dyDescent="0.2">
      <c r="A35" s="86">
        <v>29</v>
      </c>
      <c r="B35" s="64" t="s">
        <v>103</v>
      </c>
      <c r="C35" s="64"/>
      <c r="D35" s="83"/>
      <c r="E35" s="93"/>
      <c r="F35" s="133"/>
      <c r="G35" s="140">
        <v>0</v>
      </c>
      <c r="H35" s="95">
        <v>0</v>
      </c>
      <c r="I35" s="275" t="str">
        <f t="shared" si="0"/>
        <v>0€</v>
      </c>
      <c r="J35" s="275" t="str">
        <f t="shared" si="1"/>
        <v>0€</v>
      </c>
      <c r="K35" s="280">
        <f t="shared" si="2"/>
        <v>0</v>
      </c>
      <c r="L35" s="280">
        <f t="shared" si="2"/>
        <v>0</v>
      </c>
      <c r="M35" s="276" t="s">
        <v>223</v>
      </c>
      <c r="N35" s="276"/>
      <c r="O35" s="281">
        <f t="shared" si="3"/>
        <v>0</v>
      </c>
      <c r="P35" s="302">
        <v>0</v>
      </c>
      <c r="Q35" s="299">
        <v>0</v>
      </c>
      <c r="R35" s="299">
        <v>0</v>
      </c>
      <c r="S35" s="299">
        <v>0</v>
      </c>
      <c r="T35" s="276">
        <f t="shared" si="9"/>
        <v>0</v>
      </c>
      <c r="U35" s="276">
        <f t="shared" si="9"/>
        <v>0</v>
      </c>
      <c r="V35" s="288"/>
      <c r="W35" s="284">
        <f t="shared" si="5"/>
        <v>0</v>
      </c>
      <c r="Y35" s="140">
        <f t="shared" si="8"/>
        <v>0</v>
      </c>
      <c r="Z35" s="139">
        <f t="shared" si="6"/>
        <v>0</v>
      </c>
      <c r="AA35" s="574">
        <f t="shared" si="7"/>
        <v>0</v>
      </c>
    </row>
    <row r="36" spans="1:27" s="90" customFormat="1" ht="49.5" customHeight="1" x14ac:dyDescent="0.2">
      <c r="A36" s="86">
        <v>30</v>
      </c>
      <c r="B36" s="64" t="s">
        <v>103</v>
      </c>
      <c r="C36" s="64"/>
      <c r="D36" s="83"/>
      <c r="E36" s="93"/>
      <c r="F36" s="133"/>
      <c r="G36" s="140">
        <v>0</v>
      </c>
      <c r="H36" s="95">
        <v>0</v>
      </c>
      <c r="I36" s="275" t="str">
        <f t="shared" si="0"/>
        <v>0€</v>
      </c>
      <c r="J36" s="275" t="str">
        <f t="shared" si="1"/>
        <v>0€</v>
      </c>
      <c r="K36" s="280">
        <f t="shared" si="2"/>
        <v>0</v>
      </c>
      <c r="L36" s="280">
        <f t="shared" si="2"/>
        <v>0</v>
      </c>
      <c r="M36" s="276" t="s">
        <v>223</v>
      </c>
      <c r="N36" s="276"/>
      <c r="O36" s="281">
        <f t="shared" si="3"/>
        <v>0</v>
      </c>
      <c r="P36" s="302">
        <v>0</v>
      </c>
      <c r="Q36" s="299">
        <v>0</v>
      </c>
      <c r="R36" s="299">
        <v>0</v>
      </c>
      <c r="S36" s="299">
        <v>0</v>
      </c>
      <c r="T36" s="276">
        <f t="shared" si="9"/>
        <v>0</v>
      </c>
      <c r="U36" s="276">
        <f t="shared" si="9"/>
        <v>0</v>
      </c>
      <c r="V36" s="288"/>
      <c r="W36" s="284">
        <f t="shared" si="5"/>
        <v>0</v>
      </c>
      <c r="Y36" s="140">
        <f t="shared" si="8"/>
        <v>0</v>
      </c>
      <c r="Z36" s="139">
        <f t="shared" si="6"/>
        <v>0</v>
      </c>
      <c r="AA36" s="574">
        <f t="shared" si="7"/>
        <v>0</v>
      </c>
    </row>
    <row r="37" spans="1:27" s="90" customFormat="1" ht="49.5" customHeight="1" x14ac:dyDescent="0.2">
      <c r="A37" s="86">
        <v>31</v>
      </c>
      <c r="B37" s="64" t="s">
        <v>103</v>
      </c>
      <c r="C37" s="64"/>
      <c r="D37" s="83"/>
      <c r="E37" s="93"/>
      <c r="F37" s="133"/>
      <c r="G37" s="140">
        <v>0</v>
      </c>
      <c r="H37" s="95">
        <v>0</v>
      </c>
      <c r="I37" s="275" t="str">
        <f t="shared" si="0"/>
        <v>0€</v>
      </c>
      <c r="J37" s="275" t="str">
        <f t="shared" si="1"/>
        <v>0€</v>
      </c>
      <c r="K37" s="280">
        <f t="shared" si="2"/>
        <v>0</v>
      </c>
      <c r="L37" s="280">
        <f t="shared" si="2"/>
        <v>0</v>
      </c>
      <c r="M37" s="276" t="s">
        <v>223</v>
      </c>
      <c r="N37" s="276"/>
      <c r="O37" s="281">
        <f t="shared" si="3"/>
        <v>0</v>
      </c>
      <c r="P37" s="302">
        <v>0</v>
      </c>
      <c r="Q37" s="299">
        <v>0</v>
      </c>
      <c r="R37" s="299">
        <v>0</v>
      </c>
      <c r="S37" s="299">
        <v>0</v>
      </c>
      <c r="T37" s="276">
        <f t="shared" si="9"/>
        <v>0</v>
      </c>
      <c r="U37" s="276">
        <f t="shared" si="9"/>
        <v>0</v>
      </c>
      <c r="V37" s="288"/>
      <c r="W37" s="284">
        <f t="shared" si="5"/>
        <v>0</v>
      </c>
      <c r="Y37" s="140">
        <f t="shared" si="8"/>
        <v>0</v>
      </c>
      <c r="Z37" s="139">
        <f t="shared" si="6"/>
        <v>0</v>
      </c>
      <c r="AA37" s="574">
        <f t="shared" si="7"/>
        <v>0</v>
      </c>
    </row>
    <row r="38" spans="1:27" s="90" customFormat="1" ht="49.5" customHeight="1" x14ac:dyDescent="0.2">
      <c r="A38" s="86">
        <v>32</v>
      </c>
      <c r="B38" s="64" t="s">
        <v>103</v>
      </c>
      <c r="C38" s="64"/>
      <c r="D38" s="83"/>
      <c r="E38" s="93"/>
      <c r="F38" s="133"/>
      <c r="G38" s="140">
        <v>0</v>
      </c>
      <c r="H38" s="95">
        <v>0</v>
      </c>
      <c r="I38" s="275" t="str">
        <f t="shared" si="0"/>
        <v>0€</v>
      </c>
      <c r="J38" s="275" t="str">
        <f t="shared" si="1"/>
        <v>0€</v>
      </c>
      <c r="K38" s="280">
        <f t="shared" si="2"/>
        <v>0</v>
      </c>
      <c r="L38" s="280">
        <f t="shared" si="2"/>
        <v>0</v>
      </c>
      <c r="M38" s="276" t="s">
        <v>223</v>
      </c>
      <c r="N38" s="276"/>
      <c r="O38" s="281">
        <f t="shared" si="3"/>
        <v>0</v>
      </c>
      <c r="P38" s="302">
        <v>0</v>
      </c>
      <c r="Q38" s="299">
        <v>0</v>
      </c>
      <c r="R38" s="299">
        <v>0</v>
      </c>
      <c r="S38" s="299">
        <v>0</v>
      </c>
      <c r="T38" s="276">
        <f t="shared" si="9"/>
        <v>0</v>
      </c>
      <c r="U38" s="276">
        <f t="shared" si="9"/>
        <v>0</v>
      </c>
      <c r="V38" s="288"/>
      <c r="W38" s="284">
        <f t="shared" si="5"/>
        <v>0</v>
      </c>
      <c r="Y38" s="140">
        <f t="shared" si="8"/>
        <v>0</v>
      </c>
      <c r="Z38" s="139">
        <f t="shared" si="6"/>
        <v>0</v>
      </c>
      <c r="AA38" s="574">
        <f t="shared" si="7"/>
        <v>0</v>
      </c>
    </row>
    <row r="39" spans="1:27" s="90" customFormat="1" ht="49.5" customHeight="1" x14ac:dyDescent="0.2">
      <c r="A39" s="86">
        <v>33</v>
      </c>
      <c r="B39" s="64" t="s">
        <v>103</v>
      </c>
      <c r="C39" s="64"/>
      <c r="D39" s="83"/>
      <c r="E39" s="93"/>
      <c r="F39" s="133"/>
      <c r="G39" s="140">
        <v>0</v>
      </c>
      <c r="H39" s="95">
        <v>0</v>
      </c>
      <c r="I39" s="275" t="str">
        <f t="shared" si="0"/>
        <v>0€</v>
      </c>
      <c r="J39" s="275" t="str">
        <f t="shared" si="1"/>
        <v>0€</v>
      </c>
      <c r="K39" s="280">
        <f t="shared" si="2"/>
        <v>0</v>
      </c>
      <c r="L39" s="280">
        <f t="shared" si="2"/>
        <v>0</v>
      </c>
      <c r="M39" s="276" t="s">
        <v>223</v>
      </c>
      <c r="N39" s="276"/>
      <c r="O39" s="281">
        <f t="shared" si="3"/>
        <v>0</v>
      </c>
      <c r="P39" s="302">
        <v>0</v>
      </c>
      <c r="Q39" s="299">
        <v>0</v>
      </c>
      <c r="R39" s="299">
        <v>0</v>
      </c>
      <c r="S39" s="299">
        <v>0</v>
      </c>
      <c r="T39" s="276">
        <f t="shared" si="9"/>
        <v>0</v>
      </c>
      <c r="U39" s="276">
        <f t="shared" si="9"/>
        <v>0</v>
      </c>
      <c r="V39" s="288"/>
      <c r="W39" s="284">
        <f t="shared" si="5"/>
        <v>0</v>
      </c>
      <c r="Y39" s="140">
        <f t="shared" si="8"/>
        <v>0</v>
      </c>
      <c r="Z39" s="139">
        <f t="shared" si="6"/>
        <v>0</v>
      </c>
      <c r="AA39" s="574">
        <f t="shared" si="7"/>
        <v>0</v>
      </c>
    </row>
    <row r="40" spans="1:27" s="90" customFormat="1" ht="49.5" customHeight="1" thickBot="1" x14ac:dyDescent="0.25">
      <c r="A40" s="86">
        <v>34</v>
      </c>
      <c r="B40" s="64" t="s">
        <v>103</v>
      </c>
      <c r="C40" s="64"/>
      <c r="D40" s="83"/>
      <c r="E40" s="93"/>
      <c r="F40" s="133"/>
      <c r="G40" s="140">
        <v>0</v>
      </c>
      <c r="H40" s="95">
        <v>0</v>
      </c>
      <c r="I40" s="275" t="str">
        <f t="shared" si="0"/>
        <v>0€</v>
      </c>
      <c r="J40" s="275" t="str">
        <f t="shared" si="1"/>
        <v>0€</v>
      </c>
      <c r="K40" s="280">
        <f t="shared" si="2"/>
        <v>0</v>
      </c>
      <c r="L40" s="280">
        <f t="shared" si="2"/>
        <v>0</v>
      </c>
      <c r="M40" s="276" t="s">
        <v>223</v>
      </c>
      <c r="N40" s="276"/>
      <c r="O40" s="281">
        <f t="shared" si="3"/>
        <v>0</v>
      </c>
      <c r="P40" s="302">
        <v>0</v>
      </c>
      <c r="Q40" s="299">
        <v>0</v>
      </c>
      <c r="R40" s="299">
        <v>0</v>
      </c>
      <c r="S40" s="299">
        <v>0</v>
      </c>
      <c r="T40" s="276">
        <f t="shared" si="9"/>
        <v>0</v>
      </c>
      <c r="U40" s="276">
        <f t="shared" si="9"/>
        <v>0</v>
      </c>
      <c r="V40" s="288"/>
      <c r="W40" s="284">
        <f t="shared" si="5"/>
        <v>0</v>
      </c>
      <c r="Y40" s="140">
        <f t="shared" si="8"/>
        <v>0</v>
      </c>
      <c r="Z40" s="139">
        <f t="shared" si="6"/>
        <v>0</v>
      </c>
      <c r="AA40" s="574">
        <f t="shared" si="7"/>
        <v>0</v>
      </c>
    </row>
    <row r="41" spans="1:27" s="76" customFormat="1" ht="15" customHeight="1" thickBot="1" x14ac:dyDescent="0.25">
      <c r="A41" s="466"/>
      <c r="B41" s="484"/>
      <c r="C41" s="484"/>
      <c r="D41" s="484"/>
      <c r="E41" s="484"/>
      <c r="F41" s="484"/>
      <c r="G41" s="484"/>
      <c r="H41" s="484"/>
      <c r="I41" s="484"/>
      <c r="J41" s="484"/>
      <c r="K41" s="484"/>
      <c r="L41" s="484"/>
      <c r="M41" s="484"/>
      <c r="N41" s="484"/>
      <c r="O41" s="484"/>
      <c r="P41" s="467"/>
      <c r="Q41" s="467"/>
      <c r="R41" s="467"/>
      <c r="S41" s="467"/>
      <c r="T41" s="467"/>
      <c r="U41" s="467"/>
      <c r="V41" s="467"/>
      <c r="W41" s="467"/>
      <c r="X41" s="467"/>
      <c r="Y41" s="484"/>
      <c r="Z41" s="572"/>
    </row>
    <row r="42" spans="1:27" s="76" customFormat="1" ht="13.5" hidden="1" customHeight="1" outlineLevel="1" thickBot="1" x14ac:dyDescent="0.25">
      <c r="A42" s="683" t="s">
        <v>76</v>
      </c>
      <c r="B42" s="684"/>
      <c r="C42" s="684"/>
      <c r="D42" s="684"/>
      <c r="E42" s="684"/>
      <c r="F42" s="684"/>
      <c r="G42" s="458">
        <f>I42</f>
        <v>0</v>
      </c>
      <c r="H42" s="458">
        <f>J42</f>
        <v>0</v>
      </c>
      <c r="I42" s="459">
        <f>SUM(I7:I41)</f>
        <v>0</v>
      </c>
      <c r="J42" s="459">
        <f>SUM(J7:J41)</f>
        <v>0</v>
      </c>
      <c r="K42" s="459"/>
      <c r="L42" s="459"/>
      <c r="M42" s="459"/>
      <c r="N42" s="459"/>
      <c r="O42" s="465"/>
      <c r="P42" s="345"/>
      <c r="Q42" s="346"/>
      <c r="R42" s="346"/>
      <c r="S42" s="346"/>
      <c r="T42" s="346"/>
      <c r="U42" s="346"/>
      <c r="V42" s="346"/>
      <c r="W42" s="347"/>
    </row>
    <row r="43" spans="1:27" s="76" customFormat="1" ht="13.5" hidden="1" customHeight="1" outlineLevel="1" thickBot="1" x14ac:dyDescent="0.25">
      <c r="A43" s="685" t="s">
        <v>77</v>
      </c>
      <c r="B43" s="686"/>
      <c r="C43" s="686"/>
      <c r="D43" s="686"/>
      <c r="E43" s="686"/>
      <c r="F43" s="686"/>
      <c r="G43" s="353">
        <f>K43</f>
        <v>27424374</v>
      </c>
      <c r="H43" s="353">
        <f>L43</f>
        <v>27605701</v>
      </c>
      <c r="I43" s="354"/>
      <c r="J43" s="145"/>
      <c r="K43" s="461">
        <f>SUM(K7:K41)</f>
        <v>27424374</v>
      </c>
      <c r="L43" s="461">
        <f t="shared" ref="L43" si="10">SUM(L7:L41)</f>
        <v>27605701</v>
      </c>
      <c r="M43" s="350"/>
      <c r="N43" s="145"/>
      <c r="O43" s="451"/>
      <c r="P43" s="463"/>
      <c r="Q43" s="461"/>
      <c r="R43" s="461"/>
      <c r="S43" s="461"/>
      <c r="T43" s="461"/>
      <c r="U43" s="350"/>
      <c r="V43" s="350"/>
      <c r="W43" s="451"/>
    </row>
    <row r="44" spans="1:27" s="76" customFormat="1" ht="19.5" customHeight="1" collapsed="1" thickBot="1" x14ac:dyDescent="0.25">
      <c r="A44" s="687" t="s">
        <v>110</v>
      </c>
      <c r="B44" s="688"/>
      <c r="C44" s="688"/>
      <c r="D44" s="688"/>
      <c r="E44" s="688"/>
      <c r="F44" s="689"/>
      <c r="G44" s="460">
        <f>G42+G43</f>
        <v>27424374</v>
      </c>
      <c r="H44" s="460">
        <f>SUM(H42:H43)</f>
        <v>27605701</v>
      </c>
      <c r="O44" s="462">
        <f>SUM(O7:O41)</f>
        <v>-27243047</v>
      </c>
      <c r="P44" s="464">
        <f t="shared" ref="P44:U44" si="11">SUM(P7:P41)</f>
        <v>493178</v>
      </c>
      <c r="Q44" s="460">
        <f t="shared" si="11"/>
        <v>0</v>
      </c>
      <c r="R44" s="460">
        <f t="shared" si="11"/>
        <v>293381</v>
      </c>
      <c r="S44" s="460">
        <f t="shared" si="11"/>
        <v>0</v>
      </c>
      <c r="T44" s="460">
        <f t="shared" si="11"/>
        <v>-199797</v>
      </c>
      <c r="U44" s="460">
        <f t="shared" si="11"/>
        <v>0</v>
      </c>
      <c r="V44" s="460"/>
      <c r="W44" s="450">
        <f t="shared" ref="W44" si="12">SUM(W7:W41)</f>
        <v>399594</v>
      </c>
      <c r="Y44" s="143">
        <f>SUM(Y7:Y41)</f>
        <v>27224577</v>
      </c>
      <c r="Z44" s="144">
        <f>SUM(Z7:Z41)</f>
        <v>27605701</v>
      </c>
      <c r="AA44" s="131">
        <f>SUM(AA7:AA41)</f>
        <v>-26843453</v>
      </c>
    </row>
    <row r="45" spans="1:27" s="76" customFormat="1" ht="19.5" customHeight="1" thickBot="1" x14ac:dyDescent="0.25">
      <c r="A45" s="73"/>
      <c r="B45" s="73"/>
      <c r="C45" s="73"/>
      <c r="D45" s="73"/>
      <c r="E45" s="73"/>
      <c r="F45" s="73"/>
      <c r="G45" s="448"/>
      <c r="H45" s="449"/>
      <c r="P45" s="130"/>
      <c r="Q45" s="130"/>
      <c r="R45" s="130"/>
      <c r="S45" s="130"/>
      <c r="T45" s="130"/>
      <c r="U45" s="130"/>
      <c r="W45" s="131"/>
      <c r="Y45" s="130"/>
      <c r="Z45" s="130"/>
    </row>
    <row r="46" spans="1:27" s="76" customFormat="1" ht="16.5" customHeight="1" thickBot="1" x14ac:dyDescent="0.25">
      <c r="A46" s="73" t="s">
        <v>224</v>
      </c>
      <c r="B46" s="73"/>
      <c r="C46" s="73"/>
      <c r="D46" s="73"/>
      <c r="E46" s="73"/>
      <c r="F46" s="73"/>
      <c r="G46" s="355"/>
      <c r="H46" s="356">
        <f>O44</f>
        <v>-27243047</v>
      </c>
      <c r="Z46" s="131">
        <f>SUM(AA7:AA41)</f>
        <v>-26843453</v>
      </c>
    </row>
    <row r="47" spans="1:27" ht="13.5" customHeight="1" x14ac:dyDescent="0.2">
      <c r="G47" s="70"/>
      <c r="H47" s="70"/>
    </row>
    <row r="48" spans="1:27" ht="13.5" customHeight="1" x14ac:dyDescent="0.2">
      <c r="G48" s="69"/>
      <c r="H48" s="69"/>
      <c r="I48" s="68"/>
    </row>
    <row r="49" spans="8:8" ht="13.5" customHeight="1" x14ac:dyDescent="0.2">
      <c r="H49" s="68"/>
    </row>
    <row r="50" spans="8:8" ht="19.5" customHeight="1" x14ac:dyDescent="0.2"/>
  </sheetData>
  <mergeCells count="13">
    <mergeCell ref="A42:F42"/>
    <mergeCell ref="A43:F43"/>
    <mergeCell ref="A44:F44"/>
    <mergeCell ref="Y5:Z5"/>
    <mergeCell ref="AA5:AA6"/>
    <mergeCell ref="G4:O5"/>
    <mergeCell ref="P4:W4"/>
    <mergeCell ref="P5:Q5"/>
    <mergeCell ref="R5:S5"/>
    <mergeCell ref="T5:T6"/>
    <mergeCell ref="U5:U6"/>
    <mergeCell ref="V5:V6"/>
    <mergeCell ref="W5:W6"/>
  </mergeCells>
  <conditionalFormatting sqref="O7:O40">
    <cfRule type="cellIs" dxfId="455" priority="3" operator="lessThan">
      <formula>0</formula>
    </cfRule>
    <cfRule type="cellIs" dxfId="454" priority="4" operator="greaterThan">
      <formula>0</formula>
    </cfRule>
  </conditionalFormatting>
  <conditionalFormatting sqref="W7:W40 AA7:AA40">
    <cfRule type="colorScale" priority="5">
      <colorScale>
        <cfvo type="num" val="-0.1"/>
        <cfvo type="num" val="0"/>
        <color rgb="FFFCC0CD"/>
        <color theme="9" tint="0.59999389629810485"/>
      </colorScale>
    </cfRule>
  </conditionalFormatting>
  <conditionalFormatting sqref="Z46">
    <cfRule type="cellIs" dxfId="453" priority="6" operator="lessThan">
      <formula>0</formula>
    </cfRule>
    <cfRule type="cellIs" dxfId="452" priority="7" operator="greaterThan">
      <formula>0</formula>
    </cfRule>
  </conditionalFormatting>
  <conditionalFormatting sqref="AA44">
    <cfRule type="cellIs" dxfId="451" priority="1" operator="lessThan">
      <formula>0</formula>
    </cfRule>
    <cfRule type="cellIs" dxfId="450" priority="2" operator="greaterThan">
      <formula>0</formula>
    </cfRule>
  </conditionalFormatting>
  <dataValidations count="3">
    <dataValidation type="custom" allowBlank="1" showErrorMessage="1" error="Hodnota musí byť vždy väčšia ako &quot;0&quot;. " sqref="P41:S41" xr:uid="{7CDBA84D-E08F-43A9-A90D-0D3B8E48A5EA}">
      <formula1>"&gt;0"</formula1>
    </dataValidation>
    <dataValidation type="list" allowBlank="1" showInputMessage="1" showErrorMessage="1" sqref="M7:M41" xr:uid="{145387C3-0C3E-4ECC-B947-04B87FDFCC82}">
      <formula1>"áno,nie"</formula1>
    </dataValidation>
    <dataValidation allowBlank="1" showInputMessage="1" promptTitle="Číslo musí byť väčšie ako 0." prompt="Číslo musí byť väčšie ako 0." sqref="P7:U40" xr:uid="{EF6C95F7-ADD0-4EED-AB00-C316AF945DE5}"/>
  </dataValidations>
  <hyperlinks>
    <hyperlink ref="E7" r:id="rId1" xr:uid="{7BE482E2-A79D-44AB-9E2A-7A35B573DBEB}"/>
    <hyperlink ref="E9" r:id="rId2" xr:uid="{D596D228-DF3B-4598-ABF2-50489AA4E366}"/>
    <hyperlink ref="E8" r:id="rId3" xr:uid="{24DB2F01-4FAD-4706-8920-0D4C431818C6}"/>
    <hyperlink ref="E10" r:id="rId4" xr:uid="{EC5815F5-8A2A-4A43-BB38-AA70FAA191BB}"/>
    <hyperlink ref="E11" r:id="rId5" xr:uid="{8F425A61-42DB-4476-8116-DEB88C98B3AB}"/>
    <hyperlink ref="E12" r:id="rId6" xr:uid="{16A53EA4-A882-42DD-843C-2713FA58CAC7}"/>
    <hyperlink ref="E13" r:id="rId7" xr:uid="{99ABB63D-5C52-4E21-A50D-68A7E0D8CA37}"/>
    <hyperlink ref="E14" r:id="rId8" xr:uid="{796D92BE-E1D8-4ED7-8F32-B1D91F7FE788}"/>
    <hyperlink ref="E15" r:id="rId9" xr:uid="{77BCFCE0-4953-47B2-8334-17CF60483E74}"/>
    <hyperlink ref="E16" r:id="rId10" xr:uid="{5DE4054B-E375-4E75-9109-20A45E31C52B}"/>
    <hyperlink ref="E17" r:id="rId11" xr:uid="{FD6915BD-5C87-4172-8535-B59DD1606308}"/>
    <hyperlink ref="E18" r:id="rId12" xr:uid="{D7D9DA28-8091-4A0B-9AE1-2A05AC2F28E5}"/>
    <hyperlink ref="E19" r:id="rId13" xr:uid="{813048B6-14FC-4B6B-8A4F-AB8D26471AE6}"/>
    <hyperlink ref="E20" r:id="rId14" xr:uid="{02CA053D-F031-4E66-843D-E587AD82D3E8}"/>
    <hyperlink ref="E21" r:id="rId15" xr:uid="{3D738C5F-9BBC-48E4-B7F9-CD11775C3F5B}"/>
    <hyperlink ref="E22" r:id="rId16" xr:uid="{ED704A64-462D-47FB-96D9-60E364F0E01B}"/>
    <hyperlink ref="E23" r:id="rId17" xr:uid="{CD961973-A577-4671-BE93-D9F3CEB47785}"/>
  </hyperlinks>
  <pageMargins left="0.7" right="0.7" top="0.75" bottom="0.75" header="0.3" footer="0.3"/>
  <legacy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39</vt:i4>
      </vt:variant>
    </vt:vector>
  </HeadingPairs>
  <TitlesOfParts>
    <vt:vector size="39" baseType="lpstr">
      <vt:lpstr>Malá kalkulačka</vt:lpstr>
      <vt:lpstr>Virtuálny účet celkový</vt:lpstr>
      <vt:lpstr>Virtuálny účet detailný prehľad</vt:lpstr>
      <vt:lpstr>Virtuálny účet - predbežný</vt:lpstr>
      <vt:lpstr>MH</vt:lpstr>
      <vt:lpstr>MF</vt:lpstr>
      <vt:lpstr>MV</vt:lpstr>
      <vt:lpstr>MD</vt:lpstr>
      <vt:lpstr>MPRV</vt:lpstr>
      <vt:lpstr>MO</vt:lpstr>
      <vt:lpstr>MS</vt:lpstr>
      <vt:lpstr>MZVEZ</vt:lpstr>
      <vt:lpstr>MPSRV</vt:lpstr>
      <vt:lpstr>MŽP</vt:lpstr>
      <vt:lpstr>MŠVVŠ</vt:lpstr>
      <vt:lpstr>MZ</vt:lpstr>
      <vt:lpstr>MK</vt:lpstr>
      <vt:lpstr>MIRRI</vt:lpstr>
      <vt:lpstr>Úrad vlády</vt:lpstr>
      <vt:lpstr>PVpreL</vt:lpstr>
      <vt:lpstr>PMÚ</vt:lpstr>
      <vt:lpstr>ŠÚ</vt:lpstr>
      <vt:lpstr>UGKK</vt:lpstr>
      <vt:lpstr>ÚJD</vt:lpstr>
      <vt:lpstr>ÚNMS</vt:lpstr>
      <vt:lpstr>ÚREKPS</vt:lpstr>
      <vt:lpstr>ÚRSO</vt:lpstr>
      <vt:lpstr>ÚVO</vt:lpstr>
      <vt:lpstr>ÚPV</vt:lpstr>
      <vt:lpstr>SŠHR</vt:lpstr>
      <vt:lpstr>NBÚ</vt:lpstr>
      <vt:lpstr>NBS</vt:lpstr>
      <vt:lpstr>ÚOOÚ</vt:lpstr>
      <vt:lpstr>GP</vt:lpstr>
      <vt:lpstr>NKÚ</vt:lpstr>
      <vt:lpstr>MCRŠ</vt:lpstr>
      <vt:lpstr>NRSR</vt:lpstr>
      <vt:lpstr>Dotknuté subjekty</vt:lpstr>
      <vt:lpstr>vstupy</vt:lpstr>
    </vt:vector>
  </TitlesOfParts>
  <Manager/>
  <Company>Deloitte Central Europe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Hluskova Tatiana</dc:creator>
  <cp:keywords/>
  <dc:description/>
  <cp:lastModifiedBy>Petrisko Juraj</cp:lastModifiedBy>
  <cp:revision/>
  <dcterms:created xsi:type="dcterms:W3CDTF">2014-07-30T13:24:38Z</dcterms:created>
  <dcterms:modified xsi:type="dcterms:W3CDTF">2026-06-05T11:31:20Z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2025-11-27T12:46:27Z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a7a2c86c-31a6-412f-afd5-151231127950</vt:lpwstr>
  </property>
  <property fmtid="{D5CDD505-2E9C-101B-9397-08002B2CF9AE}" pid="7" name="MSIP_Label_defa4170-0d19-0005-0004-bc88714345d2_ActionId">
    <vt:lpwstr>2fbde45a-cc83-42af-8cdd-1443fd89aa45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