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dY7EPH9RarCt8HAB1hDGb8/IKnZHxMb56dD/tt0Sq2s8rPXXOEbvhYKmlDJn5MqImLHpMX7nis2IuftRW5SWSw==" workbookSaltValue="WE9POZnkxsDhj455WgWwLQ==" workbookSpinCount="100000" lockStructure="1"/>
  <bookViews>
    <workbookView xWindow="0" yWindow="0" windowWidth="16460" windowHeight="5220" activeTab="1"/>
  </bookViews>
  <sheets>
    <sheet name="Žiadosť VZO-E 2025" sheetId="2" r:id="rId1"/>
    <sheet name="Žiadosť VZO-P 2025" sheetId="11" r:id="rId2"/>
    <sheet name="Hárok1" sheetId="8" state="hidden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I11" i="2"/>
  <c r="I12" i="2"/>
  <c r="I13" i="2"/>
  <c r="I15" i="2"/>
  <c r="I16" i="2"/>
  <c r="I17" i="2"/>
  <c r="I18" i="2"/>
  <c r="I19" i="2"/>
  <c r="I20" i="2"/>
  <c r="I21" i="2"/>
  <c r="I22" i="2"/>
  <c r="I10" i="2"/>
  <c r="H52" i="11"/>
  <c r="H51" i="11"/>
  <c r="H50" i="11"/>
  <c r="H49" i="11"/>
  <c r="H48" i="11"/>
  <c r="H47" i="11"/>
  <c r="H46" i="11"/>
  <c r="H45" i="11"/>
  <c r="H44" i="11"/>
  <c r="H43" i="11"/>
  <c r="H42" i="11"/>
  <c r="H36" i="11"/>
  <c r="H35" i="11"/>
  <c r="H34" i="11"/>
  <c r="H33" i="11"/>
  <c r="H32" i="11"/>
  <c r="H31" i="11"/>
  <c r="H30" i="11"/>
  <c r="H29" i="11"/>
  <c r="H28" i="11"/>
  <c r="H27" i="11"/>
  <c r="H26" i="11"/>
  <c r="H11" i="11"/>
  <c r="H12" i="11"/>
  <c r="H13" i="11"/>
  <c r="H14" i="11"/>
  <c r="H15" i="11"/>
  <c r="H16" i="11"/>
  <c r="H17" i="11"/>
  <c r="H18" i="11"/>
  <c r="H19" i="11"/>
  <c r="H20" i="11"/>
  <c r="X43" i="11"/>
  <c r="X44" i="11"/>
  <c r="X45" i="11"/>
  <c r="X46" i="11"/>
  <c r="X47" i="11"/>
  <c r="X48" i="11"/>
  <c r="X49" i="11"/>
  <c r="X50" i="11"/>
  <c r="X51" i="11"/>
  <c r="X52" i="11"/>
  <c r="X42" i="11"/>
  <c r="X27" i="11"/>
  <c r="X28" i="11"/>
  <c r="X29" i="11"/>
  <c r="X30" i="11"/>
  <c r="X31" i="11"/>
  <c r="X32" i="11"/>
  <c r="X33" i="11"/>
  <c r="X34" i="11"/>
  <c r="X35" i="11"/>
  <c r="X36" i="11"/>
  <c r="X26" i="11"/>
  <c r="X11" i="11"/>
  <c r="X12" i="11"/>
  <c r="X13" i="11"/>
  <c r="X14" i="11"/>
  <c r="X15" i="11"/>
  <c r="X16" i="11"/>
  <c r="X17" i="11"/>
  <c r="X18" i="11"/>
  <c r="X19" i="11"/>
  <c r="X20" i="11"/>
  <c r="X10" i="11"/>
  <c r="H10" i="11"/>
  <c r="X10" i="2"/>
  <c r="I47" i="2" l="1"/>
  <c r="I48" i="2"/>
  <c r="I49" i="2"/>
  <c r="I50" i="2"/>
  <c r="I51" i="2"/>
  <c r="I52" i="2"/>
  <c r="I53" i="2"/>
  <c r="I54" i="2"/>
  <c r="I55" i="2"/>
  <c r="I56" i="2"/>
  <c r="I57" i="2"/>
  <c r="I58" i="2"/>
  <c r="I46" i="2"/>
  <c r="I29" i="2"/>
  <c r="I30" i="2"/>
  <c r="I31" i="2"/>
  <c r="I32" i="2"/>
  <c r="I33" i="2"/>
  <c r="I34" i="2"/>
  <c r="I35" i="2"/>
  <c r="I36" i="2"/>
  <c r="I37" i="2"/>
  <c r="I38" i="2"/>
  <c r="I39" i="2"/>
  <c r="I40" i="2"/>
  <c r="I28" i="2"/>
  <c r="X47" i="2"/>
  <c r="X48" i="2"/>
  <c r="X49" i="2"/>
  <c r="X50" i="2"/>
  <c r="X51" i="2"/>
  <c r="X52" i="2"/>
  <c r="X53" i="2"/>
  <c r="X54" i="2"/>
  <c r="X55" i="2"/>
  <c r="X56" i="2"/>
  <c r="X57" i="2"/>
  <c r="X58" i="2"/>
  <c r="X46" i="2"/>
  <c r="X29" i="2"/>
  <c r="X30" i="2"/>
  <c r="X31" i="2"/>
  <c r="X32" i="2"/>
  <c r="X33" i="2"/>
  <c r="X34" i="2"/>
  <c r="X35" i="2"/>
  <c r="X36" i="2"/>
  <c r="X37" i="2"/>
  <c r="X38" i="2"/>
  <c r="X39" i="2"/>
  <c r="X40" i="2"/>
  <c r="X28" i="2"/>
  <c r="X11" i="2"/>
  <c r="X12" i="2"/>
  <c r="X13" i="2"/>
  <c r="X14" i="2"/>
  <c r="X15" i="2"/>
  <c r="X16" i="2"/>
  <c r="X17" i="2"/>
  <c r="X18" i="2"/>
  <c r="X19" i="2"/>
  <c r="X20" i="2"/>
  <c r="X21" i="2"/>
  <c r="X22" i="2"/>
  <c r="Y52" i="11" l="1"/>
  <c r="AA52" i="11" s="1"/>
  <c r="AB52" i="11" s="1"/>
  <c r="Y51" i="11"/>
  <c r="AA51" i="11" s="1"/>
  <c r="AB51" i="11" s="1"/>
  <c r="Y50" i="11"/>
  <c r="AA50" i="11" s="1"/>
  <c r="AB50" i="11" s="1"/>
  <c r="Y49" i="11"/>
  <c r="AA49" i="11" s="1"/>
  <c r="AB49" i="11" s="1"/>
  <c r="Y48" i="11"/>
  <c r="AA48" i="11" s="1"/>
  <c r="AB48" i="11" s="1"/>
  <c r="Y47" i="11"/>
  <c r="AA47" i="11" s="1"/>
  <c r="AB47" i="11" s="1"/>
  <c r="Y46" i="11"/>
  <c r="AA46" i="11" s="1"/>
  <c r="AB46" i="11" s="1"/>
  <c r="Y45" i="11"/>
  <c r="AA45" i="11" s="1"/>
  <c r="AB45" i="11" s="1"/>
  <c r="Y44" i="11"/>
  <c r="AA44" i="11" s="1"/>
  <c r="AB44" i="11" s="1"/>
  <c r="Y43" i="11"/>
  <c r="AA43" i="11" s="1"/>
  <c r="AB43" i="11" s="1"/>
  <c r="Y42" i="11"/>
  <c r="AA42" i="11" s="1"/>
  <c r="AB42" i="11" s="1"/>
  <c r="Y10" i="11"/>
  <c r="N57" i="11" l="1"/>
  <c r="O57" i="11" s="1"/>
  <c r="O53" i="11"/>
  <c r="Z52" i="11"/>
  <c r="N52" i="11"/>
  <c r="Z51" i="11"/>
  <c r="N51" i="11"/>
  <c r="Z50" i="11"/>
  <c r="N50" i="11"/>
  <c r="Z49" i="11"/>
  <c r="N49" i="11"/>
  <c r="Z48" i="11"/>
  <c r="N48" i="11"/>
  <c r="Z47" i="11"/>
  <c r="N47" i="11"/>
  <c r="Z46" i="11"/>
  <c r="N46" i="11"/>
  <c r="Z45" i="11"/>
  <c r="N45" i="11"/>
  <c r="Z44" i="11"/>
  <c r="N44" i="11"/>
  <c r="Z43" i="11"/>
  <c r="N43" i="11"/>
  <c r="Z42" i="11"/>
  <c r="N42" i="11"/>
  <c r="O37" i="11"/>
  <c r="Z36" i="11"/>
  <c r="Y36" i="11"/>
  <c r="AA36" i="11" s="1"/>
  <c r="N36" i="11"/>
  <c r="Z35" i="11"/>
  <c r="Y35" i="11"/>
  <c r="N35" i="11"/>
  <c r="Z34" i="11"/>
  <c r="Y34" i="11"/>
  <c r="N34" i="11"/>
  <c r="Z33" i="11"/>
  <c r="Y33" i="11"/>
  <c r="N33" i="11"/>
  <c r="Z32" i="11"/>
  <c r="Y32" i="11"/>
  <c r="N32" i="11"/>
  <c r="Z31" i="11"/>
  <c r="Y31" i="11"/>
  <c r="N31" i="11"/>
  <c r="Z30" i="11"/>
  <c r="Y30" i="11"/>
  <c r="N30" i="11"/>
  <c r="Z29" i="11"/>
  <c r="Y29" i="11"/>
  <c r="N29" i="11"/>
  <c r="Z28" i="11"/>
  <c r="Y28" i="11"/>
  <c r="N28" i="11"/>
  <c r="Z27" i="11"/>
  <c r="Y27" i="11"/>
  <c r="N27" i="11"/>
  <c r="Z26" i="11"/>
  <c r="Y26" i="11"/>
  <c r="N26" i="11"/>
  <c r="O21" i="11"/>
  <c r="Z20" i="11"/>
  <c r="Y20" i="11"/>
  <c r="N20" i="11"/>
  <c r="Z19" i="11"/>
  <c r="Y19" i="11"/>
  <c r="N19" i="11"/>
  <c r="Z18" i="11"/>
  <c r="Y18" i="11"/>
  <c r="AA18" i="11" s="1"/>
  <c r="N18" i="11"/>
  <c r="Z17" i="11"/>
  <c r="Y17" i="11"/>
  <c r="AA17" i="11" s="1"/>
  <c r="N17" i="11"/>
  <c r="Z16" i="11"/>
  <c r="Y16" i="11"/>
  <c r="N16" i="11"/>
  <c r="Z15" i="11"/>
  <c r="Y15" i="11"/>
  <c r="N15" i="11"/>
  <c r="Z14" i="11"/>
  <c r="Y14" i="11"/>
  <c r="N14" i="11"/>
  <c r="Z13" i="11"/>
  <c r="Y13" i="11"/>
  <c r="N13" i="11"/>
  <c r="Z12" i="11"/>
  <c r="Y12" i="11"/>
  <c r="N12" i="11"/>
  <c r="Z11" i="11"/>
  <c r="Y11" i="11"/>
  <c r="N11" i="11"/>
  <c r="Z10" i="11"/>
  <c r="AA10" i="11" s="1"/>
  <c r="N10" i="11"/>
  <c r="AA14" i="11" l="1"/>
  <c r="AA20" i="11"/>
  <c r="AA29" i="11"/>
  <c r="AA33" i="11"/>
  <c r="AA26" i="11"/>
  <c r="AA30" i="11"/>
  <c r="AB30" i="11" s="1"/>
  <c r="AA34" i="11"/>
  <c r="AA27" i="11"/>
  <c r="AB27" i="11" s="1"/>
  <c r="AA31" i="11"/>
  <c r="AB31" i="11" s="1"/>
  <c r="AA35" i="11"/>
  <c r="AA28" i="11"/>
  <c r="AB28" i="11" s="1"/>
  <c r="AA32" i="11"/>
  <c r="AA11" i="11"/>
  <c r="AA15" i="11"/>
  <c r="AB15" i="11" s="1"/>
  <c r="AA19" i="11"/>
  <c r="AB19" i="11" s="1"/>
  <c r="AA13" i="11"/>
  <c r="AA12" i="11"/>
  <c r="AB12" i="11" s="1"/>
  <c r="AA16" i="11"/>
  <c r="AB16" i="11" s="1"/>
  <c r="AB18" i="11"/>
  <c r="AB33" i="11"/>
  <c r="K44" i="11"/>
  <c r="L44" i="11" s="1"/>
  <c r="K49" i="11"/>
  <c r="L49" i="11" s="1"/>
  <c r="Z21" i="11"/>
  <c r="N37" i="11"/>
  <c r="P37" i="11" s="1"/>
  <c r="Q37" i="11" s="1"/>
  <c r="Z53" i="11"/>
  <c r="N53" i="11"/>
  <c r="P53" i="11" s="1"/>
  <c r="Q53" i="11" s="1"/>
  <c r="Z37" i="11"/>
  <c r="K43" i="11"/>
  <c r="L43" i="11" s="1"/>
  <c r="K47" i="11"/>
  <c r="L47" i="11" s="1"/>
  <c r="N21" i="11"/>
  <c r="P21" i="11" s="1"/>
  <c r="Q21" i="11" s="1"/>
  <c r="K46" i="11"/>
  <c r="L46" i="11" s="1"/>
  <c r="K35" i="11" l="1"/>
  <c r="L35" i="11" s="1"/>
  <c r="AB35" i="11"/>
  <c r="K32" i="11"/>
  <c r="L32" i="11" s="1"/>
  <c r="AB32" i="11"/>
  <c r="K26" i="11"/>
  <c r="L26" i="11" s="1"/>
  <c r="AB26" i="11"/>
  <c r="K29" i="11"/>
  <c r="L29" i="11" s="1"/>
  <c r="AB29" i="11"/>
  <c r="K36" i="11"/>
  <c r="L36" i="11" s="1"/>
  <c r="AB36" i="11"/>
  <c r="K34" i="11"/>
  <c r="L34" i="11" s="1"/>
  <c r="AB34" i="11"/>
  <c r="K20" i="11"/>
  <c r="L20" i="11" s="1"/>
  <c r="AB20" i="11"/>
  <c r="K14" i="11"/>
  <c r="L14" i="11" s="1"/>
  <c r="AB14" i="11"/>
  <c r="K13" i="11"/>
  <c r="L13" i="11" s="1"/>
  <c r="AB13" i="11"/>
  <c r="K11" i="11"/>
  <c r="L11" i="11" s="1"/>
  <c r="AB11" i="11"/>
  <c r="K10" i="11"/>
  <c r="L10" i="11" s="1"/>
  <c r="AB10" i="11"/>
  <c r="K17" i="11"/>
  <c r="L17" i="11" s="1"/>
  <c r="AB17" i="11"/>
  <c r="K50" i="11"/>
  <c r="L50" i="11" s="1"/>
  <c r="K12" i="11"/>
  <c r="L12" i="11" s="1"/>
  <c r="K27" i="11"/>
  <c r="L27" i="11" s="1"/>
  <c r="K18" i="11"/>
  <c r="L18" i="11" s="1"/>
  <c r="K33" i="11"/>
  <c r="L33" i="11" s="1"/>
  <c r="K16" i="11"/>
  <c r="L16" i="11" s="1"/>
  <c r="K31" i="11"/>
  <c r="L31" i="11" s="1"/>
  <c r="K15" i="11"/>
  <c r="L15" i="11" s="1"/>
  <c r="K19" i="11"/>
  <c r="L19" i="11" s="1"/>
  <c r="K28" i="11"/>
  <c r="L28" i="11" s="1"/>
  <c r="K30" i="11"/>
  <c r="L30" i="11" s="1"/>
  <c r="K51" i="11"/>
  <c r="L51" i="11" s="1"/>
  <c r="AA21" i="11"/>
  <c r="K21" i="11" s="1"/>
  <c r="K45" i="11"/>
  <c r="L45" i="11" s="1"/>
  <c r="AA58" i="11"/>
  <c r="AD64" i="11" s="1"/>
  <c r="K52" i="11"/>
  <c r="L52" i="11" s="1"/>
  <c r="K42" i="11"/>
  <c r="L42" i="11" s="1"/>
  <c r="AA53" i="11"/>
  <c r="K53" i="11" s="1"/>
  <c r="AA37" i="11"/>
  <c r="K37" i="11" s="1"/>
  <c r="K48" i="11"/>
  <c r="L48" i="11" s="1"/>
  <c r="N56" i="11"/>
  <c r="O56" i="11" s="1"/>
  <c r="AB53" i="11" l="1"/>
  <c r="L53" i="11" s="1"/>
  <c r="AD21" i="11"/>
  <c r="AE21" i="11" s="1"/>
  <c r="K60" i="11"/>
  <c r="AF42" i="11" s="1"/>
  <c r="K59" i="11"/>
  <c r="AD53" i="11"/>
  <c r="AB21" i="11"/>
  <c r="L21" i="11" s="1"/>
  <c r="AB37" i="11"/>
  <c r="L37" i="11" s="1"/>
  <c r="AD37" i="11"/>
  <c r="Z56" i="11"/>
  <c r="AE42" i="11" l="1"/>
  <c r="AG42" i="11" s="1"/>
  <c r="K61" i="11"/>
  <c r="L61" i="11" s="1"/>
  <c r="V69" i="11"/>
  <c r="V70" i="11" s="1"/>
  <c r="L67" i="11"/>
  <c r="L68" i="11" s="1"/>
  <c r="AD65" i="11"/>
  <c r="AE65" i="11" s="1"/>
  <c r="AD57" i="11"/>
  <c r="AA60" i="11"/>
  <c r="L56" i="11" l="1"/>
  <c r="K56" i="11"/>
  <c r="Q2" i="4"/>
  <c r="Y58" i="2" l="1"/>
  <c r="Y57" i="2"/>
  <c r="Y56" i="2"/>
  <c r="Y55" i="2"/>
  <c r="Y54" i="2"/>
  <c r="Y53" i="2"/>
  <c r="Y52" i="2"/>
  <c r="Y51" i="2"/>
  <c r="Y50" i="2"/>
  <c r="Y49" i="2"/>
  <c r="Y48" i="2"/>
  <c r="Y47" i="2"/>
  <c r="Y46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11" i="2"/>
  <c r="Y12" i="2"/>
  <c r="Y13" i="2"/>
  <c r="Y14" i="2"/>
  <c r="Y15" i="2"/>
  <c r="Y16" i="2"/>
  <c r="Y17" i="2"/>
  <c r="Y18" i="2"/>
  <c r="Y19" i="2"/>
  <c r="Y20" i="2"/>
  <c r="Y21" i="2"/>
  <c r="Y22" i="2"/>
  <c r="Y10" i="2"/>
  <c r="Z10" i="2" l="1"/>
  <c r="AA10" i="2" s="1"/>
  <c r="Z11" i="2"/>
  <c r="Z12" i="2"/>
  <c r="Z13" i="2"/>
  <c r="Z14" i="2"/>
  <c r="Z15" i="2"/>
  <c r="AA15" i="2" s="1"/>
  <c r="Z16" i="2"/>
  <c r="Z17" i="2"/>
  <c r="Z18" i="2"/>
  <c r="AA18" i="2" s="1"/>
  <c r="Z19" i="2"/>
  <c r="AA19" i="2" s="1"/>
  <c r="Z20" i="2"/>
  <c r="AA20" i="2" s="1"/>
  <c r="Z21" i="2"/>
  <c r="AA21" i="2" s="1"/>
  <c r="Z22" i="2"/>
  <c r="AA22" i="2" s="1"/>
  <c r="Z40" i="2"/>
  <c r="AA40" i="2" s="1"/>
  <c r="Z39" i="2"/>
  <c r="AA39" i="2" s="1"/>
  <c r="Z38" i="2"/>
  <c r="AA38" i="2" s="1"/>
  <c r="Z37" i="2"/>
  <c r="AA37" i="2" s="1"/>
  <c r="Z36" i="2"/>
  <c r="AA36" i="2" s="1"/>
  <c r="Z35" i="2"/>
  <c r="AA35" i="2" s="1"/>
  <c r="Z34" i="2"/>
  <c r="AA34" i="2" s="1"/>
  <c r="Z33" i="2"/>
  <c r="AA33" i="2" s="1"/>
  <c r="Z32" i="2"/>
  <c r="AA32" i="2" s="1"/>
  <c r="Z31" i="2"/>
  <c r="AA31" i="2" s="1"/>
  <c r="Z28" i="2"/>
  <c r="AA28" i="2" s="1"/>
  <c r="Z30" i="2"/>
  <c r="AA30" i="2" s="1"/>
  <c r="Z29" i="2"/>
  <c r="Z46" i="2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Z57" i="2"/>
  <c r="AA57" i="2" s="1"/>
  <c r="Z58" i="2"/>
  <c r="AA58" i="2" s="1"/>
  <c r="Y59" i="2"/>
  <c r="Y41" i="2"/>
  <c r="Y23" i="2"/>
  <c r="K22" i="2"/>
  <c r="L22" i="2" s="1"/>
  <c r="K56" i="2" l="1"/>
  <c r="L56" i="2" s="1"/>
  <c r="AA56" i="2"/>
  <c r="K46" i="2"/>
  <c r="L46" i="2" s="1"/>
  <c r="AA46" i="2"/>
  <c r="K29" i="2"/>
  <c r="L29" i="2" s="1"/>
  <c r="AA29" i="2"/>
  <c r="K16" i="2"/>
  <c r="L16" i="2" s="1"/>
  <c r="AA16" i="2"/>
  <c r="K12" i="2"/>
  <c r="L12" i="2" s="1"/>
  <c r="AA12" i="2"/>
  <c r="K14" i="2"/>
  <c r="L14" i="2" s="1"/>
  <c r="AA14" i="2"/>
  <c r="K11" i="2"/>
  <c r="L11" i="2" s="1"/>
  <c r="AA11" i="2"/>
  <c r="K17" i="2"/>
  <c r="L17" i="2" s="1"/>
  <c r="AA17" i="2"/>
  <c r="K13" i="2"/>
  <c r="L13" i="2" s="1"/>
  <c r="AA13" i="2"/>
  <c r="K51" i="2"/>
  <c r="L51" i="2" s="1"/>
  <c r="K54" i="2"/>
  <c r="L54" i="2" s="1"/>
  <c r="K48" i="2"/>
  <c r="L48" i="2" s="1"/>
  <c r="K53" i="2"/>
  <c r="L53" i="2" s="1"/>
  <c r="K47" i="2"/>
  <c r="L47" i="2" s="1"/>
  <c r="K58" i="2"/>
  <c r="L58" i="2" s="1"/>
  <c r="K57" i="2"/>
  <c r="L57" i="2" s="1"/>
  <c r="K55" i="2"/>
  <c r="L55" i="2" s="1"/>
  <c r="K50" i="2"/>
  <c r="L50" i="2" s="1"/>
  <c r="K33" i="2"/>
  <c r="L33" i="2" s="1"/>
  <c r="K37" i="2"/>
  <c r="L37" i="2" s="1"/>
  <c r="K31" i="2"/>
  <c r="L31" i="2" s="1"/>
  <c r="K34" i="2"/>
  <c r="L34" i="2" s="1"/>
  <c r="K39" i="2"/>
  <c r="L39" i="2" s="1"/>
  <c r="K35" i="2"/>
  <c r="L35" i="2" s="1"/>
  <c r="K38" i="2"/>
  <c r="L38" i="2" s="1"/>
  <c r="K40" i="2"/>
  <c r="L40" i="2" s="1"/>
  <c r="K32" i="2"/>
  <c r="L32" i="2" s="1"/>
  <c r="K36" i="2"/>
  <c r="L36" i="2" s="1"/>
  <c r="K30" i="2"/>
  <c r="L30" i="2" s="1"/>
  <c r="K28" i="2"/>
  <c r="L28" i="2" s="1"/>
  <c r="K49" i="2"/>
  <c r="L49" i="2" s="1"/>
  <c r="K52" i="2"/>
  <c r="L52" i="2" s="1"/>
  <c r="Z64" i="2"/>
  <c r="AC70" i="2" s="1"/>
  <c r="K65" i="2" s="1"/>
  <c r="Z41" i="2"/>
  <c r="AC41" i="2" s="1"/>
  <c r="Z59" i="2"/>
  <c r="AC59" i="2" s="1"/>
  <c r="K15" i="2"/>
  <c r="L15" i="2" s="1"/>
  <c r="Z23" i="2"/>
  <c r="K10" i="2"/>
  <c r="L10" i="2" s="1"/>
  <c r="K18" i="2"/>
  <c r="L18" i="2" s="1"/>
  <c r="K20" i="2"/>
  <c r="L20" i="2" s="1"/>
  <c r="K19" i="2"/>
  <c r="L19" i="2" s="1"/>
  <c r="K21" i="2"/>
  <c r="L21" i="2" s="1"/>
  <c r="O23" i="2"/>
  <c r="AA59" i="2" l="1"/>
  <c r="L59" i="2" s="1"/>
  <c r="AA41" i="2"/>
  <c r="L41" i="2" s="1"/>
  <c r="AA23" i="2"/>
  <c r="L23" i="2" s="1"/>
  <c r="K41" i="2"/>
  <c r="K59" i="2"/>
  <c r="K66" i="2"/>
  <c r="AC71" i="2" s="1"/>
  <c r="AD71" i="2" s="1"/>
  <c r="K23" i="2"/>
  <c r="Y62" i="2"/>
  <c r="AC23" i="2"/>
  <c r="O59" i="2"/>
  <c r="O41" i="2"/>
  <c r="V75" i="2" l="1"/>
  <c r="V76" i="2" s="1"/>
  <c r="Z66" i="2"/>
  <c r="K62" i="2"/>
  <c r="AD23" i="2"/>
  <c r="AC63" i="2"/>
  <c r="N63" i="2"/>
  <c r="O63" i="2" s="1"/>
  <c r="L62" i="2" l="1"/>
  <c r="R2" i="4"/>
  <c r="N48" i="2" l="1"/>
  <c r="N29" i="2"/>
  <c r="N2" i="4" l="1"/>
  <c r="M2" i="4"/>
  <c r="J2" i="4"/>
  <c r="I2" i="4"/>
  <c r="H2" i="4"/>
  <c r="G2" i="4"/>
  <c r="F2" i="4"/>
  <c r="E2" i="4"/>
  <c r="D2" i="4"/>
  <c r="C2" i="4"/>
  <c r="B2" i="4"/>
  <c r="N32" i="2" l="1"/>
  <c r="N36" i="2"/>
  <c r="N31" i="2"/>
  <c r="N37" i="2"/>
  <c r="N38" i="2"/>
  <c r="N33" i="2"/>
  <c r="N39" i="2"/>
  <c r="N30" i="2"/>
  <c r="N34" i="2"/>
  <c r="N40" i="2"/>
  <c r="N35" i="2"/>
  <c r="N28" i="2"/>
  <c r="N54" i="2"/>
  <c r="N49" i="2"/>
  <c r="N55" i="2"/>
  <c r="N47" i="2"/>
  <c r="N50" i="2"/>
  <c r="N52" i="2"/>
  <c r="N56" i="2"/>
  <c r="N57" i="2"/>
  <c r="N51" i="2"/>
  <c r="N53" i="2"/>
  <c r="N46" i="2"/>
  <c r="N58" i="2"/>
  <c r="N41" i="2" l="1"/>
  <c r="P41" i="2" s="1"/>
  <c r="Q41" i="2" s="1"/>
  <c r="N59" i="2"/>
  <c r="P59" i="2" l="1"/>
  <c r="Q59" i="2" s="1"/>
  <c r="N19" i="2"/>
  <c r="N17" i="2"/>
  <c r="N22" i="2"/>
  <c r="N20" i="2"/>
  <c r="N16" i="2"/>
  <c r="N18" i="2"/>
  <c r="N21" i="2"/>
  <c r="N12" i="2"/>
  <c r="N13" i="2"/>
  <c r="N14" i="2"/>
  <c r="N15" i="2"/>
  <c r="N11" i="2"/>
  <c r="N10" i="2"/>
  <c r="N23" i="2" l="1"/>
  <c r="P23" i="2" s="1"/>
  <c r="Q23" i="2" s="1"/>
  <c r="P2" i="4"/>
  <c r="L73" i="2" l="1"/>
  <c r="L74" i="2" s="1"/>
  <c r="O2" i="4"/>
  <c r="N62" i="2"/>
  <c r="O62" i="2" s="1"/>
  <c r="K67" i="2" l="1"/>
  <c r="L67" i="2" s="1"/>
</calcChain>
</file>

<file path=xl/sharedStrings.xml><?xml version="1.0" encoding="utf-8"?>
<sst xmlns="http://schemas.openxmlformats.org/spreadsheetml/2006/main" count="301" uniqueCount="184">
  <si>
    <t>Dodávateľ elektriny:</t>
  </si>
  <si>
    <t>Mesiac:</t>
  </si>
  <si>
    <t>Vzorec za príslušné zmluvy: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</si>
  <si>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</si>
  <si>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</si>
  <si>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regulovaná cena podľa rozhodnutia ÚRSO SOE VT
(€/MWh)</t>
  </si>
  <si>
    <t>regulovaná cena podľa rozhodnutia ÚRSO SOE NT
(€/MWh)</t>
  </si>
  <si>
    <t>SPOT cena za príslušný mesiac (eur)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</si>
  <si>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</si>
  <si>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</si>
  <si>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</si>
  <si>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</si>
  <si>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</si>
  <si>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</si>
  <si>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</si>
  <si>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</si>
  <si>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</si>
  <si>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</si>
  <si>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</si>
  <si>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</si>
  <si>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</si>
  <si>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</si>
  <si>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</si>
  <si>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</si>
  <si>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</si>
  <si>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MCE=CENúrso*0,9+(SPOT*K+0+PZ)*0,1</t>
  </si>
  <si>
    <t>MCE=oprávnené náklady+0+PZ</t>
  </si>
  <si>
    <t>SPOLU za dodávateľa:</t>
  </si>
  <si>
    <t>aritmeticky priemer 3 tabuliek / cien energie</t>
  </si>
  <si>
    <t>sucet 3 tabuliek / spotreba</t>
  </si>
  <si>
    <t>údaj vyplniť do elektronickej žiadosti</t>
  </si>
  <si>
    <t>Celková spotreba energie za oprávnené obdobie v MWh</t>
  </si>
  <si>
    <t>kompenzacia</t>
  </si>
  <si>
    <t>Meno:</t>
  </si>
  <si>
    <t>Priezvisko:</t>
  </si>
  <si>
    <t>Dátum:</t>
  </si>
  <si>
    <t>tu pozor</t>
  </si>
  <si>
    <t>kontrolny vypocet</t>
  </si>
  <si>
    <t>Dodávateľ plynu:</t>
  </si>
  <si>
    <t>MCE=(SPOT*K)+PZ</t>
  </si>
  <si>
    <t>druh tarify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</si>
  <si>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</si>
  <si>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regulovaná cena SOP</t>
    </r>
    <r>
      <rPr>
        <b/>
        <vertAlign val="subscript"/>
        <sz val="11"/>
        <rFont val="Calibri"/>
        <family val="2"/>
        <charset val="238"/>
        <scheme val="minor"/>
      </rPr>
      <t>O</t>
    </r>
    <r>
      <rPr>
        <b/>
        <sz val="11"/>
        <rFont val="Calibri"/>
        <family val="2"/>
        <charset val="238"/>
        <scheme val="minor"/>
      </rPr>
      <t xml:space="preserve"> podľa rozhodnutia ÚRSO 
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</si>
  <si>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</si>
  <si>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daný mesiac (MWh)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</si>
  <si>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</si>
  <si>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</si>
  <si>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MCE=oprávnené náklady+PZ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</si>
  <si>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</si>
  <si>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</si>
  <si>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</si>
  <si>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</si>
  <si>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</si>
  <si>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</si>
  <si>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</si>
  <si>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</si>
  <si>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</si>
  <si>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</si>
  <si>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</si>
  <si>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</si>
  <si>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</si>
  <si>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</si>
  <si>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</si>
  <si>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</si>
  <si>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</si>
  <si>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</si>
  <si>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</si>
  <si>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</si>
  <si>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</si>
  <si>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</si>
  <si>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</si>
  <si>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</si>
  <si>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</si>
  <si>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</si>
  <si>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</si>
  <si>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</si>
  <si>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</si>
  <si>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</si>
  <si>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</si>
  <si>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</si>
  <si>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</si>
  <si>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</si>
  <si>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</si>
  <si>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</si>
  <si>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</si>
  <si>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</si>
  <si>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</si>
  <si>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</si>
  <si>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</si>
  <si>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</si>
  <si>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</si>
  <si>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</si>
  <si>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</si>
  <si>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</si>
  <si>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</si>
  <si>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</si>
  <si>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</si>
  <si>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</si>
  <si>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</si>
  <si>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</si>
  <si>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</si>
  <si>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</si>
  <si>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</si>
  <si>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</si>
  <si>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</si>
  <si>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</si>
  <si>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</si>
  <si>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</si>
  <si>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</si>
  <si>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</si>
  <si>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</si>
  <si>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</si>
  <si>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</si>
  <si>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</si>
  <si>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</si>
  <si>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</si>
  <si>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</si>
  <si>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</si>
  <si>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</si>
  <si>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</si>
  <si>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</si>
  <si>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</si>
  <si>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</si>
  <si>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</si>
  <si>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</si>
  <si>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</si>
  <si>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</si>
  <si>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</si>
  <si>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</si>
  <si>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</si>
  <si>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Názov alebo obchodné meno</t>
  </si>
  <si>
    <t>Ulica</t>
  </si>
  <si>
    <t>Orientačné číslo</t>
  </si>
  <si>
    <t>PSČ</t>
  </si>
  <si>
    <t>Obec</t>
  </si>
  <si>
    <t>IČO</t>
  </si>
  <si>
    <t>DIČ</t>
  </si>
  <si>
    <t>IČ DPH</t>
  </si>
  <si>
    <t>Bankové spojenie (IBAN)</t>
  </si>
  <si>
    <t>Variabilný symbol</t>
  </si>
  <si>
    <t>Ekonomická klasifikácia</t>
  </si>
  <si>
    <t>Číslo cenového rozhodnutia URSO elektrina</t>
  </si>
  <si>
    <t>Číslo cenového rozhodnutia URSO eplyn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</si>
  <si>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</si>
  <si>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</si>
  <si>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</si>
  <si>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</si>
  <si>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</si>
  <si>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</si>
  <si>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</si>
  <si>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</si>
  <si>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</si>
  <si>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</si>
  <si>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Zvoliť možnosť</t>
  </si>
  <si>
    <t>Verzia 1.0/2025</t>
  </si>
  <si>
    <t>Zmluvy podľa § 4 ods. 3 písm. a) Nariadenia vlády</t>
  </si>
  <si>
    <t>SPOLU za zmluvy podľa § 4 ods. 3 písm. a) Nariadenia vlády:</t>
  </si>
  <si>
    <t>Zmluvy podľa § 4 ods. 3 písm. b) Nariadenia vlády</t>
  </si>
  <si>
    <t>SPOLU za zmluvy podľa § 4 ods. 3 písm. b) Nariadenia vlády:</t>
  </si>
  <si>
    <t>Zmluvy podľa § 4 ods. 3 písm. c) Nariadenia vlády</t>
  </si>
  <si>
    <t>SPOLU za zmluvy podľa § 4 ods. 3 písm. c) Nariadenia vlády:</t>
  </si>
  <si>
    <t>SPOLU za zmluvy podľa § 6 ods. 3 písm. a) Nariadenia vlády:</t>
  </si>
  <si>
    <t>SPOLU za zmluvy podľa § 6 ods. 3 písm. b) Nariadenia vlády:</t>
  </si>
  <si>
    <t>SPOLU za zmluvy podľa § 6 ods. 3 písm. c) Nariadenia vlády:</t>
  </si>
  <si>
    <t>požadovaná výška kompenzácie bez DPH
(eur)</t>
  </si>
  <si>
    <t>SPOT cena za príslušný mesiac (eur/MWh)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</si>
  <si>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2025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</si>
  <si>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2025
(€/MWh) </t>
    </r>
  </si>
  <si>
    <t>prístup a preprava (€/MWh)</t>
  </si>
  <si>
    <t>dodavka + preprava + pristup</t>
  </si>
  <si>
    <t>kompenzacia dodavka</t>
  </si>
  <si>
    <t>kompenzacia pristup a preprava</t>
  </si>
  <si>
    <t>spolu</t>
  </si>
  <si>
    <t>rozdelene dodavka, pristup + preprava</t>
  </si>
  <si>
    <t>tu pozor, rounduj az po nasobeni 1,23</t>
  </si>
  <si>
    <t>MCE=(SPOT*K)+0+PZ</t>
  </si>
  <si>
    <t>tu pozor, rounduj az po nasobeni 1,19</t>
  </si>
  <si>
    <t>MCE=CENúrso*0,9+(SPOT*K+PZ)*0,1</t>
  </si>
  <si>
    <t>Zmluvy podľa § 6 ods. 3 písm. a) Nariadenia vlády a § 6 ods. 1</t>
  </si>
  <si>
    <t>Zmluvy podľa § 6 ods. 3 písm. c) Nariadenia vlády a § 6 ods. 1</t>
  </si>
  <si>
    <t>Zmluvy podľa § 6 ods. 3 písm. b) Nariadenia vlády a § 6 ods. 1</t>
  </si>
  <si>
    <t>Sumárny vážený priemer rozdielu zmluvných cien energií a cien energií podľa nariadenia vlády SR</t>
  </si>
  <si>
    <t>Príloha k žiadosti o poskytnutie kompenzácie pre dodávateľa elektriny</t>
  </si>
  <si>
    <t>Príloha k žiadosti o poskytnutie kompenzácie pre dodávateľa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</si>
</sst>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#,##0.000"/>
    <numFmt numFmtId="166" formatCode="#,##0.000000"/>
    <numFmt numFmtId="167" formatCode="#,##0.000_ ;\-#,##0.0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4" fillId="0" borderId="0"/>
    <xf numFmtId="43" fontId="1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6" fillId="0" borderId="0" xfId="0" applyFont="1"/>
    <xf numFmtId="0" fontId="8" fillId="0" borderId="0" xfId="0" applyFont="1"/>
    <xf numFmtId="0" fontId="5" fillId="0" borderId="0" xfId="1"/>
    <xf numFmtId="0" fontId="6" fillId="4" borderId="4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9" fillId="0" borderId="0" xfId="3" applyFont="1"/>
    <xf numFmtId="0" fontId="6" fillId="3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5" borderId="0" xfId="0" applyFill="1"/>
    <xf numFmtId="164" fontId="6" fillId="0" borderId="4" xfId="1" applyNumberFormat="1" applyFont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>
      <alignment horizontal="center" vertical="center" wrapText="1"/>
    </xf>
    <xf numFmtId="0" fontId="6" fillId="0" borderId="14" xfId="1" applyFont="1" applyBorder="1" applyAlignment="1" applyProtection="1">
      <alignment horizontal="center" vertical="center" wrapText="1"/>
      <protection locked="0"/>
    </xf>
    <xf numFmtId="164" fontId="6" fillId="0" borderId="14" xfId="1" applyNumberFormat="1" applyFont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2" fontId="0" fillId="0" borderId="0" xfId="0" applyNumberFormat="1"/>
    <xf numFmtId="0" fontId="6" fillId="4" borderId="4" xfId="7" applyFont="1" applyFill="1" applyBorder="1" applyAlignment="1">
      <alignment horizontal="center" vertical="center" wrapText="1"/>
    </xf>
    <xf numFmtId="0" fontId="6" fillId="7" borderId="4" xfId="7" applyFont="1" applyFill="1" applyBorder="1" applyAlignment="1">
      <alignment horizontal="center" vertical="center" wrapText="1"/>
    </xf>
    <xf numFmtId="0" fontId="7" fillId="7" borderId="4" xfId="7" applyFont="1" applyFill="1" applyBorder="1" applyAlignment="1">
      <alignment horizontal="center" vertical="center" wrapText="1"/>
    </xf>
    <xf numFmtId="0" fontId="6" fillId="3" borderId="4" xfId="7" applyFont="1" applyFill="1" applyBorder="1" applyAlignment="1">
      <alignment horizontal="center" vertical="center" wrapText="1"/>
    </xf>
    <xf numFmtId="0" fontId="7" fillId="3" borderId="4" xfId="7" applyFont="1" applyFill="1" applyBorder="1" applyAlignment="1">
      <alignment horizontal="center" vertical="center" wrapText="1"/>
    </xf>
    <xf numFmtId="4" fontId="6" fillId="4" borderId="4" xfId="1" applyNumberFormat="1" applyFont="1" applyFill="1" applyBorder="1" applyAlignment="1" applyProtection="1">
      <alignment horizontal="center" vertical="center" wrapText="1"/>
      <protection hidden="1"/>
    </xf>
    <xf numFmtId="2" fontId="6" fillId="4" borderId="14" xfId="1" applyNumberFormat="1" applyFont="1" applyFill="1" applyBorder="1" applyAlignment="1">
      <alignment horizontal="center" vertical="center" wrapText="1"/>
    </xf>
    <xf numFmtId="4" fontId="19" fillId="6" borderId="6" xfId="1" applyNumberFormat="1" applyFont="1" applyFill="1" applyBorder="1" applyAlignment="1" applyProtection="1">
      <alignment horizontal="center"/>
      <protection hidden="1"/>
    </xf>
    <xf numFmtId="166" fontId="19" fillId="8" borderId="10" xfId="1" applyNumberFormat="1" applyFont="1" applyFill="1" applyBorder="1" applyAlignment="1" applyProtection="1">
      <alignment horizontal="center"/>
      <protection hidden="1"/>
    </xf>
    <xf numFmtId="165" fontId="19" fillId="8" borderId="13" xfId="1" applyNumberFormat="1" applyFont="1" applyFill="1" applyBorder="1" applyAlignment="1" applyProtection="1">
      <alignment horizontal="center"/>
      <protection hidden="1"/>
    </xf>
    <xf numFmtId="165" fontId="6" fillId="0" borderId="4" xfId="12" applyNumberFormat="1" applyFont="1" applyBorder="1" applyAlignment="1" applyProtection="1">
      <alignment horizontal="center" vertical="center" wrapText="1"/>
      <protection hidden="1"/>
    </xf>
    <xf numFmtId="165" fontId="6" fillId="0" borderId="4" xfId="12" applyNumberFormat="1" applyFont="1" applyBorder="1" applyAlignment="1" applyProtection="1">
      <alignment horizontal="center" vertical="center" wrapText="1"/>
      <protection locked="0" hidden="1"/>
    </xf>
    <xf numFmtId="0" fontId="5" fillId="0" borderId="0" xfId="1" applyProtection="1">
      <protection hidden="1"/>
    </xf>
    <xf numFmtId="0" fontId="6" fillId="0" borderId="0" xfId="1" applyFont="1" applyProtection="1">
      <protection hidden="1"/>
    </xf>
    <xf numFmtId="0" fontId="11" fillId="0" borderId="0" xfId="1" applyFont="1" applyAlignment="1" applyProtection="1">
      <alignment horizontal="center" wrapText="1"/>
      <protection hidden="1"/>
    </xf>
    <xf numFmtId="0" fontId="6" fillId="3" borderId="4" xfId="1" applyFont="1" applyFill="1" applyBorder="1" applyAlignment="1" applyProtection="1">
      <alignment horizontal="center" vertical="center" wrapText="1"/>
      <protection hidden="1"/>
    </xf>
    <xf numFmtId="0" fontId="7" fillId="3" borderId="4" xfId="1" applyFont="1" applyFill="1" applyBorder="1" applyAlignment="1" applyProtection="1">
      <alignment horizontal="center" vertical="center" wrapText="1"/>
      <protection hidden="1"/>
    </xf>
    <xf numFmtId="167" fontId="6" fillId="0" borderId="4" xfId="5" applyNumberFormat="1" applyFont="1" applyBorder="1" applyAlignment="1" applyProtection="1">
      <alignment horizontal="center" vertical="center" wrapText="1"/>
      <protection locked="0" hidden="1"/>
    </xf>
    <xf numFmtId="165" fontId="6" fillId="0" borderId="4" xfId="5" applyNumberFormat="1" applyFont="1" applyBorder="1" applyAlignment="1" applyProtection="1">
      <alignment horizontal="center" vertical="center" wrapText="1"/>
      <protection locked="0" hidden="1"/>
    </xf>
    <xf numFmtId="0" fontId="14" fillId="0" borderId="0" xfId="1" applyFont="1" applyProtection="1">
      <protection hidden="1"/>
    </xf>
    <xf numFmtId="0" fontId="6" fillId="7" borderId="4" xfId="1" applyFont="1" applyFill="1" applyBorder="1" applyAlignment="1" applyProtection="1">
      <alignment horizontal="center" vertical="center" wrapText="1"/>
      <protection hidden="1"/>
    </xf>
    <xf numFmtId="0" fontId="7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7" fillId="5" borderId="4" xfId="1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Protection="1">
      <protection hidden="1"/>
    </xf>
    <xf numFmtId="0" fontId="13" fillId="0" borderId="0" xfId="1" applyFont="1" applyAlignment="1" applyProtection="1">
      <alignment horizontal="center"/>
      <protection hidden="1"/>
    </xf>
    <xf numFmtId="0" fontId="13" fillId="0" borderId="0" xfId="1" applyFont="1" applyAlignment="1" applyProtection="1">
      <alignment horizontal="left"/>
      <protection hidden="1"/>
    </xf>
    <xf numFmtId="0" fontId="13" fillId="6" borderId="7" xfId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locked="0" hidden="1"/>
    </xf>
    <xf numFmtId="2" fontId="6" fillId="3" borderId="0" xfId="1" applyNumberFormat="1" applyFont="1" applyFill="1" applyAlignment="1" applyProtection="1">
      <alignment horizontal="left"/>
      <protection hidden="1"/>
    </xf>
    <xf numFmtId="0" fontId="6" fillId="3" borderId="15" xfId="1" applyFont="1" applyFill="1" applyBorder="1" applyProtection="1">
      <protection hidden="1"/>
    </xf>
    <xf numFmtId="0" fontId="6" fillId="3" borderId="18" xfId="1" applyFont="1" applyFill="1" applyBorder="1" applyProtection="1">
      <protection hidden="1"/>
    </xf>
    <xf numFmtId="167" fontId="6" fillId="0" borderId="4" xfId="1" applyNumberFormat="1" applyFont="1" applyBorder="1" applyAlignment="1">
      <alignment horizontal="center" vertical="center" wrapText="1"/>
    </xf>
    <xf numFmtId="0" fontId="6" fillId="5" borderId="4" xfId="7" applyFont="1" applyFill="1" applyBorder="1" applyAlignment="1">
      <alignment horizontal="center" vertical="center" wrapText="1"/>
    </xf>
    <xf numFmtId="0" fontId="7" fillId="5" borderId="4" xfId="7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hidden="1"/>
    </xf>
    <xf numFmtId="0" fontId="6" fillId="3" borderId="0" xfId="1" applyFont="1" applyFill="1" applyProtection="1">
      <protection hidden="1"/>
    </xf>
    <xf numFmtId="0" fontId="6" fillId="7" borderId="0" xfId="1" applyFont="1" applyFill="1" applyProtection="1">
      <protection hidden="1"/>
    </xf>
    <xf numFmtId="0" fontId="6" fillId="5" borderId="0" xfId="1" applyFont="1" applyFill="1" applyProtection="1">
      <protection hidden="1"/>
    </xf>
    <xf numFmtId="4" fontId="19" fillId="11" borderId="4" xfId="1" applyNumberFormat="1" applyFont="1" applyFill="1" applyBorder="1" applyAlignment="1" applyProtection="1">
      <alignment horizontal="center"/>
      <protection hidden="1"/>
    </xf>
    <xf numFmtId="4" fontId="19" fillId="9" borderId="4" xfId="1" applyNumberFormat="1" applyFont="1" applyFill="1" applyBorder="1" applyAlignment="1" applyProtection="1">
      <alignment horizontal="center"/>
      <protection hidden="1"/>
    </xf>
    <xf numFmtId="4" fontId="19" fillId="10" borderId="4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Alignment="1" applyProtection="1">
      <alignment horizontal="right" wrapText="1"/>
      <protection hidden="1"/>
    </xf>
    <xf numFmtId="0" fontId="20" fillId="7" borderId="0" xfId="1" applyFont="1" applyFill="1" applyAlignment="1" applyProtection="1">
      <alignment horizontal="right" wrapText="1"/>
      <protection hidden="1"/>
    </xf>
    <xf numFmtId="0" fontId="20" fillId="5" borderId="0" xfId="1" applyFont="1" applyFill="1" applyAlignment="1" applyProtection="1">
      <alignment horizontal="right" wrapText="1"/>
      <protection hidden="1"/>
    </xf>
    <xf numFmtId="0" fontId="19" fillId="4" borderId="4" xfId="1" applyFont="1" applyFill="1" applyBorder="1" applyAlignment="1" applyProtection="1">
      <alignment horizontal="center" vertical="center" wrapText="1"/>
      <protection hidden="1"/>
    </xf>
    <xf numFmtId="2" fontId="21" fillId="3" borderId="0" xfId="1" applyNumberFormat="1" applyFont="1" applyFill="1" applyAlignment="1" applyProtection="1">
      <alignment horizontal="left"/>
      <protection hidden="1"/>
    </xf>
    <xf numFmtId="0" fontId="20" fillId="3" borderId="4" xfId="1" applyFont="1" applyFill="1" applyBorder="1" applyAlignment="1" applyProtection="1">
      <alignment horizontal="right" wrapText="1"/>
      <protection hidden="1"/>
    </xf>
    <xf numFmtId="0" fontId="20" fillId="7" borderId="4" xfId="1" applyFont="1" applyFill="1" applyBorder="1" applyAlignment="1" applyProtection="1">
      <alignment horizontal="right" wrapText="1"/>
      <protection hidden="1"/>
    </xf>
    <xf numFmtId="0" fontId="20" fillId="5" borderId="4" xfId="1" applyFont="1" applyFill="1" applyBorder="1" applyAlignment="1" applyProtection="1">
      <alignment horizontal="right" wrapText="1"/>
      <protection hidden="1"/>
    </xf>
    <xf numFmtId="0" fontId="19" fillId="0" borderId="21" xfId="0" applyFont="1" applyBorder="1" applyAlignment="1">
      <alignment horizontal="right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4" xfId="1" applyFont="1" applyBorder="1" applyAlignment="1" applyProtection="1">
      <alignment horizontal="center"/>
      <protection hidden="1"/>
    </xf>
    <xf numFmtId="0" fontId="1" fillId="0" borderId="5" xfId="1" applyFont="1" applyBorder="1" applyAlignment="1" applyProtection="1">
      <alignment horizontal="center"/>
      <protection hidden="1"/>
    </xf>
    <xf numFmtId="14" fontId="6" fillId="0" borderId="0" xfId="0" applyNumberFormat="1" applyFont="1" applyAlignment="1" applyProtection="1">
      <alignment horizontal="left"/>
      <protection locked="0" hidden="1"/>
    </xf>
    <xf numFmtId="167" fontId="24" fillId="0" borderId="4" xfId="5" applyNumberFormat="1" applyFont="1" applyFill="1" applyBorder="1" applyAlignment="1" applyProtection="1">
      <alignment horizontal="center" vertical="center"/>
      <protection locked="0" hidden="1"/>
    </xf>
    <xf numFmtId="165" fontId="24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24" fillId="0" borderId="4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 applyProtection="1">
      <alignment horizontal="center" vertical="center" wrapText="1"/>
      <protection locked="0"/>
    </xf>
    <xf numFmtId="0" fontId="6" fillId="0" borderId="24" xfId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Fill="1"/>
    <xf numFmtId="0" fontId="11" fillId="0" borderId="0" xfId="1" applyFont="1" applyFill="1" applyAlignment="1" applyProtection="1">
      <alignment horizontal="center" wrapText="1"/>
      <protection hidden="1"/>
    </xf>
    <xf numFmtId="167" fontId="6" fillId="0" borderId="4" xfId="5" applyNumberFormat="1" applyFont="1" applyFill="1" applyBorder="1" applyAlignment="1" applyProtection="1">
      <alignment horizontal="center" vertical="center" wrapText="1"/>
      <protection locked="0" hidden="1"/>
    </xf>
    <xf numFmtId="0" fontId="13" fillId="3" borderId="4" xfId="6" applyFont="1" applyFill="1" applyBorder="1" applyAlignment="1" applyProtection="1">
      <alignment horizontal="left" vertical="center" wrapText="1"/>
      <protection hidden="1"/>
    </xf>
    <xf numFmtId="0" fontId="13" fillId="3" borderId="5" xfId="6" applyFont="1" applyFill="1" applyBorder="1" applyAlignment="1" applyProtection="1">
      <alignment horizontal="left" vertical="center" wrapText="1"/>
      <protection hidden="1"/>
    </xf>
    <xf numFmtId="0" fontId="0" fillId="8" borderId="0" xfId="0" applyFill="1" applyAlignment="1">
      <alignment horizontal="center"/>
    </xf>
    <xf numFmtId="0" fontId="19" fillId="8" borderId="8" xfId="1" applyFont="1" applyFill="1" applyBorder="1" applyAlignment="1" applyProtection="1">
      <protection hidden="1"/>
    </xf>
    <xf numFmtId="0" fontId="22" fillId="8" borderId="9" xfId="0" applyFont="1" applyFill="1" applyBorder="1" applyAlignment="1" applyProtection="1">
      <protection hidden="1"/>
    </xf>
    <xf numFmtId="0" fontId="19" fillId="8" borderId="11" xfId="1" applyFont="1" applyFill="1" applyBorder="1" applyAlignment="1" applyProtection="1">
      <protection hidden="1"/>
    </xf>
    <xf numFmtId="0" fontId="22" fillId="8" borderId="12" xfId="0" applyFont="1" applyFill="1" applyBorder="1" applyAlignment="1" applyProtection="1">
      <protection hidden="1"/>
    </xf>
    <xf numFmtId="0" fontId="13" fillId="0" borderId="7" xfId="1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3" fillId="0" borderId="6" xfId="1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19" fillId="3" borderId="1" xfId="1" applyFont="1" applyFill="1" applyBorder="1" applyAlignment="1" applyProtection="1">
      <protection hidden="1"/>
    </xf>
    <xf numFmtId="0" fontId="22" fillId="3" borderId="2" xfId="0" applyFont="1" applyFill="1" applyBorder="1" applyAlignment="1" applyProtection="1">
      <protection hidden="1"/>
    </xf>
    <xf numFmtId="0" fontId="22" fillId="3" borderId="3" xfId="0" applyFont="1" applyFill="1" applyBorder="1" applyAlignment="1" applyProtection="1">
      <protection hidden="1"/>
    </xf>
    <xf numFmtId="0" fontId="19" fillId="7" borderId="1" xfId="1" applyFont="1" applyFill="1" applyBorder="1" applyAlignment="1" applyProtection="1">
      <protection hidden="1"/>
    </xf>
    <xf numFmtId="0" fontId="22" fillId="7" borderId="2" xfId="0" applyFont="1" applyFill="1" applyBorder="1" applyAlignment="1" applyProtection="1">
      <protection hidden="1"/>
    </xf>
    <xf numFmtId="0" fontId="22" fillId="7" borderId="3" xfId="0" applyFont="1" applyFill="1" applyBorder="1" applyAlignment="1" applyProtection="1">
      <protection hidden="1"/>
    </xf>
    <xf numFmtId="0" fontId="19" fillId="5" borderId="1" xfId="1" applyFont="1" applyFill="1" applyBorder="1" applyAlignment="1" applyProtection="1">
      <protection hidden="1"/>
    </xf>
    <xf numFmtId="0" fontId="22" fillId="5" borderId="2" xfId="0" applyFont="1" applyFill="1" applyBorder="1" applyAlignment="1" applyProtection="1">
      <protection hidden="1"/>
    </xf>
    <xf numFmtId="0" fontId="22" fillId="5" borderId="3" xfId="0" applyFont="1" applyFill="1" applyBorder="1" applyAlignme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left"/>
      <protection locked="0" hidden="1"/>
    </xf>
    <xf numFmtId="0" fontId="6" fillId="3" borderId="17" xfId="0" applyFont="1" applyFill="1" applyBorder="1" applyAlignment="1" applyProtection="1">
      <alignment horizontal="left"/>
      <protection locked="0" hidden="1"/>
    </xf>
    <xf numFmtId="17" fontId="6" fillId="3" borderId="19" xfId="0" applyNumberFormat="1" applyFont="1" applyFill="1" applyBorder="1" applyAlignment="1" applyProtection="1">
      <alignment horizontal="left"/>
      <protection locked="0" hidden="1"/>
    </xf>
    <xf numFmtId="0" fontId="6" fillId="3" borderId="19" xfId="0" applyFont="1" applyFill="1" applyBorder="1" applyAlignment="1" applyProtection="1">
      <alignment horizontal="left"/>
      <protection locked="0" hidden="1"/>
    </xf>
    <xf numFmtId="0" fontId="6" fillId="3" borderId="20" xfId="0" applyFont="1" applyFill="1" applyBorder="1" applyAlignment="1" applyProtection="1">
      <alignment horizontal="left"/>
      <protection locked="0" hidden="1"/>
    </xf>
    <xf numFmtId="0" fontId="0" fillId="8" borderId="22" xfId="0" applyFill="1" applyBorder="1" applyAlignment="1">
      <alignment horizontal="center"/>
    </xf>
    <xf numFmtId="0" fontId="25" fillId="3" borderId="4" xfId="6" applyFont="1" applyFill="1" applyBorder="1" applyAlignment="1" applyProtection="1">
      <alignment horizontal="left" vertical="center" wrapText="1"/>
      <protection hidden="1"/>
    </xf>
    <xf numFmtId="0" fontId="13" fillId="7" borderId="1" xfId="1" applyFont="1" applyFill="1" applyBorder="1" applyAlignment="1" applyProtection="1">
      <protection hidden="1"/>
    </xf>
    <xf numFmtId="0" fontId="0" fillId="7" borderId="2" xfId="0" applyFill="1" applyBorder="1" applyAlignment="1" applyProtection="1">
      <protection hidden="1"/>
    </xf>
    <xf numFmtId="0" fontId="0" fillId="7" borderId="3" xfId="0" applyFill="1" applyBorder="1" applyAlignment="1" applyProtection="1">
      <protection hidden="1"/>
    </xf>
    <xf numFmtId="0" fontId="13" fillId="5" borderId="1" xfId="1" applyFont="1" applyFill="1" applyBorder="1" applyAlignment="1" applyProtection="1">
      <protection hidden="1"/>
    </xf>
    <xf numFmtId="0" fontId="0" fillId="5" borderId="2" xfId="0" applyFill="1" applyBorder="1" applyAlignment="1" applyProtection="1">
      <protection hidden="1"/>
    </xf>
    <xf numFmtId="0" fontId="0" fillId="5" borderId="3" xfId="0" applyFill="1" applyBorder="1" applyAlignment="1" applyProtection="1">
      <protection hidden="1"/>
    </xf>
    <xf numFmtId="165" fontId="6" fillId="0" borderId="4" xfId="5" applyNumberFormat="1" applyFont="1" applyFill="1" applyBorder="1" applyAlignment="1" applyProtection="1">
      <alignment horizontal="center" vertical="center" wrapText="1"/>
      <protection locked="0" hidden="1"/>
    </xf>
    <xf numFmtId="165" fontId="6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4" xfId="0" applyFont="1" applyFill="1" applyBorder="1" applyAlignment="1" applyProtection="1">
      <alignment horizontal="center"/>
      <protection locked="0"/>
    </xf>
    <xf numFmtId="165" fontId="6" fillId="0" borderId="4" xfId="12" applyNumberFormat="1" applyFont="1" applyFill="1" applyBorder="1" applyAlignment="1" applyProtection="1">
      <alignment horizontal="center" vertical="center" wrapText="1"/>
      <protection hidden="1"/>
    </xf>
  </cellXfs>
  <cellStyles count="14">
    <cellStyle name="Čiarka" xfId="5" builtinId="3"/>
    <cellStyle name="Čiarka 2" xfId="2"/>
    <cellStyle name="Čiarka 2 2" xfId="9"/>
    <cellStyle name="Čiarka 3" xfId="11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3" xfId="10"/>
    <cellStyle name="Normálna 2 3" xfId="6"/>
    <cellStyle name="Normálna 2 3 2" xfId="12"/>
    <cellStyle name="Normálna 2 4" xfId="8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F77"/>
  <sheetViews>
    <sheetView zoomScale="50" zoomScaleNormal="50" workbookViewId="0">
      <selection activeCell="D5" sqref="D5:L5"/>
    </sheetView>
  </sheetViews>
  <sheetFormatPr defaultRowHeight="14.5" x14ac:dyDescent="0.35"/>
  <cols>
    <col min="3" max="3" width="19.6328125" customWidth="1"/>
    <col min="4" max="7" width="24.6328125" customWidth="1"/>
    <col min="8" max="8" width="29" customWidth="1"/>
    <col min="9" max="10" width="24.6328125" customWidth="1"/>
    <col min="11" max="12" width="47.6328125" customWidth="1"/>
    <col min="13" max="13" width="9.08984375" hidden="1" customWidth="1"/>
    <col min="14" max="14" width="11.453125" hidden="1" customWidth="1"/>
    <col min="15" max="15" width="8.6328125" hidden="1" customWidth="1"/>
    <col min="16" max="16" width="11" hidden="1" customWidth="1"/>
    <col min="17" max="20" width="8.6328125" hidden="1" customWidth="1"/>
    <col min="21" max="21" width="9.08984375" hidden="1" customWidth="1"/>
    <col min="22" max="22" width="15.453125" hidden="1" customWidth="1"/>
    <col min="23" max="23" width="9.08984375" hidden="1" customWidth="1"/>
    <col min="24" max="24" width="12.54296875" hidden="1" customWidth="1"/>
    <col min="25" max="25" width="18.6328125" hidden="1" customWidth="1"/>
    <col min="26" max="26" width="20.453125" hidden="1" customWidth="1"/>
    <col min="27" max="27" width="15.453125" hidden="1" customWidth="1"/>
    <col min="28" max="28" width="9.08984375" hidden="1" customWidth="1"/>
    <col min="29" max="29" width="24.6328125" hidden="1" customWidth="1"/>
    <col min="30" max="30" width="29.453125" hidden="1" customWidth="1"/>
    <col min="31" max="31" width="23.54296875" hidden="1" customWidth="1"/>
    <col min="32" max="32" width="8.7265625" hidden="1" customWidth="1"/>
    <col min="33" max="40" width="0" hidden="1" customWidth="1"/>
  </cols>
  <sheetData>
    <row r="1" spans="3:27" ht="19" thickBot="1" x14ac:dyDescent="0.5">
      <c r="L1" s="73" t="s">
        <v>154</v>
      </c>
    </row>
    <row r="2" spans="3:27" ht="44.25" customHeight="1" x14ac:dyDescent="0.35">
      <c r="C2" s="92" t="s">
        <v>182</v>
      </c>
      <c r="D2" s="92"/>
      <c r="E2" s="92"/>
      <c r="F2" s="92"/>
      <c r="G2" s="92"/>
      <c r="H2" s="92"/>
      <c r="I2" s="92"/>
      <c r="J2" s="92"/>
      <c r="K2" s="92"/>
      <c r="L2" s="93"/>
    </row>
    <row r="3" spans="3:27" ht="21" x14ac:dyDescent="0.35">
      <c r="C3" s="112"/>
      <c r="D3" s="112"/>
      <c r="E3" s="112"/>
      <c r="F3" s="112"/>
      <c r="G3" s="112"/>
      <c r="H3" s="58"/>
      <c r="I3" s="34"/>
      <c r="J3" s="34"/>
      <c r="K3" s="34"/>
      <c r="L3" s="34"/>
    </row>
    <row r="4" spans="3:27" x14ac:dyDescent="0.35"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3:27" x14ac:dyDescent="0.35">
      <c r="C5" s="53" t="s">
        <v>0</v>
      </c>
      <c r="D5" s="113"/>
      <c r="E5" s="113"/>
      <c r="F5" s="113"/>
      <c r="G5" s="113"/>
      <c r="H5" s="113"/>
      <c r="I5" s="113"/>
      <c r="J5" s="113"/>
      <c r="K5" s="113"/>
      <c r="L5" s="114"/>
    </row>
    <row r="6" spans="3:27" x14ac:dyDescent="0.35">
      <c r="C6" s="54" t="s">
        <v>1</v>
      </c>
      <c r="D6" s="115"/>
      <c r="E6" s="116"/>
      <c r="F6" s="116"/>
      <c r="G6" s="116"/>
      <c r="H6" s="116"/>
      <c r="I6" s="116"/>
      <c r="J6" s="116"/>
      <c r="K6" s="116"/>
      <c r="L6" s="117"/>
    </row>
    <row r="7" spans="3:27" x14ac:dyDescent="0.35">
      <c r="C7" s="35"/>
      <c r="D7" s="34"/>
      <c r="E7" s="35"/>
      <c r="F7" s="35"/>
      <c r="G7" s="36"/>
      <c r="H7" s="36"/>
      <c r="I7" s="36"/>
      <c r="J7" s="36"/>
      <c r="K7" s="36"/>
      <c r="L7" s="36"/>
    </row>
    <row r="8" spans="3:27" ht="18.5" x14ac:dyDescent="0.45">
      <c r="C8" s="59" t="s">
        <v>155</v>
      </c>
      <c r="D8" s="59"/>
      <c r="E8" s="35"/>
      <c r="F8" s="35"/>
      <c r="G8" s="36"/>
      <c r="H8" s="36"/>
      <c r="I8" s="36"/>
      <c r="J8" s="36"/>
      <c r="K8" s="65" t="s">
        <v>2</v>
      </c>
      <c r="L8" s="65" t="s">
        <v>175</v>
      </c>
    </row>
    <row r="9" spans="3:27" ht="72.5" x14ac:dyDescent="0.35">
      <c r="C9" s="37" t="s">
        <v>3</v>
      </c>
      <c r="D9" s="37" t="s">
        <v>4</v>
      </c>
      <c r="E9" s="38" t="s">
        <v>5</v>
      </c>
      <c r="F9" s="38" t="s">
        <v>6</v>
      </c>
      <c r="G9" s="37" t="s">
        <v>166</v>
      </c>
      <c r="H9" s="37" t="s">
        <v>165</v>
      </c>
      <c r="I9" s="37" t="s">
        <v>8</v>
      </c>
      <c r="J9" s="37" t="s">
        <v>9</v>
      </c>
      <c r="K9" s="68" t="s">
        <v>164</v>
      </c>
      <c r="L9" s="68" t="s">
        <v>11</v>
      </c>
      <c r="X9" s="7" t="s">
        <v>8</v>
      </c>
      <c r="Y9" s="7" t="s">
        <v>9</v>
      </c>
      <c r="Z9" s="4" t="s">
        <v>10</v>
      </c>
      <c r="AA9" s="4" t="s">
        <v>11</v>
      </c>
    </row>
    <row r="10" spans="3:27" x14ac:dyDescent="0.35">
      <c r="C10" s="75" t="s">
        <v>12</v>
      </c>
      <c r="D10" s="91"/>
      <c r="E10" s="126"/>
      <c r="F10" s="127"/>
      <c r="G10" s="127"/>
      <c r="H10" s="128"/>
      <c r="I10" s="129">
        <f>D10-MIN(G10,E10)</f>
        <v>0</v>
      </c>
      <c r="J10" s="39"/>
      <c r="K10" s="27">
        <f t="shared" ref="K10:K20" si="0">Z10</f>
        <v>0</v>
      </c>
      <c r="L10" s="27">
        <f>1.19*K10</f>
        <v>0</v>
      </c>
      <c r="N10">
        <f>I10*J10</f>
        <v>0</v>
      </c>
      <c r="X10" s="55">
        <f>D10-MIN(G10,E10,F10)</f>
        <v>0</v>
      </c>
      <c r="Y10" s="16">
        <f>ROUND(J10,3)</f>
        <v>0</v>
      </c>
      <c r="Z10" s="4">
        <f>(X10*Y10)</f>
        <v>0</v>
      </c>
      <c r="AA10" s="4">
        <f>1.19*Z10</f>
        <v>0</v>
      </c>
    </row>
    <row r="11" spans="3:27" x14ac:dyDescent="0.35">
      <c r="C11" s="75" t="s">
        <v>13</v>
      </c>
      <c r="D11" s="91"/>
      <c r="E11" s="126"/>
      <c r="F11" s="127"/>
      <c r="G11" s="127"/>
      <c r="H11" s="128"/>
      <c r="I11" s="129">
        <f t="shared" ref="I11:I22" si="1">D11-MIN(G11,E11)</f>
        <v>0</v>
      </c>
      <c r="J11" s="39"/>
      <c r="K11" s="27">
        <f t="shared" si="0"/>
        <v>0</v>
      </c>
      <c r="L11" s="27">
        <f t="shared" ref="L11:L22" si="2">1.19*K11</f>
        <v>0</v>
      </c>
      <c r="N11">
        <f t="shared" ref="N11:N22" si="3">I11*J11</f>
        <v>0</v>
      </c>
      <c r="X11" s="55">
        <f t="shared" ref="X11:X22" si="4">D11-MIN(G11,F11)</f>
        <v>0</v>
      </c>
      <c r="Y11" s="16">
        <f t="shared" ref="Y11:Y22" si="5">ROUND(J11,3)</f>
        <v>0</v>
      </c>
      <c r="Z11" s="4">
        <f t="shared" ref="Z11:Z22" si="6">(X11*Y11)</f>
        <v>0</v>
      </c>
      <c r="AA11" s="4">
        <f t="shared" ref="AA11:AA22" si="7">1.19*Z11</f>
        <v>0</v>
      </c>
    </row>
    <row r="12" spans="3:27" x14ac:dyDescent="0.35">
      <c r="C12" s="75" t="s">
        <v>14</v>
      </c>
      <c r="D12" s="91"/>
      <c r="E12" s="126"/>
      <c r="F12" s="127"/>
      <c r="G12" s="127"/>
      <c r="H12" s="128"/>
      <c r="I12" s="129">
        <f t="shared" si="1"/>
        <v>0</v>
      </c>
      <c r="J12" s="39"/>
      <c r="K12" s="27">
        <f t="shared" si="0"/>
        <v>0</v>
      </c>
      <c r="L12" s="27">
        <f t="shared" si="2"/>
        <v>0</v>
      </c>
      <c r="N12">
        <f t="shared" si="3"/>
        <v>0</v>
      </c>
      <c r="X12" s="55">
        <f t="shared" si="4"/>
        <v>0</v>
      </c>
      <c r="Y12" s="16">
        <f t="shared" si="5"/>
        <v>0</v>
      </c>
      <c r="Z12" s="4">
        <f t="shared" si="6"/>
        <v>0</v>
      </c>
      <c r="AA12" s="4">
        <f t="shared" si="7"/>
        <v>0</v>
      </c>
    </row>
    <row r="13" spans="3:27" x14ac:dyDescent="0.35">
      <c r="C13" s="75" t="s">
        <v>15</v>
      </c>
      <c r="D13" s="91"/>
      <c r="E13" s="126"/>
      <c r="F13" s="127"/>
      <c r="G13" s="127"/>
      <c r="H13" s="80"/>
      <c r="I13" s="129">
        <f t="shared" si="1"/>
        <v>0</v>
      </c>
      <c r="J13" s="91"/>
      <c r="K13" s="27">
        <f t="shared" si="0"/>
        <v>0</v>
      </c>
      <c r="L13" s="27">
        <f t="shared" si="2"/>
        <v>0</v>
      </c>
      <c r="N13">
        <f t="shared" si="3"/>
        <v>0</v>
      </c>
      <c r="X13" s="55">
        <f t="shared" si="4"/>
        <v>0</v>
      </c>
      <c r="Y13" s="16">
        <f t="shared" si="5"/>
        <v>0</v>
      </c>
      <c r="Z13" s="4">
        <f t="shared" si="6"/>
        <v>0</v>
      </c>
      <c r="AA13" s="4">
        <f t="shared" si="7"/>
        <v>0</v>
      </c>
    </row>
    <row r="14" spans="3:27" x14ac:dyDescent="0.35">
      <c r="C14" s="75" t="s">
        <v>16</v>
      </c>
      <c r="D14" s="91"/>
      <c r="E14" s="126"/>
      <c r="F14" s="127"/>
      <c r="G14" s="127"/>
      <c r="H14" s="80"/>
      <c r="I14" s="129">
        <f t="shared" ref="I14" si="8">D14-MIN(G14,E14)</f>
        <v>0</v>
      </c>
      <c r="J14" s="91"/>
      <c r="K14" s="27">
        <f t="shared" si="0"/>
        <v>0</v>
      </c>
      <c r="L14" s="27">
        <f t="shared" si="2"/>
        <v>0</v>
      </c>
      <c r="N14">
        <f t="shared" si="3"/>
        <v>0</v>
      </c>
      <c r="X14" s="55">
        <f t="shared" si="4"/>
        <v>0</v>
      </c>
      <c r="Y14" s="16">
        <f t="shared" si="5"/>
        <v>0</v>
      </c>
      <c r="Z14" s="4">
        <f t="shared" si="6"/>
        <v>0</v>
      </c>
      <c r="AA14" s="4">
        <f t="shared" si="7"/>
        <v>0</v>
      </c>
    </row>
    <row r="15" spans="3:27" x14ac:dyDescent="0.35">
      <c r="C15" s="75" t="s">
        <v>17</v>
      </c>
      <c r="D15" s="39"/>
      <c r="E15" s="40"/>
      <c r="F15" s="33"/>
      <c r="G15" s="33"/>
      <c r="H15" s="74"/>
      <c r="I15" s="32">
        <f t="shared" si="1"/>
        <v>0</v>
      </c>
      <c r="J15" s="39"/>
      <c r="K15" s="27">
        <f t="shared" si="0"/>
        <v>0</v>
      </c>
      <c r="L15" s="27">
        <f t="shared" si="2"/>
        <v>0</v>
      </c>
      <c r="N15">
        <f t="shared" si="3"/>
        <v>0</v>
      </c>
      <c r="X15" s="55">
        <f t="shared" si="4"/>
        <v>0</v>
      </c>
      <c r="Y15" s="16">
        <f t="shared" si="5"/>
        <v>0</v>
      </c>
      <c r="Z15" s="4">
        <f t="shared" si="6"/>
        <v>0</v>
      </c>
      <c r="AA15" s="4">
        <f t="shared" si="7"/>
        <v>0</v>
      </c>
    </row>
    <row r="16" spans="3:27" x14ac:dyDescent="0.35">
      <c r="C16" s="75" t="s">
        <v>18</v>
      </c>
      <c r="D16" s="39"/>
      <c r="E16" s="40"/>
      <c r="F16" s="33"/>
      <c r="G16" s="33"/>
      <c r="H16" s="74"/>
      <c r="I16" s="32">
        <f t="shared" si="1"/>
        <v>0</v>
      </c>
      <c r="J16" s="39"/>
      <c r="K16" s="27">
        <f t="shared" si="0"/>
        <v>0</v>
      </c>
      <c r="L16" s="27">
        <f t="shared" si="2"/>
        <v>0</v>
      </c>
      <c r="N16">
        <f t="shared" si="3"/>
        <v>0</v>
      </c>
      <c r="X16" s="55">
        <f t="shared" si="4"/>
        <v>0</v>
      </c>
      <c r="Y16" s="16">
        <f t="shared" si="5"/>
        <v>0</v>
      </c>
      <c r="Z16" s="4">
        <f t="shared" si="6"/>
        <v>0</v>
      </c>
      <c r="AA16" s="4">
        <f t="shared" si="7"/>
        <v>0</v>
      </c>
    </row>
    <row r="17" spans="3:30" x14ac:dyDescent="0.35">
      <c r="C17" s="75" t="s">
        <v>19</v>
      </c>
      <c r="D17" s="39"/>
      <c r="E17" s="40"/>
      <c r="F17" s="33"/>
      <c r="G17" s="33"/>
      <c r="H17" s="33"/>
      <c r="I17" s="32">
        <f t="shared" si="1"/>
        <v>0</v>
      </c>
      <c r="J17" s="39"/>
      <c r="K17" s="27">
        <f t="shared" si="0"/>
        <v>0</v>
      </c>
      <c r="L17" s="27">
        <f t="shared" si="2"/>
        <v>0</v>
      </c>
      <c r="N17">
        <f t="shared" si="3"/>
        <v>0</v>
      </c>
      <c r="X17" s="55">
        <f t="shared" si="4"/>
        <v>0</v>
      </c>
      <c r="Y17" s="16">
        <f t="shared" si="5"/>
        <v>0</v>
      </c>
      <c r="Z17" s="4">
        <f t="shared" si="6"/>
        <v>0</v>
      </c>
      <c r="AA17" s="4">
        <f t="shared" si="7"/>
        <v>0</v>
      </c>
    </row>
    <row r="18" spans="3:30" x14ac:dyDescent="0.35">
      <c r="C18" s="75" t="s">
        <v>20</v>
      </c>
      <c r="D18" s="39"/>
      <c r="E18" s="40"/>
      <c r="F18" s="33"/>
      <c r="G18" s="33"/>
      <c r="H18" s="33"/>
      <c r="I18" s="32">
        <f t="shared" si="1"/>
        <v>0</v>
      </c>
      <c r="J18" s="39"/>
      <c r="K18" s="27">
        <f t="shared" si="0"/>
        <v>0</v>
      </c>
      <c r="L18" s="27">
        <f t="shared" si="2"/>
        <v>0</v>
      </c>
      <c r="N18">
        <f t="shared" si="3"/>
        <v>0</v>
      </c>
      <c r="X18" s="55">
        <f t="shared" si="4"/>
        <v>0</v>
      </c>
      <c r="Y18" s="16">
        <f t="shared" si="5"/>
        <v>0</v>
      </c>
      <c r="Z18" s="4">
        <f t="shared" si="6"/>
        <v>0</v>
      </c>
      <c r="AA18" s="4">
        <f t="shared" si="7"/>
        <v>0</v>
      </c>
    </row>
    <row r="19" spans="3:30" x14ac:dyDescent="0.35">
      <c r="C19" s="75" t="s">
        <v>21</v>
      </c>
      <c r="D19" s="39"/>
      <c r="E19" s="40"/>
      <c r="F19" s="33"/>
      <c r="G19" s="33"/>
      <c r="H19" s="33"/>
      <c r="I19" s="32">
        <f t="shared" si="1"/>
        <v>0</v>
      </c>
      <c r="J19" s="39"/>
      <c r="K19" s="27">
        <f t="shared" si="0"/>
        <v>0</v>
      </c>
      <c r="L19" s="27">
        <f t="shared" si="2"/>
        <v>0</v>
      </c>
      <c r="N19">
        <f t="shared" si="3"/>
        <v>0</v>
      </c>
      <c r="X19" s="55">
        <f t="shared" si="4"/>
        <v>0</v>
      </c>
      <c r="Y19" s="16">
        <f t="shared" si="5"/>
        <v>0</v>
      </c>
      <c r="Z19" s="4">
        <f t="shared" si="6"/>
        <v>0</v>
      </c>
      <c r="AA19" s="4">
        <f t="shared" si="7"/>
        <v>0</v>
      </c>
    </row>
    <row r="20" spans="3:30" x14ac:dyDescent="0.35">
      <c r="C20" s="75" t="s">
        <v>22</v>
      </c>
      <c r="D20" s="39"/>
      <c r="E20" s="40"/>
      <c r="F20" s="33"/>
      <c r="G20" s="33"/>
      <c r="H20" s="33"/>
      <c r="I20" s="32">
        <f t="shared" si="1"/>
        <v>0</v>
      </c>
      <c r="J20" s="39"/>
      <c r="K20" s="27">
        <f t="shared" si="0"/>
        <v>0</v>
      </c>
      <c r="L20" s="27">
        <f t="shared" si="2"/>
        <v>0</v>
      </c>
      <c r="N20">
        <f t="shared" si="3"/>
        <v>0</v>
      </c>
      <c r="X20" s="55">
        <f t="shared" si="4"/>
        <v>0</v>
      </c>
      <c r="Y20" s="16">
        <f t="shared" si="5"/>
        <v>0</v>
      </c>
      <c r="Z20" s="4">
        <f t="shared" si="6"/>
        <v>0</v>
      </c>
      <c r="AA20" s="4">
        <f t="shared" si="7"/>
        <v>0</v>
      </c>
    </row>
    <row r="21" spans="3:30" x14ac:dyDescent="0.35">
      <c r="C21" s="75" t="s">
        <v>23</v>
      </c>
      <c r="D21" s="39"/>
      <c r="E21" s="40"/>
      <c r="F21" s="33"/>
      <c r="G21" s="33"/>
      <c r="H21" s="33"/>
      <c r="I21" s="32">
        <f t="shared" si="1"/>
        <v>0</v>
      </c>
      <c r="J21" s="39"/>
      <c r="K21" s="27">
        <f>Z21</f>
        <v>0</v>
      </c>
      <c r="L21" s="27">
        <f t="shared" si="2"/>
        <v>0</v>
      </c>
      <c r="N21">
        <f t="shared" si="3"/>
        <v>0</v>
      </c>
      <c r="X21" s="55">
        <f t="shared" si="4"/>
        <v>0</v>
      </c>
      <c r="Y21" s="16">
        <f t="shared" si="5"/>
        <v>0</v>
      </c>
      <c r="Z21" s="4">
        <f t="shared" si="6"/>
        <v>0</v>
      </c>
      <c r="AA21" s="4">
        <f t="shared" si="7"/>
        <v>0</v>
      </c>
    </row>
    <row r="22" spans="3:30" x14ac:dyDescent="0.35">
      <c r="C22" s="76" t="s">
        <v>24</v>
      </c>
      <c r="D22" s="39"/>
      <c r="E22" s="40"/>
      <c r="F22" s="33"/>
      <c r="G22" s="33"/>
      <c r="H22" s="33"/>
      <c r="I22" s="32">
        <f t="shared" si="1"/>
        <v>0</v>
      </c>
      <c r="J22" s="39"/>
      <c r="K22" s="27">
        <f>Z22</f>
        <v>0</v>
      </c>
      <c r="L22" s="27">
        <f t="shared" si="2"/>
        <v>0</v>
      </c>
      <c r="N22">
        <f t="shared" si="3"/>
        <v>0</v>
      </c>
      <c r="X22" s="55">
        <f t="shared" si="4"/>
        <v>0</v>
      </c>
      <c r="Y22" s="16">
        <f t="shared" si="5"/>
        <v>0</v>
      </c>
      <c r="Z22" s="4">
        <f t="shared" si="6"/>
        <v>0</v>
      </c>
      <c r="AA22" s="4">
        <f t="shared" si="7"/>
        <v>0</v>
      </c>
    </row>
    <row r="23" spans="3:30" ht="18.5" x14ac:dyDescent="0.45">
      <c r="C23" s="103" t="s">
        <v>156</v>
      </c>
      <c r="D23" s="104"/>
      <c r="E23" s="104"/>
      <c r="F23" s="104"/>
      <c r="G23" s="104"/>
      <c r="H23" s="104"/>
      <c r="I23" s="104"/>
      <c r="J23" s="105"/>
      <c r="K23" s="62">
        <f>Z23</f>
        <v>0</v>
      </c>
      <c r="L23" s="62">
        <f>AA23</f>
        <v>0</v>
      </c>
      <c r="N23">
        <f>SUM(N10:N22)</f>
        <v>0</v>
      </c>
      <c r="O23">
        <f>SUM(J10:J22)</f>
        <v>0</v>
      </c>
      <c r="P23" s="15">
        <f>IFERROR(N23/O23,0)</f>
        <v>0</v>
      </c>
      <c r="Q23" s="15">
        <f>P23*O23*1.19</f>
        <v>0</v>
      </c>
      <c r="Y23" s="19">
        <f>ROUND(SUM(Y10:Y22),3)</f>
        <v>0</v>
      </c>
      <c r="Z23" s="17">
        <f>ROUND(SUM(Z10:Z22),2)</f>
        <v>0</v>
      </c>
      <c r="AA23" s="28">
        <f>ROUND(SUM(AA10:AA22),2)</f>
        <v>0</v>
      </c>
      <c r="AC23" t="e">
        <f>ROUND((Z23)/Y23,2)</f>
        <v>#DIV/0!</v>
      </c>
      <c r="AD23" t="e">
        <f>AC23*Y23</f>
        <v>#DIV/0!</v>
      </c>
    </row>
    <row r="24" spans="3:30" x14ac:dyDescent="0.35"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3:30" x14ac:dyDescent="0.35">
      <c r="C25" s="34"/>
      <c r="D25" s="41"/>
      <c r="E25" s="41"/>
      <c r="F25" s="41"/>
      <c r="G25" s="41"/>
      <c r="H25" s="41"/>
      <c r="I25" s="41"/>
      <c r="J25" s="41"/>
      <c r="K25" s="41"/>
      <c r="L25" s="34"/>
    </row>
    <row r="26" spans="3:30" ht="18.5" x14ac:dyDescent="0.45">
      <c r="C26" s="60" t="s">
        <v>157</v>
      </c>
      <c r="D26" s="60"/>
      <c r="E26" s="35"/>
      <c r="F26" s="35"/>
      <c r="G26" s="36"/>
      <c r="H26" s="36"/>
      <c r="I26" s="36"/>
      <c r="J26" s="36"/>
      <c r="K26" s="66" t="s">
        <v>2</v>
      </c>
      <c r="L26" s="66" t="s">
        <v>25</v>
      </c>
    </row>
    <row r="27" spans="3:30" ht="72.5" x14ac:dyDescent="0.35">
      <c r="C27" s="42" t="s">
        <v>3</v>
      </c>
      <c r="D27" s="42" t="s">
        <v>4</v>
      </c>
      <c r="E27" s="43" t="s">
        <v>5</v>
      </c>
      <c r="F27" s="43" t="s">
        <v>6</v>
      </c>
      <c r="G27" s="42" t="s">
        <v>166</v>
      </c>
      <c r="H27" s="42" t="s">
        <v>165</v>
      </c>
      <c r="I27" s="42" t="s">
        <v>8</v>
      </c>
      <c r="J27" s="42" t="s">
        <v>9</v>
      </c>
      <c r="K27" s="68" t="s">
        <v>164</v>
      </c>
      <c r="L27" s="68" t="s">
        <v>11</v>
      </c>
      <c r="X27" s="8" t="s">
        <v>8</v>
      </c>
      <c r="Y27" s="8" t="s">
        <v>9</v>
      </c>
      <c r="Z27" s="4" t="s">
        <v>10</v>
      </c>
      <c r="AA27" s="4" t="s">
        <v>11</v>
      </c>
    </row>
    <row r="28" spans="3:30" x14ac:dyDescent="0.35">
      <c r="C28" s="75" t="s">
        <v>12</v>
      </c>
      <c r="D28" s="39"/>
      <c r="E28" s="78"/>
      <c r="F28" s="79"/>
      <c r="G28" s="79"/>
      <c r="H28" s="79"/>
      <c r="I28" s="32">
        <f>D28-MIN(G28,F28)</f>
        <v>0</v>
      </c>
      <c r="J28" s="78"/>
      <c r="K28" s="27">
        <f>Z28</f>
        <v>0</v>
      </c>
      <c r="L28" s="27">
        <f>1.19*K28</f>
        <v>0</v>
      </c>
      <c r="N28">
        <f>I28*J28</f>
        <v>0</v>
      </c>
      <c r="X28" s="55">
        <f>D28-MIN(G28,F28)</f>
        <v>0</v>
      </c>
      <c r="Y28" s="16">
        <f>ROUND(J28,3)</f>
        <v>0</v>
      </c>
      <c r="Z28" s="4">
        <f>(X28*Y28)</f>
        <v>0</v>
      </c>
      <c r="AA28" s="4">
        <f>1.19*Z28</f>
        <v>0</v>
      </c>
    </row>
    <row r="29" spans="3:30" x14ac:dyDescent="0.35">
      <c r="C29" s="75" t="s">
        <v>13</v>
      </c>
      <c r="D29" s="39"/>
      <c r="E29" s="39"/>
      <c r="F29" s="33"/>
      <c r="G29" s="33"/>
      <c r="H29" s="33"/>
      <c r="I29" s="32">
        <f t="shared" ref="I29:I40" si="9">D29-MIN(G29,F29)</f>
        <v>0</v>
      </c>
      <c r="J29" s="39"/>
      <c r="K29" s="27">
        <f t="shared" ref="K29:K40" si="10">Z29</f>
        <v>0</v>
      </c>
      <c r="L29" s="27">
        <f t="shared" ref="L29:L40" si="11">1.19*K29</f>
        <v>0</v>
      </c>
      <c r="N29">
        <f t="shared" ref="N29:N40" si="12">I29*J29</f>
        <v>0</v>
      </c>
      <c r="X29" s="55">
        <f t="shared" ref="X29:X40" si="13">D29-MIN(G29,F29)</f>
        <v>0</v>
      </c>
      <c r="Y29" s="16">
        <f t="shared" ref="Y29:Y40" si="14">ROUND(J29,3)</f>
        <v>0</v>
      </c>
      <c r="Z29" s="4">
        <f t="shared" ref="Z29:Z40" si="15">(X29*Y29)</f>
        <v>0</v>
      </c>
      <c r="AA29" s="4">
        <f t="shared" ref="AA29:AA40" si="16">1.19*Z29</f>
        <v>0</v>
      </c>
    </row>
    <row r="30" spans="3:30" x14ac:dyDescent="0.35">
      <c r="C30" s="75" t="s">
        <v>14</v>
      </c>
      <c r="D30" s="39"/>
      <c r="E30" s="39"/>
      <c r="F30" s="33"/>
      <c r="G30" s="33"/>
      <c r="H30" s="33"/>
      <c r="I30" s="32">
        <f t="shared" si="9"/>
        <v>0</v>
      </c>
      <c r="J30" s="39"/>
      <c r="K30" s="27">
        <f t="shared" si="10"/>
        <v>0</v>
      </c>
      <c r="L30" s="27">
        <f t="shared" si="11"/>
        <v>0</v>
      </c>
      <c r="N30">
        <f t="shared" si="12"/>
        <v>0</v>
      </c>
      <c r="X30" s="55">
        <f t="shared" si="13"/>
        <v>0</v>
      </c>
      <c r="Y30" s="16">
        <f t="shared" si="14"/>
        <v>0</v>
      </c>
      <c r="Z30" s="4">
        <f t="shared" si="15"/>
        <v>0</v>
      </c>
      <c r="AA30" s="4">
        <f t="shared" si="16"/>
        <v>0</v>
      </c>
    </row>
    <row r="31" spans="3:30" x14ac:dyDescent="0.35">
      <c r="C31" s="75" t="s">
        <v>15</v>
      </c>
      <c r="D31" s="39"/>
      <c r="E31" s="78"/>
      <c r="F31" s="79"/>
      <c r="G31" s="79"/>
      <c r="H31" s="79"/>
      <c r="I31" s="32">
        <f t="shared" si="9"/>
        <v>0</v>
      </c>
      <c r="J31" s="78"/>
      <c r="K31" s="27">
        <f t="shared" si="10"/>
        <v>0</v>
      </c>
      <c r="L31" s="27">
        <f t="shared" si="11"/>
        <v>0</v>
      </c>
      <c r="N31">
        <f t="shared" si="12"/>
        <v>0</v>
      </c>
      <c r="X31" s="55">
        <f t="shared" si="13"/>
        <v>0</v>
      </c>
      <c r="Y31" s="16">
        <f t="shared" si="14"/>
        <v>0</v>
      </c>
      <c r="Z31" s="4">
        <f t="shared" si="15"/>
        <v>0</v>
      </c>
      <c r="AA31" s="4">
        <f t="shared" si="16"/>
        <v>0</v>
      </c>
    </row>
    <row r="32" spans="3:30" x14ac:dyDescent="0.35">
      <c r="C32" s="75" t="s">
        <v>16</v>
      </c>
      <c r="D32" s="39"/>
      <c r="E32" s="39"/>
      <c r="F32" s="33"/>
      <c r="G32" s="33"/>
      <c r="H32" s="33"/>
      <c r="I32" s="32">
        <f t="shared" si="9"/>
        <v>0</v>
      </c>
      <c r="J32" s="39"/>
      <c r="K32" s="27">
        <f t="shared" si="10"/>
        <v>0</v>
      </c>
      <c r="L32" s="27">
        <f t="shared" si="11"/>
        <v>0</v>
      </c>
      <c r="N32">
        <f t="shared" si="12"/>
        <v>0</v>
      </c>
      <c r="X32" s="55">
        <f t="shared" si="13"/>
        <v>0</v>
      </c>
      <c r="Y32" s="16">
        <f t="shared" si="14"/>
        <v>0</v>
      </c>
      <c r="Z32" s="4">
        <f t="shared" si="15"/>
        <v>0</v>
      </c>
      <c r="AA32" s="4">
        <f t="shared" si="16"/>
        <v>0</v>
      </c>
    </row>
    <row r="33" spans="3:29" x14ac:dyDescent="0.35">
      <c r="C33" s="75" t="s">
        <v>17</v>
      </c>
      <c r="D33" s="39"/>
      <c r="E33" s="39"/>
      <c r="F33" s="33"/>
      <c r="G33" s="33"/>
      <c r="H33" s="33"/>
      <c r="I33" s="32">
        <f t="shared" si="9"/>
        <v>0</v>
      </c>
      <c r="J33" s="39"/>
      <c r="K33" s="27">
        <f t="shared" si="10"/>
        <v>0</v>
      </c>
      <c r="L33" s="27">
        <f t="shared" si="11"/>
        <v>0</v>
      </c>
      <c r="N33">
        <f t="shared" si="12"/>
        <v>0</v>
      </c>
      <c r="X33" s="55">
        <f t="shared" si="13"/>
        <v>0</v>
      </c>
      <c r="Y33" s="16">
        <f t="shared" si="14"/>
        <v>0</v>
      </c>
      <c r="Z33" s="4">
        <f t="shared" si="15"/>
        <v>0</v>
      </c>
      <c r="AA33" s="4">
        <f t="shared" si="16"/>
        <v>0</v>
      </c>
    </row>
    <row r="34" spans="3:29" x14ac:dyDescent="0.35">
      <c r="C34" s="75" t="s">
        <v>18</v>
      </c>
      <c r="D34" s="39"/>
      <c r="E34" s="78"/>
      <c r="F34" s="79"/>
      <c r="G34" s="79"/>
      <c r="H34" s="79"/>
      <c r="I34" s="32">
        <f t="shared" si="9"/>
        <v>0</v>
      </c>
      <c r="J34" s="78"/>
      <c r="K34" s="27">
        <f t="shared" si="10"/>
        <v>0</v>
      </c>
      <c r="L34" s="27">
        <f t="shared" si="11"/>
        <v>0</v>
      </c>
      <c r="N34">
        <f t="shared" si="12"/>
        <v>0</v>
      </c>
      <c r="X34" s="55">
        <f t="shared" si="13"/>
        <v>0</v>
      </c>
      <c r="Y34" s="16">
        <f t="shared" si="14"/>
        <v>0</v>
      </c>
      <c r="Z34" s="4">
        <f t="shared" si="15"/>
        <v>0</v>
      </c>
      <c r="AA34" s="4">
        <f t="shared" si="16"/>
        <v>0</v>
      </c>
    </row>
    <row r="35" spans="3:29" x14ac:dyDescent="0.35">
      <c r="C35" s="75" t="s">
        <v>19</v>
      </c>
      <c r="D35" s="39"/>
      <c r="E35" s="39"/>
      <c r="F35" s="33"/>
      <c r="G35" s="33"/>
      <c r="H35" s="33"/>
      <c r="I35" s="32">
        <f t="shared" si="9"/>
        <v>0</v>
      </c>
      <c r="J35" s="39"/>
      <c r="K35" s="27">
        <f t="shared" si="10"/>
        <v>0</v>
      </c>
      <c r="L35" s="27">
        <f t="shared" si="11"/>
        <v>0</v>
      </c>
      <c r="N35">
        <f t="shared" si="12"/>
        <v>0</v>
      </c>
      <c r="X35" s="55">
        <f t="shared" si="13"/>
        <v>0</v>
      </c>
      <c r="Y35" s="16">
        <f t="shared" si="14"/>
        <v>0</v>
      </c>
      <c r="Z35" s="4">
        <f t="shared" si="15"/>
        <v>0</v>
      </c>
      <c r="AA35" s="4">
        <f t="shared" si="16"/>
        <v>0</v>
      </c>
    </row>
    <row r="36" spans="3:29" x14ac:dyDescent="0.35">
      <c r="C36" s="75" t="s">
        <v>20</v>
      </c>
      <c r="D36" s="39"/>
      <c r="E36" s="39"/>
      <c r="F36" s="33"/>
      <c r="G36" s="33"/>
      <c r="H36" s="33"/>
      <c r="I36" s="32">
        <f t="shared" si="9"/>
        <v>0</v>
      </c>
      <c r="J36" s="39"/>
      <c r="K36" s="27">
        <f t="shared" si="10"/>
        <v>0</v>
      </c>
      <c r="L36" s="27">
        <f t="shared" si="11"/>
        <v>0</v>
      </c>
      <c r="N36">
        <f t="shared" si="12"/>
        <v>0</v>
      </c>
      <c r="X36" s="55">
        <f t="shared" si="13"/>
        <v>0</v>
      </c>
      <c r="Y36" s="16">
        <f t="shared" si="14"/>
        <v>0</v>
      </c>
      <c r="Z36" s="4">
        <f t="shared" si="15"/>
        <v>0</v>
      </c>
      <c r="AA36" s="4">
        <f t="shared" si="16"/>
        <v>0</v>
      </c>
    </row>
    <row r="37" spans="3:29" x14ac:dyDescent="0.35">
      <c r="C37" s="75" t="s">
        <v>21</v>
      </c>
      <c r="D37" s="39"/>
      <c r="E37" s="39"/>
      <c r="F37" s="33"/>
      <c r="G37" s="33"/>
      <c r="H37" s="33"/>
      <c r="I37" s="32">
        <f t="shared" si="9"/>
        <v>0</v>
      </c>
      <c r="J37" s="39"/>
      <c r="K37" s="27">
        <f t="shared" si="10"/>
        <v>0</v>
      </c>
      <c r="L37" s="27">
        <f t="shared" si="11"/>
        <v>0</v>
      </c>
      <c r="N37">
        <f t="shared" si="12"/>
        <v>0</v>
      </c>
      <c r="X37" s="55">
        <f t="shared" si="13"/>
        <v>0</v>
      </c>
      <c r="Y37" s="16">
        <f t="shared" si="14"/>
        <v>0</v>
      </c>
      <c r="Z37" s="4">
        <f t="shared" si="15"/>
        <v>0</v>
      </c>
      <c r="AA37" s="4">
        <f t="shared" si="16"/>
        <v>0</v>
      </c>
    </row>
    <row r="38" spans="3:29" x14ac:dyDescent="0.35">
      <c r="C38" s="75" t="s">
        <v>22</v>
      </c>
      <c r="D38" s="39"/>
      <c r="E38" s="39"/>
      <c r="F38" s="33"/>
      <c r="G38" s="33"/>
      <c r="H38" s="33"/>
      <c r="I38" s="32">
        <f t="shared" si="9"/>
        <v>0</v>
      </c>
      <c r="J38" s="39"/>
      <c r="K38" s="27">
        <f t="shared" si="10"/>
        <v>0</v>
      </c>
      <c r="L38" s="27">
        <f t="shared" si="11"/>
        <v>0</v>
      </c>
      <c r="N38">
        <f t="shared" si="12"/>
        <v>0</v>
      </c>
      <c r="X38" s="55">
        <f t="shared" si="13"/>
        <v>0</v>
      </c>
      <c r="Y38" s="16">
        <f t="shared" si="14"/>
        <v>0</v>
      </c>
      <c r="Z38" s="4">
        <f t="shared" si="15"/>
        <v>0</v>
      </c>
      <c r="AA38" s="4">
        <f t="shared" si="16"/>
        <v>0</v>
      </c>
    </row>
    <row r="39" spans="3:29" x14ac:dyDescent="0.35">
      <c r="C39" s="75" t="s">
        <v>23</v>
      </c>
      <c r="D39" s="39"/>
      <c r="E39" s="39"/>
      <c r="F39" s="33"/>
      <c r="G39" s="33"/>
      <c r="H39" s="33"/>
      <c r="I39" s="32">
        <f t="shared" si="9"/>
        <v>0</v>
      </c>
      <c r="J39" s="39"/>
      <c r="K39" s="27">
        <f t="shared" si="10"/>
        <v>0</v>
      </c>
      <c r="L39" s="27">
        <f t="shared" si="11"/>
        <v>0</v>
      </c>
      <c r="N39">
        <f t="shared" si="12"/>
        <v>0</v>
      </c>
      <c r="X39" s="55">
        <f t="shared" si="13"/>
        <v>0</v>
      </c>
      <c r="Y39" s="16">
        <f t="shared" si="14"/>
        <v>0</v>
      </c>
      <c r="Z39" s="4">
        <f t="shared" si="15"/>
        <v>0</v>
      </c>
      <c r="AA39" s="4">
        <f t="shared" si="16"/>
        <v>0</v>
      </c>
    </row>
    <row r="40" spans="3:29" x14ac:dyDescent="0.35">
      <c r="C40" s="76" t="s">
        <v>24</v>
      </c>
      <c r="D40" s="39"/>
      <c r="E40" s="39"/>
      <c r="F40" s="33"/>
      <c r="G40" s="33"/>
      <c r="H40" s="33"/>
      <c r="I40" s="32">
        <f t="shared" si="9"/>
        <v>0</v>
      </c>
      <c r="J40" s="39"/>
      <c r="K40" s="27">
        <f t="shared" si="10"/>
        <v>0</v>
      </c>
      <c r="L40" s="27">
        <f t="shared" si="11"/>
        <v>0</v>
      </c>
      <c r="N40">
        <f t="shared" si="12"/>
        <v>0</v>
      </c>
      <c r="X40" s="55">
        <f t="shared" si="13"/>
        <v>0</v>
      </c>
      <c r="Y40" s="16">
        <f t="shared" si="14"/>
        <v>0</v>
      </c>
      <c r="Z40" s="4">
        <f t="shared" si="15"/>
        <v>0</v>
      </c>
      <c r="AA40" s="4">
        <f t="shared" si="16"/>
        <v>0</v>
      </c>
    </row>
    <row r="41" spans="3:29" ht="18.5" x14ac:dyDescent="0.45">
      <c r="C41" s="106" t="s">
        <v>158</v>
      </c>
      <c r="D41" s="107"/>
      <c r="E41" s="107"/>
      <c r="F41" s="107"/>
      <c r="G41" s="107"/>
      <c r="H41" s="107"/>
      <c r="I41" s="107"/>
      <c r="J41" s="108"/>
      <c r="K41" s="63">
        <f>Z41</f>
        <v>0</v>
      </c>
      <c r="L41" s="63">
        <f>AA41</f>
        <v>0</v>
      </c>
      <c r="N41">
        <f>SUM(N28:N40)</f>
        <v>0</v>
      </c>
      <c r="O41">
        <f>SUM(J28:J40)</f>
        <v>0</v>
      </c>
      <c r="P41" s="15">
        <f>IFERROR(N41/O41,0)</f>
        <v>0</v>
      </c>
      <c r="Q41" s="15">
        <f>P41*O41*1.19</f>
        <v>0</v>
      </c>
      <c r="Y41" s="18">
        <f>ROUND(SUM(Y28:Y40),3)</f>
        <v>0</v>
      </c>
      <c r="Z41" s="17">
        <f>ROUND(SUM(Z28:Z40),2)</f>
        <v>0</v>
      </c>
      <c r="AA41" s="28">
        <f>ROUND(SUM(AA28:AA40),2)</f>
        <v>0</v>
      </c>
      <c r="AC41" t="e">
        <f>ROUND(Z41/Y41,2)</f>
        <v>#DIV/0!</v>
      </c>
    </row>
    <row r="42" spans="3:29" x14ac:dyDescent="0.35"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3:29" x14ac:dyDescent="0.35"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3:29" ht="18.5" x14ac:dyDescent="0.45">
      <c r="C44" s="61" t="s">
        <v>159</v>
      </c>
      <c r="D44" s="61"/>
      <c r="E44" s="35"/>
      <c r="F44" s="35"/>
      <c r="G44" s="36"/>
      <c r="H44" s="36"/>
      <c r="I44" s="36"/>
      <c r="J44" s="36"/>
      <c r="K44" s="67" t="s">
        <v>2</v>
      </c>
      <c r="L44" s="67" t="s">
        <v>26</v>
      </c>
    </row>
    <row r="45" spans="3:29" ht="72.5" x14ac:dyDescent="0.35">
      <c r="C45" s="45" t="s">
        <v>3</v>
      </c>
      <c r="D45" s="45" t="s">
        <v>4</v>
      </c>
      <c r="E45" s="46" t="s">
        <v>5</v>
      </c>
      <c r="F45" s="46" t="s">
        <v>6</v>
      </c>
      <c r="G45" s="45" t="s">
        <v>166</v>
      </c>
      <c r="H45" s="45" t="s">
        <v>165</v>
      </c>
      <c r="I45" s="45" t="s">
        <v>8</v>
      </c>
      <c r="J45" s="45" t="s">
        <v>9</v>
      </c>
      <c r="K45" s="68" t="s">
        <v>164</v>
      </c>
      <c r="L45" s="68" t="s">
        <v>11</v>
      </c>
      <c r="X45" s="9" t="s">
        <v>8</v>
      </c>
      <c r="Y45" s="9" t="s">
        <v>9</v>
      </c>
      <c r="Z45" s="4" t="s">
        <v>10</v>
      </c>
      <c r="AA45" s="4" t="s">
        <v>11</v>
      </c>
    </row>
    <row r="46" spans="3:29" x14ac:dyDescent="0.35">
      <c r="C46" s="75" t="s">
        <v>12</v>
      </c>
      <c r="D46" s="39"/>
      <c r="E46" s="39"/>
      <c r="F46" s="33"/>
      <c r="G46" s="33"/>
      <c r="H46" s="33"/>
      <c r="I46" s="32">
        <f>D46-MIN(G46,F46)</f>
        <v>0</v>
      </c>
      <c r="J46" s="40"/>
      <c r="K46" s="27">
        <f>Z46</f>
        <v>0</v>
      </c>
      <c r="L46" s="27">
        <f>1.19*K46</f>
        <v>0</v>
      </c>
      <c r="N46">
        <f>I46*J46</f>
        <v>0</v>
      </c>
      <c r="X46" s="55">
        <f>D46-MIN(G46,F46)</f>
        <v>0</v>
      </c>
      <c r="Y46" s="13">
        <f>ROUND(J46,3)</f>
        <v>0</v>
      </c>
      <c r="Z46" s="4">
        <f>(X46*Y46)</f>
        <v>0</v>
      </c>
      <c r="AA46" s="4">
        <f>1.19*Z46</f>
        <v>0</v>
      </c>
    </row>
    <row r="47" spans="3:29" x14ac:dyDescent="0.35">
      <c r="C47" s="75" t="s">
        <v>13</v>
      </c>
      <c r="D47" s="39"/>
      <c r="E47" s="39"/>
      <c r="F47" s="33"/>
      <c r="G47" s="33"/>
      <c r="H47" s="33"/>
      <c r="I47" s="32">
        <f t="shared" ref="I47:I58" si="17">D47-MIN(G47,F47)</f>
        <v>0</v>
      </c>
      <c r="J47" s="39"/>
      <c r="K47" s="27">
        <f t="shared" ref="K47:K58" si="18">Z47</f>
        <v>0</v>
      </c>
      <c r="L47" s="27">
        <f t="shared" ref="L47:L58" si="19">1.19*K47</f>
        <v>0</v>
      </c>
      <c r="N47">
        <f t="shared" ref="N47:N58" si="20">I47*J47</f>
        <v>0</v>
      </c>
      <c r="X47" s="55">
        <f t="shared" ref="X47:X58" si="21">D47-MIN(G47,F47)</f>
        <v>0</v>
      </c>
      <c r="Y47" s="13">
        <f t="shared" ref="Y47:Y58" si="22">ROUND(J47,3)</f>
        <v>0</v>
      </c>
      <c r="Z47" s="4">
        <f t="shared" ref="Z47:Z58" si="23">(X47*Y47)</f>
        <v>0</v>
      </c>
      <c r="AA47" s="4">
        <f t="shared" ref="AA47:AA58" si="24">1.19*Z47</f>
        <v>0</v>
      </c>
    </row>
    <row r="48" spans="3:29" x14ac:dyDescent="0.35">
      <c r="C48" s="75" t="s">
        <v>14</v>
      </c>
      <c r="D48" s="39"/>
      <c r="E48" s="39"/>
      <c r="F48" s="33"/>
      <c r="G48" s="33"/>
      <c r="H48" s="33"/>
      <c r="I48" s="32">
        <f t="shared" si="17"/>
        <v>0</v>
      </c>
      <c r="J48" s="39"/>
      <c r="K48" s="27">
        <f t="shared" si="18"/>
        <v>0</v>
      </c>
      <c r="L48" s="27">
        <f t="shared" si="19"/>
        <v>0</v>
      </c>
      <c r="N48">
        <f t="shared" si="20"/>
        <v>0</v>
      </c>
      <c r="X48" s="55">
        <f t="shared" si="21"/>
        <v>0</v>
      </c>
      <c r="Y48" s="13">
        <f t="shared" si="22"/>
        <v>0</v>
      </c>
      <c r="Z48" s="4">
        <f t="shared" si="23"/>
        <v>0</v>
      </c>
      <c r="AA48" s="4">
        <f t="shared" si="24"/>
        <v>0</v>
      </c>
    </row>
    <row r="49" spans="3:29" x14ac:dyDescent="0.35">
      <c r="C49" s="75" t="s">
        <v>15</v>
      </c>
      <c r="D49" s="39"/>
      <c r="E49" s="39"/>
      <c r="F49" s="33"/>
      <c r="G49" s="33"/>
      <c r="H49" s="33"/>
      <c r="I49" s="32">
        <f t="shared" si="17"/>
        <v>0</v>
      </c>
      <c r="J49" s="39"/>
      <c r="K49" s="27">
        <f t="shared" si="18"/>
        <v>0</v>
      </c>
      <c r="L49" s="27">
        <f t="shared" si="19"/>
        <v>0</v>
      </c>
      <c r="N49">
        <f t="shared" si="20"/>
        <v>0</v>
      </c>
      <c r="X49" s="55">
        <f t="shared" si="21"/>
        <v>0</v>
      </c>
      <c r="Y49" s="13">
        <f t="shared" si="22"/>
        <v>0</v>
      </c>
      <c r="Z49" s="4">
        <f t="shared" si="23"/>
        <v>0</v>
      </c>
      <c r="AA49" s="4">
        <f t="shared" si="24"/>
        <v>0</v>
      </c>
    </row>
    <row r="50" spans="3:29" x14ac:dyDescent="0.35">
      <c r="C50" s="75" t="s">
        <v>16</v>
      </c>
      <c r="D50" s="39"/>
      <c r="E50" s="39"/>
      <c r="F50" s="33"/>
      <c r="G50" s="33"/>
      <c r="H50" s="33"/>
      <c r="I50" s="32">
        <f t="shared" si="17"/>
        <v>0</v>
      </c>
      <c r="J50" s="39"/>
      <c r="K50" s="27">
        <f t="shared" si="18"/>
        <v>0</v>
      </c>
      <c r="L50" s="27">
        <f t="shared" si="19"/>
        <v>0</v>
      </c>
      <c r="N50">
        <f t="shared" si="20"/>
        <v>0</v>
      </c>
      <c r="X50" s="55">
        <f t="shared" si="21"/>
        <v>0</v>
      </c>
      <c r="Y50" s="13">
        <f t="shared" si="22"/>
        <v>0</v>
      </c>
      <c r="Z50" s="4">
        <f t="shared" si="23"/>
        <v>0</v>
      </c>
      <c r="AA50" s="4">
        <f t="shared" si="24"/>
        <v>0</v>
      </c>
    </row>
    <row r="51" spans="3:29" x14ac:dyDescent="0.35">
      <c r="C51" s="75" t="s">
        <v>17</v>
      </c>
      <c r="D51" s="39"/>
      <c r="E51" s="39"/>
      <c r="F51" s="33"/>
      <c r="G51" s="33"/>
      <c r="H51" s="33"/>
      <c r="I51" s="32">
        <f t="shared" si="17"/>
        <v>0</v>
      </c>
      <c r="J51" s="39"/>
      <c r="K51" s="27">
        <f t="shared" si="18"/>
        <v>0</v>
      </c>
      <c r="L51" s="27">
        <f t="shared" si="19"/>
        <v>0</v>
      </c>
      <c r="N51">
        <f t="shared" si="20"/>
        <v>0</v>
      </c>
      <c r="X51" s="55">
        <f t="shared" si="21"/>
        <v>0</v>
      </c>
      <c r="Y51" s="13">
        <f t="shared" si="22"/>
        <v>0</v>
      </c>
      <c r="Z51" s="4">
        <f t="shared" si="23"/>
        <v>0</v>
      </c>
      <c r="AA51" s="4">
        <f t="shared" si="24"/>
        <v>0</v>
      </c>
    </row>
    <row r="52" spans="3:29" x14ac:dyDescent="0.35">
      <c r="C52" s="75" t="s">
        <v>18</v>
      </c>
      <c r="D52" s="39"/>
      <c r="E52" s="39"/>
      <c r="F52" s="33"/>
      <c r="G52" s="33"/>
      <c r="H52" s="33"/>
      <c r="I52" s="32">
        <f t="shared" si="17"/>
        <v>0</v>
      </c>
      <c r="J52" s="39"/>
      <c r="K52" s="27">
        <f t="shared" si="18"/>
        <v>0</v>
      </c>
      <c r="L52" s="27">
        <f t="shared" si="19"/>
        <v>0</v>
      </c>
      <c r="N52">
        <f t="shared" si="20"/>
        <v>0</v>
      </c>
      <c r="X52" s="55">
        <f t="shared" si="21"/>
        <v>0</v>
      </c>
      <c r="Y52" s="13">
        <f t="shared" si="22"/>
        <v>0</v>
      </c>
      <c r="Z52" s="4">
        <f t="shared" si="23"/>
        <v>0</v>
      </c>
      <c r="AA52" s="4">
        <f t="shared" si="24"/>
        <v>0</v>
      </c>
    </row>
    <row r="53" spans="3:29" x14ac:dyDescent="0.35">
      <c r="C53" s="75" t="s">
        <v>19</v>
      </c>
      <c r="D53" s="39"/>
      <c r="E53" s="39"/>
      <c r="F53" s="33"/>
      <c r="G53" s="33"/>
      <c r="H53" s="33"/>
      <c r="I53" s="32">
        <f t="shared" si="17"/>
        <v>0</v>
      </c>
      <c r="J53" s="39"/>
      <c r="K53" s="27">
        <f t="shared" si="18"/>
        <v>0</v>
      </c>
      <c r="L53" s="27">
        <f t="shared" si="19"/>
        <v>0</v>
      </c>
      <c r="N53">
        <f t="shared" si="20"/>
        <v>0</v>
      </c>
      <c r="X53" s="55">
        <f t="shared" si="21"/>
        <v>0</v>
      </c>
      <c r="Y53" s="13">
        <f t="shared" si="22"/>
        <v>0</v>
      </c>
      <c r="Z53" s="4">
        <f t="shared" si="23"/>
        <v>0</v>
      </c>
      <c r="AA53" s="4">
        <f t="shared" si="24"/>
        <v>0</v>
      </c>
    </row>
    <row r="54" spans="3:29" x14ac:dyDescent="0.35">
      <c r="C54" s="75" t="s">
        <v>20</v>
      </c>
      <c r="D54" s="39"/>
      <c r="E54" s="39"/>
      <c r="F54" s="33"/>
      <c r="G54" s="33"/>
      <c r="H54" s="33"/>
      <c r="I54" s="32">
        <f t="shared" si="17"/>
        <v>0</v>
      </c>
      <c r="J54" s="39"/>
      <c r="K54" s="27">
        <f t="shared" si="18"/>
        <v>0</v>
      </c>
      <c r="L54" s="27">
        <f t="shared" si="19"/>
        <v>0</v>
      </c>
      <c r="N54">
        <f t="shared" si="20"/>
        <v>0</v>
      </c>
      <c r="X54" s="55">
        <f t="shared" si="21"/>
        <v>0</v>
      </c>
      <c r="Y54" s="13">
        <f t="shared" si="22"/>
        <v>0</v>
      </c>
      <c r="Z54" s="4">
        <f t="shared" si="23"/>
        <v>0</v>
      </c>
      <c r="AA54" s="4">
        <f t="shared" si="24"/>
        <v>0</v>
      </c>
    </row>
    <row r="55" spans="3:29" x14ac:dyDescent="0.35">
      <c r="C55" s="75" t="s">
        <v>21</v>
      </c>
      <c r="D55" s="39"/>
      <c r="E55" s="39"/>
      <c r="F55" s="33"/>
      <c r="G55" s="33"/>
      <c r="H55" s="33"/>
      <c r="I55" s="32">
        <f t="shared" si="17"/>
        <v>0</v>
      </c>
      <c r="J55" s="39"/>
      <c r="K55" s="27">
        <f t="shared" si="18"/>
        <v>0</v>
      </c>
      <c r="L55" s="27">
        <f t="shared" si="19"/>
        <v>0</v>
      </c>
      <c r="N55">
        <f t="shared" si="20"/>
        <v>0</v>
      </c>
      <c r="X55" s="55">
        <f t="shared" si="21"/>
        <v>0</v>
      </c>
      <c r="Y55" s="13">
        <f t="shared" si="22"/>
        <v>0</v>
      </c>
      <c r="Z55" s="4">
        <f t="shared" si="23"/>
        <v>0</v>
      </c>
      <c r="AA55" s="4">
        <f t="shared" si="24"/>
        <v>0</v>
      </c>
    </row>
    <row r="56" spans="3:29" x14ac:dyDescent="0.35">
      <c r="C56" s="75" t="s">
        <v>22</v>
      </c>
      <c r="D56" s="39"/>
      <c r="E56" s="39"/>
      <c r="F56" s="33"/>
      <c r="G56" s="33"/>
      <c r="H56" s="33"/>
      <c r="I56" s="32">
        <f t="shared" si="17"/>
        <v>0</v>
      </c>
      <c r="J56" s="39"/>
      <c r="K56" s="27">
        <f t="shared" si="18"/>
        <v>0</v>
      </c>
      <c r="L56" s="27">
        <f t="shared" si="19"/>
        <v>0</v>
      </c>
      <c r="N56">
        <f t="shared" si="20"/>
        <v>0</v>
      </c>
      <c r="X56" s="55">
        <f t="shared" si="21"/>
        <v>0</v>
      </c>
      <c r="Y56" s="13">
        <f t="shared" si="22"/>
        <v>0</v>
      </c>
      <c r="Z56" s="4">
        <f t="shared" si="23"/>
        <v>0</v>
      </c>
      <c r="AA56" s="4">
        <f t="shared" si="24"/>
        <v>0</v>
      </c>
    </row>
    <row r="57" spans="3:29" x14ac:dyDescent="0.35">
      <c r="C57" s="75" t="s">
        <v>23</v>
      </c>
      <c r="D57" s="39"/>
      <c r="E57" s="39"/>
      <c r="F57" s="33"/>
      <c r="G57" s="33"/>
      <c r="H57" s="33"/>
      <c r="I57" s="32">
        <f t="shared" si="17"/>
        <v>0</v>
      </c>
      <c r="J57" s="39"/>
      <c r="K57" s="27">
        <f t="shared" si="18"/>
        <v>0</v>
      </c>
      <c r="L57" s="27">
        <f t="shared" si="19"/>
        <v>0</v>
      </c>
      <c r="N57">
        <f t="shared" si="20"/>
        <v>0</v>
      </c>
      <c r="X57" s="55">
        <f t="shared" si="21"/>
        <v>0</v>
      </c>
      <c r="Y57" s="13">
        <f t="shared" si="22"/>
        <v>0</v>
      </c>
      <c r="Z57" s="4">
        <f t="shared" si="23"/>
        <v>0</v>
      </c>
      <c r="AA57" s="4">
        <f t="shared" si="24"/>
        <v>0</v>
      </c>
    </row>
    <row r="58" spans="3:29" x14ac:dyDescent="0.35">
      <c r="C58" s="76" t="s">
        <v>24</v>
      </c>
      <c r="D58" s="39"/>
      <c r="E58" s="39"/>
      <c r="F58" s="33"/>
      <c r="G58" s="33"/>
      <c r="H58" s="33"/>
      <c r="I58" s="32">
        <f t="shared" si="17"/>
        <v>0</v>
      </c>
      <c r="J58" s="39"/>
      <c r="K58" s="27">
        <f t="shared" si="18"/>
        <v>0</v>
      </c>
      <c r="L58" s="27">
        <f t="shared" si="19"/>
        <v>0</v>
      </c>
      <c r="N58">
        <f t="shared" si="20"/>
        <v>0</v>
      </c>
      <c r="X58" s="55">
        <f t="shared" si="21"/>
        <v>0</v>
      </c>
      <c r="Y58" s="13">
        <f t="shared" si="22"/>
        <v>0</v>
      </c>
      <c r="Z58" s="4">
        <f t="shared" si="23"/>
        <v>0</v>
      </c>
      <c r="AA58" s="4">
        <f t="shared" si="24"/>
        <v>0</v>
      </c>
    </row>
    <row r="59" spans="3:29" ht="18.5" x14ac:dyDescent="0.45">
      <c r="C59" s="109" t="s">
        <v>160</v>
      </c>
      <c r="D59" s="110"/>
      <c r="E59" s="110"/>
      <c r="F59" s="110"/>
      <c r="G59" s="110"/>
      <c r="H59" s="110"/>
      <c r="I59" s="110"/>
      <c r="J59" s="111"/>
      <c r="K59" s="64">
        <f>Z59</f>
        <v>0</v>
      </c>
      <c r="L59" s="64">
        <f>AA59</f>
        <v>0</v>
      </c>
      <c r="N59">
        <f>SUM(N46:N58)</f>
        <v>0</v>
      </c>
      <c r="O59">
        <f>SUM(J46:J58)</f>
        <v>0</v>
      </c>
      <c r="P59" s="15">
        <f>IFERROR(N59/O59,0)</f>
        <v>0</v>
      </c>
      <c r="Q59" s="15">
        <f>P59*O59*1.19</f>
        <v>0</v>
      </c>
      <c r="Y59" s="18">
        <f>ROUND(SUM(Y46:Y58),3)</f>
        <v>0</v>
      </c>
      <c r="Z59" s="17">
        <f>ROUND(SUM(Z46:Z58),2)</f>
        <v>0</v>
      </c>
      <c r="AA59" s="28">
        <f>ROUND(SUM(AA46:AA58),2)</f>
        <v>0</v>
      </c>
      <c r="AC59" t="e">
        <f>ROUND(Z59/Y59,2)</f>
        <v>#DIV/0!</v>
      </c>
    </row>
    <row r="60" spans="3:29" x14ac:dyDescent="0.35"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3:29" ht="15" thickBot="1" x14ac:dyDescent="0.4">
      <c r="C61" s="44"/>
      <c r="D61" s="44"/>
      <c r="E61" s="44"/>
      <c r="F61" s="44"/>
      <c r="G61" s="44"/>
      <c r="H61" s="44"/>
      <c r="I61" s="44"/>
      <c r="J61" s="44"/>
      <c r="K61" s="44"/>
      <c r="L61" s="44"/>
    </row>
    <row r="62" spans="3:29" ht="19.5" thickTop="1" thickBot="1" x14ac:dyDescent="0.5">
      <c r="C62" s="101" t="s">
        <v>27</v>
      </c>
      <c r="D62" s="102"/>
      <c r="E62" s="102"/>
      <c r="F62" s="102"/>
      <c r="G62" s="102"/>
      <c r="H62" s="102"/>
      <c r="I62" s="102"/>
      <c r="J62" s="102"/>
      <c r="K62" s="29">
        <f>IFERROR(AC71,0)</f>
        <v>0</v>
      </c>
      <c r="L62" s="29">
        <f>IFERROR(AD71,0)</f>
        <v>0</v>
      </c>
      <c r="N62">
        <f>(P23+P41+P59)/3</f>
        <v>0</v>
      </c>
      <c r="O62" s="14">
        <f>ROUND(N62,2)</f>
        <v>0</v>
      </c>
      <c r="P62" t="s">
        <v>28</v>
      </c>
      <c r="Y62" t="e">
        <f>ROUND((Z59+Z41+Z23)/(Y23+Y41+Y59),2)</f>
        <v>#DIV/0!</v>
      </c>
    </row>
    <row r="63" spans="3:29" ht="17.5" thickTop="1" x14ac:dyDescent="0.4">
      <c r="C63" s="47"/>
      <c r="D63" s="44"/>
      <c r="E63" s="44"/>
      <c r="F63" s="44"/>
      <c r="G63" s="44"/>
      <c r="H63" s="44"/>
      <c r="I63" s="44"/>
      <c r="J63" s="44"/>
      <c r="K63" s="48"/>
      <c r="L63" s="48"/>
      <c r="N63">
        <f>SUM(J10:J22)+SUM(J28:J40)+SUM(J46:J58)</f>
        <v>0</v>
      </c>
      <c r="O63" s="14">
        <f>ROUND(N63,3)</f>
        <v>0</v>
      </c>
      <c r="P63" t="s">
        <v>29</v>
      </c>
      <c r="AC63" t="e">
        <f>(AC59+AC41+AC23)/3</f>
        <v>#DIV/0!</v>
      </c>
    </row>
    <row r="64" spans="3:29" ht="17.5" thickBot="1" x14ac:dyDescent="0.45">
      <c r="C64" s="47"/>
      <c r="D64" s="44"/>
      <c r="E64" s="44"/>
      <c r="F64" s="44"/>
      <c r="G64" s="44"/>
      <c r="H64" s="44"/>
      <c r="I64" s="44"/>
      <c r="J64" s="44"/>
      <c r="K64" s="48"/>
      <c r="L64" s="48"/>
      <c r="Z64" s="20">
        <f>ROUND((Y41+Y59+Y23),3)</f>
        <v>0</v>
      </c>
    </row>
    <row r="65" spans="3:30" ht="19" thickBot="1" x14ac:dyDescent="0.5">
      <c r="C65" s="95" t="s">
        <v>181</v>
      </c>
      <c r="D65" s="96"/>
      <c r="E65" s="96"/>
      <c r="F65" s="96"/>
      <c r="G65" s="96"/>
      <c r="H65" s="96"/>
      <c r="I65" s="96"/>
      <c r="J65" s="96"/>
      <c r="K65" s="30">
        <f>ROUND(IFERROR(AC70,"0"),6)</f>
        <v>0</v>
      </c>
      <c r="L65" s="49" t="s">
        <v>30</v>
      </c>
    </row>
    <row r="66" spans="3:30" ht="19.5" thickTop="1" thickBot="1" x14ac:dyDescent="0.5">
      <c r="C66" s="97" t="s">
        <v>31</v>
      </c>
      <c r="D66" s="98"/>
      <c r="E66" s="98"/>
      <c r="F66" s="98"/>
      <c r="G66" s="98"/>
      <c r="H66" s="98"/>
      <c r="I66" s="98"/>
      <c r="J66" s="98"/>
      <c r="K66" s="31">
        <f>Z64</f>
        <v>0</v>
      </c>
      <c r="L66" s="49" t="s">
        <v>30</v>
      </c>
      <c r="Z66">
        <f>K65*K66</f>
        <v>0</v>
      </c>
    </row>
    <row r="67" spans="3:30" ht="17.5" hidden="1" thickBot="1" x14ac:dyDescent="0.45">
      <c r="C67" s="99" t="s">
        <v>32</v>
      </c>
      <c r="D67" s="100"/>
      <c r="E67" s="100"/>
      <c r="F67" s="100"/>
      <c r="G67" s="100"/>
      <c r="H67" s="100"/>
      <c r="I67" s="100"/>
      <c r="J67" s="100"/>
      <c r="K67" s="50">
        <f>K65*K66</f>
        <v>0</v>
      </c>
      <c r="L67" s="50">
        <f>K67*1.19</f>
        <v>0</v>
      </c>
    </row>
    <row r="68" spans="3:30" x14ac:dyDescent="0.35">
      <c r="C68" s="44"/>
      <c r="D68" s="44"/>
      <c r="E68" s="44"/>
      <c r="F68" s="44"/>
      <c r="G68" s="44"/>
      <c r="H68" s="44"/>
      <c r="I68" s="44"/>
      <c r="J68" s="44"/>
      <c r="K68" s="44"/>
      <c r="L68" s="44"/>
    </row>
    <row r="69" spans="3:30" ht="15.5" x14ac:dyDescent="0.35">
      <c r="C69" s="69" t="s">
        <v>33</v>
      </c>
      <c r="D69" s="51"/>
      <c r="E69" s="44"/>
      <c r="F69" s="44"/>
      <c r="G69" s="44"/>
      <c r="H69" s="44"/>
      <c r="I69" s="44"/>
      <c r="J69" s="44"/>
      <c r="K69" s="44"/>
      <c r="L69" s="44"/>
    </row>
    <row r="70" spans="3:30" ht="15.5" x14ac:dyDescent="0.35">
      <c r="C70" s="69" t="s">
        <v>34</v>
      </c>
      <c r="D70" s="51"/>
      <c r="E70" s="44"/>
      <c r="F70" s="44"/>
      <c r="G70" s="44"/>
      <c r="H70" s="44"/>
      <c r="I70" s="44"/>
      <c r="J70" s="44"/>
      <c r="K70" s="44"/>
      <c r="L70" s="44"/>
      <c r="AC70" t="e">
        <f>ROUND((Y10*X10+Y11*X11+Y12*X12+Y13*X13+Y14*X14+Y15*X15+Y16*X16+Y17*X17+Y18*X18+Y19*X19+Y20*X20+Y21*X21+Y22*X22+Y28*X28+Y29*X29+Y30*X30+Y31*X31+Y32*X32+Y33*X33+Y34*X34+Y35*X35+Y36*X36+Y37*X37+Y38*X38+Y39*X39+Y40*X40+Y46*X46+Y47*X47+Y48*X48+Y49*X49+Y50*X50+Y51*X51+Y52*X52+Y53*X53+Y54*X54+Y55*X55+Y56*X56+Y57*X57+Y58*X58)/Z64,6)</f>
        <v>#DIV/0!</v>
      </c>
    </row>
    <row r="71" spans="3:30" ht="15.5" x14ac:dyDescent="0.35">
      <c r="C71" s="69" t="s">
        <v>35</v>
      </c>
      <c r="D71" s="77"/>
      <c r="E71" s="44"/>
      <c r="F71" s="44"/>
      <c r="G71" s="44"/>
      <c r="H71" s="44"/>
      <c r="I71" s="44"/>
      <c r="J71" s="44"/>
      <c r="K71" s="44"/>
      <c r="L71" s="44"/>
      <c r="Z71" s="14"/>
      <c r="AB71" t="s">
        <v>36</v>
      </c>
      <c r="AC71" s="21" t="e">
        <f>AC70*K66</f>
        <v>#DIV/0!</v>
      </c>
      <c r="AD71" s="21" t="e">
        <f>ROUND(AC71*1.19,2)</f>
        <v>#DIV/0!</v>
      </c>
    </row>
    <row r="72" spans="3:30" hidden="1" x14ac:dyDescent="0.35"/>
    <row r="73" spans="3:30" hidden="1" x14ac:dyDescent="0.35">
      <c r="L73" s="3">
        <f>K65*K66</f>
        <v>0</v>
      </c>
      <c r="M73" t="s">
        <v>37</v>
      </c>
    </row>
    <row r="74" spans="3:30" hidden="1" x14ac:dyDescent="0.35">
      <c r="L74" s="3">
        <f>L73*1.19</f>
        <v>0</v>
      </c>
      <c r="M74" t="s">
        <v>37</v>
      </c>
    </row>
    <row r="75" spans="3:30" x14ac:dyDescent="0.35">
      <c r="V75" s="21">
        <f>K65*K66</f>
        <v>0</v>
      </c>
    </row>
    <row r="76" spans="3:30" x14ac:dyDescent="0.35">
      <c r="V76" s="21">
        <f>V75*1.19</f>
        <v>0</v>
      </c>
    </row>
    <row r="77" spans="3:30" x14ac:dyDescent="0.35">
      <c r="Z77" s="94" t="s">
        <v>176</v>
      </c>
      <c r="AA77" s="94"/>
      <c r="AB77" s="94"/>
    </row>
  </sheetData>
  <sheetProtection algorithmName="SHA-512" hashValue="WRKXgCNO5esIIxwdXPuqXbl544N3ouR3OjbUtbBELxJTan6iW+ZsF7JQaqf6Ti11x2EXWS+/tdHxAbiTAV8R6A==" saltValue="4vNbx/3L6ImKcwmyDU5xyg==" spinCount="100000" sheet="1" objects="1" scenarios="1"/>
  <mergeCells count="12">
    <mergeCell ref="C2:L2"/>
    <mergeCell ref="Z77:AB77"/>
    <mergeCell ref="C65:J65"/>
    <mergeCell ref="C66:J66"/>
    <mergeCell ref="C67:J67"/>
    <mergeCell ref="C62:J62"/>
    <mergeCell ref="C23:J23"/>
    <mergeCell ref="C41:J41"/>
    <mergeCell ref="C59:J59"/>
    <mergeCell ref="C3:G3"/>
    <mergeCell ref="D5:L5"/>
    <mergeCell ref="D6:L6"/>
  </mergeCells>
  <dataValidations count="2">
    <dataValidation type="decimal" operator="lessThanOrEqual" allowBlank="1" showInputMessage="1" showErrorMessage="1" sqref="D46:D58 D28:D40 D10:D22">
      <formula1>E10</formula1>
    </dataValidation>
    <dataValidation operator="greaterThan" showInputMessage="1" showErrorMessage="1" sqref="I10:I22"/>
  </dataValidation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71"/>
  <sheetViews>
    <sheetView tabSelected="1" zoomScale="50" zoomScaleNormal="50" workbookViewId="0">
      <selection activeCell="D5" sqref="D5:L5"/>
    </sheetView>
  </sheetViews>
  <sheetFormatPr defaultRowHeight="14.5" x14ac:dyDescent="0.35"/>
  <cols>
    <col min="3" max="3" width="19.6328125" customWidth="1"/>
    <col min="4" max="6" width="24.6328125" customWidth="1"/>
    <col min="7" max="7" width="27.08984375" customWidth="1"/>
    <col min="8" max="10" width="24.6328125" customWidth="1"/>
    <col min="11" max="12" width="46.6328125" customWidth="1"/>
    <col min="13" max="13" width="9.08984375" hidden="1" customWidth="1"/>
    <col min="14" max="14" width="11.453125" hidden="1" customWidth="1"/>
    <col min="15" max="15" width="8.6328125" hidden="1" customWidth="1"/>
    <col min="16" max="16" width="11" hidden="1" customWidth="1"/>
    <col min="17" max="20" width="8.6328125" hidden="1" customWidth="1"/>
    <col min="21" max="21" width="9.08984375" hidden="1" customWidth="1"/>
    <col min="22" max="22" width="15.453125" hidden="1" customWidth="1"/>
    <col min="23" max="23" width="9.08984375" hidden="1" customWidth="1"/>
    <col min="24" max="25" width="12.54296875" hidden="1" customWidth="1"/>
    <col min="26" max="26" width="18.6328125" hidden="1" customWidth="1"/>
    <col min="27" max="27" width="20.453125" hidden="1" customWidth="1"/>
    <col min="28" max="28" width="15.453125" hidden="1" customWidth="1"/>
    <col min="29" max="29" width="9.08984375" hidden="1" customWidth="1"/>
    <col min="30" max="30" width="24.6328125" hidden="1" customWidth="1"/>
    <col min="31" max="31" width="29.453125" hidden="1" customWidth="1"/>
    <col min="32" max="32" width="23.54296875" hidden="1" customWidth="1"/>
    <col min="33" max="33" width="17.1796875" hidden="1" customWidth="1"/>
    <col min="34" max="35" width="8.7265625" hidden="1" customWidth="1"/>
    <col min="36" max="40" width="0" hidden="1" customWidth="1"/>
  </cols>
  <sheetData>
    <row r="1" spans="2:28" ht="19" thickBot="1" x14ac:dyDescent="0.5">
      <c r="L1" s="73" t="s">
        <v>154</v>
      </c>
    </row>
    <row r="2" spans="2:28" ht="44.25" customHeight="1" x14ac:dyDescent="0.35">
      <c r="B2" s="89"/>
      <c r="C2" s="119" t="s">
        <v>183</v>
      </c>
      <c r="D2" s="119"/>
      <c r="E2" s="119"/>
      <c r="F2" s="119"/>
      <c r="G2" s="119"/>
      <c r="H2" s="119"/>
      <c r="I2" s="119"/>
      <c r="J2" s="119"/>
      <c r="K2" s="119"/>
      <c r="L2" s="119"/>
    </row>
    <row r="3" spans="2:28" ht="21" x14ac:dyDescent="0.35">
      <c r="C3" s="112"/>
      <c r="D3" s="112"/>
      <c r="E3" s="112"/>
      <c r="F3" s="112"/>
      <c r="G3" s="58"/>
      <c r="H3" s="34"/>
      <c r="I3" s="34"/>
      <c r="J3" s="34"/>
      <c r="K3" s="34"/>
      <c r="L3" s="34"/>
    </row>
    <row r="4" spans="2:28" x14ac:dyDescent="0.35"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2:28" x14ac:dyDescent="0.35">
      <c r="C5" s="53" t="s">
        <v>38</v>
      </c>
      <c r="D5" s="113"/>
      <c r="E5" s="113"/>
      <c r="F5" s="113"/>
      <c r="G5" s="113"/>
      <c r="H5" s="113"/>
      <c r="I5" s="113"/>
      <c r="J5" s="113"/>
      <c r="K5" s="113"/>
      <c r="L5" s="114"/>
    </row>
    <row r="6" spans="2:28" x14ac:dyDescent="0.35">
      <c r="C6" s="54" t="s">
        <v>1</v>
      </c>
      <c r="D6" s="115"/>
      <c r="E6" s="116"/>
      <c r="F6" s="116"/>
      <c r="G6" s="116"/>
      <c r="H6" s="116"/>
      <c r="I6" s="116"/>
      <c r="J6" s="116"/>
      <c r="K6" s="116"/>
      <c r="L6" s="117"/>
    </row>
    <row r="7" spans="2:28" x14ac:dyDescent="0.35">
      <c r="C7" s="35"/>
      <c r="D7" s="34"/>
      <c r="E7" s="35"/>
      <c r="F7" s="36"/>
      <c r="G7" s="36"/>
      <c r="H7" s="36"/>
      <c r="I7" s="36"/>
      <c r="J7" s="36"/>
      <c r="K7" s="36"/>
      <c r="L7" s="36"/>
    </row>
    <row r="8" spans="2:28" ht="18.5" x14ac:dyDescent="0.45">
      <c r="C8" s="59" t="s">
        <v>178</v>
      </c>
      <c r="D8" s="59"/>
      <c r="E8" s="59"/>
      <c r="F8" s="36"/>
      <c r="G8" s="36"/>
      <c r="H8" s="36"/>
      <c r="I8" s="90"/>
      <c r="J8" s="36"/>
      <c r="K8" s="70" t="s">
        <v>2</v>
      </c>
      <c r="L8" s="70" t="s">
        <v>39</v>
      </c>
    </row>
    <row r="9" spans="2:28" ht="72.5" x14ac:dyDescent="0.35">
      <c r="C9" s="25" t="s">
        <v>40</v>
      </c>
      <c r="D9" s="25" t="s">
        <v>41</v>
      </c>
      <c r="E9" s="26" t="s">
        <v>42</v>
      </c>
      <c r="F9" s="25" t="s">
        <v>167</v>
      </c>
      <c r="G9" s="37" t="s">
        <v>7</v>
      </c>
      <c r="H9" s="25" t="s">
        <v>43</v>
      </c>
      <c r="I9" s="25" t="s">
        <v>168</v>
      </c>
      <c r="J9" s="25" t="s">
        <v>44</v>
      </c>
      <c r="K9" s="68" t="s">
        <v>164</v>
      </c>
      <c r="L9" s="68" t="s">
        <v>11</v>
      </c>
      <c r="X9" s="25" t="s">
        <v>43</v>
      </c>
      <c r="Y9" s="25" t="s">
        <v>169</v>
      </c>
      <c r="Z9" s="25" t="s">
        <v>44</v>
      </c>
      <c r="AA9" s="4" t="s">
        <v>10</v>
      </c>
      <c r="AB9" s="4" t="s">
        <v>11</v>
      </c>
    </row>
    <row r="10" spans="2:28" x14ac:dyDescent="0.35">
      <c r="C10" s="75">
        <v>1</v>
      </c>
      <c r="D10" s="39"/>
      <c r="E10" s="40"/>
      <c r="F10" s="33"/>
      <c r="G10" s="33"/>
      <c r="H10" s="32">
        <f>D10-MIN(F10,E10)</f>
        <v>0</v>
      </c>
      <c r="I10" s="33"/>
      <c r="J10" s="39"/>
      <c r="K10" s="27">
        <f t="shared" ref="K10:K18" si="0">AA10</f>
        <v>0</v>
      </c>
      <c r="L10" s="27">
        <f>1.23*K10</f>
        <v>0</v>
      </c>
      <c r="N10">
        <f t="shared" ref="N10:N20" si="1">H10*J10</f>
        <v>0</v>
      </c>
      <c r="X10" s="55">
        <f>D10-MIN(F10,E10)</f>
        <v>0</v>
      </c>
      <c r="Y10" s="55">
        <f t="shared" ref="Y10:Y20" si="2">X10+I10</f>
        <v>0</v>
      </c>
      <c r="Z10" s="16">
        <f t="shared" ref="Z10:Z20" si="3">ROUND(J10,3)</f>
        <v>0</v>
      </c>
      <c r="AA10" s="4">
        <f>Y10*Z10</f>
        <v>0</v>
      </c>
      <c r="AB10" s="4">
        <f>1.23*AA10</f>
        <v>0</v>
      </c>
    </row>
    <row r="11" spans="2:28" x14ac:dyDescent="0.35">
      <c r="C11" s="75">
        <v>2</v>
      </c>
      <c r="D11" s="39"/>
      <c r="E11" s="40"/>
      <c r="F11" s="33"/>
      <c r="G11" s="33"/>
      <c r="H11" s="32">
        <f t="shared" ref="H11:H20" si="4">D11-MIN(F11,E11)</f>
        <v>0</v>
      </c>
      <c r="I11" s="33"/>
      <c r="J11" s="39"/>
      <c r="K11" s="27">
        <f t="shared" si="0"/>
        <v>0</v>
      </c>
      <c r="L11" s="27">
        <f t="shared" ref="L11:L20" si="5">1.23*K11</f>
        <v>0</v>
      </c>
      <c r="N11">
        <f t="shared" si="1"/>
        <v>0</v>
      </c>
      <c r="X11" s="55">
        <f t="shared" ref="X11:X20" si="6">D11-MIN(F11,E11)</f>
        <v>0</v>
      </c>
      <c r="Y11" s="55">
        <f t="shared" si="2"/>
        <v>0</v>
      </c>
      <c r="Z11" s="16">
        <f t="shared" si="3"/>
        <v>0</v>
      </c>
      <c r="AA11" s="4">
        <f t="shared" ref="AA11:AA20" si="7">Y11*Z11</f>
        <v>0</v>
      </c>
      <c r="AB11" s="4">
        <f t="shared" ref="AB11:AB20" si="8">1.23*AA11</f>
        <v>0</v>
      </c>
    </row>
    <row r="12" spans="2:28" x14ac:dyDescent="0.35">
      <c r="C12" s="75">
        <v>3</v>
      </c>
      <c r="D12" s="39"/>
      <c r="E12" s="40"/>
      <c r="F12" s="33"/>
      <c r="G12" s="33"/>
      <c r="H12" s="32">
        <f t="shared" si="4"/>
        <v>0</v>
      </c>
      <c r="I12" s="33"/>
      <c r="J12" s="39"/>
      <c r="K12" s="27">
        <f t="shared" si="0"/>
        <v>0</v>
      </c>
      <c r="L12" s="27">
        <f t="shared" si="5"/>
        <v>0</v>
      </c>
      <c r="N12">
        <f t="shared" si="1"/>
        <v>0</v>
      </c>
      <c r="X12" s="55">
        <f t="shared" si="6"/>
        <v>0</v>
      </c>
      <c r="Y12" s="55">
        <f t="shared" si="2"/>
        <v>0</v>
      </c>
      <c r="Z12" s="16">
        <f t="shared" si="3"/>
        <v>0</v>
      </c>
      <c r="AA12" s="4">
        <f t="shared" si="7"/>
        <v>0</v>
      </c>
      <c r="AB12" s="4">
        <f t="shared" si="8"/>
        <v>0</v>
      </c>
    </row>
    <row r="13" spans="2:28" x14ac:dyDescent="0.35">
      <c r="C13" s="75">
        <v>4</v>
      </c>
      <c r="D13" s="39"/>
      <c r="E13" s="40"/>
      <c r="F13" s="33"/>
      <c r="G13" s="33"/>
      <c r="H13" s="32">
        <f t="shared" si="4"/>
        <v>0</v>
      </c>
      <c r="I13" s="33"/>
      <c r="J13" s="39"/>
      <c r="K13" s="27">
        <f t="shared" si="0"/>
        <v>0</v>
      </c>
      <c r="L13" s="27">
        <f t="shared" si="5"/>
        <v>0</v>
      </c>
      <c r="N13">
        <f t="shared" si="1"/>
        <v>0</v>
      </c>
      <c r="X13" s="55">
        <f t="shared" si="6"/>
        <v>0</v>
      </c>
      <c r="Y13" s="55">
        <f t="shared" si="2"/>
        <v>0</v>
      </c>
      <c r="Z13" s="16">
        <f t="shared" si="3"/>
        <v>0</v>
      </c>
      <c r="AA13" s="4">
        <f t="shared" si="7"/>
        <v>0</v>
      </c>
      <c r="AB13" s="4">
        <f t="shared" si="8"/>
        <v>0</v>
      </c>
    </row>
    <row r="14" spans="2:28" x14ac:dyDescent="0.35">
      <c r="C14" s="75">
        <v>5</v>
      </c>
      <c r="D14" s="39"/>
      <c r="E14" s="40"/>
      <c r="F14" s="33"/>
      <c r="G14" s="33"/>
      <c r="H14" s="32">
        <f t="shared" si="4"/>
        <v>0</v>
      </c>
      <c r="I14" s="33"/>
      <c r="J14" s="39"/>
      <c r="K14" s="27">
        <f t="shared" si="0"/>
        <v>0</v>
      </c>
      <c r="L14" s="27">
        <f t="shared" si="5"/>
        <v>0</v>
      </c>
      <c r="N14">
        <f t="shared" si="1"/>
        <v>0</v>
      </c>
      <c r="X14" s="55">
        <f t="shared" si="6"/>
        <v>0</v>
      </c>
      <c r="Y14" s="55">
        <f t="shared" si="2"/>
        <v>0</v>
      </c>
      <c r="Z14" s="16">
        <f t="shared" si="3"/>
        <v>0</v>
      </c>
      <c r="AA14" s="4">
        <f t="shared" si="7"/>
        <v>0</v>
      </c>
      <c r="AB14" s="4">
        <f t="shared" si="8"/>
        <v>0</v>
      </c>
    </row>
    <row r="15" spans="2:28" x14ac:dyDescent="0.35">
      <c r="C15" s="75">
        <v>6</v>
      </c>
      <c r="D15" s="39"/>
      <c r="E15" s="40"/>
      <c r="F15" s="33"/>
      <c r="G15" s="33"/>
      <c r="H15" s="32">
        <f t="shared" si="4"/>
        <v>0</v>
      </c>
      <c r="I15" s="33"/>
      <c r="J15" s="39"/>
      <c r="K15" s="27">
        <f t="shared" si="0"/>
        <v>0</v>
      </c>
      <c r="L15" s="27">
        <f t="shared" si="5"/>
        <v>0</v>
      </c>
      <c r="N15">
        <f t="shared" si="1"/>
        <v>0</v>
      </c>
      <c r="X15" s="55">
        <f t="shared" si="6"/>
        <v>0</v>
      </c>
      <c r="Y15" s="55">
        <f t="shared" si="2"/>
        <v>0</v>
      </c>
      <c r="Z15" s="16">
        <f t="shared" si="3"/>
        <v>0</v>
      </c>
      <c r="AA15" s="4">
        <f t="shared" si="7"/>
        <v>0</v>
      </c>
      <c r="AB15" s="4">
        <f t="shared" si="8"/>
        <v>0</v>
      </c>
    </row>
    <row r="16" spans="2:28" x14ac:dyDescent="0.35">
      <c r="C16" s="75">
        <v>7</v>
      </c>
      <c r="D16" s="39"/>
      <c r="E16" s="40"/>
      <c r="F16" s="33"/>
      <c r="G16" s="33"/>
      <c r="H16" s="32">
        <f t="shared" si="4"/>
        <v>0</v>
      </c>
      <c r="I16" s="33"/>
      <c r="J16" s="39"/>
      <c r="K16" s="27">
        <f t="shared" si="0"/>
        <v>0</v>
      </c>
      <c r="L16" s="27">
        <f t="shared" si="5"/>
        <v>0</v>
      </c>
      <c r="N16">
        <f t="shared" si="1"/>
        <v>0</v>
      </c>
      <c r="X16" s="55">
        <f t="shared" si="6"/>
        <v>0</v>
      </c>
      <c r="Y16" s="55">
        <f t="shared" si="2"/>
        <v>0</v>
      </c>
      <c r="Z16" s="16">
        <f t="shared" si="3"/>
        <v>0</v>
      </c>
      <c r="AA16" s="4">
        <f t="shared" si="7"/>
        <v>0</v>
      </c>
      <c r="AB16" s="4">
        <f t="shared" si="8"/>
        <v>0</v>
      </c>
    </row>
    <row r="17" spans="3:31" x14ac:dyDescent="0.35">
      <c r="C17" s="75">
        <v>8</v>
      </c>
      <c r="D17" s="39"/>
      <c r="E17" s="40"/>
      <c r="F17" s="33"/>
      <c r="G17" s="33"/>
      <c r="H17" s="32">
        <f t="shared" si="4"/>
        <v>0</v>
      </c>
      <c r="I17" s="33"/>
      <c r="J17" s="39"/>
      <c r="K17" s="27">
        <f t="shared" si="0"/>
        <v>0</v>
      </c>
      <c r="L17" s="27">
        <f t="shared" si="5"/>
        <v>0</v>
      </c>
      <c r="N17">
        <f t="shared" si="1"/>
        <v>0</v>
      </c>
      <c r="X17" s="55">
        <f t="shared" si="6"/>
        <v>0</v>
      </c>
      <c r="Y17" s="55">
        <f t="shared" si="2"/>
        <v>0</v>
      </c>
      <c r="Z17" s="16">
        <f t="shared" si="3"/>
        <v>0</v>
      </c>
      <c r="AA17" s="4">
        <f t="shared" si="7"/>
        <v>0</v>
      </c>
      <c r="AB17" s="4">
        <f t="shared" si="8"/>
        <v>0</v>
      </c>
    </row>
    <row r="18" spans="3:31" x14ac:dyDescent="0.35">
      <c r="C18" s="75">
        <v>9</v>
      </c>
      <c r="D18" s="39"/>
      <c r="E18" s="40"/>
      <c r="F18" s="33"/>
      <c r="G18" s="33"/>
      <c r="H18" s="32">
        <f t="shared" si="4"/>
        <v>0</v>
      </c>
      <c r="I18" s="33"/>
      <c r="J18" s="39"/>
      <c r="K18" s="27">
        <f t="shared" si="0"/>
        <v>0</v>
      </c>
      <c r="L18" s="27">
        <f t="shared" si="5"/>
        <v>0</v>
      </c>
      <c r="N18">
        <f t="shared" si="1"/>
        <v>0</v>
      </c>
      <c r="X18" s="55">
        <f t="shared" si="6"/>
        <v>0</v>
      </c>
      <c r="Y18" s="55">
        <f t="shared" si="2"/>
        <v>0</v>
      </c>
      <c r="Z18" s="16">
        <f t="shared" si="3"/>
        <v>0</v>
      </c>
      <c r="AA18" s="4">
        <f t="shared" si="7"/>
        <v>0</v>
      </c>
      <c r="AB18" s="4">
        <f t="shared" si="8"/>
        <v>0</v>
      </c>
    </row>
    <row r="19" spans="3:31" x14ac:dyDescent="0.35">
      <c r="C19" s="75">
        <v>10</v>
      </c>
      <c r="D19" s="39"/>
      <c r="E19" s="40"/>
      <c r="F19" s="33"/>
      <c r="G19" s="33"/>
      <c r="H19" s="32">
        <f t="shared" si="4"/>
        <v>0</v>
      </c>
      <c r="I19" s="33"/>
      <c r="J19" s="39"/>
      <c r="K19" s="27">
        <f>AA19</f>
        <v>0</v>
      </c>
      <c r="L19" s="27">
        <f t="shared" si="5"/>
        <v>0</v>
      </c>
      <c r="N19">
        <f t="shared" si="1"/>
        <v>0</v>
      </c>
      <c r="X19" s="55">
        <f t="shared" si="6"/>
        <v>0</v>
      </c>
      <c r="Y19" s="55">
        <f t="shared" si="2"/>
        <v>0</v>
      </c>
      <c r="Z19" s="16">
        <f t="shared" si="3"/>
        <v>0</v>
      </c>
      <c r="AA19" s="4">
        <f t="shared" si="7"/>
        <v>0</v>
      </c>
      <c r="AB19" s="4">
        <f t="shared" si="8"/>
        <v>0</v>
      </c>
    </row>
    <row r="20" spans="3:31" x14ac:dyDescent="0.35">
      <c r="C20" s="76" t="s">
        <v>24</v>
      </c>
      <c r="D20" s="39"/>
      <c r="E20" s="40"/>
      <c r="F20" s="33"/>
      <c r="G20" s="33"/>
      <c r="H20" s="32">
        <f t="shared" si="4"/>
        <v>0</v>
      </c>
      <c r="I20" s="33"/>
      <c r="J20" s="39"/>
      <c r="K20" s="27">
        <f>AA20</f>
        <v>0</v>
      </c>
      <c r="L20" s="27">
        <f t="shared" si="5"/>
        <v>0</v>
      </c>
      <c r="N20">
        <f t="shared" si="1"/>
        <v>0</v>
      </c>
      <c r="X20" s="55">
        <f t="shared" si="6"/>
        <v>0</v>
      </c>
      <c r="Y20" s="55">
        <f t="shared" si="2"/>
        <v>0</v>
      </c>
      <c r="Z20" s="16">
        <f t="shared" si="3"/>
        <v>0</v>
      </c>
      <c r="AA20" s="4">
        <f t="shared" si="7"/>
        <v>0</v>
      </c>
      <c r="AB20" s="4">
        <f t="shared" si="8"/>
        <v>0</v>
      </c>
    </row>
    <row r="21" spans="3:31" ht="18.5" x14ac:dyDescent="0.45">
      <c r="C21" s="103" t="s">
        <v>161</v>
      </c>
      <c r="D21" s="104"/>
      <c r="E21" s="104"/>
      <c r="F21" s="104"/>
      <c r="G21" s="104"/>
      <c r="H21" s="104"/>
      <c r="I21" s="104"/>
      <c r="J21" s="105"/>
      <c r="K21" s="62">
        <f>AA21</f>
        <v>0</v>
      </c>
      <c r="L21" s="62">
        <f>AB21</f>
        <v>0</v>
      </c>
      <c r="N21">
        <f>SUM(N10:N20)</f>
        <v>0</v>
      </c>
      <c r="O21">
        <f>SUM(J10:J20)</f>
        <v>0</v>
      </c>
      <c r="P21" s="15">
        <f>IFERROR(N21/O21,0)</f>
        <v>0</v>
      </c>
      <c r="Q21" s="15">
        <f>P21*O21*1.23</f>
        <v>0</v>
      </c>
      <c r="Z21" s="19">
        <f>ROUND(SUM(Z10:Z20),3)</f>
        <v>0</v>
      </c>
      <c r="AA21" s="17">
        <f>ROUND(SUM(AA10:AA20),2)</f>
        <v>0</v>
      </c>
      <c r="AB21" s="28">
        <f>ROUND(SUM(AB10:AB20),2)</f>
        <v>0</v>
      </c>
      <c r="AD21" t="e">
        <f>ROUND((AA21)/Z21,2)</f>
        <v>#DIV/0!</v>
      </c>
      <c r="AE21" t="e">
        <f>AD21*Z21</f>
        <v>#DIV/0!</v>
      </c>
    </row>
    <row r="22" spans="3:31" x14ac:dyDescent="0.35"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3:31" x14ac:dyDescent="0.35">
      <c r="C23" s="34"/>
      <c r="D23" s="41"/>
      <c r="E23" s="41"/>
      <c r="F23" s="41"/>
      <c r="G23" s="41"/>
      <c r="H23" s="41"/>
      <c r="I23" s="41"/>
      <c r="J23" s="41"/>
      <c r="K23" s="41"/>
      <c r="L23" s="34"/>
    </row>
    <row r="24" spans="3:31" ht="18.75" customHeight="1" x14ac:dyDescent="0.45">
      <c r="C24" s="60" t="s">
        <v>180</v>
      </c>
      <c r="D24" s="60"/>
      <c r="E24" s="60"/>
      <c r="F24" s="36"/>
      <c r="G24" s="36"/>
      <c r="H24" s="36"/>
      <c r="I24" s="90"/>
      <c r="J24" s="36"/>
      <c r="K24" s="71" t="s">
        <v>2</v>
      </c>
      <c r="L24" s="71" t="s">
        <v>177</v>
      </c>
    </row>
    <row r="25" spans="3:31" ht="72.5" x14ac:dyDescent="0.35">
      <c r="C25" s="23" t="s">
        <v>40</v>
      </c>
      <c r="D25" s="23" t="s">
        <v>45</v>
      </c>
      <c r="E25" s="24" t="s">
        <v>42</v>
      </c>
      <c r="F25" s="23" t="s">
        <v>167</v>
      </c>
      <c r="G25" s="42" t="s">
        <v>7</v>
      </c>
      <c r="H25" s="23" t="s">
        <v>46</v>
      </c>
      <c r="I25" s="23" t="s">
        <v>168</v>
      </c>
      <c r="J25" s="23" t="s">
        <v>44</v>
      </c>
      <c r="K25" s="68" t="s">
        <v>164</v>
      </c>
      <c r="L25" s="68" t="s">
        <v>11</v>
      </c>
      <c r="X25" s="23" t="s">
        <v>46</v>
      </c>
      <c r="Y25" s="23" t="s">
        <v>169</v>
      </c>
      <c r="Z25" s="23" t="s">
        <v>44</v>
      </c>
      <c r="AA25" s="22" t="s">
        <v>10</v>
      </c>
      <c r="AB25" s="4" t="s">
        <v>11</v>
      </c>
    </row>
    <row r="26" spans="3:31" x14ac:dyDescent="0.35">
      <c r="C26" s="75">
        <v>1</v>
      </c>
      <c r="D26" s="39"/>
      <c r="E26" s="39"/>
      <c r="F26" s="33"/>
      <c r="G26" s="33"/>
      <c r="H26" s="32">
        <f>D26-MIN(F26,E26)</f>
        <v>0</v>
      </c>
      <c r="I26" s="33"/>
      <c r="J26" s="39"/>
      <c r="K26" s="27">
        <f t="shared" ref="K26:K36" si="9">AA26</f>
        <v>0</v>
      </c>
      <c r="L26" s="27">
        <f>1.23*K26</f>
        <v>0</v>
      </c>
      <c r="N26">
        <f t="shared" ref="N26:N36" si="10">H26*J26</f>
        <v>0</v>
      </c>
      <c r="X26" s="55">
        <f>D26-MIN(F26,E26)</f>
        <v>0</v>
      </c>
      <c r="Y26" s="55">
        <f t="shared" ref="Y26:Y36" si="11">X26+I26</f>
        <v>0</v>
      </c>
      <c r="Z26" s="16">
        <f t="shared" ref="Z26:Z36" si="12">ROUND(J26,3)</f>
        <v>0</v>
      </c>
      <c r="AA26" s="4">
        <f>Y26*Z26</f>
        <v>0</v>
      </c>
      <c r="AB26" s="4">
        <f>1.23*AA26</f>
        <v>0</v>
      </c>
    </row>
    <row r="27" spans="3:31" x14ac:dyDescent="0.35">
      <c r="C27" s="75">
        <v>2</v>
      </c>
      <c r="D27" s="39"/>
      <c r="E27" s="39"/>
      <c r="F27" s="33"/>
      <c r="G27" s="33"/>
      <c r="H27" s="32">
        <f t="shared" ref="H27:H36" si="13">D27-MIN(F27,E27)</f>
        <v>0</v>
      </c>
      <c r="I27" s="33"/>
      <c r="J27" s="39"/>
      <c r="K27" s="27">
        <f t="shared" si="9"/>
        <v>0</v>
      </c>
      <c r="L27" s="27">
        <f t="shared" ref="L27:L36" si="14">1.23*K27</f>
        <v>0</v>
      </c>
      <c r="N27">
        <f t="shared" si="10"/>
        <v>0</v>
      </c>
      <c r="X27" s="55">
        <f t="shared" ref="X27:X36" si="15">D27-MIN(F27,E27)</f>
        <v>0</v>
      </c>
      <c r="Y27" s="55">
        <f t="shared" si="11"/>
        <v>0</v>
      </c>
      <c r="Z27" s="16">
        <f t="shared" si="12"/>
        <v>0</v>
      </c>
      <c r="AA27" s="4">
        <f t="shared" ref="AA27:AA36" si="16">Y27*Z27</f>
        <v>0</v>
      </c>
      <c r="AB27" s="4">
        <f t="shared" ref="AB27:AB36" si="17">1.23*AA27</f>
        <v>0</v>
      </c>
    </row>
    <row r="28" spans="3:31" x14ac:dyDescent="0.35">
      <c r="C28" s="75">
        <v>3</v>
      </c>
      <c r="D28" s="39"/>
      <c r="E28" s="39"/>
      <c r="F28" s="33"/>
      <c r="G28" s="33"/>
      <c r="H28" s="32">
        <f t="shared" si="13"/>
        <v>0</v>
      </c>
      <c r="I28" s="33"/>
      <c r="J28" s="39"/>
      <c r="K28" s="27">
        <f t="shared" si="9"/>
        <v>0</v>
      </c>
      <c r="L28" s="27">
        <f t="shared" si="14"/>
        <v>0</v>
      </c>
      <c r="N28">
        <f t="shared" si="10"/>
        <v>0</v>
      </c>
      <c r="X28" s="55">
        <f t="shared" si="15"/>
        <v>0</v>
      </c>
      <c r="Y28" s="55">
        <f t="shared" si="11"/>
        <v>0</v>
      </c>
      <c r="Z28" s="16">
        <f t="shared" si="12"/>
        <v>0</v>
      </c>
      <c r="AA28" s="4">
        <f t="shared" si="16"/>
        <v>0</v>
      </c>
      <c r="AB28" s="4">
        <f t="shared" si="17"/>
        <v>0</v>
      </c>
    </row>
    <row r="29" spans="3:31" x14ac:dyDescent="0.35">
      <c r="C29" s="75">
        <v>4</v>
      </c>
      <c r="D29" s="39"/>
      <c r="E29" s="39"/>
      <c r="F29" s="33"/>
      <c r="G29" s="33"/>
      <c r="H29" s="32">
        <f t="shared" si="13"/>
        <v>0</v>
      </c>
      <c r="I29" s="33"/>
      <c r="J29" s="39"/>
      <c r="K29" s="27">
        <f t="shared" si="9"/>
        <v>0</v>
      </c>
      <c r="L29" s="27">
        <f t="shared" si="14"/>
        <v>0</v>
      </c>
      <c r="N29">
        <f t="shared" si="10"/>
        <v>0</v>
      </c>
      <c r="X29" s="55">
        <f t="shared" si="15"/>
        <v>0</v>
      </c>
      <c r="Y29" s="55">
        <f t="shared" si="11"/>
        <v>0</v>
      </c>
      <c r="Z29" s="16">
        <f t="shared" si="12"/>
        <v>0</v>
      </c>
      <c r="AA29" s="4">
        <f t="shared" si="16"/>
        <v>0</v>
      </c>
      <c r="AB29" s="4">
        <f t="shared" si="17"/>
        <v>0</v>
      </c>
    </row>
    <row r="30" spans="3:31" x14ac:dyDescent="0.35">
      <c r="C30" s="75">
        <v>5</v>
      </c>
      <c r="D30" s="39"/>
      <c r="E30" s="39"/>
      <c r="F30" s="33"/>
      <c r="G30" s="33"/>
      <c r="H30" s="32">
        <f t="shared" si="13"/>
        <v>0</v>
      </c>
      <c r="I30" s="33"/>
      <c r="J30" s="39"/>
      <c r="K30" s="27">
        <f t="shared" si="9"/>
        <v>0</v>
      </c>
      <c r="L30" s="27">
        <f t="shared" si="14"/>
        <v>0</v>
      </c>
      <c r="N30">
        <f t="shared" si="10"/>
        <v>0</v>
      </c>
      <c r="X30" s="55">
        <f t="shared" si="15"/>
        <v>0</v>
      </c>
      <c r="Y30" s="55">
        <f t="shared" si="11"/>
        <v>0</v>
      </c>
      <c r="Z30" s="16">
        <f t="shared" si="12"/>
        <v>0</v>
      </c>
      <c r="AA30" s="4">
        <f t="shared" si="16"/>
        <v>0</v>
      </c>
      <c r="AB30" s="4">
        <f t="shared" si="17"/>
        <v>0</v>
      </c>
    </row>
    <row r="31" spans="3:31" x14ac:dyDescent="0.35">
      <c r="C31" s="75">
        <v>6</v>
      </c>
      <c r="D31" s="39"/>
      <c r="E31" s="39"/>
      <c r="F31" s="33"/>
      <c r="G31" s="33"/>
      <c r="H31" s="32">
        <f t="shared" si="13"/>
        <v>0</v>
      </c>
      <c r="I31" s="33"/>
      <c r="J31" s="39"/>
      <c r="K31" s="27">
        <f t="shared" si="9"/>
        <v>0</v>
      </c>
      <c r="L31" s="27">
        <f t="shared" si="14"/>
        <v>0</v>
      </c>
      <c r="N31">
        <f t="shared" si="10"/>
        <v>0</v>
      </c>
      <c r="X31" s="55">
        <f t="shared" si="15"/>
        <v>0</v>
      </c>
      <c r="Y31" s="55">
        <f t="shared" si="11"/>
        <v>0</v>
      </c>
      <c r="Z31" s="16">
        <f t="shared" si="12"/>
        <v>0</v>
      </c>
      <c r="AA31" s="4">
        <f t="shared" si="16"/>
        <v>0</v>
      </c>
      <c r="AB31" s="4">
        <f t="shared" si="17"/>
        <v>0</v>
      </c>
    </row>
    <row r="32" spans="3:31" x14ac:dyDescent="0.35">
      <c r="C32" s="75">
        <v>7</v>
      </c>
      <c r="D32" s="39"/>
      <c r="E32" s="39"/>
      <c r="F32" s="33"/>
      <c r="G32" s="33"/>
      <c r="H32" s="32">
        <f t="shared" si="13"/>
        <v>0</v>
      </c>
      <c r="I32" s="33"/>
      <c r="J32" s="39"/>
      <c r="K32" s="27">
        <f t="shared" si="9"/>
        <v>0</v>
      </c>
      <c r="L32" s="27">
        <f t="shared" si="14"/>
        <v>0</v>
      </c>
      <c r="N32">
        <f t="shared" si="10"/>
        <v>0</v>
      </c>
      <c r="X32" s="55">
        <f t="shared" si="15"/>
        <v>0</v>
      </c>
      <c r="Y32" s="55">
        <f t="shared" si="11"/>
        <v>0</v>
      </c>
      <c r="Z32" s="16">
        <f t="shared" si="12"/>
        <v>0</v>
      </c>
      <c r="AA32" s="4">
        <f t="shared" si="16"/>
        <v>0</v>
      </c>
      <c r="AB32" s="4">
        <f t="shared" si="17"/>
        <v>0</v>
      </c>
    </row>
    <row r="33" spans="3:33" x14ac:dyDescent="0.35">
      <c r="C33" s="75">
        <v>8</v>
      </c>
      <c r="D33" s="39"/>
      <c r="E33" s="39"/>
      <c r="F33" s="33"/>
      <c r="G33" s="33"/>
      <c r="H33" s="32">
        <f t="shared" si="13"/>
        <v>0</v>
      </c>
      <c r="I33" s="33"/>
      <c r="J33" s="39"/>
      <c r="K33" s="27">
        <f t="shared" si="9"/>
        <v>0</v>
      </c>
      <c r="L33" s="27">
        <f t="shared" si="14"/>
        <v>0</v>
      </c>
      <c r="N33">
        <f t="shared" si="10"/>
        <v>0</v>
      </c>
      <c r="X33" s="55">
        <f t="shared" si="15"/>
        <v>0</v>
      </c>
      <c r="Y33" s="55">
        <f t="shared" si="11"/>
        <v>0</v>
      </c>
      <c r="Z33" s="16">
        <f t="shared" si="12"/>
        <v>0</v>
      </c>
      <c r="AA33" s="4">
        <f t="shared" si="16"/>
        <v>0</v>
      </c>
      <c r="AB33" s="4">
        <f t="shared" si="17"/>
        <v>0</v>
      </c>
    </row>
    <row r="34" spans="3:33" x14ac:dyDescent="0.35">
      <c r="C34" s="75">
        <v>9</v>
      </c>
      <c r="D34" s="39"/>
      <c r="E34" s="39"/>
      <c r="F34" s="33"/>
      <c r="G34" s="33"/>
      <c r="H34" s="32">
        <f t="shared" si="13"/>
        <v>0</v>
      </c>
      <c r="I34" s="33"/>
      <c r="J34" s="39"/>
      <c r="K34" s="27">
        <f t="shared" si="9"/>
        <v>0</v>
      </c>
      <c r="L34" s="27">
        <f t="shared" si="14"/>
        <v>0</v>
      </c>
      <c r="N34">
        <f t="shared" si="10"/>
        <v>0</v>
      </c>
      <c r="X34" s="55">
        <f t="shared" si="15"/>
        <v>0</v>
      </c>
      <c r="Y34" s="55">
        <f t="shared" si="11"/>
        <v>0</v>
      </c>
      <c r="Z34" s="16">
        <f t="shared" si="12"/>
        <v>0</v>
      </c>
      <c r="AA34" s="4">
        <f t="shared" si="16"/>
        <v>0</v>
      </c>
      <c r="AB34" s="4">
        <f t="shared" si="17"/>
        <v>0</v>
      </c>
    </row>
    <row r="35" spans="3:33" x14ac:dyDescent="0.35">
      <c r="C35" s="75">
        <v>10</v>
      </c>
      <c r="D35" s="39"/>
      <c r="E35" s="39"/>
      <c r="F35" s="33"/>
      <c r="G35" s="33"/>
      <c r="H35" s="32">
        <f t="shared" si="13"/>
        <v>0</v>
      </c>
      <c r="I35" s="33"/>
      <c r="J35" s="39"/>
      <c r="K35" s="27">
        <f t="shared" si="9"/>
        <v>0</v>
      </c>
      <c r="L35" s="27">
        <f t="shared" si="14"/>
        <v>0</v>
      </c>
      <c r="N35">
        <f t="shared" si="10"/>
        <v>0</v>
      </c>
      <c r="X35" s="55">
        <f t="shared" si="15"/>
        <v>0</v>
      </c>
      <c r="Y35" s="55">
        <f t="shared" si="11"/>
        <v>0</v>
      </c>
      <c r="Z35" s="16">
        <f t="shared" si="12"/>
        <v>0</v>
      </c>
      <c r="AA35" s="4">
        <f t="shared" si="16"/>
        <v>0</v>
      </c>
      <c r="AB35" s="4">
        <f t="shared" si="17"/>
        <v>0</v>
      </c>
    </row>
    <row r="36" spans="3:33" x14ac:dyDescent="0.35">
      <c r="C36" s="76" t="s">
        <v>24</v>
      </c>
      <c r="D36" s="39"/>
      <c r="E36" s="39"/>
      <c r="F36" s="33"/>
      <c r="G36" s="33"/>
      <c r="H36" s="32">
        <f t="shared" si="13"/>
        <v>0</v>
      </c>
      <c r="I36" s="33"/>
      <c r="J36" s="39"/>
      <c r="K36" s="27">
        <f t="shared" si="9"/>
        <v>0</v>
      </c>
      <c r="L36" s="27">
        <f t="shared" si="14"/>
        <v>0</v>
      </c>
      <c r="N36">
        <f t="shared" si="10"/>
        <v>0</v>
      </c>
      <c r="X36" s="55">
        <f t="shared" si="15"/>
        <v>0</v>
      </c>
      <c r="Y36" s="55">
        <f t="shared" si="11"/>
        <v>0</v>
      </c>
      <c r="Z36" s="16">
        <f t="shared" si="12"/>
        <v>0</v>
      </c>
      <c r="AA36" s="4">
        <f t="shared" si="16"/>
        <v>0</v>
      </c>
      <c r="AB36" s="4">
        <f t="shared" si="17"/>
        <v>0</v>
      </c>
    </row>
    <row r="37" spans="3:33" ht="18.5" x14ac:dyDescent="0.45">
      <c r="C37" s="120" t="s">
        <v>162</v>
      </c>
      <c r="D37" s="121"/>
      <c r="E37" s="121"/>
      <c r="F37" s="121"/>
      <c r="G37" s="121"/>
      <c r="H37" s="121"/>
      <c r="I37" s="121"/>
      <c r="J37" s="122"/>
      <c r="K37" s="63">
        <f>AA37</f>
        <v>0</v>
      </c>
      <c r="L37" s="63">
        <f>AB37</f>
        <v>0</v>
      </c>
      <c r="N37">
        <f>SUM(N26:N36)</f>
        <v>0</v>
      </c>
      <c r="O37">
        <f>SUM(J26:J36)</f>
        <v>0</v>
      </c>
      <c r="P37" s="15">
        <f>IFERROR(N37/O37,0)</f>
        <v>0</v>
      </c>
      <c r="Q37" s="15">
        <f>P37*O37*1.23</f>
        <v>0</v>
      </c>
      <c r="Z37" s="18">
        <f>ROUND(SUM(Z26:Z36),3)</f>
        <v>0</v>
      </c>
      <c r="AA37" s="17">
        <f>ROUND(SUM(AA26:AA36),2)</f>
        <v>0</v>
      </c>
      <c r="AB37" s="28">
        <f>ROUND(SUM(AB26:AB36),2)</f>
        <v>0</v>
      </c>
      <c r="AD37" t="e">
        <f>ROUND(AA37/Z37,2)</f>
        <v>#DIV/0!</v>
      </c>
    </row>
    <row r="38" spans="3:33" x14ac:dyDescent="0.35"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3:33" x14ac:dyDescent="0.35"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3:33" ht="19" thickBot="1" x14ac:dyDescent="0.5">
      <c r="C40" s="61" t="s">
        <v>179</v>
      </c>
      <c r="D40" s="61"/>
      <c r="E40" s="61"/>
      <c r="F40" s="36"/>
      <c r="G40" s="36"/>
      <c r="H40" s="36"/>
      <c r="I40" s="90"/>
      <c r="J40" s="36"/>
      <c r="K40" s="72" t="s">
        <v>2</v>
      </c>
      <c r="L40" s="72" t="s">
        <v>47</v>
      </c>
      <c r="AE40" s="118" t="s">
        <v>173</v>
      </c>
      <c r="AF40" s="118"/>
      <c r="AG40" s="118"/>
    </row>
    <row r="41" spans="3:33" ht="73" thickBot="1" x14ac:dyDescent="0.4">
      <c r="C41" s="56" t="s">
        <v>40</v>
      </c>
      <c r="D41" s="56" t="s">
        <v>48</v>
      </c>
      <c r="E41" s="57" t="s">
        <v>42</v>
      </c>
      <c r="F41" s="56" t="s">
        <v>167</v>
      </c>
      <c r="G41" s="45" t="s">
        <v>7</v>
      </c>
      <c r="H41" s="56" t="s">
        <v>49</v>
      </c>
      <c r="I41" s="56" t="s">
        <v>168</v>
      </c>
      <c r="J41" s="56" t="s">
        <v>44</v>
      </c>
      <c r="K41" s="68" t="s">
        <v>164</v>
      </c>
      <c r="L41" s="68" t="s">
        <v>11</v>
      </c>
      <c r="X41" s="56" t="s">
        <v>49</v>
      </c>
      <c r="Y41" s="56" t="s">
        <v>169</v>
      </c>
      <c r="Z41" s="56" t="s">
        <v>44</v>
      </c>
      <c r="AA41" s="4" t="s">
        <v>10</v>
      </c>
      <c r="AB41" s="4" t="s">
        <v>11</v>
      </c>
      <c r="AE41" s="81" t="s">
        <v>170</v>
      </c>
      <c r="AF41" s="81" t="s">
        <v>171</v>
      </c>
      <c r="AG41" s="81" t="s">
        <v>172</v>
      </c>
    </row>
    <row r="42" spans="3:33" ht="15" thickBot="1" x14ac:dyDescent="0.4">
      <c r="C42" s="75">
        <v>1</v>
      </c>
      <c r="D42" s="39"/>
      <c r="E42" s="39"/>
      <c r="F42" s="33"/>
      <c r="G42" s="33"/>
      <c r="H42" s="32">
        <f>D42-MIN(F42,E42)</f>
        <v>0</v>
      </c>
      <c r="I42" s="33"/>
      <c r="J42" s="39"/>
      <c r="K42" s="27">
        <f t="shared" ref="K42:K52" si="18">AA42</f>
        <v>0</v>
      </c>
      <c r="L42" s="27">
        <f>1.23*K42</f>
        <v>0</v>
      </c>
      <c r="N42">
        <f t="shared" ref="N42:N52" si="19">H42*J42</f>
        <v>0</v>
      </c>
      <c r="X42" s="55">
        <f>D42-MIN(F42,E42)</f>
        <v>0</v>
      </c>
      <c r="Y42" s="55">
        <f t="shared" ref="Y42:Y52" si="20">X42+I42</f>
        <v>0</v>
      </c>
      <c r="Z42" s="13">
        <f t="shared" ref="Z42:Z52" si="21">ROUND(J42,3)</f>
        <v>0</v>
      </c>
      <c r="AA42" s="4">
        <f>Y42*Z42</f>
        <v>0</v>
      </c>
      <c r="AB42" s="4">
        <f>1.23*AA42</f>
        <v>0</v>
      </c>
      <c r="AE42" s="86">
        <f>((K59*K60)*1.23-AF42)</f>
        <v>0</v>
      </c>
      <c r="AF42" s="87">
        <f>(K60*0.29)*1.23</f>
        <v>0</v>
      </c>
      <c r="AG42" s="85">
        <f>AE42+AF42</f>
        <v>0</v>
      </c>
    </row>
    <row r="43" spans="3:33" x14ac:dyDescent="0.35">
      <c r="C43" s="75">
        <v>2</v>
      </c>
      <c r="D43" s="39"/>
      <c r="E43" s="39"/>
      <c r="F43" s="33"/>
      <c r="G43" s="33"/>
      <c r="H43" s="32">
        <f t="shared" ref="H43:H52" si="22">D43-MIN(F43,E43)</f>
        <v>0</v>
      </c>
      <c r="I43" s="33"/>
      <c r="J43" s="39"/>
      <c r="K43" s="27">
        <f t="shared" si="18"/>
        <v>0</v>
      </c>
      <c r="L43" s="27">
        <f t="shared" ref="L43:L52" si="23">1.23*K43</f>
        <v>0</v>
      </c>
      <c r="N43">
        <f t="shared" si="19"/>
        <v>0</v>
      </c>
      <c r="X43" s="55">
        <f t="shared" ref="X43:X52" si="24">D43-MIN(F43,E43)</f>
        <v>0</v>
      </c>
      <c r="Y43" s="55">
        <f t="shared" si="20"/>
        <v>0</v>
      </c>
      <c r="Z43" s="13">
        <f t="shared" si="21"/>
        <v>0</v>
      </c>
      <c r="AA43" s="4">
        <f t="shared" ref="AA43:AA52" si="25">Y43*Z43</f>
        <v>0</v>
      </c>
      <c r="AB43" s="4">
        <f t="shared" ref="AB43:AB52" si="26">1.23*AA43</f>
        <v>0</v>
      </c>
      <c r="AE43" s="82"/>
      <c r="AF43" s="83"/>
      <c r="AG43" s="83"/>
    </row>
    <row r="44" spans="3:33" x14ac:dyDescent="0.35">
      <c r="C44" s="75">
        <v>3</v>
      </c>
      <c r="D44" s="39"/>
      <c r="E44" s="39"/>
      <c r="F44" s="33"/>
      <c r="G44" s="33"/>
      <c r="H44" s="32">
        <f t="shared" si="22"/>
        <v>0</v>
      </c>
      <c r="I44" s="33"/>
      <c r="J44" s="39"/>
      <c r="K44" s="27">
        <f t="shared" si="18"/>
        <v>0</v>
      </c>
      <c r="L44" s="27">
        <f t="shared" si="23"/>
        <v>0</v>
      </c>
      <c r="N44">
        <f t="shared" si="19"/>
        <v>0</v>
      </c>
      <c r="X44" s="55">
        <f t="shared" si="24"/>
        <v>0</v>
      </c>
      <c r="Y44" s="55">
        <f t="shared" si="20"/>
        <v>0</v>
      </c>
      <c r="Z44" s="13">
        <f t="shared" si="21"/>
        <v>0</v>
      </c>
      <c r="AA44" s="4">
        <f t="shared" si="25"/>
        <v>0</v>
      </c>
      <c r="AB44" s="4">
        <f t="shared" si="26"/>
        <v>0</v>
      </c>
      <c r="AE44" s="82"/>
      <c r="AF44" s="83"/>
      <c r="AG44" s="83"/>
    </row>
    <row r="45" spans="3:33" x14ac:dyDescent="0.35">
      <c r="C45" s="75">
        <v>4</v>
      </c>
      <c r="D45" s="39"/>
      <c r="E45" s="39"/>
      <c r="F45" s="33"/>
      <c r="G45" s="33"/>
      <c r="H45" s="32">
        <f t="shared" si="22"/>
        <v>0</v>
      </c>
      <c r="I45" s="33"/>
      <c r="J45" s="39"/>
      <c r="K45" s="27">
        <f t="shared" si="18"/>
        <v>0</v>
      </c>
      <c r="L45" s="27">
        <f t="shared" si="23"/>
        <v>0</v>
      </c>
      <c r="N45">
        <f t="shared" si="19"/>
        <v>0</v>
      </c>
      <c r="X45" s="55">
        <f t="shared" si="24"/>
        <v>0</v>
      </c>
      <c r="Y45" s="55">
        <f t="shared" si="20"/>
        <v>0</v>
      </c>
      <c r="Z45" s="13">
        <f t="shared" si="21"/>
        <v>0</v>
      </c>
      <c r="AA45" s="4">
        <f t="shared" si="25"/>
        <v>0</v>
      </c>
      <c r="AB45" s="4">
        <f t="shared" si="26"/>
        <v>0</v>
      </c>
      <c r="AE45" s="82"/>
      <c r="AF45" s="83"/>
      <c r="AG45" s="83"/>
    </row>
    <row r="46" spans="3:33" x14ac:dyDescent="0.35">
      <c r="C46" s="75">
        <v>5</v>
      </c>
      <c r="D46" s="39"/>
      <c r="E46" s="39"/>
      <c r="F46" s="33"/>
      <c r="G46" s="33"/>
      <c r="H46" s="32">
        <f t="shared" si="22"/>
        <v>0</v>
      </c>
      <c r="I46" s="33"/>
      <c r="J46" s="39"/>
      <c r="K46" s="27">
        <f t="shared" si="18"/>
        <v>0</v>
      </c>
      <c r="L46" s="27">
        <f t="shared" si="23"/>
        <v>0</v>
      </c>
      <c r="N46">
        <f t="shared" si="19"/>
        <v>0</v>
      </c>
      <c r="X46" s="55">
        <f t="shared" si="24"/>
        <v>0</v>
      </c>
      <c r="Y46" s="55">
        <f t="shared" si="20"/>
        <v>0</v>
      </c>
      <c r="Z46" s="13">
        <f t="shared" si="21"/>
        <v>0</v>
      </c>
      <c r="AA46" s="4">
        <f t="shared" si="25"/>
        <v>0</v>
      </c>
      <c r="AB46" s="4">
        <f t="shared" si="26"/>
        <v>0</v>
      </c>
      <c r="AE46" s="82"/>
      <c r="AF46" s="83"/>
      <c r="AG46" s="83"/>
    </row>
    <row r="47" spans="3:33" x14ac:dyDescent="0.35">
      <c r="C47" s="75">
        <v>6</v>
      </c>
      <c r="D47" s="39"/>
      <c r="E47" s="39"/>
      <c r="F47" s="33"/>
      <c r="G47" s="33"/>
      <c r="H47" s="32">
        <f t="shared" si="22"/>
        <v>0</v>
      </c>
      <c r="I47" s="33"/>
      <c r="J47" s="39"/>
      <c r="K47" s="27">
        <f t="shared" si="18"/>
        <v>0</v>
      </c>
      <c r="L47" s="27">
        <f t="shared" si="23"/>
        <v>0</v>
      </c>
      <c r="N47">
        <f t="shared" si="19"/>
        <v>0</v>
      </c>
      <c r="X47" s="55">
        <f t="shared" si="24"/>
        <v>0</v>
      </c>
      <c r="Y47" s="55">
        <f t="shared" si="20"/>
        <v>0</v>
      </c>
      <c r="Z47" s="13">
        <f t="shared" si="21"/>
        <v>0</v>
      </c>
      <c r="AA47" s="4">
        <f t="shared" si="25"/>
        <v>0</v>
      </c>
      <c r="AB47" s="4">
        <f t="shared" si="26"/>
        <v>0</v>
      </c>
      <c r="AE47" s="82"/>
      <c r="AF47" s="83"/>
      <c r="AG47" s="83"/>
    </row>
    <row r="48" spans="3:33" x14ac:dyDescent="0.35">
      <c r="C48" s="75">
        <v>7</v>
      </c>
      <c r="D48" s="39"/>
      <c r="E48" s="39"/>
      <c r="F48" s="33"/>
      <c r="G48" s="33"/>
      <c r="H48" s="32">
        <f t="shared" si="22"/>
        <v>0</v>
      </c>
      <c r="I48" s="33"/>
      <c r="J48" s="39"/>
      <c r="K48" s="27">
        <f t="shared" si="18"/>
        <v>0</v>
      </c>
      <c r="L48" s="27">
        <f t="shared" si="23"/>
        <v>0</v>
      </c>
      <c r="N48">
        <f t="shared" si="19"/>
        <v>0</v>
      </c>
      <c r="X48" s="55">
        <f t="shared" si="24"/>
        <v>0</v>
      </c>
      <c r="Y48" s="55">
        <f t="shared" si="20"/>
        <v>0</v>
      </c>
      <c r="Z48" s="13">
        <f t="shared" si="21"/>
        <v>0</v>
      </c>
      <c r="AA48" s="4">
        <f t="shared" si="25"/>
        <v>0</v>
      </c>
      <c r="AB48" s="4">
        <f t="shared" si="26"/>
        <v>0</v>
      </c>
      <c r="AE48" s="82"/>
      <c r="AF48" s="83"/>
      <c r="AG48" s="83"/>
    </row>
    <row r="49" spans="3:33" x14ac:dyDescent="0.35">
      <c r="C49" s="75">
        <v>8</v>
      </c>
      <c r="D49" s="39"/>
      <c r="E49" s="39"/>
      <c r="F49" s="33"/>
      <c r="G49" s="33"/>
      <c r="H49" s="32">
        <f t="shared" si="22"/>
        <v>0</v>
      </c>
      <c r="I49" s="33"/>
      <c r="J49" s="39"/>
      <c r="K49" s="27">
        <f t="shared" si="18"/>
        <v>0</v>
      </c>
      <c r="L49" s="27">
        <f t="shared" si="23"/>
        <v>0</v>
      </c>
      <c r="N49">
        <f t="shared" si="19"/>
        <v>0</v>
      </c>
      <c r="X49" s="55">
        <f t="shared" si="24"/>
        <v>0</v>
      </c>
      <c r="Y49" s="55">
        <f t="shared" si="20"/>
        <v>0</v>
      </c>
      <c r="Z49" s="13">
        <f t="shared" si="21"/>
        <v>0</v>
      </c>
      <c r="AA49" s="4">
        <f t="shared" si="25"/>
        <v>0</v>
      </c>
      <c r="AB49" s="4">
        <f t="shared" si="26"/>
        <v>0</v>
      </c>
      <c r="AE49" s="82"/>
      <c r="AF49" s="83"/>
      <c r="AG49" s="83"/>
    </row>
    <row r="50" spans="3:33" x14ac:dyDescent="0.35">
      <c r="C50" s="75">
        <v>9</v>
      </c>
      <c r="D50" s="39"/>
      <c r="E50" s="39"/>
      <c r="F50" s="33"/>
      <c r="G50" s="33"/>
      <c r="H50" s="32">
        <f t="shared" si="22"/>
        <v>0</v>
      </c>
      <c r="I50" s="33"/>
      <c r="J50" s="39"/>
      <c r="K50" s="27">
        <f t="shared" si="18"/>
        <v>0</v>
      </c>
      <c r="L50" s="27">
        <f t="shared" si="23"/>
        <v>0</v>
      </c>
      <c r="N50">
        <f t="shared" si="19"/>
        <v>0</v>
      </c>
      <c r="X50" s="55">
        <f t="shared" si="24"/>
        <v>0</v>
      </c>
      <c r="Y50" s="55">
        <f t="shared" si="20"/>
        <v>0</v>
      </c>
      <c r="Z50" s="13">
        <f t="shared" si="21"/>
        <v>0</v>
      </c>
      <c r="AA50" s="4">
        <f t="shared" si="25"/>
        <v>0</v>
      </c>
      <c r="AB50" s="4">
        <f t="shared" si="26"/>
        <v>0</v>
      </c>
      <c r="AE50" s="82"/>
      <c r="AF50" s="83"/>
      <c r="AG50" s="83"/>
    </row>
    <row r="51" spans="3:33" x14ac:dyDescent="0.35">
      <c r="C51" s="75">
        <v>10</v>
      </c>
      <c r="D51" s="39"/>
      <c r="E51" s="39"/>
      <c r="F51" s="33"/>
      <c r="G51" s="33"/>
      <c r="H51" s="32">
        <f t="shared" si="22"/>
        <v>0</v>
      </c>
      <c r="I51" s="33"/>
      <c r="J51" s="39"/>
      <c r="K51" s="27">
        <f t="shared" si="18"/>
        <v>0</v>
      </c>
      <c r="L51" s="27">
        <f t="shared" si="23"/>
        <v>0</v>
      </c>
      <c r="N51">
        <f t="shared" si="19"/>
        <v>0</v>
      </c>
      <c r="X51" s="55">
        <f t="shared" si="24"/>
        <v>0</v>
      </c>
      <c r="Y51" s="55">
        <f t="shared" si="20"/>
        <v>0</v>
      </c>
      <c r="Z51" s="13">
        <f t="shared" si="21"/>
        <v>0</v>
      </c>
      <c r="AA51" s="4">
        <f t="shared" si="25"/>
        <v>0</v>
      </c>
      <c r="AB51" s="4">
        <f t="shared" si="26"/>
        <v>0</v>
      </c>
      <c r="AE51" s="82"/>
      <c r="AF51" s="83"/>
      <c r="AG51" s="83"/>
    </row>
    <row r="52" spans="3:33" x14ac:dyDescent="0.35">
      <c r="C52" s="76" t="s">
        <v>24</v>
      </c>
      <c r="D52" s="39"/>
      <c r="E52" s="39"/>
      <c r="F52" s="33"/>
      <c r="G52" s="33"/>
      <c r="H52" s="32">
        <f t="shared" si="22"/>
        <v>0</v>
      </c>
      <c r="I52" s="33"/>
      <c r="J52" s="39"/>
      <c r="K52" s="27">
        <f t="shared" si="18"/>
        <v>0</v>
      </c>
      <c r="L52" s="27">
        <f t="shared" si="23"/>
        <v>0</v>
      </c>
      <c r="N52">
        <f t="shared" si="19"/>
        <v>0</v>
      </c>
      <c r="X52" s="55">
        <f t="shared" si="24"/>
        <v>0</v>
      </c>
      <c r="Y52" s="55">
        <f t="shared" si="20"/>
        <v>0</v>
      </c>
      <c r="Z52" s="13">
        <f t="shared" si="21"/>
        <v>0</v>
      </c>
      <c r="AA52" s="4">
        <f t="shared" si="25"/>
        <v>0</v>
      </c>
      <c r="AB52" s="4">
        <f t="shared" si="26"/>
        <v>0</v>
      </c>
      <c r="AE52" s="82"/>
      <c r="AF52" s="83"/>
      <c r="AG52" s="83"/>
    </row>
    <row r="53" spans="3:33" ht="18.5" x14ac:dyDescent="0.45">
      <c r="C53" s="123" t="s">
        <v>163</v>
      </c>
      <c r="D53" s="124"/>
      <c r="E53" s="124"/>
      <c r="F53" s="124"/>
      <c r="G53" s="124"/>
      <c r="H53" s="124"/>
      <c r="I53" s="124"/>
      <c r="J53" s="125"/>
      <c r="K53" s="64">
        <f>AA53</f>
        <v>0</v>
      </c>
      <c r="L53" s="64">
        <f>AB53</f>
        <v>0</v>
      </c>
      <c r="N53">
        <f>SUM(N42:N52)</f>
        <v>0</v>
      </c>
      <c r="O53">
        <f>SUM(J42:J52)</f>
        <v>0</v>
      </c>
      <c r="P53" s="15">
        <f>IFERROR(N53/O53,0)</f>
        <v>0</v>
      </c>
      <c r="Q53" s="15">
        <f>P53*O53*1.23</f>
        <v>0</v>
      </c>
      <c r="Z53" s="18">
        <f>ROUND(SUM(Z42:Z52),3)</f>
        <v>0</v>
      </c>
      <c r="AA53" s="17">
        <f>ROUND(SUM(AA42:AA52),2)</f>
        <v>0</v>
      </c>
      <c r="AB53" s="28">
        <f>ROUND(SUM(AB42:AB52),2)</f>
        <v>0</v>
      </c>
      <c r="AD53" t="e">
        <f>ROUND(AA53/Z53,2)</f>
        <v>#DIV/0!</v>
      </c>
      <c r="AE53" s="82"/>
      <c r="AF53" s="83"/>
      <c r="AG53" s="84"/>
    </row>
    <row r="54" spans="3:33" x14ac:dyDescent="0.35"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3:33" ht="15" thickBot="1" x14ac:dyDescent="0.4"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3:33" ht="19.5" thickTop="1" thickBot="1" x14ac:dyDescent="0.5">
      <c r="C56" s="101" t="s">
        <v>27</v>
      </c>
      <c r="D56" s="102"/>
      <c r="E56" s="102"/>
      <c r="F56" s="102"/>
      <c r="G56" s="102"/>
      <c r="H56" s="102"/>
      <c r="I56" s="102"/>
      <c r="J56" s="102"/>
      <c r="K56" s="29">
        <f>IFERROR(AD65,0)</f>
        <v>0</v>
      </c>
      <c r="L56" s="29">
        <f>IFERROR(AE65,0)</f>
        <v>0</v>
      </c>
      <c r="N56">
        <f>(P21+P37+P53)/3</f>
        <v>0</v>
      </c>
      <c r="O56" s="14">
        <f>ROUND(N56,2)</f>
        <v>0</v>
      </c>
      <c r="P56" t="s">
        <v>28</v>
      </c>
      <c r="Z56" t="e">
        <f>ROUND((AA53+AA37+AA21)/(Z21+Z37+Z53),2)</f>
        <v>#DIV/0!</v>
      </c>
    </row>
    <row r="57" spans="3:33" ht="17.5" thickTop="1" x14ac:dyDescent="0.4">
      <c r="C57" s="47"/>
      <c r="D57" s="44"/>
      <c r="E57" s="44"/>
      <c r="F57" s="44"/>
      <c r="G57" s="44"/>
      <c r="H57" s="44"/>
      <c r="I57" s="44"/>
      <c r="J57" s="44"/>
      <c r="K57" s="48"/>
      <c r="L57" s="48"/>
      <c r="N57">
        <f>SUM(J10:J20)+SUM(J26:J36)+SUM(J42:J52)</f>
        <v>0</v>
      </c>
      <c r="O57" s="14">
        <f>ROUND(N57,3)</f>
        <v>0</v>
      </c>
      <c r="P57" t="s">
        <v>29</v>
      </c>
      <c r="AD57" t="e">
        <f>(AD53+AD37+AD21)/3</f>
        <v>#DIV/0!</v>
      </c>
    </row>
    <row r="58" spans="3:33" ht="17.5" thickBot="1" x14ac:dyDescent="0.45">
      <c r="C58" s="47"/>
      <c r="D58" s="44"/>
      <c r="E58" s="44"/>
      <c r="F58" s="44"/>
      <c r="G58" s="44"/>
      <c r="H58" s="44"/>
      <c r="I58" s="44"/>
      <c r="J58" s="44"/>
      <c r="K58" s="48"/>
      <c r="L58" s="48"/>
      <c r="AA58" s="20">
        <f>ROUND((Z37+Z53+Z21),3)</f>
        <v>0</v>
      </c>
    </row>
    <row r="59" spans="3:33" ht="19" thickBot="1" x14ac:dyDescent="0.5">
      <c r="C59" s="95" t="s">
        <v>181</v>
      </c>
      <c r="D59" s="96"/>
      <c r="E59" s="96"/>
      <c r="F59" s="96"/>
      <c r="G59" s="96"/>
      <c r="H59" s="96"/>
      <c r="I59" s="96"/>
      <c r="J59" s="96"/>
      <c r="K59" s="30">
        <f>ROUND(IFERROR(AD64,"0"),6)</f>
        <v>0</v>
      </c>
      <c r="L59" s="49" t="s">
        <v>30</v>
      </c>
    </row>
    <row r="60" spans="3:33" ht="19.5" thickTop="1" thickBot="1" x14ac:dyDescent="0.5">
      <c r="C60" s="97" t="s">
        <v>31</v>
      </c>
      <c r="D60" s="98"/>
      <c r="E60" s="98"/>
      <c r="F60" s="98"/>
      <c r="G60" s="98"/>
      <c r="H60" s="98"/>
      <c r="I60" s="98"/>
      <c r="J60" s="98"/>
      <c r="K60" s="31">
        <f>AA58</f>
        <v>0</v>
      </c>
      <c r="L60" s="49" t="s">
        <v>30</v>
      </c>
      <c r="AA60">
        <f>K59*K60</f>
        <v>0</v>
      </c>
    </row>
    <row r="61" spans="3:33" ht="17.5" hidden="1" thickBot="1" x14ac:dyDescent="0.45">
      <c r="C61" s="99" t="s">
        <v>32</v>
      </c>
      <c r="D61" s="100"/>
      <c r="E61" s="100"/>
      <c r="F61" s="100"/>
      <c r="G61" s="100"/>
      <c r="H61" s="100"/>
      <c r="I61" s="100"/>
      <c r="J61" s="100"/>
      <c r="K61" s="50">
        <f>K59*K60</f>
        <v>0</v>
      </c>
      <c r="L61" s="50">
        <f>K61*1.23</f>
        <v>0</v>
      </c>
    </row>
    <row r="62" spans="3:33" x14ac:dyDescent="0.35"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3:33" x14ac:dyDescent="0.35">
      <c r="C63" s="52" t="s">
        <v>33</v>
      </c>
      <c r="D63" s="51"/>
      <c r="E63" s="44"/>
      <c r="F63" s="44"/>
      <c r="G63" s="44"/>
      <c r="H63" s="44"/>
      <c r="I63" s="44"/>
      <c r="J63" s="44"/>
      <c r="K63" s="44"/>
      <c r="L63" s="44"/>
    </row>
    <row r="64" spans="3:33" x14ac:dyDescent="0.35">
      <c r="C64" s="52" t="s">
        <v>34</v>
      </c>
      <c r="D64" s="51"/>
      <c r="E64" s="44"/>
      <c r="F64" s="44"/>
      <c r="G64" s="44"/>
      <c r="H64" s="44"/>
      <c r="I64" s="44"/>
      <c r="J64" s="44"/>
      <c r="K64" s="44"/>
      <c r="L64" s="44"/>
      <c r="AD64" s="88" t="e">
        <f>ROUND((Z10*Y10+Z11*Y11+Z12*Y12+Z13*Y13+Z14*Y14+Z15*Y15+Z16*Y16+Z17*Y17+Z18*Y18+Z19*Y19+Z20*Y20+Z26*Y26+Z27*Y27+Z28*Y28+Z29*Y29+Z30*Y30+Z31*Y31+Z32*Y32+Z33*Y33+Z34*Y34+Z35*Y35+Z36*Y36+Z42*Y42+Z43*Y43+Z44*Y44+Z45*Y45+Z46*Y46+Z47*Y47+Z48*Y48+Z49*Y49+Z50*Y50+Z51*Y51+Z52*Y52)/AA58,6)</f>
        <v>#DIV/0!</v>
      </c>
    </row>
    <row r="65" spans="3:31" x14ac:dyDescent="0.35">
      <c r="C65" s="52" t="s">
        <v>35</v>
      </c>
      <c r="D65" s="77"/>
      <c r="E65" s="44"/>
      <c r="F65" s="44"/>
      <c r="G65" s="44"/>
      <c r="H65" s="44"/>
      <c r="I65" s="44"/>
      <c r="J65" s="44"/>
      <c r="K65" s="44"/>
      <c r="L65" s="44"/>
      <c r="AA65" s="14"/>
      <c r="AC65" t="s">
        <v>36</v>
      </c>
      <c r="AD65" s="21" t="e">
        <f>AD64*K60</f>
        <v>#DIV/0!</v>
      </c>
      <c r="AE65" s="21" t="e">
        <f>ROUND(AD65*1.23,2)</f>
        <v>#DIV/0!</v>
      </c>
    </row>
    <row r="66" spans="3:31" hidden="1" x14ac:dyDescent="0.35"/>
    <row r="67" spans="3:31" hidden="1" x14ac:dyDescent="0.35">
      <c r="L67" s="3">
        <f>K59*K60</f>
        <v>0</v>
      </c>
      <c r="M67" t="s">
        <v>37</v>
      </c>
    </row>
    <row r="68" spans="3:31" hidden="1" x14ac:dyDescent="0.35">
      <c r="L68" s="3">
        <f>L67*1.23</f>
        <v>0</v>
      </c>
      <c r="M68" t="s">
        <v>37</v>
      </c>
    </row>
    <row r="69" spans="3:31" hidden="1" x14ac:dyDescent="0.35">
      <c r="V69" s="21">
        <f>K59*K60</f>
        <v>0</v>
      </c>
    </row>
    <row r="70" spans="3:31" x14ac:dyDescent="0.35">
      <c r="V70" s="21">
        <f>V69*1.23</f>
        <v>0</v>
      </c>
    </row>
    <row r="71" spans="3:31" x14ac:dyDescent="0.35">
      <c r="AA71" s="94" t="s">
        <v>174</v>
      </c>
      <c r="AB71" s="94"/>
      <c r="AC71" s="94"/>
    </row>
  </sheetData>
  <sheetProtection algorithmName="SHA-512" hashValue="g2oQAHxZzIQFiQYT7lJT/PrMWFxHVYpaeWnhRoSTgQ9vhemIcp056QmYVpxv40X4Vaucd+m5T2tFG3n+zOcO1A==" saltValue="DPAhKUCqyy65oPgMDt6JBg==" spinCount="100000" sheet="1" objects="1" scenarios="1"/>
  <mergeCells count="13">
    <mergeCell ref="AE40:AG40"/>
    <mergeCell ref="AA71:AC71"/>
    <mergeCell ref="C2:L2"/>
    <mergeCell ref="C3:F3"/>
    <mergeCell ref="D5:L5"/>
    <mergeCell ref="D6:L6"/>
    <mergeCell ref="C21:J21"/>
    <mergeCell ref="C37:J37"/>
    <mergeCell ref="C53:J53"/>
    <mergeCell ref="C56:J56"/>
    <mergeCell ref="C59:J59"/>
    <mergeCell ref="C60:J60"/>
    <mergeCell ref="C61:J61"/>
  </mergeCells>
  <dataValidations count="1">
    <dataValidation type="decimal" operator="lessThanOrEqual" allowBlank="1" showInputMessage="1" showErrorMessage="1" sqref="D10:D20 D26:D36 D42:D52">
      <formula1>E10</formula1>
    </dataValidation>
  </dataValidations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59" sqref="F59"/>
    </sheetView>
  </sheetViews>
  <sheetFormatPr defaultRowHeight="14.5" x14ac:dyDescent="0.35"/>
  <cols>
    <col min="1" max="1" width="30.90625" customWidth="1"/>
  </cols>
  <sheetData>
    <row r="1" spans="1:1" x14ac:dyDescent="0.35">
      <c r="A1" s="6" t="s">
        <v>50</v>
      </c>
    </row>
    <row r="2" spans="1:1" x14ac:dyDescent="0.35">
      <c r="A2" s="6" t="s">
        <v>51</v>
      </c>
    </row>
    <row r="3" spans="1:1" x14ac:dyDescent="0.35">
      <c r="A3" s="6" t="s">
        <v>52</v>
      </c>
    </row>
    <row r="4" spans="1:1" x14ac:dyDescent="0.35">
      <c r="A4" s="6" t="s">
        <v>53</v>
      </c>
    </row>
    <row r="5" spans="1:1" x14ac:dyDescent="0.35">
      <c r="A5" s="6" t="s">
        <v>54</v>
      </c>
    </row>
    <row r="6" spans="1:1" x14ac:dyDescent="0.35">
      <c r="A6" s="6" t="s">
        <v>55</v>
      </c>
    </row>
    <row r="7" spans="1:1" x14ac:dyDescent="0.35">
      <c r="A7" s="6" t="s">
        <v>56</v>
      </c>
    </row>
    <row r="8" spans="1:1" x14ac:dyDescent="0.35">
      <c r="A8" s="6" t="s">
        <v>57</v>
      </c>
    </row>
    <row r="9" spans="1:1" x14ac:dyDescent="0.35">
      <c r="A9" s="6" t="s">
        <v>58</v>
      </c>
    </row>
    <row r="10" spans="1:1" x14ac:dyDescent="0.35">
      <c r="A10" s="6" t="s">
        <v>59</v>
      </c>
    </row>
    <row r="11" spans="1:1" x14ac:dyDescent="0.35">
      <c r="A11" s="6" t="s">
        <v>60</v>
      </c>
    </row>
    <row r="12" spans="1:1" x14ac:dyDescent="0.35">
      <c r="A12" s="6" t="s">
        <v>61</v>
      </c>
    </row>
    <row r="13" spans="1:1" x14ac:dyDescent="0.35">
      <c r="A13" s="6" t="s">
        <v>62</v>
      </c>
    </row>
    <row r="14" spans="1:1" x14ac:dyDescent="0.35">
      <c r="A14" s="6" t="s">
        <v>63</v>
      </c>
    </row>
    <row r="15" spans="1:1" x14ac:dyDescent="0.35">
      <c r="A15" s="6" t="s">
        <v>64</v>
      </c>
    </row>
    <row r="16" spans="1:1" x14ac:dyDescent="0.35">
      <c r="A16" s="6" t="s">
        <v>65</v>
      </c>
    </row>
    <row r="17" spans="1:1" x14ac:dyDescent="0.35">
      <c r="A17" s="6" t="s">
        <v>66</v>
      </c>
    </row>
    <row r="18" spans="1:1" x14ac:dyDescent="0.35">
      <c r="A18" s="6" t="s">
        <v>67</v>
      </c>
    </row>
    <row r="19" spans="1:1" x14ac:dyDescent="0.35">
      <c r="A19" s="6" t="s">
        <v>68</v>
      </c>
    </row>
    <row r="20" spans="1:1" x14ac:dyDescent="0.35">
      <c r="A20" s="6" t="s">
        <v>69</v>
      </c>
    </row>
    <row r="21" spans="1:1" x14ac:dyDescent="0.35">
      <c r="A21" s="6" t="s">
        <v>70</v>
      </c>
    </row>
    <row r="22" spans="1:1" x14ac:dyDescent="0.35">
      <c r="A22" s="6" t="s">
        <v>71</v>
      </c>
    </row>
    <row r="23" spans="1:1" x14ac:dyDescent="0.35">
      <c r="A23" s="6" t="s">
        <v>72</v>
      </c>
    </row>
    <row r="24" spans="1:1" x14ac:dyDescent="0.35">
      <c r="A24" s="6" t="s">
        <v>73</v>
      </c>
    </row>
    <row r="25" spans="1:1" x14ac:dyDescent="0.35">
      <c r="A25" s="6" t="s">
        <v>74</v>
      </c>
    </row>
    <row r="26" spans="1:1" x14ac:dyDescent="0.35">
      <c r="A26" s="6" t="s">
        <v>75</v>
      </c>
    </row>
    <row r="27" spans="1:1" x14ac:dyDescent="0.35">
      <c r="A27" s="6" t="s">
        <v>76</v>
      </c>
    </row>
    <row r="28" spans="1:1" x14ac:dyDescent="0.35">
      <c r="A28" s="6" t="s">
        <v>77</v>
      </c>
    </row>
    <row r="29" spans="1:1" x14ac:dyDescent="0.35">
      <c r="A29" s="6" t="s">
        <v>78</v>
      </c>
    </row>
    <row r="30" spans="1:1" x14ac:dyDescent="0.35">
      <c r="A30" s="6" t="s">
        <v>79</v>
      </c>
    </row>
    <row r="31" spans="1:1" x14ac:dyDescent="0.35">
      <c r="A31" s="6" t="s">
        <v>80</v>
      </c>
    </row>
    <row r="32" spans="1:1" x14ac:dyDescent="0.35">
      <c r="A32" s="6" t="s">
        <v>81</v>
      </c>
    </row>
    <row r="33" spans="1:1" x14ac:dyDescent="0.35">
      <c r="A33" s="6" t="s">
        <v>82</v>
      </c>
    </row>
    <row r="34" spans="1:1" x14ac:dyDescent="0.35">
      <c r="A34" s="6" t="s">
        <v>83</v>
      </c>
    </row>
    <row r="35" spans="1:1" x14ac:dyDescent="0.35">
      <c r="A35" s="6" t="s">
        <v>84</v>
      </c>
    </row>
    <row r="36" spans="1:1" x14ac:dyDescent="0.35">
      <c r="A36" s="6" t="s">
        <v>85</v>
      </c>
    </row>
    <row r="37" spans="1:1" x14ac:dyDescent="0.35">
      <c r="A37" s="6" t="s">
        <v>86</v>
      </c>
    </row>
    <row r="38" spans="1:1" x14ac:dyDescent="0.35">
      <c r="A38" s="6" t="s">
        <v>87</v>
      </c>
    </row>
    <row r="39" spans="1:1" x14ac:dyDescent="0.35">
      <c r="A39" s="6" t="s">
        <v>88</v>
      </c>
    </row>
    <row r="40" spans="1:1" x14ac:dyDescent="0.35">
      <c r="A40" s="6" t="s">
        <v>89</v>
      </c>
    </row>
    <row r="41" spans="1:1" x14ac:dyDescent="0.35">
      <c r="A41" s="6" t="s">
        <v>90</v>
      </c>
    </row>
    <row r="42" spans="1:1" x14ac:dyDescent="0.35">
      <c r="A42" s="6" t="s">
        <v>91</v>
      </c>
    </row>
    <row r="43" spans="1:1" x14ac:dyDescent="0.35">
      <c r="A43" s="6" t="s">
        <v>92</v>
      </c>
    </row>
    <row r="44" spans="1:1" x14ac:dyDescent="0.35">
      <c r="A44" s="6" t="s">
        <v>93</v>
      </c>
    </row>
    <row r="45" spans="1:1" x14ac:dyDescent="0.35">
      <c r="A45" s="6" t="s">
        <v>94</v>
      </c>
    </row>
    <row r="46" spans="1:1" x14ac:dyDescent="0.35">
      <c r="A46" s="6" t="s">
        <v>95</v>
      </c>
    </row>
    <row r="47" spans="1:1" x14ac:dyDescent="0.35">
      <c r="A47" s="6" t="s">
        <v>96</v>
      </c>
    </row>
    <row r="48" spans="1:1" x14ac:dyDescent="0.35">
      <c r="A48" s="6" t="s">
        <v>97</v>
      </c>
    </row>
    <row r="49" spans="1:1" x14ac:dyDescent="0.35">
      <c r="A49" s="6" t="s">
        <v>98</v>
      </c>
    </row>
    <row r="50" spans="1:1" x14ac:dyDescent="0.35">
      <c r="A50" s="6" t="s">
        <v>99</v>
      </c>
    </row>
    <row r="51" spans="1:1" x14ac:dyDescent="0.35">
      <c r="A51" s="6" t="s">
        <v>100</v>
      </c>
    </row>
    <row r="52" spans="1:1" x14ac:dyDescent="0.35">
      <c r="A52" s="6" t="s">
        <v>101</v>
      </c>
    </row>
    <row r="53" spans="1:1" x14ac:dyDescent="0.35">
      <c r="A53" s="6" t="s">
        <v>102</v>
      </c>
    </row>
    <row r="54" spans="1:1" x14ac:dyDescent="0.35">
      <c r="A54" s="6" t="s">
        <v>103</v>
      </c>
    </row>
    <row r="55" spans="1:1" x14ac:dyDescent="0.35">
      <c r="A55" s="6" t="s">
        <v>104</v>
      </c>
    </row>
    <row r="56" spans="1:1" x14ac:dyDescent="0.35">
      <c r="A56" s="6" t="s">
        <v>105</v>
      </c>
    </row>
    <row r="57" spans="1:1" x14ac:dyDescent="0.35">
      <c r="A57" s="6" t="s">
        <v>106</v>
      </c>
    </row>
    <row r="58" spans="1:1" x14ac:dyDescent="0.35">
      <c r="A58" s="6" t="s">
        <v>107</v>
      </c>
    </row>
    <row r="59" spans="1:1" x14ac:dyDescent="0.35">
      <c r="A59" s="6" t="s">
        <v>108</v>
      </c>
    </row>
    <row r="60" spans="1:1" x14ac:dyDescent="0.35">
      <c r="A60" s="6" t="s">
        <v>109</v>
      </c>
    </row>
    <row r="61" spans="1:1" x14ac:dyDescent="0.35">
      <c r="A61" s="6" t="s">
        <v>110</v>
      </c>
    </row>
    <row r="62" spans="1:1" x14ac:dyDescent="0.35">
      <c r="A62" s="6" t="s">
        <v>111</v>
      </c>
    </row>
    <row r="63" spans="1:1" x14ac:dyDescent="0.35">
      <c r="A63" s="6" t="s">
        <v>112</v>
      </c>
    </row>
    <row r="64" spans="1:1" x14ac:dyDescent="0.35">
      <c r="A64" s="6" t="s">
        <v>113</v>
      </c>
    </row>
    <row r="65" spans="1:1" x14ac:dyDescent="0.35">
      <c r="A65" s="6" t="s">
        <v>114</v>
      </c>
    </row>
    <row r="66" spans="1:1" x14ac:dyDescent="0.35">
      <c r="A66" s="6" t="s">
        <v>115</v>
      </c>
    </row>
    <row r="67" spans="1:1" x14ac:dyDescent="0.35">
      <c r="A67" s="6" t="s">
        <v>116</v>
      </c>
    </row>
    <row r="68" spans="1:1" x14ac:dyDescent="0.35">
      <c r="A68" s="6" t="s">
        <v>117</v>
      </c>
    </row>
    <row r="69" spans="1:1" x14ac:dyDescent="0.35">
      <c r="A69" s="6" t="s">
        <v>118</v>
      </c>
    </row>
    <row r="70" spans="1:1" x14ac:dyDescent="0.35">
      <c r="A70" s="6" t="s">
        <v>119</v>
      </c>
    </row>
    <row r="71" spans="1:1" x14ac:dyDescent="0.35">
      <c r="A71" s="6" t="s">
        <v>120</v>
      </c>
    </row>
    <row r="72" spans="1:1" x14ac:dyDescent="0.35">
      <c r="A72" s="6" t="s">
        <v>121</v>
      </c>
    </row>
    <row r="73" spans="1:1" x14ac:dyDescent="0.35">
      <c r="A73" s="6" t="s">
        <v>122</v>
      </c>
    </row>
    <row r="74" spans="1:1" x14ac:dyDescent="0.35">
      <c r="A74" s="6" t="s">
        <v>123</v>
      </c>
    </row>
    <row r="75" spans="1:1" x14ac:dyDescent="0.35">
      <c r="A75" s="6" t="s">
        <v>124</v>
      </c>
    </row>
    <row r="76" spans="1:1" x14ac:dyDescent="0.35">
      <c r="A76" s="6" t="s">
        <v>125</v>
      </c>
    </row>
    <row r="77" spans="1:1" x14ac:dyDescent="0.35">
      <c r="A77" s="6" t="s">
        <v>126</v>
      </c>
    </row>
    <row r="78" spans="1:1" x14ac:dyDescent="0.35">
      <c r="A78" s="6" t="s">
        <v>127</v>
      </c>
    </row>
    <row r="79" spans="1:1" x14ac:dyDescent="0.35">
      <c r="A79" s="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Normal="100" workbookViewId="0">
      <selection activeCell="O2" sqref="O2"/>
    </sheetView>
  </sheetViews>
  <sheetFormatPr defaultRowHeight="14.5" x14ac:dyDescent="0.35"/>
  <cols>
    <col min="10" max="10" width="11.08984375" bestFit="1" customWidth="1"/>
    <col min="13" max="13" width="11.08984375" bestFit="1" customWidth="1"/>
    <col min="14" max="14" width="11.08984375" customWidth="1"/>
    <col min="15" max="15" width="11" customWidth="1"/>
    <col min="16" max="16" width="10.453125" customWidth="1"/>
    <col min="17" max="17" width="11.453125" customWidth="1"/>
    <col min="18" max="18" width="11.08984375" bestFit="1" customWidth="1"/>
    <col min="19" max="21" width="12.90625" bestFit="1" customWidth="1"/>
  </cols>
  <sheetData>
    <row r="1" spans="1:22" ht="60" x14ac:dyDescent="0.35">
      <c r="A1" s="10" t="s">
        <v>129</v>
      </c>
      <c r="B1" s="10" t="s">
        <v>130</v>
      </c>
      <c r="C1" s="10" t="s">
        <v>131</v>
      </c>
      <c r="D1" s="10" t="s">
        <v>132</v>
      </c>
      <c r="E1" s="10" t="s">
        <v>133</v>
      </c>
      <c r="F1" s="10" t="s">
        <v>134</v>
      </c>
      <c r="G1" s="10" t="s">
        <v>135</v>
      </c>
      <c r="H1" s="11" t="s">
        <v>136</v>
      </c>
      <c r="I1" s="11" t="s">
        <v>137</v>
      </c>
      <c r="J1" s="10" t="s">
        <v>138</v>
      </c>
      <c r="K1" s="10" t="s">
        <v>139</v>
      </c>
      <c r="L1" s="10" t="s">
        <v>140</v>
      </c>
      <c r="M1" s="10" t="s">
        <v>141</v>
      </c>
      <c r="N1" s="10" t="s">
        <v>142</v>
      </c>
      <c r="O1" s="12" t="s">
        <v>143</v>
      </c>
      <c r="P1" s="12" t="s">
        <v>144</v>
      </c>
      <c r="Q1" s="12" t="s">
        <v>145</v>
      </c>
      <c r="R1" s="10" t="s">
        <v>146</v>
      </c>
      <c r="S1" s="10" t="s">
        <v>147</v>
      </c>
      <c r="T1" s="10" t="s">
        <v>148</v>
      </c>
      <c r="U1" s="10" t="s">
        <v>149</v>
      </c>
      <c r="V1" s="10" t="s">
        <v>150</v>
      </c>
    </row>
    <row r="2" spans="1:22" x14ac:dyDescent="0.3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s="1" t="s">
        <v>151</v>
      </c>
      <c r="L2" s="1" t="s">
        <v>152</v>
      </c>
      <c r="M2" t="e">
        <f>#REF!</f>
        <v>#REF!</v>
      </c>
      <c r="N2" t="e">
        <f>#REF!</f>
        <v>#REF!</v>
      </c>
      <c r="O2" t="e">
        <f>Q2+P2</f>
        <v>#REF!</v>
      </c>
      <c r="P2">
        <f>'Žiadosť VZO-E 2025'!L62</f>
        <v>0</v>
      </c>
      <c r="Q2" s="21" t="e">
        <f>#REF!</f>
        <v>#REF!</v>
      </c>
      <c r="R2" s="2" t="e">
        <f>IF(#REF!="","ÁNO","NIE")</f>
        <v>#REF!</v>
      </c>
      <c r="S2" s="5" t="s">
        <v>153</v>
      </c>
      <c r="T2" s="5" t="s">
        <v>153</v>
      </c>
      <c r="U2" s="5" t="s">
        <v>153</v>
      </c>
    </row>
  </sheetData>
  <dataValidations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37D1DE55C5DD47B46837E5FD015738" ma:contentTypeVersion="6" ma:contentTypeDescription="Umožňuje vytvoriť nový dokument." ma:contentTypeScope="" ma:versionID="5f76725367f743b7909e9dfe96b0e17b">
  <xsd:schema xmlns:xsd="http://www.w3.org/2001/XMLSchema" xmlns:xs="http://www.w3.org/2001/XMLSchema" xmlns:p="http://schemas.microsoft.com/office/2006/metadata/properties" xmlns:ns2="4f787919-a5f3-4e4d-9976-687a0e612508" targetNamespace="http://schemas.microsoft.com/office/2006/metadata/properties" ma:root="true" ma:fieldsID="35f7a5a29203b2aee8346052dda4a2f6" ns2:_="">
    <xsd:import namespace="4f787919-a5f3-4e4d-9976-687a0e612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87919-a5f3-4e4d-9976-687a0e612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7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11-21T11:11:03" text="21.11.2024 11:11:03"/>
    <f:field ref="objchangedby" par="" text="wsmhpzpness"/>
    <f:field ref="objmodifiedat" par="" date="2024-11-21T11:21:32" text="21.11.2024 11:21:32"/>
    <f:field ref="doc_FSCFOLIO_1_1001_FieldDocumentNumber" par="" text=""/>
    <f:field ref="doc_FSCFOLIO_1_1001_FieldSubject" par="" text="Výpočet výšky kompenzácie" edit="true"/>
    <f:field ref="FSCFOLIO_1_1001_FieldCurrentUser" par="" text="Daniel Glasa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Slovenský plynárenský priemysel, a.s."/>
    <f:field ref="SKEDITIONREG_103_510_POBox" par="" text=""/>
    <f:field ref="SKEDITIONREG_103_510_Ulica" par="" text="Mlynské nivy 44/A"/>
    <f:field ref="SKEDITIONREG_103_510_PSC" par="" text="821 09"/>
    <f:field ref="SKEDITIONREG_103_510_Obec" par="" text="Bratislava"/>
    <f:field ref="SKEDITIONREG_103_510_Krajina" par="" text=""/>
    <f:field ref="SKEDITIONREG_103_510_Stat" par="" text=""/>
    <f:field ref="SKEDITIONREG_103_510_AddrLine1" par="" text="Mlynské nivy 44/A"/>
    <f:field ref="SKEDITIONREG_103_510_AddrLine2" par="" text="Bratislava"/>
    <f:field ref="SKEDITIONREG_103_510_AddrLine3" par="" text=""/>
    <f:field ref="SKEDITIONREG_103_510_AddrLine4" par="" text=""/>
    <f:field ref="SKEDITIONREG_103_510_ElAddr1" par="" text="Slovenský plynárenský priemysel, a.s."/>
    <f:field ref="SKEDITIONREG_103_510_ElAddr2" par="" text="ico://sk/35815256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A88DB-73AD-45E5-BE36-31FBB8D6C077}">
  <ds:schemaRefs>
    <ds:schemaRef ds:uri="4f787919-a5f3-4e4d-9976-687a0e612508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3080FB-B5F2-4E5C-B63D-9702A840D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87919-a5f3-4e4d-9976-687a0e612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 VZO-E 2025</vt:lpstr>
      <vt:lpstr>Žiadosť VZO-P 2025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2025-02-24T13:48:35Z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0x0101006837D1DE55C5DD47B46837E5FD015738</vt:lpwstr>
  </property>
  <property fmtid="{D5CDD505-2E9C-101B-9397-08002B2CF9AE}" pid="3" name="FSC#SKMH@103.510:zaznam_vnut_adresati_MH_1">
    <vt:lpwstr/>
  </property>
  <property fmtid="{D5CDD505-2E9C-101B-9397-08002B2CF9AE}" pid="4" name="FSC#SKMH@103.510:zaznam_vnut_adresati_MH_2">
    <vt:lpwstr/>
  </property>
  <property fmtid="{D5CDD505-2E9C-101B-9397-08002B2CF9AE}" pid="5" name="FSC#SKMH@103.510:zaznam_vnut_adresati_MH_3">
    <vt:lpwstr/>
  </property>
  <property fmtid="{D5CDD505-2E9C-101B-9397-08002B2CF9AE}" pid="6" name="FSC#SKMH@103.510:zaznam_vnut_adresati_MH_4">
    <vt:lpwstr/>
  </property>
  <property fmtid="{D5CDD505-2E9C-101B-9397-08002B2CF9AE}" pid="7" name="FSC#SKMH@103.510:zaznam_vnut_adresati_MH_5">
    <vt:lpwstr/>
  </property>
  <property fmtid="{D5CDD505-2E9C-101B-9397-08002B2CF9AE}" pid="8" name="FSC#SKMH@103.510:zaznam_vnut_adresati_MH_6">
    <vt:lpwstr/>
  </property>
  <property fmtid="{D5CDD505-2E9C-101B-9397-08002B2CF9AE}" pid="9" name="FSC#SKMH@103.510:zaznam_vnut_adresati_MH_7">
    <vt:lpwstr/>
  </property>
  <property fmtid="{D5CDD505-2E9C-101B-9397-08002B2CF9AE}" pid="10" name="FSC#SKMH@103.510:zaznam_vnut_adresati_MH_8">
    <vt:lpwstr/>
  </property>
  <property fmtid="{D5CDD505-2E9C-101B-9397-08002B2CF9AE}" pid="11" name="FSC#SKMH@103.510:zaznam_vnut_adresati_MH_9">
    <vt:lpwstr/>
  </property>
  <property fmtid="{D5CDD505-2E9C-101B-9397-08002B2CF9AE}" pid="12" name="FSC#SKMH@103.510:zaznam_vnut_adresati_MH_10">
    <vt:lpwstr/>
  </property>
  <property fmtid="{D5CDD505-2E9C-101B-9397-08002B2CF9AE}" pid="13" name="FSC#SKMH@103.510:zaznam_vnut_adresati_MH_11">
    <vt:lpwstr/>
  </property>
  <property fmtid="{D5CDD505-2E9C-101B-9397-08002B2CF9AE}" pid="14" name="FSC#SKMH@103.510:zaznam_vnut_adresati_MH_12">
    <vt:lpwstr/>
  </property>
  <property fmtid="{D5CDD505-2E9C-101B-9397-08002B2CF9AE}" pid="15" name="FSC#SKMH@103.510:zaznam_vnut_adresati_MH_13">
    <vt:lpwstr/>
  </property>
  <property fmtid="{D5CDD505-2E9C-101B-9397-08002B2CF9AE}" pid="16" name="FSC#SKMH@103.510:zaznam_vnut_adresati_MH_14">
    <vt:lpwstr/>
  </property>
  <property fmtid="{D5CDD505-2E9C-101B-9397-08002B2CF9AE}" pid="17" name="FSC#SKMH@103.510:zaznam_vnut_adresati_MH_15">
    <vt:lpwstr/>
  </property>
  <property fmtid="{D5CDD505-2E9C-101B-9397-08002B2CF9AE}" pid="18" name="FSC#SKMH@103.510:zaznam_vnut_adresati_MH_16">
    <vt:lpwstr/>
  </property>
  <property fmtid="{D5CDD505-2E9C-101B-9397-08002B2CF9AE}" pid="19" name="FSC#SKMH@103.510:zaznam_vnut_adresati_MH_17">
    <vt:lpwstr/>
  </property>
  <property fmtid="{D5CDD505-2E9C-101B-9397-08002B2CF9AE}" pid="20" name="FSC#SKMH@103.510:zaznam_vnut_adresati_MH_18">
    <vt:lpwstr/>
  </property>
  <property fmtid="{D5CDD505-2E9C-101B-9397-08002B2CF9AE}" pid="21" name="FSC#SKMH@103.510:zaznam_vnut_adresati_MH_19">
    <vt:lpwstr/>
  </property>
  <property fmtid="{D5CDD505-2E9C-101B-9397-08002B2CF9AE}" pid="22" name="FSC#SKMH@103.510:zaznam_vnut_adresati_MH_20">
    <vt:lpwstr/>
  </property>
  <property fmtid="{D5CDD505-2E9C-101B-9397-08002B2CF9AE}" pid="23" name="FSC#SKMH@103.510:zaznam_vnut_adresati_MH_21">
    <vt:lpwstr/>
  </property>
  <property fmtid="{D5CDD505-2E9C-101B-9397-08002B2CF9AE}" pid="24" name="FSC#SKMH@103.510:zaznam_vnut_adresati_MH_22">
    <vt:lpwstr/>
  </property>
  <property fmtid="{D5CDD505-2E9C-101B-9397-08002B2CF9AE}" pid="25" name="FSC#SKMH@103.510:zaznam_vnut_adresati_MH_23">
    <vt:lpwstr/>
  </property>
  <property fmtid="{D5CDD505-2E9C-101B-9397-08002B2CF9AE}" pid="26" name="FSC#SKMH@103.510:zaznam_vnut_adresati_MH_24">
    <vt:lpwstr/>
  </property>
  <property fmtid="{D5CDD505-2E9C-101B-9397-08002B2CF9AE}" pid="27" name="FSC#SKMH@103.510:zaznam_vnut_adresati_MH_25">
    <vt:lpwstr/>
  </property>
  <property fmtid="{D5CDD505-2E9C-101B-9397-08002B2CF9AE}" pid="28" name="FSC#SKMH@103.510:zaznam_vnut_adresati_MH_26">
    <vt:lpwstr/>
  </property>
  <property fmtid="{D5CDD505-2E9C-101B-9397-08002B2CF9AE}" pid="29" name="FSC#SKMH@103.510:zaznam_vnut_adresati_MH_27">
    <vt:lpwstr/>
  </property>
  <property fmtid="{D5CDD505-2E9C-101B-9397-08002B2CF9AE}" pid="30" name="FSC#SKMH@103.510:zaznam_vnut_adresati_MH_28">
    <vt:lpwstr/>
  </property>
  <property fmtid="{D5CDD505-2E9C-101B-9397-08002B2CF9AE}" pid="31" name="FSC#SKMH@103.510:zaznam_vnut_adresati_MH_29">
    <vt:lpwstr/>
  </property>
  <property fmtid="{D5CDD505-2E9C-101B-9397-08002B2CF9AE}" pid="32" name="FSC#SKMH@103.510:zaznam_vnut_adresati_MH_30">
    <vt:lpwstr/>
  </property>
  <property fmtid="{D5CDD505-2E9C-101B-9397-08002B2CF9AE}" pid="33" name="FSC#SKMH@103.510:zaznam_vnut_adresati_MH_31">
    <vt:lpwstr/>
  </property>
  <property fmtid="{D5CDD505-2E9C-101B-9397-08002B2CF9AE}" pid="34" name="FSC#SKMH@103.510:zaznam_vnut_adresati_MH_32">
    <vt:lpwstr/>
  </property>
  <property fmtid="{D5CDD505-2E9C-101B-9397-08002B2CF9AE}" pid="35" name="FSC#SKMH@103.510:zaznam_vnut_adresati_MH_33">
    <vt:lpwstr/>
  </property>
  <property fmtid="{D5CDD505-2E9C-101B-9397-08002B2CF9AE}" pid="36" name="FSC#SKMH@103.510:zaznam_vnut_adresati_MH_34">
    <vt:lpwstr/>
  </property>
  <property fmtid="{D5CDD505-2E9C-101B-9397-08002B2CF9AE}" pid="37" name="FSC#SKMH@103.510:zaznam_vnut_adresati_MH_35">
    <vt:lpwstr/>
  </property>
  <property fmtid="{D5CDD505-2E9C-101B-9397-08002B2CF9AE}" pid="38" name="FSC#SKMH@103.510:zaznam_vnut_adresati_MH_36">
    <vt:lpwstr/>
  </property>
  <property fmtid="{D5CDD505-2E9C-101B-9397-08002B2CF9AE}" pid="39" name="FSC#SKMH@103.510:zaznam_vnut_adresati_MH_37">
    <vt:lpwstr/>
  </property>
  <property fmtid="{D5CDD505-2E9C-101B-9397-08002B2CF9AE}" pid="40" name="FSC#SKMH@103.510:zaznam_vnut_adresati_MH_38">
    <vt:lpwstr/>
  </property>
  <property fmtid="{D5CDD505-2E9C-101B-9397-08002B2CF9AE}" pid="41" name="FSC#SKMH@103.510:zaznam_vnut_adresati_MH_39">
    <vt:lpwstr/>
  </property>
  <property fmtid="{D5CDD505-2E9C-101B-9397-08002B2CF9AE}" pid="42" name="FSC#SKMH@103.510:zaznam_vnut_adresati_MH_40">
    <vt:lpwstr/>
  </property>
  <property fmtid="{D5CDD505-2E9C-101B-9397-08002B2CF9AE}" pid="43" name="FSC#SKMH@103.510:zaznam_vnut_adresati_rozd_MH">
    <vt:lpwstr/>
  </property>
  <property fmtid="{D5CDD505-2E9C-101B-9397-08002B2CF9AE}" pid="44" name="FSC#SKEDITIONREG@103.510:a_acceptor">
    <vt:lpwstr/>
  </property>
  <property fmtid="{D5CDD505-2E9C-101B-9397-08002B2CF9AE}" pid="45" name="FSC#SKEDITIONREG@103.510:a_clearedat">
    <vt:lpwstr/>
  </property>
  <property fmtid="{D5CDD505-2E9C-101B-9397-08002B2CF9AE}" pid="46" name="FSC#SKEDITIONREG@103.510:a_clearedby">
    <vt:lpwstr/>
  </property>
  <property fmtid="{D5CDD505-2E9C-101B-9397-08002B2CF9AE}" pid="47" name="FSC#SKEDITIONREG@103.510:a_comm">
    <vt:lpwstr/>
  </property>
  <property fmtid="{D5CDD505-2E9C-101B-9397-08002B2CF9AE}" pid="48" name="FSC#SKEDITIONREG@103.510:a_decisionattachments">
    <vt:lpwstr/>
  </property>
  <property fmtid="{D5CDD505-2E9C-101B-9397-08002B2CF9AE}" pid="49" name="FSC#SKEDITIONREG@103.510:a_deliveredat">
    <vt:lpwstr/>
  </property>
  <property fmtid="{D5CDD505-2E9C-101B-9397-08002B2CF9AE}" pid="50" name="FSC#SKEDITIONREG@103.510:a_delivery">
    <vt:lpwstr/>
  </property>
  <property fmtid="{D5CDD505-2E9C-101B-9397-08002B2CF9AE}" pid="51" name="FSC#SKEDITIONREG@103.510:a_extension">
    <vt:lpwstr/>
  </property>
  <property fmtid="{D5CDD505-2E9C-101B-9397-08002B2CF9AE}" pid="52" name="FSC#SKEDITIONREG@103.510:a_filenumber">
    <vt:lpwstr/>
  </property>
  <property fmtid="{D5CDD505-2E9C-101B-9397-08002B2CF9AE}" pid="53" name="FSC#SKEDITIONREG@103.510:a_fileresponsible">
    <vt:lpwstr/>
  </property>
  <property fmtid="{D5CDD505-2E9C-101B-9397-08002B2CF9AE}" pid="54" name="FSC#SKEDITIONREG@103.510:a_fileresporg">
    <vt:lpwstr/>
  </property>
  <property fmtid="{D5CDD505-2E9C-101B-9397-08002B2CF9AE}" pid="55" name="FSC#SKEDITIONREG@103.510:a_fileresporg_email_OU">
    <vt:lpwstr/>
  </property>
  <property fmtid="{D5CDD505-2E9C-101B-9397-08002B2CF9AE}" pid="56" name="FSC#SKEDITIONREG@103.510:a_fileresporg_emailaddress">
    <vt:lpwstr/>
  </property>
  <property fmtid="{D5CDD505-2E9C-101B-9397-08002B2CF9AE}" pid="57" name="FSC#SKEDITIONREG@103.510:a_fileresporg_fax">
    <vt:lpwstr/>
  </property>
  <property fmtid="{D5CDD505-2E9C-101B-9397-08002B2CF9AE}" pid="58" name="FSC#SKEDITIONREG@103.510:a_fileresporg_fax_OU">
    <vt:lpwstr/>
  </property>
  <property fmtid="{D5CDD505-2E9C-101B-9397-08002B2CF9AE}" pid="59" name="FSC#SKEDITIONREG@103.510:a_fileresporg_function">
    <vt:lpwstr/>
  </property>
  <property fmtid="{D5CDD505-2E9C-101B-9397-08002B2CF9AE}" pid="60" name="FSC#SKEDITIONREG@103.510:a_fileresporg_function_OU">
    <vt:lpwstr/>
  </property>
  <property fmtid="{D5CDD505-2E9C-101B-9397-08002B2CF9AE}" pid="61" name="FSC#SKEDITIONREG@103.510:a_fileresporg_head">
    <vt:lpwstr/>
  </property>
  <property fmtid="{D5CDD505-2E9C-101B-9397-08002B2CF9AE}" pid="62" name="FSC#SKEDITIONREG@103.510:a_fileresporg_head_OU">
    <vt:lpwstr/>
  </property>
  <property fmtid="{D5CDD505-2E9C-101B-9397-08002B2CF9AE}" pid="63" name="FSC#SKEDITIONREG@103.510:a_fileresporg_OU">
    <vt:lpwstr/>
  </property>
  <property fmtid="{D5CDD505-2E9C-101B-9397-08002B2CF9AE}" pid="64" name="FSC#SKEDITIONREG@103.510:a_fileresporg_phone">
    <vt:lpwstr/>
  </property>
  <property fmtid="{D5CDD505-2E9C-101B-9397-08002B2CF9AE}" pid="65" name="FSC#SKEDITIONREG@103.510:a_fileresporg_phone_OU">
    <vt:lpwstr/>
  </property>
  <property fmtid="{D5CDD505-2E9C-101B-9397-08002B2CF9AE}" pid="66" name="FSC#SKEDITIONREG@103.510:a_incattachments">
    <vt:lpwstr/>
  </property>
  <property fmtid="{D5CDD505-2E9C-101B-9397-08002B2CF9AE}" pid="67" name="FSC#SKEDITIONREG@103.510:a_incnr">
    <vt:lpwstr/>
  </property>
  <property fmtid="{D5CDD505-2E9C-101B-9397-08002B2CF9AE}" pid="68" name="FSC#SKEDITIONREG@103.510:a_objcreatedstr">
    <vt:lpwstr/>
  </property>
  <property fmtid="{D5CDD505-2E9C-101B-9397-08002B2CF9AE}" pid="69" name="FSC#SKEDITIONREG@103.510:a_ordernumber">
    <vt:lpwstr/>
  </property>
  <property fmtid="{D5CDD505-2E9C-101B-9397-08002B2CF9AE}" pid="70" name="FSC#SKEDITIONREG@103.510:a_oursign">
    <vt:lpwstr/>
  </property>
  <property fmtid="{D5CDD505-2E9C-101B-9397-08002B2CF9AE}" pid="71" name="FSC#SKEDITIONREG@103.510:a_sendersign">
    <vt:lpwstr/>
  </property>
  <property fmtid="{D5CDD505-2E9C-101B-9397-08002B2CF9AE}" pid="72" name="FSC#SKEDITIONREG@103.510:a_shortou">
    <vt:lpwstr/>
  </property>
  <property fmtid="{D5CDD505-2E9C-101B-9397-08002B2CF9AE}" pid="73" name="FSC#SKEDITIONREG@103.510:a_testsalutation">
    <vt:lpwstr/>
  </property>
  <property fmtid="{D5CDD505-2E9C-101B-9397-08002B2CF9AE}" pid="74" name="FSC#SKEDITIONREG@103.510:a_validfrom">
    <vt:lpwstr/>
  </property>
  <property fmtid="{D5CDD505-2E9C-101B-9397-08002B2CF9AE}" pid="75" name="FSC#SKEDITIONREG@103.510:as_activity">
    <vt:lpwstr>Výpočet výšky kompenzácie</vt:lpwstr>
  </property>
  <property fmtid="{D5CDD505-2E9C-101B-9397-08002B2CF9AE}" pid="76" name="FSC#SKEDITIONREG@103.510:as_docdate">
    <vt:lpwstr/>
  </property>
  <property fmtid="{D5CDD505-2E9C-101B-9397-08002B2CF9AE}" pid="77" name="FSC#SKEDITIONREG@103.510:as_establishdate">
    <vt:lpwstr/>
  </property>
  <property fmtid="{D5CDD505-2E9C-101B-9397-08002B2CF9AE}" pid="78" name="FSC#SKEDITIONREG@103.510:as_fileresphead">
    <vt:lpwstr/>
  </property>
  <property fmtid="{D5CDD505-2E9C-101B-9397-08002B2CF9AE}" pid="79" name="FSC#SKEDITIONREG@103.510:as_filerespheadfnct">
    <vt:lpwstr/>
  </property>
  <property fmtid="{D5CDD505-2E9C-101B-9397-08002B2CF9AE}" pid="80" name="FSC#SKEDITIONREG@103.510:as_fileresponsible">
    <vt:lpwstr/>
  </property>
  <property fmtid="{D5CDD505-2E9C-101B-9397-08002B2CF9AE}" pid="81" name="FSC#SKEDITIONREG@103.510:as_filesubj">
    <vt:lpwstr/>
  </property>
  <property fmtid="{D5CDD505-2E9C-101B-9397-08002B2CF9AE}" pid="82" name="FSC#SKEDITIONREG@103.510:as_objname">
    <vt:lpwstr/>
  </property>
  <property fmtid="{D5CDD505-2E9C-101B-9397-08002B2CF9AE}" pid="83" name="FSC#SKEDITIONREG@103.510:as_ou">
    <vt:lpwstr/>
  </property>
  <property fmtid="{D5CDD505-2E9C-101B-9397-08002B2CF9AE}" pid="84" name="FSC#SKEDITIONREG@103.510:as_owner">
    <vt:lpwstr>wsmhpzpness</vt:lpwstr>
  </property>
  <property fmtid="{D5CDD505-2E9C-101B-9397-08002B2CF9AE}" pid="85" name="FSC#SKEDITIONREG@103.510:as_phonelink">
    <vt:lpwstr/>
  </property>
  <property fmtid="{D5CDD505-2E9C-101B-9397-08002B2CF9AE}" pid="86" name="FSC#SKEDITIONREG@103.510:oz_externAdr">
    <vt:lpwstr/>
  </property>
  <property fmtid="{D5CDD505-2E9C-101B-9397-08002B2CF9AE}" pid="87" name="FSC#SKEDITIONREG@103.510:a_depositperiod">
    <vt:lpwstr/>
  </property>
  <property fmtid="{D5CDD505-2E9C-101B-9397-08002B2CF9AE}" pid="88" name="FSC#SKEDITIONREG@103.510:a_disposestate">
    <vt:lpwstr/>
  </property>
  <property fmtid="{D5CDD505-2E9C-101B-9397-08002B2CF9AE}" pid="89" name="FSC#SKEDITIONREG@103.510:a_fileresponsiblefnct">
    <vt:lpwstr/>
  </property>
  <property fmtid="{D5CDD505-2E9C-101B-9397-08002B2CF9AE}" pid="90" name="FSC#SKEDITIONREG@103.510:a_fileresporg_position">
    <vt:lpwstr/>
  </property>
  <property fmtid="{D5CDD505-2E9C-101B-9397-08002B2CF9AE}" pid="91" name="FSC#SKEDITIONREG@103.510:a_fileresporg_position_OU">
    <vt:lpwstr/>
  </property>
  <property fmtid="{D5CDD505-2E9C-101B-9397-08002B2CF9AE}" pid="92" name="FSC#SKEDITIONREG@103.510:a_osobnecislosprac">
    <vt:lpwstr/>
  </property>
  <property fmtid="{D5CDD505-2E9C-101B-9397-08002B2CF9AE}" pid="93" name="FSC#SKEDITIONREG@103.510:a_registrysign">
    <vt:lpwstr/>
  </property>
  <property fmtid="{D5CDD505-2E9C-101B-9397-08002B2CF9AE}" pid="94" name="FSC#SKEDITIONREG@103.510:a_subfileatt">
    <vt:lpwstr/>
  </property>
  <property fmtid="{D5CDD505-2E9C-101B-9397-08002B2CF9AE}" pid="95" name="FSC#SKEDITIONREG@103.510:as_filesubjall">
    <vt:lpwstr/>
  </property>
  <property fmtid="{D5CDD505-2E9C-101B-9397-08002B2CF9AE}" pid="96" name="FSC#SKEDITIONREG@103.510:CreatedAt">
    <vt:lpwstr>21. 11. 2024, 11:11</vt:lpwstr>
  </property>
  <property fmtid="{D5CDD505-2E9C-101B-9397-08002B2CF9AE}" pid="97" name="FSC#SKEDITIONREG@103.510:curruserrolegroup">
    <vt:lpwstr>Oddelenie výkonu mimoriadnych opatrení</vt:lpwstr>
  </property>
  <property fmtid="{D5CDD505-2E9C-101B-9397-08002B2CF9AE}" pid="98" name="FSC#SKEDITIONREG@103.510:currusersubst">
    <vt:lpwstr>v z. Daniel Glasa</vt:lpwstr>
  </property>
  <property fmtid="{D5CDD505-2E9C-101B-9397-08002B2CF9AE}" pid="99" name="FSC#SKEDITIONREG@103.510:emailsprac">
    <vt:lpwstr/>
  </property>
  <property fmtid="{D5CDD505-2E9C-101B-9397-08002B2CF9AE}" pid="100" name="FSC#SKEDITIONREG@103.510:ms_VyskladaniePoznamok">
    <vt:lpwstr/>
  </property>
  <property fmtid="{D5CDD505-2E9C-101B-9397-08002B2CF9AE}" pid="101" name="FSC#SKEDITIONREG@103.510:oumlname_fnct">
    <vt:lpwstr/>
  </property>
  <property fmtid="{D5CDD505-2E9C-101B-9397-08002B2CF9AE}" pid="102" name="FSC#SKEDITIONREG@103.510:sk_org_city">
    <vt:lpwstr>Bratislava-Ružinov</vt:lpwstr>
  </property>
  <property fmtid="{D5CDD505-2E9C-101B-9397-08002B2CF9AE}" pid="103" name="FSC#SKEDITIONREG@103.510:sk_org_dic">
    <vt:lpwstr/>
  </property>
  <property fmtid="{D5CDD505-2E9C-101B-9397-08002B2CF9AE}" pid="104" name="FSC#SKEDITIONREG@103.510:sk_org_email">
    <vt:lpwstr/>
  </property>
  <property fmtid="{D5CDD505-2E9C-101B-9397-08002B2CF9AE}" pid="105" name="FSC#SKEDITIONREG@103.510:sk_org_fax">
    <vt:lpwstr/>
  </property>
  <property fmtid="{D5CDD505-2E9C-101B-9397-08002B2CF9AE}" pid="106" name="FSC#SKEDITIONREG@103.510:sk_org_fullname">
    <vt:lpwstr>Ministerstvo hospodárstva Slovenskej republiky</vt:lpwstr>
  </property>
  <property fmtid="{D5CDD505-2E9C-101B-9397-08002B2CF9AE}" pid="107" name="FSC#SKEDITIONREG@103.510:sk_org_ico">
    <vt:lpwstr>00686832</vt:lpwstr>
  </property>
  <property fmtid="{D5CDD505-2E9C-101B-9397-08002B2CF9AE}" pid="108" name="FSC#SKEDITIONREG@103.510:sk_org_phone">
    <vt:lpwstr>+421 2 4854 1111 </vt:lpwstr>
  </property>
  <property fmtid="{D5CDD505-2E9C-101B-9397-08002B2CF9AE}" pid="109" name="FSC#SKEDITIONREG@103.510:sk_org_shortname">
    <vt:lpwstr/>
  </property>
  <property fmtid="{D5CDD505-2E9C-101B-9397-08002B2CF9AE}" pid="110" name="FSC#SKEDITIONREG@103.510:sk_org_state">
    <vt:lpwstr/>
  </property>
  <property fmtid="{D5CDD505-2E9C-101B-9397-08002B2CF9AE}" pid="111" name="FSC#SKEDITIONREG@103.510:sk_org_street">
    <vt:lpwstr>Mlynské nivy 4924/44A</vt:lpwstr>
  </property>
  <property fmtid="{D5CDD505-2E9C-101B-9397-08002B2CF9AE}" pid="112" name="FSC#SKEDITIONREG@103.510:sk_org_zip">
    <vt:lpwstr>821 05</vt:lpwstr>
  </property>
  <property fmtid="{D5CDD505-2E9C-101B-9397-08002B2CF9AE}" pid="113" name="FSC#SKEDITIONREG@103.510:viz_clearedat">
    <vt:lpwstr/>
  </property>
  <property fmtid="{D5CDD505-2E9C-101B-9397-08002B2CF9AE}" pid="114" name="FSC#SKEDITIONREG@103.510:viz_clearedby">
    <vt:lpwstr/>
  </property>
  <property fmtid="{D5CDD505-2E9C-101B-9397-08002B2CF9AE}" pid="115" name="FSC#SKEDITIONREG@103.510:viz_comm">
    <vt:lpwstr/>
  </property>
  <property fmtid="{D5CDD505-2E9C-101B-9397-08002B2CF9AE}" pid="116" name="FSC#SKEDITIONREG@103.510:viz_decisionattachments">
    <vt:lpwstr/>
  </property>
  <property fmtid="{D5CDD505-2E9C-101B-9397-08002B2CF9AE}" pid="117" name="FSC#SKEDITIONREG@103.510:viz_deliveredat">
    <vt:lpwstr/>
  </property>
  <property fmtid="{D5CDD505-2E9C-101B-9397-08002B2CF9AE}" pid="118" name="FSC#SKEDITIONREG@103.510:viz_delivery">
    <vt:lpwstr/>
  </property>
  <property fmtid="{D5CDD505-2E9C-101B-9397-08002B2CF9AE}" pid="119" name="FSC#SKEDITIONREG@103.510:viz_extension">
    <vt:lpwstr/>
  </property>
  <property fmtid="{D5CDD505-2E9C-101B-9397-08002B2CF9AE}" pid="120" name="FSC#SKEDITIONREG@103.510:viz_filenumber">
    <vt:lpwstr/>
  </property>
  <property fmtid="{D5CDD505-2E9C-101B-9397-08002B2CF9AE}" pid="121" name="FSC#SKEDITIONREG@103.510:viz_fileresponsible">
    <vt:lpwstr/>
  </property>
  <property fmtid="{D5CDD505-2E9C-101B-9397-08002B2CF9AE}" pid="122" name="FSC#SKEDITIONREG@103.510:viz_fileresporg">
    <vt:lpwstr/>
  </property>
  <property fmtid="{D5CDD505-2E9C-101B-9397-08002B2CF9AE}" pid="123" name="FSC#SKEDITIONREG@103.510:viz_fileresporg_email_OU">
    <vt:lpwstr/>
  </property>
  <property fmtid="{D5CDD505-2E9C-101B-9397-08002B2CF9AE}" pid="124" name="FSC#SKEDITIONREG@103.510:viz_fileresporg_emailaddress">
    <vt:lpwstr/>
  </property>
  <property fmtid="{D5CDD505-2E9C-101B-9397-08002B2CF9AE}" pid="125" name="FSC#SKEDITIONREG@103.510:viz_fileresporg_fax">
    <vt:lpwstr/>
  </property>
  <property fmtid="{D5CDD505-2E9C-101B-9397-08002B2CF9AE}" pid="126" name="FSC#SKEDITIONREG@103.510:viz_fileresporg_fax_OU">
    <vt:lpwstr/>
  </property>
  <property fmtid="{D5CDD505-2E9C-101B-9397-08002B2CF9AE}" pid="127" name="FSC#SKEDITIONREG@103.510:viz_fileresporg_function">
    <vt:lpwstr/>
  </property>
  <property fmtid="{D5CDD505-2E9C-101B-9397-08002B2CF9AE}" pid="128" name="FSC#SKEDITIONREG@103.510:viz_fileresporg_function_OU">
    <vt:lpwstr/>
  </property>
  <property fmtid="{D5CDD505-2E9C-101B-9397-08002B2CF9AE}" pid="129" name="FSC#SKEDITIONREG@103.510:viz_fileresporg_head">
    <vt:lpwstr/>
  </property>
  <property fmtid="{D5CDD505-2E9C-101B-9397-08002B2CF9AE}" pid="130" name="FSC#SKEDITIONREG@103.510:viz_fileresporg_head_OU">
    <vt:lpwstr/>
  </property>
  <property fmtid="{D5CDD505-2E9C-101B-9397-08002B2CF9AE}" pid="131" name="FSC#SKEDITIONREG@103.510:viz_fileresporg_longname">
    <vt:lpwstr/>
  </property>
  <property fmtid="{D5CDD505-2E9C-101B-9397-08002B2CF9AE}" pid="132" name="FSC#SKEDITIONREG@103.510:viz_fileresporg_mesto">
    <vt:lpwstr/>
  </property>
  <property fmtid="{D5CDD505-2E9C-101B-9397-08002B2CF9AE}" pid="133" name="FSC#SKEDITIONREG@103.510:viz_fileresporg_odbor">
    <vt:lpwstr/>
  </property>
  <property fmtid="{D5CDD505-2E9C-101B-9397-08002B2CF9AE}" pid="134" name="FSC#SKEDITIONREG@103.510:viz_fileresporg_odbor_function">
    <vt:lpwstr/>
  </property>
  <property fmtid="{D5CDD505-2E9C-101B-9397-08002B2CF9AE}" pid="135" name="FSC#SKEDITIONREG@103.510:viz_fileresporg_odbor_head">
    <vt:lpwstr/>
  </property>
  <property fmtid="{D5CDD505-2E9C-101B-9397-08002B2CF9AE}" pid="136" name="FSC#SKEDITIONREG@103.510:viz_fileresporg_OU">
    <vt:lpwstr/>
  </property>
  <property fmtid="{D5CDD505-2E9C-101B-9397-08002B2CF9AE}" pid="137" name="FSC#SKEDITIONREG@103.510:viz_fileresporg_phone">
    <vt:lpwstr/>
  </property>
  <property fmtid="{D5CDD505-2E9C-101B-9397-08002B2CF9AE}" pid="138" name="FSC#SKEDITIONREG@103.510:viz_fileresporg_phone_OU">
    <vt:lpwstr/>
  </property>
  <property fmtid="{D5CDD505-2E9C-101B-9397-08002B2CF9AE}" pid="139" name="FSC#SKEDITIONREG@103.510:viz_fileresporg_position">
    <vt:lpwstr/>
  </property>
  <property fmtid="{D5CDD505-2E9C-101B-9397-08002B2CF9AE}" pid="140" name="FSC#SKEDITIONREG@103.510:viz_fileresporg_position_OU">
    <vt:lpwstr/>
  </property>
  <property fmtid="{D5CDD505-2E9C-101B-9397-08002B2CF9AE}" pid="141" name="FSC#SKEDITIONREG@103.510:viz_fileresporg_psc">
    <vt:lpwstr/>
  </property>
  <property fmtid="{D5CDD505-2E9C-101B-9397-08002B2CF9AE}" pid="142" name="FSC#SKEDITIONREG@103.510:viz_fileresporg_sekcia">
    <vt:lpwstr/>
  </property>
  <property fmtid="{D5CDD505-2E9C-101B-9397-08002B2CF9AE}" pid="143" name="FSC#SKEDITIONREG@103.510:viz_fileresporg_sekcia_function">
    <vt:lpwstr/>
  </property>
  <property fmtid="{D5CDD505-2E9C-101B-9397-08002B2CF9AE}" pid="144" name="FSC#SKEDITIONREG@103.510:viz_fileresporg_sekcia_head">
    <vt:lpwstr/>
  </property>
  <property fmtid="{D5CDD505-2E9C-101B-9397-08002B2CF9AE}" pid="145" name="FSC#SKEDITIONREG@103.510:viz_fileresporg_stat">
    <vt:lpwstr/>
  </property>
  <property fmtid="{D5CDD505-2E9C-101B-9397-08002B2CF9AE}" pid="146" name="FSC#SKEDITIONREG@103.510:viz_fileresporg_ulica">
    <vt:lpwstr/>
  </property>
  <property fmtid="{D5CDD505-2E9C-101B-9397-08002B2CF9AE}" pid="147" name="FSC#SKEDITIONREG@103.510:viz_fileresporgknazov">
    <vt:lpwstr/>
  </property>
  <property fmtid="{D5CDD505-2E9C-101B-9397-08002B2CF9AE}" pid="148" name="FSC#SKEDITIONREG@103.510:viz_filesubj">
    <vt:lpwstr/>
  </property>
  <property fmtid="{D5CDD505-2E9C-101B-9397-08002B2CF9AE}" pid="149" name="FSC#SKEDITIONREG@103.510:viz_incattachments">
    <vt:lpwstr/>
  </property>
  <property fmtid="{D5CDD505-2E9C-101B-9397-08002B2CF9AE}" pid="150" name="FSC#SKEDITIONREG@103.510:viz_incnr">
    <vt:lpwstr/>
  </property>
  <property fmtid="{D5CDD505-2E9C-101B-9397-08002B2CF9AE}" pid="151" name="FSC#SKEDITIONREG@103.510:viz_intletterrecivers">
    <vt:lpwstr/>
  </property>
  <property fmtid="{D5CDD505-2E9C-101B-9397-08002B2CF9AE}" pid="152" name="FSC#SKEDITIONREG@103.510:viz_objcreatedstr">
    <vt:lpwstr/>
  </property>
  <property fmtid="{D5CDD505-2E9C-101B-9397-08002B2CF9AE}" pid="153" name="FSC#SKEDITIONREG@103.510:viz_ordernumber">
    <vt:lpwstr/>
  </property>
  <property fmtid="{D5CDD505-2E9C-101B-9397-08002B2CF9AE}" pid="154" name="FSC#SKEDITIONREG@103.510:viz_oursign">
    <vt:lpwstr/>
  </property>
  <property fmtid="{D5CDD505-2E9C-101B-9397-08002B2CF9AE}" pid="155" name="FSC#SKEDITIONREG@103.510:viz_responseto_createdby">
    <vt:lpwstr/>
  </property>
  <property fmtid="{D5CDD505-2E9C-101B-9397-08002B2CF9AE}" pid="156" name="FSC#SKEDITIONREG@103.510:viz_sendersign">
    <vt:lpwstr/>
  </property>
  <property fmtid="{D5CDD505-2E9C-101B-9397-08002B2CF9AE}" pid="157" name="FSC#SKEDITIONREG@103.510:viz_shortfileresporg">
    <vt:lpwstr/>
  </property>
  <property fmtid="{D5CDD505-2E9C-101B-9397-08002B2CF9AE}" pid="158" name="FSC#SKEDITIONREG@103.510:viz_tel_number">
    <vt:lpwstr/>
  </property>
  <property fmtid="{D5CDD505-2E9C-101B-9397-08002B2CF9AE}" pid="159" name="FSC#SKEDITIONREG@103.510:viz_tel_number2">
    <vt:lpwstr/>
  </property>
  <property fmtid="{D5CDD505-2E9C-101B-9397-08002B2CF9AE}" pid="160" name="FSC#SKEDITIONREG@103.510:viz_testsalutation">
    <vt:lpwstr/>
  </property>
  <property fmtid="{D5CDD505-2E9C-101B-9397-08002B2CF9AE}" pid="161" name="FSC#SKEDITIONREG@103.510:viz_validfrom">
    <vt:lpwstr/>
  </property>
  <property fmtid="{D5CDD505-2E9C-101B-9397-08002B2CF9AE}" pid="162" name="FSC#SKEDITIONREG@103.510:zaznam_jeden_adresat">
    <vt:lpwstr/>
  </property>
  <property fmtid="{D5CDD505-2E9C-101B-9397-08002B2CF9AE}" pid="163" name="FSC#SKEDITIONREG@103.510:zaznam_vnut_adresati_1">
    <vt:lpwstr/>
  </property>
  <property fmtid="{D5CDD505-2E9C-101B-9397-08002B2CF9AE}" pid="164" name="FSC#SKEDITIONREG@103.510:zaznam_vnut_adresati_2">
    <vt:lpwstr/>
  </property>
  <property fmtid="{D5CDD505-2E9C-101B-9397-08002B2CF9AE}" pid="165" name="FSC#SKEDITIONREG@103.510:zaznam_vnut_adresati_3">
    <vt:lpwstr/>
  </property>
  <property fmtid="{D5CDD505-2E9C-101B-9397-08002B2CF9AE}" pid="166" name="FSC#SKEDITIONREG@103.510:zaznam_vnut_adresati_4">
    <vt:lpwstr/>
  </property>
  <property fmtid="{D5CDD505-2E9C-101B-9397-08002B2CF9AE}" pid="167" name="FSC#SKEDITIONREG@103.510:zaznam_vnut_adresati_5">
    <vt:lpwstr/>
  </property>
  <property fmtid="{D5CDD505-2E9C-101B-9397-08002B2CF9AE}" pid="168" name="FSC#SKEDITIONREG@103.510:zaznam_vnut_adresati_6">
    <vt:lpwstr/>
  </property>
  <property fmtid="{D5CDD505-2E9C-101B-9397-08002B2CF9AE}" pid="169" name="FSC#SKEDITIONREG@103.510:zaznam_vnut_adresati_7">
    <vt:lpwstr/>
  </property>
  <property fmtid="{D5CDD505-2E9C-101B-9397-08002B2CF9AE}" pid="170" name="FSC#SKEDITIONREG@103.510:zaznam_vnut_adresati_8">
    <vt:lpwstr/>
  </property>
  <property fmtid="{D5CDD505-2E9C-101B-9397-08002B2CF9AE}" pid="171" name="FSC#SKEDITIONREG@103.510:zaznam_vnut_adresati_9">
    <vt:lpwstr/>
  </property>
  <property fmtid="{D5CDD505-2E9C-101B-9397-08002B2CF9AE}" pid="172" name="FSC#SKEDITIONREG@103.510:zaznam_vnut_adresati_10">
    <vt:lpwstr/>
  </property>
  <property fmtid="{D5CDD505-2E9C-101B-9397-08002B2CF9AE}" pid="173" name="FSC#SKEDITIONREG@103.510:zaznam_vnut_adresati_11">
    <vt:lpwstr/>
  </property>
  <property fmtid="{D5CDD505-2E9C-101B-9397-08002B2CF9AE}" pid="174" name="FSC#SKEDITIONREG@103.510:zaznam_vnut_adresati_12">
    <vt:lpwstr/>
  </property>
  <property fmtid="{D5CDD505-2E9C-101B-9397-08002B2CF9AE}" pid="175" name="FSC#SKEDITIONREG@103.510:zaznam_vnut_adresati_13">
    <vt:lpwstr/>
  </property>
  <property fmtid="{D5CDD505-2E9C-101B-9397-08002B2CF9AE}" pid="176" name="FSC#SKEDITIONREG@103.510:zaznam_vnut_adresati_14">
    <vt:lpwstr/>
  </property>
  <property fmtid="{D5CDD505-2E9C-101B-9397-08002B2CF9AE}" pid="177" name="FSC#SKEDITIONREG@103.510:zaznam_vnut_adresati_15">
    <vt:lpwstr/>
  </property>
  <property fmtid="{D5CDD505-2E9C-101B-9397-08002B2CF9AE}" pid="178" name="FSC#SKEDITIONREG@103.510:zaznam_vnut_adresati_16">
    <vt:lpwstr/>
  </property>
  <property fmtid="{D5CDD505-2E9C-101B-9397-08002B2CF9AE}" pid="179" name="FSC#SKEDITIONREG@103.510:zaznam_vnut_adresati_17">
    <vt:lpwstr/>
  </property>
  <property fmtid="{D5CDD505-2E9C-101B-9397-08002B2CF9AE}" pid="180" name="FSC#SKEDITIONREG@103.510:zaznam_vnut_adresati_18">
    <vt:lpwstr/>
  </property>
  <property fmtid="{D5CDD505-2E9C-101B-9397-08002B2CF9AE}" pid="181" name="FSC#SKEDITIONREG@103.510:zaznam_vnut_adresati_19">
    <vt:lpwstr/>
  </property>
  <property fmtid="{D5CDD505-2E9C-101B-9397-08002B2CF9AE}" pid="182" name="FSC#SKEDITIONREG@103.510:zaznam_vnut_adresati_20">
    <vt:lpwstr/>
  </property>
  <property fmtid="{D5CDD505-2E9C-101B-9397-08002B2CF9AE}" pid="183" name="FSC#SKEDITIONREG@103.510:zaznam_vnut_adresati_21">
    <vt:lpwstr/>
  </property>
  <property fmtid="{D5CDD505-2E9C-101B-9397-08002B2CF9AE}" pid="184" name="FSC#SKEDITIONREG@103.510:zaznam_vnut_adresati_22">
    <vt:lpwstr/>
  </property>
  <property fmtid="{D5CDD505-2E9C-101B-9397-08002B2CF9AE}" pid="185" name="FSC#SKEDITIONREG@103.510:zaznam_vnut_adresati_23">
    <vt:lpwstr/>
  </property>
  <property fmtid="{D5CDD505-2E9C-101B-9397-08002B2CF9AE}" pid="186" name="FSC#SKEDITIONREG@103.510:zaznam_vnut_adresati_24">
    <vt:lpwstr/>
  </property>
  <property fmtid="{D5CDD505-2E9C-101B-9397-08002B2CF9AE}" pid="187" name="FSC#SKEDITIONREG@103.510:zaznam_vnut_adresati_25">
    <vt:lpwstr/>
  </property>
  <property fmtid="{D5CDD505-2E9C-101B-9397-08002B2CF9AE}" pid="188" name="FSC#SKEDITIONREG@103.510:zaznam_vnut_adresati_26">
    <vt:lpwstr/>
  </property>
  <property fmtid="{D5CDD505-2E9C-101B-9397-08002B2CF9AE}" pid="189" name="FSC#SKEDITIONREG@103.510:zaznam_vnut_adresati_27">
    <vt:lpwstr/>
  </property>
  <property fmtid="{D5CDD505-2E9C-101B-9397-08002B2CF9AE}" pid="190" name="FSC#SKEDITIONREG@103.510:zaznam_vnut_adresati_28">
    <vt:lpwstr/>
  </property>
  <property fmtid="{D5CDD505-2E9C-101B-9397-08002B2CF9AE}" pid="191" name="FSC#SKEDITIONREG@103.510:zaznam_vnut_adresati_29">
    <vt:lpwstr/>
  </property>
  <property fmtid="{D5CDD505-2E9C-101B-9397-08002B2CF9AE}" pid="192" name="FSC#SKEDITIONREG@103.510:zaznam_vnut_adresati_30">
    <vt:lpwstr/>
  </property>
  <property fmtid="{D5CDD505-2E9C-101B-9397-08002B2CF9AE}" pid="193" name="FSC#SKEDITIONREG@103.510:zaznam_vnut_adresati_31">
    <vt:lpwstr/>
  </property>
  <property fmtid="{D5CDD505-2E9C-101B-9397-08002B2CF9AE}" pid="194" name="FSC#SKEDITIONREG@103.510:zaznam_vnut_adresati_32">
    <vt:lpwstr/>
  </property>
  <property fmtid="{D5CDD505-2E9C-101B-9397-08002B2CF9AE}" pid="195" name="FSC#SKEDITIONREG@103.510:zaznam_vnut_adresati_33">
    <vt:lpwstr/>
  </property>
  <property fmtid="{D5CDD505-2E9C-101B-9397-08002B2CF9AE}" pid="196" name="FSC#SKEDITIONREG@103.510:zaznam_vnut_adresati_34">
    <vt:lpwstr/>
  </property>
  <property fmtid="{D5CDD505-2E9C-101B-9397-08002B2CF9AE}" pid="197" name="FSC#SKEDITIONREG@103.510:zaznam_vnut_adresati_35">
    <vt:lpwstr/>
  </property>
  <property fmtid="{D5CDD505-2E9C-101B-9397-08002B2CF9AE}" pid="198" name="FSC#SKEDITIONREG@103.510:zaznam_vnut_adresati_36">
    <vt:lpwstr/>
  </property>
  <property fmtid="{D5CDD505-2E9C-101B-9397-08002B2CF9AE}" pid="199" name="FSC#SKEDITIONREG@103.510:zaznam_vnut_adresati_37">
    <vt:lpwstr/>
  </property>
  <property fmtid="{D5CDD505-2E9C-101B-9397-08002B2CF9AE}" pid="200" name="FSC#SKEDITIONREG@103.510:zaznam_vnut_adresati_38">
    <vt:lpwstr/>
  </property>
  <property fmtid="{D5CDD505-2E9C-101B-9397-08002B2CF9AE}" pid="201" name="FSC#SKEDITIONREG@103.510:zaznam_vnut_adresati_39">
    <vt:lpwstr/>
  </property>
  <property fmtid="{D5CDD505-2E9C-101B-9397-08002B2CF9AE}" pid="202" name="FSC#SKEDITIONREG@103.510:zaznam_vnut_adresati_40">
    <vt:lpwstr/>
  </property>
  <property fmtid="{D5CDD505-2E9C-101B-9397-08002B2CF9AE}" pid="203" name="FSC#SKEDITIONREG@103.510:zaznam_vnut_adresati_41">
    <vt:lpwstr/>
  </property>
  <property fmtid="{D5CDD505-2E9C-101B-9397-08002B2CF9AE}" pid="204" name="FSC#SKEDITIONREG@103.510:zaznam_vnut_adresati_42">
    <vt:lpwstr/>
  </property>
  <property fmtid="{D5CDD505-2E9C-101B-9397-08002B2CF9AE}" pid="205" name="FSC#SKEDITIONREG@103.510:zaznam_vnut_adresati_43">
    <vt:lpwstr/>
  </property>
  <property fmtid="{D5CDD505-2E9C-101B-9397-08002B2CF9AE}" pid="206" name="FSC#SKEDITIONREG@103.510:zaznam_vnut_adresati_44">
    <vt:lpwstr/>
  </property>
  <property fmtid="{D5CDD505-2E9C-101B-9397-08002B2CF9AE}" pid="207" name="FSC#SKEDITIONREG@103.510:zaznam_vnut_adresati_45">
    <vt:lpwstr/>
  </property>
  <property fmtid="{D5CDD505-2E9C-101B-9397-08002B2CF9AE}" pid="208" name="FSC#SKEDITIONREG@103.510:zaznam_vnut_adresati_46">
    <vt:lpwstr/>
  </property>
  <property fmtid="{D5CDD505-2E9C-101B-9397-08002B2CF9AE}" pid="209" name="FSC#SKEDITIONREG@103.510:zaznam_vnut_adresati_47">
    <vt:lpwstr/>
  </property>
  <property fmtid="{D5CDD505-2E9C-101B-9397-08002B2CF9AE}" pid="210" name="FSC#SKEDITIONREG@103.510:zaznam_vnut_adresati_48">
    <vt:lpwstr/>
  </property>
  <property fmtid="{D5CDD505-2E9C-101B-9397-08002B2CF9AE}" pid="211" name="FSC#SKEDITIONREG@103.510:zaznam_vnut_adresati_49">
    <vt:lpwstr/>
  </property>
  <property fmtid="{D5CDD505-2E9C-101B-9397-08002B2CF9AE}" pid="212" name="FSC#SKEDITIONREG@103.510:zaznam_vnut_adresati_50">
    <vt:lpwstr/>
  </property>
  <property fmtid="{D5CDD505-2E9C-101B-9397-08002B2CF9AE}" pid="213" name="FSC#SKEDITIONREG@103.510:zaznam_vnut_adresati_51">
    <vt:lpwstr/>
  </property>
  <property fmtid="{D5CDD505-2E9C-101B-9397-08002B2CF9AE}" pid="214" name="FSC#SKEDITIONREG@103.510:zaznam_vnut_adresati_52">
    <vt:lpwstr/>
  </property>
  <property fmtid="{D5CDD505-2E9C-101B-9397-08002B2CF9AE}" pid="215" name="FSC#SKEDITIONREG@103.510:zaznam_vnut_adresati_53">
    <vt:lpwstr/>
  </property>
  <property fmtid="{D5CDD505-2E9C-101B-9397-08002B2CF9AE}" pid="216" name="FSC#SKEDITIONREG@103.510:zaznam_vnut_adresati_54">
    <vt:lpwstr/>
  </property>
  <property fmtid="{D5CDD505-2E9C-101B-9397-08002B2CF9AE}" pid="217" name="FSC#SKEDITIONREG@103.510:zaznam_vnut_adresati_55">
    <vt:lpwstr/>
  </property>
  <property fmtid="{D5CDD505-2E9C-101B-9397-08002B2CF9AE}" pid="218" name="FSC#SKEDITIONREG@103.510:zaznam_vnut_adresati_56">
    <vt:lpwstr/>
  </property>
  <property fmtid="{D5CDD505-2E9C-101B-9397-08002B2CF9AE}" pid="219" name="FSC#SKEDITIONREG@103.510:zaznam_vnut_adresati_57">
    <vt:lpwstr/>
  </property>
  <property fmtid="{D5CDD505-2E9C-101B-9397-08002B2CF9AE}" pid="220" name="FSC#SKEDITIONREG@103.510:zaznam_vnut_adresati_58">
    <vt:lpwstr/>
  </property>
  <property fmtid="{D5CDD505-2E9C-101B-9397-08002B2CF9AE}" pid="221" name="FSC#SKEDITIONREG@103.510:zaznam_vnut_adresati_59">
    <vt:lpwstr/>
  </property>
  <property fmtid="{D5CDD505-2E9C-101B-9397-08002B2CF9AE}" pid="222" name="FSC#SKEDITIONREG@103.510:zaznam_vnut_adresati_60">
    <vt:lpwstr/>
  </property>
  <property fmtid="{D5CDD505-2E9C-101B-9397-08002B2CF9AE}" pid="223" name="FSC#SKEDITIONREG@103.510:zaznam_vnut_adresati_61">
    <vt:lpwstr/>
  </property>
  <property fmtid="{D5CDD505-2E9C-101B-9397-08002B2CF9AE}" pid="224" name="FSC#SKEDITIONREG@103.510:zaznam_vnut_adresati_62">
    <vt:lpwstr/>
  </property>
  <property fmtid="{D5CDD505-2E9C-101B-9397-08002B2CF9AE}" pid="225" name="FSC#SKEDITIONREG@103.510:zaznam_vnut_adresati_63">
    <vt:lpwstr/>
  </property>
  <property fmtid="{D5CDD505-2E9C-101B-9397-08002B2CF9AE}" pid="226" name="FSC#SKEDITIONREG@103.510:zaznam_vnut_adresati_64">
    <vt:lpwstr/>
  </property>
  <property fmtid="{D5CDD505-2E9C-101B-9397-08002B2CF9AE}" pid="227" name="FSC#SKEDITIONREG@103.510:zaznam_vnut_adresati_65">
    <vt:lpwstr/>
  </property>
  <property fmtid="{D5CDD505-2E9C-101B-9397-08002B2CF9AE}" pid="228" name="FSC#SKEDITIONREG@103.510:zaznam_vnut_adresati_66">
    <vt:lpwstr/>
  </property>
  <property fmtid="{D5CDD505-2E9C-101B-9397-08002B2CF9AE}" pid="229" name="FSC#SKEDITIONREG@103.510:zaznam_vnut_adresati_67">
    <vt:lpwstr/>
  </property>
  <property fmtid="{D5CDD505-2E9C-101B-9397-08002B2CF9AE}" pid="230" name="FSC#SKEDITIONREG@103.510:zaznam_vnut_adresati_68">
    <vt:lpwstr/>
  </property>
  <property fmtid="{D5CDD505-2E9C-101B-9397-08002B2CF9AE}" pid="231" name="FSC#SKEDITIONREG@103.510:zaznam_vnut_adresati_69">
    <vt:lpwstr/>
  </property>
  <property fmtid="{D5CDD505-2E9C-101B-9397-08002B2CF9AE}" pid="232" name="FSC#SKEDITIONREG@103.510:zaznam_vnut_adresati_70">
    <vt:lpwstr/>
  </property>
  <property fmtid="{D5CDD505-2E9C-101B-9397-08002B2CF9AE}" pid="233" name="FSC#SKEDITIONREG@103.510:zaznam_vonk_adresati_1">
    <vt:lpwstr/>
  </property>
  <property fmtid="{D5CDD505-2E9C-101B-9397-08002B2CF9AE}" pid="234" name="FSC#SKEDITIONREG@103.510:zaznam_vonk_adresati_2">
    <vt:lpwstr/>
  </property>
  <property fmtid="{D5CDD505-2E9C-101B-9397-08002B2CF9AE}" pid="235" name="FSC#SKEDITIONREG@103.510:zaznam_vonk_adresati_3">
    <vt:lpwstr/>
  </property>
  <property fmtid="{D5CDD505-2E9C-101B-9397-08002B2CF9AE}" pid="236" name="FSC#SKEDITIONREG@103.510:zaznam_vonk_adresati_4">
    <vt:lpwstr/>
  </property>
  <property fmtid="{D5CDD505-2E9C-101B-9397-08002B2CF9AE}" pid="237" name="FSC#SKEDITIONREG@103.510:zaznam_vonk_adresati_5">
    <vt:lpwstr/>
  </property>
  <property fmtid="{D5CDD505-2E9C-101B-9397-08002B2CF9AE}" pid="238" name="FSC#SKEDITIONREG@103.510:zaznam_vonk_adresati_6">
    <vt:lpwstr/>
  </property>
  <property fmtid="{D5CDD505-2E9C-101B-9397-08002B2CF9AE}" pid="239" name="FSC#SKEDITIONREG@103.510:zaznam_vonk_adresati_7">
    <vt:lpwstr/>
  </property>
  <property fmtid="{D5CDD505-2E9C-101B-9397-08002B2CF9AE}" pid="240" name="FSC#SKEDITIONREG@103.510:zaznam_vonk_adresati_8">
    <vt:lpwstr/>
  </property>
  <property fmtid="{D5CDD505-2E9C-101B-9397-08002B2CF9AE}" pid="241" name="FSC#SKEDITIONREG@103.510:zaznam_vonk_adresati_9">
    <vt:lpwstr/>
  </property>
  <property fmtid="{D5CDD505-2E9C-101B-9397-08002B2CF9AE}" pid="242" name="FSC#SKEDITIONREG@103.510:zaznam_vonk_adresati_10">
    <vt:lpwstr/>
  </property>
  <property fmtid="{D5CDD505-2E9C-101B-9397-08002B2CF9AE}" pid="243" name="FSC#SKEDITIONREG@103.510:zaznam_vonk_adresati_11">
    <vt:lpwstr/>
  </property>
  <property fmtid="{D5CDD505-2E9C-101B-9397-08002B2CF9AE}" pid="244" name="FSC#SKEDITIONREG@103.510:zaznam_vonk_adresati_12">
    <vt:lpwstr/>
  </property>
  <property fmtid="{D5CDD505-2E9C-101B-9397-08002B2CF9AE}" pid="245" name="FSC#SKEDITIONREG@103.510:zaznam_vonk_adresati_13">
    <vt:lpwstr/>
  </property>
  <property fmtid="{D5CDD505-2E9C-101B-9397-08002B2CF9AE}" pid="246" name="FSC#SKEDITIONREG@103.510:zaznam_vonk_adresati_14">
    <vt:lpwstr/>
  </property>
  <property fmtid="{D5CDD505-2E9C-101B-9397-08002B2CF9AE}" pid="247" name="FSC#SKEDITIONREG@103.510:zaznam_vonk_adresati_15">
    <vt:lpwstr/>
  </property>
  <property fmtid="{D5CDD505-2E9C-101B-9397-08002B2CF9AE}" pid="248" name="FSC#SKEDITIONREG@103.510:zaznam_vonk_adresati_16">
    <vt:lpwstr/>
  </property>
  <property fmtid="{D5CDD505-2E9C-101B-9397-08002B2CF9AE}" pid="249" name="FSC#SKEDITIONREG@103.510:zaznam_vonk_adresati_17">
    <vt:lpwstr/>
  </property>
  <property fmtid="{D5CDD505-2E9C-101B-9397-08002B2CF9AE}" pid="250" name="FSC#SKEDITIONREG@103.510:zaznam_vonk_adresati_18">
    <vt:lpwstr/>
  </property>
  <property fmtid="{D5CDD505-2E9C-101B-9397-08002B2CF9AE}" pid="251" name="FSC#SKEDITIONREG@103.510:zaznam_vonk_adresati_19">
    <vt:lpwstr/>
  </property>
  <property fmtid="{D5CDD505-2E9C-101B-9397-08002B2CF9AE}" pid="252" name="FSC#SKEDITIONREG@103.510:zaznam_vonk_adresati_20">
    <vt:lpwstr/>
  </property>
  <property fmtid="{D5CDD505-2E9C-101B-9397-08002B2CF9AE}" pid="253" name="FSC#SKEDITIONREG@103.510:zaznam_vonk_adresati_21">
    <vt:lpwstr/>
  </property>
  <property fmtid="{D5CDD505-2E9C-101B-9397-08002B2CF9AE}" pid="254" name="FSC#SKEDITIONREG@103.510:zaznam_vonk_adresati_22">
    <vt:lpwstr/>
  </property>
  <property fmtid="{D5CDD505-2E9C-101B-9397-08002B2CF9AE}" pid="255" name="FSC#SKEDITIONREG@103.510:zaznam_vonk_adresati_23">
    <vt:lpwstr/>
  </property>
  <property fmtid="{D5CDD505-2E9C-101B-9397-08002B2CF9AE}" pid="256" name="FSC#SKEDITIONREG@103.510:zaznam_vonk_adresati_24">
    <vt:lpwstr/>
  </property>
  <property fmtid="{D5CDD505-2E9C-101B-9397-08002B2CF9AE}" pid="257" name="FSC#SKEDITIONREG@103.510:zaznam_vonk_adresati_25">
    <vt:lpwstr/>
  </property>
  <property fmtid="{D5CDD505-2E9C-101B-9397-08002B2CF9AE}" pid="258" name="FSC#SKEDITIONREG@103.510:zaznam_vonk_adresati_26">
    <vt:lpwstr/>
  </property>
  <property fmtid="{D5CDD505-2E9C-101B-9397-08002B2CF9AE}" pid="259" name="FSC#SKEDITIONREG@103.510:zaznam_vonk_adresati_27">
    <vt:lpwstr/>
  </property>
  <property fmtid="{D5CDD505-2E9C-101B-9397-08002B2CF9AE}" pid="260" name="FSC#SKEDITIONREG@103.510:zaznam_vonk_adresati_28">
    <vt:lpwstr/>
  </property>
  <property fmtid="{D5CDD505-2E9C-101B-9397-08002B2CF9AE}" pid="261" name="FSC#SKEDITIONREG@103.510:zaznam_vonk_adresati_29">
    <vt:lpwstr/>
  </property>
  <property fmtid="{D5CDD505-2E9C-101B-9397-08002B2CF9AE}" pid="262" name="FSC#SKEDITIONREG@103.510:zaznam_vonk_adresati_30">
    <vt:lpwstr/>
  </property>
  <property fmtid="{D5CDD505-2E9C-101B-9397-08002B2CF9AE}" pid="263" name="FSC#SKEDITIONREG@103.510:zaznam_vonk_adresati_31">
    <vt:lpwstr/>
  </property>
  <property fmtid="{D5CDD505-2E9C-101B-9397-08002B2CF9AE}" pid="264" name="FSC#SKEDITIONREG@103.510:zaznam_vonk_adresati_32">
    <vt:lpwstr/>
  </property>
  <property fmtid="{D5CDD505-2E9C-101B-9397-08002B2CF9AE}" pid="265" name="FSC#SKEDITIONREG@103.510:zaznam_vonk_adresati_33">
    <vt:lpwstr/>
  </property>
  <property fmtid="{D5CDD505-2E9C-101B-9397-08002B2CF9AE}" pid="266" name="FSC#SKEDITIONREG@103.510:zaznam_vonk_adresati_34">
    <vt:lpwstr/>
  </property>
  <property fmtid="{D5CDD505-2E9C-101B-9397-08002B2CF9AE}" pid="267" name="FSC#SKEDITIONREG@103.510:zaznam_vonk_adresati_35">
    <vt:lpwstr/>
  </property>
  <property fmtid="{D5CDD505-2E9C-101B-9397-08002B2CF9AE}" pid="268" name="FSC#SKEDITIONREG@103.510:Stazovatel">
    <vt:lpwstr/>
  </property>
  <property fmtid="{D5CDD505-2E9C-101B-9397-08002B2CF9AE}" pid="269" name="FSC#SKEDITIONREG@103.510:ProtiKomu">
    <vt:lpwstr/>
  </property>
  <property fmtid="{D5CDD505-2E9C-101B-9397-08002B2CF9AE}" pid="270" name="FSC#SKEDITIONREG@103.510:EvCisloStaz">
    <vt:lpwstr/>
  </property>
  <property fmtid="{D5CDD505-2E9C-101B-9397-08002B2CF9AE}" pid="271" name="FSC#SKEDITIONREG@103.510:jod_AttrDateSkutocnyDatumVydania">
    <vt:lpwstr/>
  </property>
  <property fmtid="{D5CDD505-2E9C-101B-9397-08002B2CF9AE}" pid="272" name="FSC#SKEDITIONREG@103.510:jod_AttrNumCisloZmeny">
    <vt:lpwstr/>
  </property>
  <property fmtid="{D5CDD505-2E9C-101B-9397-08002B2CF9AE}" pid="273" name="FSC#SKEDITIONREG@103.510:jod_AttrStrRegCisloZaznamu">
    <vt:lpwstr/>
  </property>
  <property fmtid="{D5CDD505-2E9C-101B-9397-08002B2CF9AE}" pid="274" name="FSC#SKEDITIONREG@103.510:jod_cislodoc">
    <vt:lpwstr/>
  </property>
  <property fmtid="{D5CDD505-2E9C-101B-9397-08002B2CF9AE}" pid="275" name="FSC#SKEDITIONREG@103.510:jod_druh">
    <vt:lpwstr/>
  </property>
  <property fmtid="{D5CDD505-2E9C-101B-9397-08002B2CF9AE}" pid="276" name="FSC#SKEDITIONREG@103.510:jod_lu">
    <vt:lpwstr/>
  </property>
  <property fmtid="{D5CDD505-2E9C-101B-9397-08002B2CF9AE}" pid="277" name="FSC#SKEDITIONREG@103.510:jod_nazov">
    <vt:lpwstr/>
  </property>
  <property fmtid="{D5CDD505-2E9C-101B-9397-08002B2CF9AE}" pid="278" name="FSC#SKEDITIONREG@103.510:jod_typ">
    <vt:lpwstr/>
  </property>
  <property fmtid="{D5CDD505-2E9C-101B-9397-08002B2CF9AE}" pid="279" name="FSC#SKEDITIONREG@103.510:jod_zh">
    <vt:lpwstr/>
  </property>
  <property fmtid="{D5CDD505-2E9C-101B-9397-08002B2CF9AE}" pid="280" name="FSC#SKEDITIONREG@103.510:jod_sAttrDatePlatnostDo">
    <vt:lpwstr/>
  </property>
  <property fmtid="{D5CDD505-2E9C-101B-9397-08002B2CF9AE}" pid="281" name="FSC#SKEDITIONREG@103.510:jod_sAttrDatePlatnostOd">
    <vt:lpwstr/>
  </property>
  <property fmtid="{D5CDD505-2E9C-101B-9397-08002B2CF9AE}" pid="282" name="FSC#SKEDITIONREG@103.510:jod_sAttrDateUcinnostDoc">
    <vt:lpwstr/>
  </property>
  <property fmtid="{D5CDD505-2E9C-101B-9397-08002B2CF9AE}" pid="283" name="FSC#SKEDITIONREG@103.510:a_telephone">
    <vt:lpwstr/>
  </property>
  <property fmtid="{D5CDD505-2E9C-101B-9397-08002B2CF9AE}" pid="284" name="FSC#SKEDITIONREG@103.510:a_email">
    <vt:lpwstr/>
  </property>
  <property fmtid="{D5CDD505-2E9C-101B-9397-08002B2CF9AE}" pid="285" name="FSC#SKEDITIONREG@103.510:a_nazovOU">
    <vt:lpwstr/>
  </property>
  <property fmtid="{D5CDD505-2E9C-101B-9397-08002B2CF9AE}" pid="286" name="FSC#SKEDITIONREG@103.510:a_veduciOU">
    <vt:lpwstr/>
  </property>
  <property fmtid="{D5CDD505-2E9C-101B-9397-08002B2CF9AE}" pid="287" name="FSC#SKEDITIONREG@103.510:a_nadradeneOU">
    <vt:lpwstr/>
  </property>
  <property fmtid="{D5CDD505-2E9C-101B-9397-08002B2CF9AE}" pid="288" name="FSC#SKEDITIONREG@103.510:a_veduciOd">
    <vt:lpwstr/>
  </property>
  <property fmtid="{D5CDD505-2E9C-101B-9397-08002B2CF9AE}" pid="289" name="FSC#SKEDITIONREG@103.510:a_komu">
    <vt:lpwstr/>
  </property>
  <property fmtid="{D5CDD505-2E9C-101B-9397-08002B2CF9AE}" pid="290" name="FSC#SKEDITIONREG@103.510:a_nasecislo">
    <vt:lpwstr/>
  </property>
  <property fmtid="{D5CDD505-2E9C-101B-9397-08002B2CF9AE}" pid="291" name="FSC#SKEDITIONREG@103.510:a_riaditelOdboru">
    <vt:lpwstr/>
  </property>
  <property fmtid="{D5CDD505-2E9C-101B-9397-08002B2CF9AE}" pid="292" name="FSC#SKEDITIONREG@103.510:zaz_fileresporg_addrstreet">
    <vt:lpwstr/>
  </property>
  <property fmtid="{D5CDD505-2E9C-101B-9397-08002B2CF9AE}" pid="293" name="FSC#SKEDITIONREG@103.510:zaz_fileresporg_addrzipcode">
    <vt:lpwstr/>
  </property>
  <property fmtid="{D5CDD505-2E9C-101B-9397-08002B2CF9AE}" pid="294" name="FSC#SKEDITIONREG@103.510:zaz_fileresporg_addrcity">
    <vt:lpwstr/>
  </property>
  <property fmtid="{D5CDD505-2E9C-101B-9397-08002B2CF9AE}" pid="295" name="FSC#SKMODSYS@103.500:mdnazov">
    <vt:lpwstr/>
  </property>
  <property fmtid="{D5CDD505-2E9C-101B-9397-08002B2CF9AE}" pid="296" name="FSC#SKMODSYS@103.500:mdfileresp">
    <vt:lpwstr/>
  </property>
  <property fmtid="{D5CDD505-2E9C-101B-9397-08002B2CF9AE}" pid="297" name="FSC#SKMODSYS@103.500:mdfileresporg">
    <vt:lpwstr/>
  </property>
  <property fmtid="{D5CDD505-2E9C-101B-9397-08002B2CF9AE}" pid="298" name="FSC#SKMODSYS@103.500:mdcreateat">
    <vt:lpwstr>21. 11. 2024</vt:lpwstr>
  </property>
  <property fmtid="{D5CDD505-2E9C-101B-9397-08002B2CF9AE}" pid="299" name="FSC#SKCP@103.500:cp_AttrPtrOrgUtvar">
    <vt:lpwstr/>
  </property>
  <property fmtid="{D5CDD505-2E9C-101B-9397-08002B2CF9AE}" pid="300" name="FSC#SKCP@103.500:cp_AttrStrEvCisloCP">
    <vt:lpwstr/>
  </property>
  <property fmtid="{D5CDD505-2E9C-101B-9397-08002B2CF9AE}" pid="301" name="FSC#SKCP@103.500:cp_zamestnanec">
    <vt:lpwstr/>
  </property>
  <property fmtid="{D5CDD505-2E9C-101B-9397-08002B2CF9AE}" pid="302" name="FSC#SKCP@103.500:cpt_miestoRokovania">
    <vt:lpwstr/>
  </property>
  <property fmtid="{D5CDD505-2E9C-101B-9397-08002B2CF9AE}" pid="303" name="FSC#SKCP@103.500:cpt_datumCesty">
    <vt:lpwstr/>
  </property>
  <property fmtid="{D5CDD505-2E9C-101B-9397-08002B2CF9AE}" pid="304" name="FSC#SKCP@103.500:cpt_ucelCesty">
    <vt:lpwstr/>
  </property>
  <property fmtid="{D5CDD505-2E9C-101B-9397-08002B2CF9AE}" pid="305" name="FSC#SKCP@103.500:cpz_miestoRokovania">
    <vt:lpwstr/>
  </property>
  <property fmtid="{D5CDD505-2E9C-101B-9397-08002B2CF9AE}" pid="306" name="FSC#SKCP@103.500:cpz_datumCesty">
    <vt:lpwstr/>
  </property>
  <property fmtid="{D5CDD505-2E9C-101B-9397-08002B2CF9AE}" pid="307" name="FSC#SKCP@103.500:cpz_ucelCesty">
    <vt:lpwstr/>
  </property>
  <property fmtid="{D5CDD505-2E9C-101B-9397-08002B2CF9AE}" pid="308" name="FSC#SKCP@103.500:cpz_datumVypracovania">
    <vt:lpwstr/>
  </property>
  <property fmtid="{D5CDD505-2E9C-101B-9397-08002B2CF9AE}" pid="309" name="FSC#SKCP@103.500:cpz_datPodpSchv1">
    <vt:lpwstr/>
  </property>
  <property fmtid="{D5CDD505-2E9C-101B-9397-08002B2CF9AE}" pid="310" name="FSC#SKCP@103.500:cpz_datPodpSchv2">
    <vt:lpwstr/>
  </property>
  <property fmtid="{D5CDD505-2E9C-101B-9397-08002B2CF9AE}" pid="311" name="FSC#SKCP@103.500:cpz_datPodpSchv3">
    <vt:lpwstr/>
  </property>
  <property fmtid="{D5CDD505-2E9C-101B-9397-08002B2CF9AE}" pid="312" name="FSC#SKCP@103.500:cpz_PodpSchv1">
    <vt:lpwstr/>
  </property>
  <property fmtid="{D5CDD505-2E9C-101B-9397-08002B2CF9AE}" pid="313" name="FSC#SKCP@103.500:cpz_PodpSchv2">
    <vt:lpwstr/>
  </property>
  <property fmtid="{D5CDD505-2E9C-101B-9397-08002B2CF9AE}" pid="314" name="FSC#SKCP@103.500:cpz_PodpSchv3">
    <vt:lpwstr/>
  </property>
  <property fmtid="{D5CDD505-2E9C-101B-9397-08002B2CF9AE}" pid="315" name="FSC#SKCP@103.500:cpz_Funkcia">
    <vt:lpwstr/>
  </property>
  <property fmtid="{D5CDD505-2E9C-101B-9397-08002B2CF9AE}" pid="316" name="FSC#SKCP@103.500:cp_Spolucestujuci">
    <vt:lpwstr/>
  </property>
  <property fmtid="{D5CDD505-2E9C-101B-9397-08002B2CF9AE}" pid="317" name="FSC#SKNAD@103.500:nad_objname">
    <vt:lpwstr/>
  </property>
  <property fmtid="{D5CDD505-2E9C-101B-9397-08002B2CF9AE}" pid="318" name="FSC#SKNAD@103.500:nad_AttrStrNazov">
    <vt:lpwstr/>
  </property>
  <property fmtid="{D5CDD505-2E9C-101B-9397-08002B2CF9AE}" pid="319" name="FSC#SKNAD@103.500:nad_AttrPtrSpracovatel">
    <vt:lpwstr/>
  </property>
  <property fmtid="{D5CDD505-2E9C-101B-9397-08002B2CF9AE}" pid="320" name="FSC#SKNAD@103.500:nad_AttrPtrGestor1">
    <vt:lpwstr/>
  </property>
  <property fmtid="{D5CDD505-2E9C-101B-9397-08002B2CF9AE}" pid="321" name="FSC#SKNAD@103.500:nad_AttrPtrGestor1Funkcia">
    <vt:lpwstr/>
  </property>
  <property fmtid="{D5CDD505-2E9C-101B-9397-08002B2CF9AE}" pid="322" name="FSC#SKNAD@103.500:nad_AttrPtrGestor1OU">
    <vt:lpwstr/>
  </property>
  <property fmtid="{D5CDD505-2E9C-101B-9397-08002B2CF9AE}" pid="323" name="FSC#SKNAD@103.500:nad_AttrPtrGestor2">
    <vt:lpwstr/>
  </property>
  <property fmtid="{D5CDD505-2E9C-101B-9397-08002B2CF9AE}" pid="324" name="FSC#SKNAD@103.500:nad_AttrPtrGestor2Funkcia">
    <vt:lpwstr/>
  </property>
  <property fmtid="{D5CDD505-2E9C-101B-9397-08002B2CF9AE}" pid="325" name="FSC#SKNAD@103.500:nad_schvalil">
    <vt:lpwstr/>
  </property>
  <property fmtid="{D5CDD505-2E9C-101B-9397-08002B2CF9AE}" pid="326" name="FSC#SKNAD@103.500:nad_schvalilfunkcia">
    <vt:lpwstr/>
  </property>
  <property fmtid="{D5CDD505-2E9C-101B-9397-08002B2CF9AE}" pid="327" name="FSC#SKNAD@103.500:nad_vr">
    <vt:lpwstr/>
  </property>
  <property fmtid="{D5CDD505-2E9C-101B-9397-08002B2CF9AE}" pid="328" name="FSC#SKNAD@103.500:nad_AttrDateDatumPodpisania">
    <vt:lpwstr/>
  </property>
  <property fmtid="{D5CDD505-2E9C-101B-9397-08002B2CF9AE}" pid="329" name="FSC#SKNAD@103.500:nad_pripobjname">
    <vt:lpwstr/>
  </property>
  <property fmtid="{D5CDD505-2E9C-101B-9397-08002B2CF9AE}" pid="330" name="FSC#SKNAD@103.500:nad_pripVytvorilKto">
    <vt:lpwstr/>
  </property>
  <property fmtid="{D5CDD505-2E9C-101B-9397-08002B2CF9AE}" pid="331" name="FSC#SKNAD@103.500:nad_pripVytvorilKedy">
    <vt:lpwstr>21.11.2024, 11:11</vt:lpwstr>
  </property>
  <property fmtid="{D5CDD505-2E9C-101B-9397-08002B2CF9AE}" pid="332" name="FSC#SKNAD@103.500:nad_AttrStrCisloNA">
    <vt:lpwstr/>
  </property>
  <property fmtid="{D5CDD505-2E9C-101B-9397-08002B2CF9AE}" pid="333" name="FSC#SKNAD@103.500:nad_AttrDateUcinnaOd">
    <vt:lpwstr/>
  </property>
  <property fmtid="{D5CDD505-2E9C-101B-9397-08002B2CF9AE}" pid="334" name="FSC#SKNAD@103.500:nad_AttrDateUcinnaDo">
    <vt:lpwstr/>
  </property>
  <property fmtid="{D5CDD505-2E9C-101B-9397-08002B2CF9AE}" pid="335" name="FSC#SKNAD@103.500:nad_AttrPtrPredchadzajuceNA">
    <vt:lpwstr/>
  </property>
  <property fmtid="{D5CDD505-2E9C-101B-9397-08002B2CF9AE}" pid="336" name="FSC#SKNAD@103.500:nad_AttrPtrSpracovatelOU">
    <vt:lpwstr/>
  </property>
  <property fmtid="{D5CDD505-2E9C-101B-9397-08002B2CF9AE}" pid="337" name="FSC#SKNAD@103.500:nad_AttrPtrPatriKNA">
    <vt:lpwstr/>
  </property>
  <property fmtid="{D5CDD505-2E9C-101B-9397-08002B2CF9AE}" pid="338" name="FSC#SKNAD@103.500:nad_AttrIntCisloDodatku">
    <vt:lpwstr/>
  </property>
  <property fmtid="{D5CDD505-2E9C-101B-9397-08002B2CF9AE}" pid="339" name="FSC#SKNAD@103.500:nad_AttrPtrSpracVeduci">
    <vt:lpwstr/>
  </property>
  <property fmtid="{D5CDD505-2E9C-101B-9397-08002B2CF9AE}" pid="340" name="FSC#SKNAD@103.500:nad_AttrPtrSpracVeduciOU">
    <vt:lpwstr/>
  </property>
  <property fmtid="{D5CDD505-2E9C-101B-9397-08002B2CF9AE}" pid="341" name="FSC#SKNAD@103.500:nad_spis">
    <vt:lpwstr/>
  </property>
  <property fmtid="{D5CDD505-2E9C-101B-9397-08002B2CF9AE}" pid="342" name="FSC#SKPUPP@103.500:pupp_riaditelPorady">
    <vt:lpwstr/>
  </property>
  <property fmtid="{D5CDD505-2E9C-101B-9397-08002B2CF9AE}" pid="343" name="FSC#SKPUPP@103.500:pupp_cisloporady">
    <vt:lpwstr/>
  </property>
  <property fmtid="{D5CDD505-2E9C-101B-9397-08002B2CF9AE}" pid="344" name="FSC#SKPUPP@103.500:pupp_konanieOHodine">
    <vt:lpwstr/>
  </property>
  <property fmtid="{D5CDD505-2E9C-101B-9397-08002B2CF9AE}" pid="345" name="FSC#SKPUPP@103.500:pupp_datPorMesiacString">
    <vt:lpwstr/>
  </property>
  <property fmtid="{D5CDD505-2E9C-101B-9397-08002B2CF9AE}" pid="346" name="FSC#SKPUPP@103.500:pupp_datumporady">
    <vt:lpwstr/>
  </property>
  <property fmtid="{D5CDD505-2E9C-101B-9397-08002B2CF9AE}" pid="347" name="FSC#SKPUPP@103.500:pupp_konaniedo">
    <vt:lpwstr/>
  </property>
  <property fmtid="{D5CDD505-2E9C-101B-9397-08002B2CF9AE}" pid="348" name="FSC#SKPUPP@103.500:pupp_konanieod">
    <vt:lpwstr/>
  </property>
  <property fmtid="{D5CDD505-2E9C-101B-9397-08002B2CF9AE}" pid="349" name="FSC#SKPUPP@103.500:pupp_menopp">
    <vt:lpwstr/>
  </property>
  <property fmtid="{D5CDD505-2E9C-101B-9397-08002B2CF9AE}" pid="350" name="FSC#SKPUPP@103.500:pupp_miestokonania">
    <vt:lpwstr/>
  </property>
  <property fmtid="{D5CDD505-2E9C-101B-9397-08002B2CF9AE}" pid="351" name="FSC#SKPUPP@103.500:pupp_temaporady">
    <vt:lpwstr/>
  </property>
  <property fmtid="{D5CDD505-2E9C-101B-9397-08002B2CF9AE}" pid="352" name="FSC#SKPUPP@103.500:pupp_ucastnici">
    <vt:lpwstr/>
  </property>
  <property fmtid="{D5CDD505-2E9C-101B-9397-08002B2CF9AE}" pid="353" name="FSC#SKPUPP@103.500:pupp_ulohy">
    <vt:lpwstr>test</vt:lpwstr>
  </property>
  <property fmtid="{D5CDD505-2E9C-101B-9397-08002B2CF9AE}" pid="354" name="FSC#SKPUPP@103.500:pupp_ucastnici_funkcie">
    <vt:lpwstr/>
  </property>
  <property fmtid="{D5CDD505-2E9C-101B-9397-08002B2CF9AE}" pid="355" name="FSC#SKPUPP@103.500:pupp_nazov_ulohy">
    <vt:lpwstr/>
  </property>
  <property fmtid="{D5CDD505-2E9C-101B-9397-08002B2CF9AE}" pid="356" name="FSC#SKPUPP@103.500:pupp_cislo_ulohy">
    <vt:lpwstr/>
  </property>
  <property fmtid="{D5CDD505-2E9C-101B-9397-08002B2CF9AE}" pid="357" name="FSC#SKPUPP@103.500:pupp_riesitel_ulohy">
    <vt:lpwstr/>
  </property>
  <property fmtid="{D5CDD505-2E9C-101B-9397-08002B2CF9AE}" pid="358" name="FSC#SKPUPP@103.500:pupp_vybavit_ulohy">
    <vt:lpwstr/>
  </property>
  <property fmtid="{D5CDD505-2E9C-101B-9397-08002B2CF9AE}" pid="359" name="FSC#SKPUPP@103.500:pupp_orgutvar">
    <vt:lpwstr/>
  </property>
  <property fmtid="{D5CDD505-2E9C-101B-9397-08002B2CF9AE}" pid="360" name="FSC#COOELAK@1.1001:Subject">
    <vt:lpwstr>eEnergia Žiadateľ: Slovenský plynárenský priemysel, a.s. Preplatenie nákladov vo výške: 1124953,03.</vt:lpwstr>
  </property>
  <property fmtid="{D5CDD505-2E9C-101B-9397-08002B2CF9AE}" pid="361" name="FSC#COOELAK@1.1001:FileReference">
    <vt:lpwstr>244889-2024</vt:lpwstr>
  </property>
  <property fmtid="{D5CDD505-2E9C-101B-9397-08002B2CF9AE}" pid="362" name="FSC#COOELAK@1.1001:FileRefYear">
    <vt:lpwstr>2024</vt:lpwstr>
  </property>
  <property fmtid="{D5CDD505-2E9C-101B-9397-08002B2CF9AE}" pid="363" name="FSC#COOELAK@1.1001:FileRefOrdinal">
    <vt:lpwstr>244889</vt:lpwstr>
  </property>
  <property fmtid="{D5CDD505-2E9C-101B-9397-08002B2CF9AE}" pid="364" name="FSC#COOELAK@1.1001:FileRefOU">
    <vt:lpwstr>4050</vt:lpwstr>
  </property>
  <property fmtid="{D5CDD505-2E9C-101B-9397-08002B2CF9AE}" pid="365" name="FSC#COOELAK@1.1001:Organization">
    <vt:lpwstr/>
  </property>
  <property fmtid="{D5CDD505-2E9C-101B-9397-08002B2CF9AE}" pid="366" name="FSC#COOELAK@1.1001:Owner">
    <vt:lpwstr>wsmhpzpness</vt:lpwstr>
  </property>
  <property fmtid="{D5CDD505-2E9C-101B-9397-08002B2CF9AE}" pid="367" name="FSC#COOELAK@1.1001:OwnerExtension">
    <vt:lpwstr/>
  </property>
  <property fmtid="{D5CDD505-2E9C-101B-9397-08002B2CF9AE}" pid="368" name="FSC#COOELAK@1.1001:OwnerFaxExtension">
    <vt:lpwstr/>
  </property>
  <property fmtid="{D5CDD505-2E9C-101B-9397-08002B2CF9AE}" pid="369" name="FSC#COOELAK@1.1001:DispatchedBy">
    <vt:lpwstr/>
  </property>
  <property fmtid="{D5CDD505-2E9C-101B-9397-08002B2CF9AE}" pid="370" name="FSC#COOELAK@1.1001:DispatchedAt">
    <vt:lpwstr/>
  </property>
  <property fmtid="{D5CDD505-2E9C-101B-9397-08002B2CF9AE}" pid="371" name="FSC#COOELAK@1.1001:ApprovedBy">
    <vt:lpwstr/>
  </property>
  <property fmtid="{D5CDD505-2E9C-101B-9397-08002B2CF9AE}" pid="372" name="FSC#COOELAK@1.1001:ApprovedAt">
    <vt:lpwstr/>
  </property>
  <property fmtid="{D5CDD505-2E9C-101B-9397-08002B2CF9AE}" pid="373" name="FSC#COOELAK@1.1001:Department">
    <vt:lpwstr>Administration (System)</vt:lpwstr>
  </property>
  <property fmtid="{D5CDD505-2E9C-101B-9397-08002B2CF9AE}" pid="374" name="FSC#COOELAK@1.1001:CreatedAt">
    <vt:lpwstr>21.11.2024</vt:lpwstr>
  </property>
  <property fmtid="{D5CDD505-2E9C-101B-9397-08002B2CF9AE}" pid="375" name="FSC#COOELAK@1.1001:OU">
    <vt:lpwstr>4050 (Oddelenie výkonu mimoriadnych opatrení)</vt:lpwstr>
  </property>
  <property fmtid="{D5CDD505-2E9C-101B-9397-08002B2CF9AE}" pid="376" name="FSC#COOELAK@1.1001:Priority">
    <vt:lpwstr> ()</vt:lpwstr>
  </property>
  <property fmtid="{D5CDD505-2E9C-101B-9397-08002B2CF9AE}" pid="377" name="FSC#COOELAK@1.1001:ObjBarCode">
    <vt:lpwstr>*COO.2163.100.16.4827815*</vt:lpwstr>
  </property>
  <property fmtid="{D5CDD505-2E9C-101B-9397-08002B2CF9AE}" pid="378" name="FSC#COOELAK@1.1001:RefBarCode">
    <vt:lpwstr>*COO.2163.100.16.4827832*</vt:lpwstr>
  </property>
  <property fmtid="{D5CDD505-2E9C-101B-9397-08002B2CF9AE}" pid="379" name="FSC#COOELAK@1.1001:FileRefBarCode">
    <vt:lpwstr>*244889-2024*</vt:lpwstr>
  </property>
  <property fmtid="{D5CDD505-2E9C-101B-9397-08002B2CF9AE}" pid="380" name="FSC#COOELAK@1.1001:ExternalRef">
    <vt:lpwstr/>
  </property>
  <property fmtid="{D5CDD505-2E9C-101B-9397-08002B2CF9AE}" pid="381" name="FSC#COOELAK@1.1001:IncomingNumber">
    <vt:lpwstr>1</vt:lpwstr>
  </property>
  <property fmtid="{D5CDD505-2E9C-101B-9397-08002B2CF9AE}" pid="382" name="FSC#COOELAK@1.1001:IncomingSubject">
    <vt:lpwstr>Podávanie žiadosti o kompenzáciu cien energií pre dodávateľa energií</vt:lpwstr>
  </property>
  <property fmtid="{D5CDD505-2E9C-101B-9397-08002B2CF9AE}" pid="383" name="FSC#COOELAK@1.1001:ProcessResponsible">
    <vt:lpwstr/>
  </property>
  <property fmtid="{D5CDD505-2E9C-101B-9397-08002B2CF9AE}" pid="384" name="FSC#COOELAK@1.1001:ProcessResponsiblePhone">
    <vt:lpwstr/>
  </property>
  <property fmtid="{D5CDD505-2E9C-101B-9397-08002B2CF9AE}" pid="385" name="FSC#COOELAK@1.1001:ProcessResponsibleMail">
    <vt:lpwstr/>
  </property>
  <property fmtid="{D5CDD505-2E9C-101B-9397-08002B2CF9AE}" pid="386" name="FSC#COOELAK@1.1001:ProcessResponsibleFax">
    <vt:lpwstr/>
  </property>
  <property fmtid="{D5CDD505-2E9C-101B-9397-08002B2CF9AE}" pid="387" name="FSC#COOELAK@1.1001:ApproverFirstName">
    <vt:lpwstr/>
  </property>
  <property fmtid="{D5CDD505-2E9C-101B-9397-08002B2CF9AE}" pid="388" name="FSC#COOELAK@1.1001:ApproverSurName">
    <vt:lpwstr/>
  </property>
  <property fmtid="{D5CDD505-2E9C-101B-9397-08002B2CF9AE}" pid="389" name="FSC#COOELAK@1.1001:ApproverTitle">
    <vt:lpwstr/>
  </property>
  <property fmtid="{D5CDD505-2E9C-101B-9397-08002B2CF9AE}" pid="390" name="FSC#COOELAK@1.1001:ExternalDate">
    <vt:lpwstr/>
  </property>
  <property fmtid="{D5CDD505-2E9C-101B-9397-08002B2CF9AE}" pid="391" name="FSC#COOELAK@1.1001:SettlementApprovedAt">
    <vt:lpwstr/>
  </property>
  <property fmtid="{D5CDD505-2E9C-101B-9397-08002B2CF9AE}" pid="392" name="FSC#COOELAK@1.1001:BaseNumber">
    <vt:lpwstr>M 29</vt:lpwstr>
  </property>
  <property fmtid="{D5CDD505-2E9C-101B-9397-08002B2CF9AE}" pid="393" name="FSC#COOELAK@1.1001:CurrentUserRolePos">
    <vt:lpwstr>referent 1</vt:lpwstr>
  </property>
  <property fmtid="{D5CDD505-2E9C-101B-9397-08002B2CF9AE}" pid="394" name="FSC#COOELAK@1.1001:CurrentUserEmail">
    <vt:lpwstr>daniel.glasa@mhsr.sk</vt:lpwstr>
  </property>
  <property fmtid="{D5CDD505-2E9C-101B-9397-08002B2CF9AE}" pid="395" name="FSC#ELAKGOV@1.1001:PersonalSubjGender">
    <vt:lpwstr/>
  </property>
  <property fmtid="{D5CDD505-2E9C-101B-9397-08002B2CF9AE}" pid="396" name="FSC#ELAKGOV@1.1001:PersonalSubjFirstName">
    <vt:lpwstr/>
  </property>
  <property fmtid="{D5CDD505-2E9C-101B-9397-08002B2CF9AE}" pid="397" name="FSC#ELAKGOV@1.1001:PersonalSubjSurName">
    <vt:lpwstr/>
  </property>
  <property fmtid="{D5CDD505-2E9C-101B-9397-08002B2CF9AE}" pid="398" name="FSC#ELAKGOV@1.1001:PersonalSubjSalutation">
    <vt:lpwstr/>
  </property>
  <property fmtid="{D5CDD505-2E9C-101B-9397-08002B2CF9AE}" pid="399" name="FSC#ELAKGOV@1.1001:PersonalSubjAddress">
    <vt:lpwstr/>
  </property>
  <property fmtid="{D5CDD505-2E9C-101B-9397-08002B2CF9AE}" pid="400" name="FSC#ATSTATECFG@1.1001:Office">
    <vt:lpwstr/>
  </property>
  <property fmtid="{D5CDD505-2E9C-101B-9397-08002B2CF9AE}" pid="401" name="FSC#ATSTATECFG@1.1001:Agent">
    <vt:lpwstr> Referent preplatenia energií</vt:lpwstr>
  </property>
  <property fmtid="{D5CDD505-2E9C-101B-9397-08002B2CF9AE}" pid="402" name="FSC#ATSTATECFG@1.1001:AgentPhone">
    <vt:lpwstr/>
  </property>
  <property fmtid="{D5CDD505-2E9C-101B-9397-08002B2CF9AE}" pid="403" name="FSC#ATSTATECFG@1.1001:DepartmentFax">
    <vt:lpwstr/>
  </property>
  <property fmtid="{D5CDD505-2E9C-101B-9397-08002B2CF9AE}" pid="404" name="FSC#ATSTATECFG@1.1001:DepartmentEmail">
    <vt:lpwstr/>
  </property>
  <property fmtid="{D5CDD505-2E9C-101B-9397-08002B2CF9AE}" pid="405" name="FSC#ATSTATECFG@1.1001:SubfileDate">
    <vt:lpwstr>21.11.2024</vt:lpwstr>
  </property>
  <property fmtid="{D5CDD505-2E9C-101B-9397-08002B2CF9AE}" pid="406" name="FSC#ATSTATECFG@1.1001:SubfileSubject">
    <vt:lpwstr>Podávanie žiadosti o kompenzáciu cien energií pre dodávateľa energií</vt:lpwstr>
  </property>
  <property fmtid="{D5CDD505-2E9C-101B-9397-08002B2CF9AE}" pid="407" name="FSC#ATSTATECFG@1.1001:DepartmentZipCode">
    <vt:lpwstr/>
  </property>
  <property fmtid="{D5CDD505-2E9C-101B-9397-08002B2CF9AE}" pid="408" name="FSC#ATSTATECFG@1.1001:DepartmentCountry">
    <vt:lpwstr/>
  </property>
  <property fmtid="{D5CDD505-2E9C-101B-9397-08002B2CF9AE}" pid="409" name="FSC#ATSTATECFG@1.1001:DepartmentCity">
    <vt:lpwstr/>
  </property>
  <property fmtid="{D5CDD505-2E9C-101B-9397-08002B2CF9AE}" pid="410" name="FSC#ATSTATECFG@1.1001:DepartmentStreet">
    <vt:lpwstr/>
  </property>
  <property fmtid="{D5CDD505-2E9C-101B-9397-08002B2CF9AE}" pid="411" name="FSC#ATSTATECFG@1.1001:DepartmentDVR">
    <vt:lpwstr/>
  </property>
  <property fmtid="{D5CDD505-2E9C-101B-9397-08002B2CF9AE}" pid="412" name="FSC#ATSTATECFG@1.1001:DepartmentUID">
    <vt:lpwstr/>
  </property>
  <property fmtid="{D5CDD505-2E9C-101B-9397-08002B2CF9AE}" pid="413" name="FSC#ATSTATECFG@1.1001:SubfileReference">
    <vt:lpwstr>244889-2024-1</vt:lpwstr>
  </property>
  <property fmtid="{D5CDD505-2E9C-101B-9397-08002B2CF9AE}" pid="414" name="FSC#ATSTATECFG@1.1001:Clause">
    <vt:lpwstr/>
  </property>
  <property fmtid="{D5CDD505-2E9C-101B-9397-08002B2CF9AE}" pid="415" name="FSC#ATSTATECFG@1.1001:ApprovedSignature">
    <vt:lpwstr/>
  </property>
  <property fmtid="{D5CDD505-2E9C-101B-9397-08002B2CF9AE}" pid="416" name="FSC#ATSTATECFG@1.1001:BankAccount">
    <vt:lpwstr/>
  </property>
  <property fmtid="{D5CDD505-2E9C-101B-9397-08002B2CF9AE}" pid="417" name="FSC#ATSTATECFG@1.1001:BankAccountOwner">
    <vt:lpwstr/>
  </property>
  <property fmtid="{D5CDD505-2E9C-101B-9397-08002B2CF9AE}" pid="418" name="FSC#ATSTATECFG@1.1001:BankInstitute">
    <vt:lpwstr/>
  </property>
  <property fmtid="{D5CDD505-2E9C-101B-9397-08002B2CF9AE}" pid="419" name="FSC#ATSTATECFG@1.1001:BankAccountID">
    <vt:lpwstr/>
  </property>
  <property fmtid="{D5CDD505-2E9C-101B-9397-08002B2CF9AE}" pid="420" name="FSC#ATSTATECFG@1.1001:BankAccountIBAN">
    <vt:lpwstr/>
  </property>
  <property fmtid="{D5CDD505-2E9C-101B-9397-08002B2CF9AE}" pid="421" name="FSC#ATSTATECFG@1.1001:BankAccountBIC">
    <vt:lpwstr/>
  </property>
  <property fmtid="{D5CDD505-2E9C-101B-9397-08002B2CF9AE}" pid="422" name="FSC#ATSTATECFG@1.1001:BankName">
    <vt:lpwstr/>
  </property>
  <property fmtid="{D5CDD505-2E9C-101B-9397-08002B2CF9AE}" pid="423" name="FSC#COOELAK@1.1001:ObjectAddressees">
    <vt:lpwstr>SLOVENSKÝ PLYNÁRENSKÝ PRIEMYSEL, A.S., MLYNSKÉ NIVY 44/A , 821 09 BRATISLAVA 2</vt:lpwstr>
  </property>
  <property fmtid="{D5CDD505-2E9C-101B-9397-08002B2CF9AE}" pid="424" name="FSC#COOELAK@1.1001:replyreference">
    <vt:lpwstr/>
  </property>
  <property fmtid="{D5CDD505-2E9C-101B-9397-08002B2CF9AE}" pid="425" name="FSC#SKCONV@103.510:docname">
    <vt:lpwstr/>
  </property>
  <property fmtid="{D5CDD505-2E9C-101B-9397-08002B2CF9AE}" pid="426" name="FSC#COOSYSTEM@1.1:Container">
    <vt:lpwstr>COO.2163.100.16.4827815</vt:lpwstr>
  </property>
  <property fmtid="{D5CDD505-2E9C-101B-9397-08002B2CF9AE}" pid="427" name="FSC#FSCFOLIO@1.1001:docpropproject">
    <vt:lpwstr/>
  </property>
</Properties>
</file>