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dorost\Desktop\"/>
    </mc:Choice>
  </mc:AlternateContent>
  <workbookProtection workbookAlgorithmName="SHA-512" workbookHashValue="y/FK/Z8yEaDmiTJ4aT5FQMQl/VxOD8Jj35fnN2uRYRpaFpz5IW9D3KAQPVhKgch4W8qjvlBnQvQAP4PeK9SD1Q==" workbookSaltValue="r9LDuf9GRtHG7NX/PxceHA==" workbookSpinCount="100000" lockStructure="1"/>
  <bookViews>
    <workbookView xWindow="0" yWindow="0" windowWidth="28800" windowHeight="12300"/>
  </bookViews>
  <sheets>
    <sheet name="Informácia SO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55" i="1"/>
  <c r="K54" i="1"/>
  <c r="K53" i="1"/>
  <c r="J22" i="1"/>
  <c r="L37" i="1"/>
  <c r="L38" i="1" s="1"/>
  <c r="K23" i="1"/>
  <c r="K24" i="1"/>
  <c r="K25" i="1"/>
  <c r="K26" i="1"/>
  <c r="K27" i="1"/>
  <c r="K28" i="1"/>
  <c r="K29" i="1"/>
  <c r="J23" i="1"/>
  <c r="J24" i="1"/>
  <c r="J25" i="1"/>
  <c r="J26" i="1"/>
  <c r="J27" i="1"/>
  <c r="J28" i="1"/>
  <c r="J29" i="1"/>
  <c r="L29" i="1" l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K30" i="1"/>
  <c r="F30" i="1" s="1"/>
  <c r="L23" i="1"/>
  <c r="M23" i="1" s="1"/>
  <c r="L22" i="1"/>
  <c r="K13" i="1"/>
  <c r="J13" i="1"/>
  <c r="E13" i="1"/>
  <c r="K12" i="1"/>
  <c r="J12" i="1"/>
  <c r="E12" i="1"/>
  <c r="K11" i="1"/>
  <c r="J11" i="1"/>
  <c r="E11" i="1"/>
  <c r="K10" i="1"/>
  <c r="J10" i="1"/>
  <c r="E10" i="1"/>
  <c r="K9" i="1"/>
  <c r="J9" i="1"/>
  <c r="E9" i="1"/>
  <c r="K8" i="1"/>
  <c r="J8" i="1"/>
  <c r="E8" i="1"/>
  <c r="K7" i="1"/>
  <c r="J7" i="1"/>
  <c r="E7" i="1"/>
  <c r="K6" i="1"/>
  <c r="J6" i="1"/>
  <c r="E6" i="1"/>
  <c r="L13" i="1" l="1"/>
  <c r="M13" i="1" s="1"/>
  <c r="N13" i="1" s="1"/>
  <c r="M22" i="1"/>
  <c r="G22" i="1" s="1"/>
  <c r="L30" i="1"/>
  <c r="P30" i="1" s="1"/>
  <c r="L12" i="1"/>
  <c r="M12" i="1" s="1"/>
  <c r="N12" i="1" s="1"/>
  <c r="L11" i="1"/>
  <c r="M11" i="1" s="1"/>
  <c r="N11" i="1" s="1"/>
  <c r="L10" i="1"/>
  <c r="M10" i="1" s="1"/>
  <c r="N10" i="1" s="1"/>
  <c r="L9" i="1"/>
  <c r="M9" i="1" s="1"/>
  <c r="N9" i="1" s="1"/>
  <c r="H9" i="1" s="1"/>
  <c r="L8" i="1"/>
  <c r="M8" i="1" s="1"/>
  <c r="N8" i="1" s="1"/>
  <c r="K14" i="1"/>
  <c r="L7" i="1"/>
  <c r="M7" i="1" s="1"/>
  <c r="N7" i="1" s="1"/>
  <c r="L6" i="1"/>
  <c r="M6" i="1" s="1"/>
  <c r="N6" i="1" s="1"/>
  <c r="H17" i="1" l="1"/>
  <c r="F14" i="1"/>
  <c r="F47" i="1" s="1"/>
  <c r="H16" i="1" s="1"/>
  <c r="M30" i="1"/>
  <c r="O30" i="1"/>
  <c r="L14" i="1"/>
  <c r="O14" i="1" s="1"/>
  <c r="H11" i="1"/>
  <c r="G10" i="1"/>
  <c r="H10" i="1"/>
  <c r="G13" i="1"/>
  <c r="H13" i="1"/>
  <c r="H8" i="1"/>
  <c r="H12" i="1"/>
  <c r="G9" i="1"/>
  <c r="H33" i="1"/>
  <c r="G27" i="1"/>
  <c r="G24" i="1"/>
  <c r="G28" i="1"/>
  <c r="G26" i="1"/>
  <c r="G29" i="1"/>
  <c r="G23" i="1"/>
  <c r="G25" i="1"/>
  <c r="G11" i="1"/>
  <c r="G8" i="1"/>
  <c r="G12" i="1"/>
  <c r="M14" i="1"/>
  <c r="K16" i="1" s="1"/>
  <c r="G6" i="1"/>
  <c r="H7" i="1"/>
  <c r="G7" i="1"/>
  <c r="F48" i="1" l="1"/>
  <c r="H14" i="1" s="1"/>
  <c r="G14" i="1" s="1"/>
  <c r="O36" i="1"/>
  <c r="K48" i="1"/>
  <c r="M16" i="1"/>
  <c r="L16" i="1"/>
  <c r="N14" i="1"/>
  <c r="H6" i="1"/>
  <c r="L39" i="1" s="1"/>
  <c r="E29" i="1" l="1"/>
  <c r="J55" i="1" s="1"/>
  <c r="L55" i="1" s="1"/>
  <c r="M55" i="1" s="1"/>
  <c r="E28" i="1"/>
  <c r="J54" i="1" s="1"/>
  <c r="L54" i="1" s="1"/>
  <c r="M54" i="1" s="1"/>
  <c r="E27" i="1"/>
  <c r="J53" i="1" s="1"/>
  <c r="L53" i="1" s="1"/>
  <c r="M53" i="1" s="1"/>
  <c r="E26" i="1"/>
  <c r="J52" i="1" s="1"/>
  <c r="E25" i="1"/>
  <c r="J51" i="1" s="1"/>
  <c r="E24" i="1"/>
  <c r="J50" i="1" s="1"/>
  <c r="E23" i="1"/>
  <c r="J49" i="1" s="1"/>
  <c r="E22" i="1"/>
  <c r="F50" i="1" l="1"/>
  <c r="E58" i="1" s="1"/>
  <c r="H30" i="1" s="1"/>
  <c r="J48" i="1"/>
  <c r="L48" i="1" s="1"/>
  <c r="M48" i="1" s="1"/>
  <c r="H28" i="1"/>
  <c r="H27" i="1"/>
  <c r="H26" i="1"/>
  <c r="H23" i="1"/>
  <c r="H22" i="1"/>
  <c r="H32" i="1" l="1"/>
  <c r="F51" i="1"/>
  <c r="K50" i="1"/>
  <c r="L50" i="1" s="1"/>
  <c r="M50" i="1" s="1"/>
  <c r="H24" i="1"/>
  <c r="H29" i="1"/>
  <c r="F52" i="1" l="1"/>
  <c r="G30" i="1" s="1"/>
  <c r="K51" i="1"/>
  <c r="L51" i="1" s="1"/>
  <c r="M51" i="1" s="1"/>
  <c r="H25" i="1"/>
  <c r="I39" i="1" l="1"/>
  <c r="H39" i="1" s="1"/>
  <c r="G39" i="1" s="1"/>
  <c r="G58" i="1"/>
  <c r="G53" i="1"/>
  <c r="K52" i="1"/>
  <c r="L52" i="1" s="1"/>
  <c r="M52" i="1" s="1"/>
  <c r="F49" i="1" l="1"/>
  <c r="K49" i="1" s="1"/>
  <c r="K56" i="1" s="1"/>
  <c r="M33" i="1"/>
  <c r="L49" i="1" l="1"/>
  <c r="M49" i="1" s="1"/>
  <c r="M56" i="1" s="1"/>
  <c r="F58" i="1"/>
  <c r="L56" i="1" l="1"/>
</calcChain>
</file>

<file path=xl/comments1.xml><?xml version="1.0" encoding="utf-8"?>
<comments xmlns="http://schemas.openxmlformats.org/spreadsheetml/2006/main">
  <authors>
    <author>Autor</author>
  </authors>
  <commentList>
    <comment ref="C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C21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1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<sst xmlns="http://schemas.openxmlformats.org/spreadsheetml/2006/main" count="70" uniqueCount="44">
  <si>
    <t>Tarify</t>
  </si>
  <si>
    <t>D1</t>
  </si>
  <si>
    <t>D2</t>
  </si>
  <si>
    <t>D3</t>
  </si>
  <si>
    <t>D4</t>
  </si>
  <si>
    <t>D5</t>
  </si>
  <si>
    <t>D6</t>
  </si>
  <si>
    <t>D7</t>
  </si>
  <si>
    <t>D8</t>
  </si>
  <si>
    <t>SPOLU za dodávateľa:</t>
  </si>
  <si>
    <t>Meno:</t>
  </si>
  <si>
    <t>Priezvisko:</t>
  </si>
  <si>
    <t>Dátum:</t>
  </si>
  <si>
    <t>ROZDIEL</t>
  </si>
  <si>
    <t>Sumárny vážený priemer rozdielu cien energie</t>
  </si>
  <si>
    <t>údaj vyplnit do elektronickej žiadosti</t>
  </si>
  <si>
    <t>pozor na kolko desatinnych miest to treba !!!</t>
  </si>
  <si>
    <t>uzamknut bunky a zosit !!</t>
  </si>
  <si>
    <t xml:space="preserve">Dodávateľ plynu: 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</si>
  <si>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OURSO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(€/kWh)</t>
    </r>
  </si>
  <si>
    <t>Celková spotreba energie za oprávnené obdobie v kWh</t>
  </si>
  <si>
    <t xml:space="preserve">Mesiac: </t>
  </si>
  <si>
    <t>round cena</t>
  </si>
  <si>
    <t>roudn spotreba</t>
  </si>
  <si>
    <t>round komp bez dph</t>
  </si>
  <si>
    <t>round komp bez dph 70%</t>
  </si>
  <si>
    <t>round komp s dph</t>
  </si>
  <si>
    <t>Príloha k žiadosti o kompenzáciu cien plynu za domácnosti - doplatok</t>
  </si>
  <si>
    <t>komp na slovensko.sk</t>
  </si>
  <si>
    <t>uz tu zle</t>
  </si>
  <si>
    <t>rozdiel</t>
  </si>
  <si>
    <t>;</t>
  </si>
  <si>
    <t>spravne</t>
  </si>
  <si>
    <t>spravny rozdiel</t>
  </si>
  <si>
    <t>spravny koeficient</t>
  </si>
  <si>
    <t>spravna suma</t>
  </si>
  <si>
    <t>spravna suma s DPH</t>
  </si>
  <si>
    <t>SOPOURSO podľa rozhodnutia ÚRSO na rok 2024 (€/kWh)</t>
  </si>
  <si>
    <t>SOPONAR podľa NV na 2024
(€/kWh)</t>
  </si>
  <si>
    <t xml:space="preserve">predpokladaná kumulatívna spotreba podľa taríf za daný mesiac 2024 (kWh)
</t>
  </si>
  <si>
    <t>výška platby (70%) na kompenzáciu za daný mesiac 2024
(eur)</t>
  </si>
  <si>
    <t>výška platby (70%) na kompenzáciu za daný mesiac 2024 s DPH
(eur)</t>
  </si>
  <si>
    <t>reálna kumulatívna spotreba podľa taríf za daný mesiac 2024 (kWh)</t>
  </si>
  <si>
    <t>výška platby na kompenzáciu za daný mesiac 2024 s DPH
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</si>
</sst>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#,##0.00_ ;\-#,##0.00\ "/>
    <numFmt numFmtId="166" formatCode="0.000000"/>
    <numFmt numFmtId="167" formatCode="#,##0.000"/>
    <numFmt numFmtId="168" formatCode="#,##0.000000"/>
    <numFmt numFmtId="169" formatCode="#,##0.000_ ;\-#,##0.000\ "/>
    <numFmt numFmtId="170" formatCode="#,##0.000000_ ;\-#,##0.000000\ "/>
    <numFmt numFmtId="171" formatCode="0.000"/>
    <numFmt numFmtId="173" formatCode="0.00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2"/>
    <xf numFmtId="0" fontId="3" fillId="0" borderId="0" xfId="2" applyFont="1" applyAlignment="1">
      <alignment horizontal="center" wrapText="1"/>
    </xf>
    <xf numFmtId="0" fontId="5" fillId="0" borderId="0" xfId="2" applyFont="1"/>
    <xf numFmtId="0" fontId="6" fillId="0" borderId="0" xfId="2" applyFont="1"/>
    <xf numFmtId="0" fontId="7" fillId="0" borderId="0" xfId="2" applyFont="1"/>
    <xf numFmtId="165" fontId="5" fillId="5" borderId="1" xfId="3" applyNumberFormat="1" applyFont="1" applyFill="1" applyBorder="1"/>
    <xf numFmtId="0" fontId="2" fillId="0" borderId="4" xfId="2" applyFont="1" applyBorder="1"/>
    <xf numFmtId="0" fontId="2" fillId="0" borderId="5" xfId="2" applyFont="1" applyBorder="1"/>
    <xf numFmtId="0" fontId="2" fillId="0" borderId="6" xfId="2" applyFont="1" applyBorder="1"/>
    <xf numFmtId="0" fontId="9" fillId="5" borderId="7" xfId="2" applyFont="1" applyFill="1" applyBorder="1"/>
    <xf numFmtId="0" fontId="9" fillId="5" borderId="8" xfId="2" applyFont="1" applyFill="1" applyBorder="1"/>
    <xf numFmtId="0" fontId="5" fillId="5" borderId="8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left"/>
    </xf>
    <xf numFmtId="0" fontId="9" fillId="5" borderId="2" xfId="2" applyFont="1" applyFill="1" applyBorder="1"/>
    <xf numFmtId="0" fontId="9" fillId="5" borderId="9" xfId="2" applyFont="1" applyFill="1" applyBorder="1"/>
    <xf numFmtId="0" fontId="5" fillId="5" borderId="9" xfId="2" applyFont="1" applyFill="1" applyBorder="1" applyAlignment="1">
      <alignment horizontal="right"/>
    </xf>
    <xf numFmtId="0" fontId="7" fillId="0" borderId="0" xfId="2" applyFont="1" applyFill="1"/>
    <xf numFmtId="0" fontId="2" fillId="0" borderId="0" xfId="2" applyFont="1" applyFill="1" applyAlignment="1">
      <alignment horizontal="right"/>
    </xf>
    <xf numFmtId="0" fontId="8" fillId="0" borderId="0" xfId="2" applyFont="1" applyFill="1"/>
    <xf numFmtId="0" fontId="2" fillId="0" borderId="0" xfId="0" applyFont="1" applyFill="1"/>
    <xf numFmtId="4" fontId="0" fillId="0" borderId="0" xfId="0" applyNumberFormat="1"/>
    <xf numFmtId="164" fontId="0" fillId="0" borderId="0" xfId="0" applyNumberFormat="1"/>
    <xf numFmtId="0" fontId="0" fillId="6" borderId="0" xfId="0" applyFill="1"/>
    <xf numFmtId="0" fontId="2" fillId="0" borderId="0" xfId="2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10" xfId="2" applyFont="1" applyBorder="1"/>
    <xf numFmtId="0" fontId="2" fillId="0" borderId="3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8" borderId="0" xfId="2" applyFont="1" applyFill="1" applyBorder="1" applyAlignment="1">
      <alignment horizontal="right" wrapText="1"/>
    </xf>
    <xf numFmtId="0" fontId="2" fillId="8" borderId="0" xfId="0" applyFont="1" applyFill="1" applyAlignment="1">
      <alignment horizontal="right"/>
    </xf>
    <xf numFmtId="168" fontId="0" fillId="0" borderId="0" xfId="0" applyNumberFormat="1"/>
    <xf numFmtId="167" fontId="0" fillId="0" borderId="0" xfId="0" applyNumberFormat="1"/>
    <xf numFmtId="165" fontId="5" fillId="5" borderId="3" xfId="3" applyNumberFormat="1" applyFont="1" applyFill="1" applyBorder="1"/>
    <xf numFmtId="168" fontId="0" fillId="5" borderId="0" xfId="0" applyNumberFormat="1" applyFill="1" applyAlignment="1">
      <alignment horizontal="right"/>
    </xf>
    <xf numFmtId="169" fontId="0" fillId="5" borderId="0" xfId="0" applyNumberFormat="1" applyFill="1"/>
    <xf numFmtId="165" fontId="0" fillId="5" borderId="0" xfId="0" applyNumberFormat="1" applyFill="1"/>
    <xf numFmtId="168" fontId="2" fillId="8" borderId="0" xfId="0" applyNumberFormat="1" applyFont="1" applyFill="1"/>
    <xf numFmtId="170" fontId="5" fillId="5" borderId="3" xfId="0" applyNumberFormat="1" applyFont="1" applyFill="1" applyBorder="1"/>
    <xf numFmtId="169" fontId="5" fillId="5" borderId="1" xfId="0" applyNumberFormat="1" applyFont="1" applyFill="1" applyBorder="1" applyAlignment="1">
      <alignment horizontal="right"/>
    </xf>
    <xf numFmtId="165" fontId="5" fillId="0" borderId="1" xfId="3" applyNumberFormat="1" applyFont="1" applyFill="1" applyBorder="1"/>
    <xf numFmtId="169" fontId="5" fillId="5" borderId="1" xfId="0" applyNumberFormat="1" applyFont="1" applyFill="1" applyBorder="1"/>
    <xf numFmtId="169" fontId="5" fillId="0" borderId="3" xfId="3" applyNumberFormat="1" applyFont="1" applyBorder="1" applyAlignment="1">
      <alignment horizontal="right" vertical="center"/>
    </xf>
    <xf numFmtId="165" fontId="5" fillId="0" borderId="3" xfId="3" applyNumberFormat="1" applyFont="1" applyBorder="1" applyAlignment="1">
      <alignment horizontal="right" vertical="center"/>
    </xf>
    <xf numFmtId="165" fontId="0" fillId="2" borderId="14" xfId="3" applyNumberFormat="1" applyFont="1" applyFill="1" applyBorder="1" applyAlignment="1">
      <alignment horizontal="right"/>
    </xf>
    <xf numFmtId="165" fontId="12" fillId="0" borderId="13" xfId="1" applyNumberFormat="1" applyFont="1" applyFill="1" applyBorder="1" applyAlignment="1">
      <alignment horizontal="right" wrapText="1"/>
    </xf>
    <xf numFmtId="165" fontId="12" fillId="0" borderId="15" xfId="1" applyNumberFormat="1" applyFont="1" applyFill="1" applyBorder="1" applyAlignment="1">
      <alignment horizontal="right" wrapText="1"/>
    </xf>
    <xf numFmtId="165" fontId="12" fillId="0" borderId="16" xfId="1" applyNumberFormat="1" applyFont="1" applyFill="1" applyBorder="1" applyAlignment="1">
      <alignment horizontal="right" wrapText="1"/>
    </xf>
    <xf numFmtId="165" fontId="0" fillId="2" borderId="17" xfId="3" applyNumberFormat="1" applyFont="1" applyFill="1" applyBorder="1"/>
    <xf numFmtId="165" fontId="0" fillId="2" borderId="18" xfId="3" applyNumberFormat="1" applyFont="1" applyFill="1" applyBorder="1"/>
    <xf numFmtId="165" fontId="0" fillId="2" borderId="19" xfId="3" applyNumberFormat="1" applyFont="1" applyFill="1" applyBorder="1"/>
    <xf numFmtId="165" fontId="1" fillId="2" borderId="13" xfId="3" applyNumberFormat="1" applyFont="1" applyFill="1" applyBorder="1" applyAlignment="1">
      <alignment horizontal="right"/>
    </xf>
    <xf numFmtId="165" fontId="1" fillId="2" borderId="15" xfId="3" applyNumberFormat="1" applyFont="1" applyFill="1" applyBorder="1" applyAlignment="1">
      <alignment horizontal="right"/>
    </xf>
    <xf numFmtId="165" fontId="1" fillId="2" borderId="16" xfId="3" applyNumberFormat="1" applyFont="1" applyFill="1" applyBorder="1" applyAlignment="1">
      <alignment horizontal="right"/>
    </xf>
    <xf numFmtId="165" fontId="0" fillId="0" borderId="0" xfId="0" applyNumberFormat="1"/>
    <xf numFmtId="168" fontId="0" fillId="3" borderId="0" xfId="0" applyNumberFormat="1" applyFill="1"/>
    <xf numFmtId="168" fontId="2" fillId="9" borderId="0" xfId="0" applyNumberFormat="1" applyFont="1" applyFill="1"/>
    <xf numFmtId="0" fontId="2" fillId="9" borderId="0" xfId="0" applyFont="1" applyFill="1"/>
    <xf numFmtId="0" fontId="2" fillId="9" borderId="0" xfId="0" applyFont="1" applyFill="1" applyAlignment="1">
      <alignment horizontal="right"/>
    </xf>
    <xf numFmtId="170" fontId="0" fillId="0" borderId="12" xfId="0" applyNumberFormat="1" applyBorder="1"/>
    <xf numFmtId="0" fontId="0" fillId="0" borderId="20" xfId="0" applyBorder="1"/>
    <xf numFmtId="169" fontId="0" fillId="0" borderId="21" xfId="0" applyNumberFormat="1" applyBorder="1"/>
    <xf numFmtId="0" fontId="0" fillId="0" borderId="22" xfId="0" applyBorder="1"/>
    <xf numFmtId="169" fontId="2" fillId="9" borderId="21" xfId="0" applyNumberFormat="1" applyFont="1" applyFill="1" applyBorder="1"/>
    <xf numFmtId="169" fontId="2" fillId="3" borderId="2" xfId="0" applyNumberFormat="1" applyFont="1" applyFill="1" applyBorder="1"/>
    <xf numFmtId="0" fontId="0" fillId="3" borderId="23" xfId="0" applyFill="1" applyBorder="1"/>
    <xf numFmtId="165" fontId="2" fillId="9" borderId="0" xfId="0" applyNumberFormat="1" applyFont="1" applyFill="1"/>
    <xf numFmtId="171" fontId="0" fillId="0" borderId="0" xfId="0" applyNumberFormat="1"/>
    <xf numFmtId="2" fontId="0" fillId="0" borderId="0" xfId="0" applyNumberFormat="1"/>
    <xf numFmtId="0" fontId="0" fillId="5" borderId="0" xfId="0" applyFill="1"/>
    <xf numFmtId="166" fontId="0" fillId="5" borderId="0" xfId="0" applyNumberFormat="1" applyFill="1"/>
    <xf numFmtId="2" fontId="0" fillId="5" borderId="0" xfId="0" applyNumberFormat="1" applyFill="1"/>
    <xf numFmtId="9" fontId="0" fillId="5" borderId="0" xfId="0" applyNumberFormat="1" applyFill="1"/>
    <xf numFmtId="166" fontId="1" fillId="4" borderId="17" xfId="2" applyNumberFormat="1" applyFont="1" applyFill="1" applyBorder="1" applyAlignment="1">
      <alignment horizontal="center"/>
    </xf>
    <xf numFmtId="166" fontId="1" fillId="4" borderId="18" xfId="2" applyNumberFormat="1" applyFont="1" applyFill="1" applyBorder="1" applyAlignment="1">
      <alignment horizontal="center"/>
    </xf>
    <xf numFmtId="166" fontId="1" fillId="4" borderId="19" xfId="2" applyNumberFormat="1" applyFont="1" applyFill="1" applyBorder="1" applyAlignment="1">
      <alignment horizontal="center"/>
    </xf>
    <xf numFmtId="170" fontId="1" fillId="4" borderId="17" xfId="2" applyNumberFormat="1" applyFont="1" applyFill="1" applyBorder="1" applyAlignment="1">
      <alignment horizontal="center"/>
    </xf>
    <xf numFmtId="170" fontId="1" fillId="4" borderId="18" xfId="2" applyNumberFormat="1" applyFont="1" applyFill="1" applyBorder="1" applyAlignment="1">
      <alignment horizontal="center"/>
    </xf>
    <xf numFmtId="170" fontId="1" fillId="4" borderId="19" xfId="2" applyNumberFormat="1" applyFont="1" applyFill="1" applyBorder="1" applyAlignment="1">
      <alignment horizontal="center"/>
    </xf>
    <xf numFmtId="169" fontId="5" fillId="0" borderId="3" xfId="1" applyNumberFormat="1" applyFont="1" applyFill="1" applyBorder="1" applyAlignment="1">
      <alignment horizontal="right" vertical="center"/>
    </xf>
    <xf numFmtId="0" fontId="1" fillId="3" borderId="24" xfId="2" applyFill="1" applyBorder="1" applyAlignment="1" applyProtection="1">
      <alignment horizontal="center"/>
      <protection locked="0"/>
    </xf>
    <xf numFmtId="0" fontId="1" fillId="3" borderId="25" xfId="2" applyFill="1" applyBorder="1" applyAlignment="1" applyProtection="1">
      <alignment horizontal="center"/>
      <protection locked="0"/>
    </xf>
    <xf numFmtId="0" fontId="1" fillId="3" borderId="26" xfId="2" applyFill="1" applyBorder="1" applyAlignment="1" applyProtection="1">
      <alignment horizontal="center"/>
      <protection locked="0"/>
    </xf>
    <xf numFmtId="43" fontId="13" fillId="0" borderId="25" xfId="4" applyFont="1" applyFill="1" applyBorder="1" applyAlignment="1" applyProtection="1">
      <alignment horizontal="right" wrapText="1"/>
      <protection locked="0"/>
    </xf>
    <xf numFmtId="43" fontId="14" fillId="0" borderId="25" xfId="4" applyFont="1" applyBorder="1" applyProtection="1">
      <protection locked="0"/>
    </xf>
    <xf numFmtId="0" fontId="2" fillId="3" borderId="0" xfId="2" applyFont="1" applyFill="1" applyAlignment="1" applyProtection="1">
      <alignment horizontal="left"/>
      <protection locked="0"/>
    </xf>
    <xf numFmtId="0" fontId="1" fillId="3" borderId="0" xfId="2" applyFill="1" applyAlignment="1" applyProtection="1">
      <alignment horizontal="left"/>
      <protection locked="0"/>
    </xf>
    <xf numFmtId="0" fontId="10" fillId="7" borderId="0" xfId="0" applyFont="1" applyFill="1" applyAlignment="1">
      <alignment horizontal="center"/>
    </xf>
    <xf numFmtId="173" fontId="1" fillId="3" borderId="24" xfId="2" applyNumberFormat="1" applyFill="1" applyBorder="1" applyProtection="1">
      <protection locked="0"/>
    </xf>
    <xf numFmtId="173" fontId="1" fillId="3" borderId="25" xfId="2" applyNumberFormat="1" applyFill="1" applyBorder="1" applyProtection="1">
      <protection locked="0"/>
    </xf>
    <xf numFmtId="173" fontId="1" fillId="3" borderId="26" xfId="2" applyNumberFormat="1" applyFill="1" applyBorder="1" applyProtection="1">
      <protection locked="0"/>
    </xf>
  </cellXfs>
  <cellStyles count="5">
    <cellStyle name="Čiarka" xfId="1" builtinId="3"/>
    <cellStyle name="Čiarka 2" xfId="3"/>
    <cellStyle name="Čiarka 3" xfId="4"/>
    <cellStyle name="Normálna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59"/>
  <sheetViews>
    <sheetView tabSelected="1" topLeftCell="A4" zoomScale="90" zoomScaleNormal="90" workbookViewId="0">
      <selection activeCell="C26" sqref="C26"/>
    </sheetView>
  </sheetViews>
  <sheetFormatPr defaultRowHeight="15" x14ac:dyDescent="0.25"/>
  <cols>
    <col min="3" max="3" width="18.28515625" customWidth="1"/>
    <col min="4" max="4" width="17" customWidth="1"/>
    <col min="5" max="5" width="18.140625" customWidth="1"/>
    <col min="6" max="6" width="23.28515625" customWidth="1"/>
    <col min="7" max="7" width="18.7109375" customWidth="1"/>
    <col min="8" max="8" width="23.42578125" customWidth="1"/>
    <col min="9" max="9" width="15.42578125" hidden="1" customWidth="1"/>
    <col min="10" max="10" width="17.42578125" hidden="1" customWidth="1"/>
    <col min="11" max="11" width="21.140625" hidden="1" customWidth="1"/>
    <col min="12" max="12" width="21.7109375" hidden="1" customWidth="1"/>
    <col min="13" max="13" width="19.140625" hidden="1" customWidth="1"/>
    <col min="14" max="14" width="17.140625" hidden="1" customWidth="1"/>
    <col min="15" max="15" width="38.28515625" hidden="1" customWidth="1"/>
    <col min="16" max="16" width="21.42578125" hidden="1" customWidth="1"/>
    <col min="17" max="18" width="8.7109375" hidden="1" customWidth="1"/>
    <col min="19" max="19" width="8.7109375" customWidth="1"/>
  </cols>
  <sheetData>
    <row r="1" spans="2:15" ht="18.75" x14ac:dyDescent="0.3">
      <c r="B1" s="90" t="s">
        <v>27</v>
      </c>
      <c r="C1" s="90"/>
      <c r="D1" s="90"/>
      <c r="E1" s="90"/>
      <c r="F1" s="90"/>
      <c r="G1" s="90"/>
      <c r="H1" s="90"/>
    </row>
    <row r="2" spans="2:15" x14ac:dyDescent="0.25">
      <c r="B2" s="88" t="s">
        <v>18</v>
      </c>
      <c r="C2" s="89"/>
      <c r="D2" s="89"/>
      <c r="E2" s="89"/>
      <c r="F2" s="89"/>
      <c r="G2" s="89"/>
      <c r="H2" s="89"/>
    </row>
    <row r="3" spans="2:15" x14ac:dyDescent="0.25">
      <c r="B3" s="88" t="s">
        <v>21</v>
      </c>
      <c r="C3" s="89"/>
      <c r="D3" s="89"/>
      <c r="E3" s="89"/>
      <c r="F3" s="89"/>
      <c r="G3" s="89"/>
      <c r="H3" s="89"/>
    </row>
    <row r="4" spans="2:15" ht="15.75" thickBot="1" x14ac:dyDescent="0.3">
      <c r="B4" s="1"/>
      <c r="C4" s="2"/>
      <c r="D4" s="2"/>
      <c r="E4" s="2"/>
      <c r="F4" s="2"/>
      <c r="G4" s="2"/>
      <c r="H4" s="2"/>
    </row>
    <row r="5" spans="2:15" ht="75.75" thickBot="1" x14ac:dyDescent="0.3">
      <c r="B5" s="27" t="s">
        <v>0</v>
      </c>
      <c r="C5" s="28" t="s">
        <v>37</v>
      </c>
      <c r="D5" s="28" t="s">
        <v>38</v>
      </c>
      <c r="E5" s="30" t="s">
        <v>19</v>
      </c>
      <c r="F5" s="31" t="s">
        <v>39</v>
      </c>
      <c r="G5" s="31" t="s">
        <v>40</v>
      </c>
      <c r="H5" s="31" t="s">
        <v>41</v>
      </c>
      <c r="J5" s="32" t="s">
        <v>22</v>
      </c>
      <c r="K5" s="32" t="s">
        <v>23</v>
      </c>
      <c r="L5" s="33" t="s">
        <v>24</v>
      </c>
      <c r="M5" s="33" t="s">
        <v>25</v>
      </c>
      <c r="N5" s="33" t="s">
        <v>26</v>
      </c>
    </row>
    <row r="6" spans="2:15" x14ac:dyDescent="0.25">
      <c r="B6" s="26" t="s">
        <v>1</v>
      </c>
      <c r="C6" s="91"/>
      <c r="D6" s="83"/>
      <c r="E6" s="76">
        <f>C6-D6</f>
        <v>0</v>
      </c>
      <c r="F6" s="86"/>
      <c r="G6" s="48">
        <f>M6</f>
        <v>0</v>
      </c>
      <c r="H6" s="47">
        <f>N6</f>
        <v>0</v>
      </c>
      <c r="I6" s="21"/>
      <c r="J6" s="34">
        <f>ROUND(C6-D6,6)</f>
        <v>0</v>
      </c>
      <c r="K6" s="35">
        <f>ROUND(F6,3)</f>
        <v>0</v>
      </c>
      <c r="L6" s="21">
        <f>ROUND(J6*K6,6)</f>
        <v>0</v>
      </c>
      <c r="M6" s="21">
        <f>ROUND(L6*0.7,6)</f>
        <v>0</v>
      </c>
      <c r="N6" s="21">
        <f>ROUND(M6,6)*1.2</f>
        <v>0</v>
      </c>
    </row>
    <row r="7" spans="2:15" x14ac:dyDescent="0.25">
      <c r="B7" s="8" t="s">
        <v>2</v>
      </c>
      <c r="C7" s="92"/>
      <c r="D7" s="84"/>
      <c r="E7" s="77">
        <f t="shared" ref="E7:E13" si="0">C7-D7</f>
        <v>0</v>
      </c>
      <c r="F7" s="86"/>
      <c r="G7" s="49">
        <f t="shared" ref="G7:H13" si="1">M7</f>
        <v>0</v>
      </c>
      <c r="H7" s="47">
        <f t="shared" si="1"/>
        <v>0</v>
      </c>
      <c r="I7" s="21"/>
      <c r="J7" s="34">
        <f t="shared" ref="J7:J13" si="2">ROUND(C7-D7,6)</f>
        <v>0</v>
      </c>
      <c r="K7" s="35">
        <f t="shared" ref="K7:K13" si="3">ROUND(F7,3)</f>
        <v>0</v>
      </c>
      <c r="L7" s="21">
        <f t="shared" ref="L7:L13" si="4">ROUND(J7*K7,6)</f>
        <v>0</v>
      </c>
      <c r="M7" s="21">
        <f t="shared" ref="M7:M13" si="5">ROUND(L7*0.7,6)</f>
        <v>0</v>
      </c>
      <c r="N7" s="21">
        <f t="shared" ref="N7:N13" si="6">ROUND(M7,6)*1.2</f>
        <v>0</v>
      </c>
    </row>
    <row r="8" spans="2:15" x14ac:dyDescent="0.25">
      <c r="B8" s="8" t="s">
        <v>3</v>
      </c>
      <c r="C8" s="92"/>
      <c r="D8" s="84"/>
      <c r="E8" s="77">
        <f t="shared" si="0"/>
        <v>0</v>
      </c>
      <c r="F8" s="86"/>
      <c r="G8" s="49">
        <f t="shared" si="1"/>
        <v>0</v>
      </c>
      <c r="H8" s="47">
        <f t="shared" si="1"/>
        <v>0</v>
      </c>
      <c r="I8" s="21"/>
      <c r="J8" s="34">
        <f t="shared" si="2"/>
        <v>0</v>
      </c>
      <c r="K8" s="35">
        <f t="shared" si="3"/>
        <v>0</v>
      </c>
      <c r="L8" s="21">
        <f t="shared" si="4"/>
        <v>0</v>
      </c>
      <c r="M8" s="21">
        <f t="shared" si="5"/>
        <v>0</v>
      </c>
      <c r="N8" s="21">
        <f t="shared" si="6"/>
        <v>0</v>
      </c>
    </row>
    <row r="9" spans="2:15" x14ac:dyDescent="0.25">
      <c r="B9" s="8" t="s">
        <v>4</v>
      </c>
      <c r="C9" s="92"/>
      <c r="D9" s="84"/>
      <c r="E9" s="77">
        <f t="shared" si="0"/>
        <v>0</v>
      </c>
      <c r="F9" s="86"/>
      <c r="G9" s="49">
        <f t="shared" si="1"/>
        <v>0</v>
      </c>
      <c r="H9" s="47">
        <f t="shared" si="1"/>
        <v>0</v>
      </c>
      <c r="I9" s="21"/>
      <c r="J9" s="34">
        <f t="shared" si="2"/>
        <v>0</v>
      </c>
      <c r="K9" s="35">
        <f t="shared" si="3"/>
        <v>0</v>
      </c>
      <c r="L9" s="21">
        <f t="shared" si="4"/>
        <v>0</v>
      </c>
      <c r="M9" s="21">
        <f t="shared" si="5"/>
        <v>0</v>
      </c>
      <c r="N9" s="21">
        <f t="shared" si="6"/>
        <v>0</v>
      </c>
    </row>
    <row r="10" spans="2:15" x14ac:dyDescent="0.25">
      <c r="B10" s="8" t="s">
        <v>5</v>
      </c>
      <c r="C10" s="92"/>
      <c r="D10" s="84"/>
      <c r="E10" s="77">
        <f t="shared" si="0"/>
        <v>0</v>
      </c>
      <c r="F10" s="86"/>
      <c r="G10" s="49">
        <f t="shared" si="1"/>
        <v>0</v>
      </c>
      <c r="H10" s="47">
        <f t="shared" si="1"/>
        <v>0</v>
      </c>
      <c r="I10" s="21"/>
      <c r="J10" s="34">
        <f t="shared" si="2"/>
        <v>0</v>
      </c>
      <c r="K10" s="35">
        <f t="shared" si="3"/>
        <v>0</v>
      </c>
      <c r="L10" s="21">
        <f t="shared" si="4"/>
        <v>0</v>
      </c>
      <c r="M10" s="21">
        <f t="shared" si="5"/>
        <v>0</v>
      </c>
      <c r="N10" s="21">
        <f t="shared" si="6"/>
        <v>0</v>
      </c>
    </row>
    <row r="11" spans="2:15" x14ac:dyDescent="0.25">
      <c r="B11" s="8" t="s">
        <v>6</v>
      </c>
      <c r="C11" s="92"/>
      <c r="D11" s="84"/>
      <c r="E11" s="77">
        <f t="shared" si="0"/>
        <v>0</v>
      </c>
      <c r="F11" s="86"/>
      <c r="G11" s="49">
        <f t="shared" si="1"/>
        <v>0</v>
      </c>
      <c r="H11" s="47">
        <f t="shared" si="1"/>
        <v>0</v>
      </c>
      <c r="I11" s="21"/>
      <c r="J11" s="34">
        <f t="shared" si="2"/>
        <v>0</v>
      </c>
      <c r="K11" s="35">
        <f t="shared" si="3"/>
        <v>0</v>
      </c>
      <c r="L11" s="21">
        <f t="shared" si="4"/>
        <v>0</v>
      </c>
      <c r="M11" s="21">
        <f t="shared" si="5"/>
        <v>0</v>
      </c>
      <c r="N11" s="21">
        <f t="shared" si="6"/>
        <v>0</v>
      </c>
    </row>
    <row r="12" spans="2:15" x14ac:dyDescent="0.25">
      <c r="B12" s="8" t="s">
        <v>7</v>
      </c>
      <c r="C12" s="92"/>
      <c r="D12" s="84"/>
      <c r="E12" s="77">
        <f t="shared" si="0"/>
        <v>0</v>
      </c>
      <c r="F12" s="86"/>
      <c r="G12" s="49">
        <f t="shared" si="1"/>
        <v>0</v>
      </c>
      <c r="H12" s="47">
        <f t="shared" si="1"/>
        <v>0</v>
      </c>
      <c r="I12" s="21"/>
      <c r="J12" s="34">
        <f t="shared" si="2"/>
        <v>0</v>
      </c>
      <c r="K12" s="35">
        <f t="shared" si="3"/>
        <v>0</v>
      </c>
      <c r="L12" s="21">
        <f t="shared" si="4"/>
        <v>0</v>
      </c>
      <c r="M12" s="21">
        <f t="shared" si="5"/>
        <v>0</v>
      </c>
      <c r="N12" s="21">
        <f t="shared" si="6"/>
        <v>0</v>
      </c>
    </row>
    <row r="13" spans="2:15" ht="15.75" thickBot="1" x14ac:dyDescent="0.3">
      <c r="B13" s="9" t="s">
        <v>8</v>
      </c>
      <c r="C13" s="93"/>
      <c r="D13" s="85"/>
      <c r="E13" s="78">
        <f t="shared" si="0"/>
        <v>0</v>
      </c>
      <c r="F13" s="87"/>
      <c r="G13" s="50">
        <f t="shared" si="1"/>
        <v>0</v>
      </c>
      <c r="H13" s="47">
        <f t="shared" si="1"/>
        <v>0</v>
      </c>
      <c r="I13" s="21"/>
      <c r="J13" s="34">
        <f t="shared" si="2"/>
        <v>0</v>
      </c>
      <c r="K13" s="35">
        <f t="shared" si="3"/>
        <v>0</v>
      </c>
      <c r="L13" s="21">
        <f t="shared" si="4"/>
        <v>0</v>
      </c>
      <c r="M13" s="21">
        <f t="shared" si="5"/>
        <v>0</v>
      </c>
      <c r="N13" s="21">
        <f t="shared" si="6"/>
        <v>0</v>
      </c>
    </row>
    <row r="14" spans="2:15" ht="18" thickBot="1" x14ac:dyDescent="0.35">
      <c r="B14" s="3" t="s">
        <v>9</v>
      </c>
      <c r="C14" s="4"/>
      <c r="D14" s="4"/>
      <c r="E14" s="4"/>
      <c r="F14" s="45">
        <f>ROUND(K14,3)</f>
        <v>0</v>
      </c>
      <c r="G14" s="46">
        <f>IFERROR(H14/1.2,0)</f>
        <v>0</v>
      </c>
      <c r="H14" s="36">
        <f>IFERROR(ROUND(F48,2),0)</f>
        <v>0</v>
      </c>
      <c r="I14" s="21"/>
      <c r="J14" s="37"/>
      <c r="K14" s="38">
        <f>ROUND(SUM(K6:K13),3)</f>
        <v>0</v>
      </c>
      <c r="L14" s="39">
        <f>ROUND(SUM(L6:L13),6)</f>
        <v>0</v>
      </c>
      <c r="M14" s="39">
        <f>SUM(M6:M13)</f>
        <v>0</v>
      </c>
      <c r="N14" s="39">
        <f>SUM(N6:N13)</f>
        <v>0</v>
      </c>
      <c r="O14" s="40" t="e">
        <f>ROUND(L14/K14,6)</f>
        <v>#DIV/0!</v>
      </c>
    </row>
    <row r="15" spans="2:15" ht="15.75" thickBot="1" x14ac:dyDescent="0.3">
      <c r="B15" s="1"/>
      <c r="C15" s="1"/>
      <c r="E15" s="1"/>
      <c r="F15" s="1"/>
      <c r="G15" s="1"/>
      <c r="H15" s="1"/>
      <c r="N15" s="22"/>
    </row>
    <row r="16" spans="2:15" ht="18" thickBot="1" x14ac:dyDescent="0.35">
      <c r="B16" s="10" t="s">
        <v>14</v>
      </c>
      <c r="C16" s="11"/>
      <c r="D16" s="12"/>
      <c r="E16" s="11"/>
      <c r="F16" s="11"/>
      <c r="G16" s="11"/>
      <c r="H16" s="41">
        <f>IFERROR(F47,0)</f>
        <v>0</v>
      </c>
      <c r="I16" s="13"/>
      <c r="K16" t="e">
        <f>M14/K14/0.7</f>
        <v>#DIV/0!</v>
      </c>
      <c r="L16" t="e">
        <f>ROUND(K16*F14,6)*0.7</f>
        <v>#DIV/0!</v>
      </c>
      <c r="M16" t="e">
        <f>K16*F14*0.7</f>
        <v>#DIV/0!</v>
      </c>
    </row>
    <row r="17" spans="2:16" ht="18" thickBot="1" x14ac:dyDescent="0.35">
      <c r="B17" s="14" t="s">
        <v>20</v>
      </c>
      <c r="C17" s="15"/>
      <c r="D17" s="16"/>
      <c r="E17" s="15"/>
      <c r="F17" s="15"/>
      <c r="G17" s="15"/>
      <c r="H17" s="42">
        <f>K14</f>
        <v>0</v>
      </c>
      <c r="I17" s="13"/>
    </row>
    <row r="18" spans="2:16" x14ac:dyDescent="0.25">
      <c r="B18" s="17"/>
      <c r="C18" s="17"/>
      <c r="D18" s="18"/>
      <c r="E18" s="19"/>
      <c r="F18" s="17"/>
      <c r="G18" s="19"/>
      <c r="H18" s="20"/>
    </row>
    <row r="19" spans="2:16" x14ac:dyDescent="0.25">
      <c r="B19" s="1"/>
      <c r="C19" s="1"/>
      <c r="D19" s="1"/>
      <c r="E19" s="1"/>
      <c r="F19" s="1"/>
      <c r="G19" s="1"/>
      <c r="H19" s="1"/>
    </row>
    <row r="20" spans="2:16" ht="15.75" thickBot="1" x14ac:dyDescent="0.3">
      <c r="B20" s="5"/>
      <c r="C20" s="5"/>
      <c r="D20" s="5"/>
      <c r="E20" s="5"/>
      <c r="F20" s="5"/>
      <c r="G20" s="5"/>
      <c r="H20" s="5"/>
    </row>
    <row r="21" spans="2:16" ht="75.75" thickBot="1" x14ac:dyDescent="0.3">
      <c r="B21" s="27" t="s">
        <v>0</v>
      </c>
      <c r="C21" s="28" t="s">
        <v>37</v>
      </c>
      <c r="D21" s="28" t="s">
        <v>38</v>
      </c>
      <c r="E21" s="28" t="s">
        <v>19</v>
      </c>
      <c r="F21" s="29" t="s">
        <v>42</v>
      </c>
      <c r="G21" s="29" t="s">
        <v>43</v>
      </c>
      <c r="H21" s="29" t="s">
        <v>13</v>
      </c>
      <c r="J21" s="32" t="s">
        <v>22</v>
      </c>
      <c r="K21" s="32" t="s">
        <v>23</v>
      </c>
      <c r="L21" s="33" t="s">
        <v>24</v>
      </c>
      <c r="M21" s="33" t="s">
        <v>26</v>
      </c>
      <c r="N21" s="33"/>
    </row>
    <row r="22" spans="2:16" x14ac:dyDescent="0.25">
      <c r="B22" s="7" t="s">
        <v>1</v>
      </c>
      <c r="C22" s="91"/>
      <c r="D22" s="83"/>
      <c r="E22" s="79">
        <f>C22-D22</f>
        <v>0</v>
      </c>
      <c r="F22" s="86"/>
      <c r="G22" s="54">
        <f>M22</f>
        <v>0</v>
      </c>
      <c r="H22" s="51">
        <f t="shared" ref="H22:H29" si="7">G22-H6</f>
        <v>0</v>
      </c>
      <c r="I22" s="34"/>
      <c r="J22" s="34">
        <f>ROUND(C22-D22,6)</f>
        <v>0</v>
      </c>
      <c r="K22" s="35">
        <f t="shared" ref="K22:K29" si="8">ROUND(F22,3)</f>
        <v>0</v>
      </c>
      <c r="L22" s="58">
        <f>ROUND(J22*K22,6)</f>
        <v>0</v>
      </c>
      <c r="M22" s="34">
        <f>ROUND(L22,6)*1.2</f>
        <v>0</v>
      </c>
      <c r="N22" s="21"/>
    </row>
    <row r="23" spans="2:16" x14ac:dyDescent="0.25">
      <c r="B23" s="8" t="s">
        <v>2</v>
      </c>
      <c r="C23" s="92"/>
      <c r="D23" s="84"/>
      <c r="E23" s="80">
        <f t="shared" ref="E23:E29" si="9">C23-D23</f>
        <v>0</v>
      </c>
      <c r="F23" s="86"/>
      <c r="G23" s="55">
        <f t="shared" ref="G23:G29" si="10">M23</f>
        <v>0</v>
      </c>
      <c r="H23" s="52">
        <f t="shared" si="7"/>
        <v>0</v>
      </c>
      <c r="I23" s="22"/>
      <c r="J23" s="34">
        <f t="shared" ref="J23:J29" si="11">ROUND(C23-D23,6)</f>
        <v>0</v>
      </c>
      <c r="K23" s="35">
        <f t="shared" si="8"/>
        <v>0</v>
      </c>
      <c r="L23" s="58">
        <f t="shared" ref="L23:L29" si="12">ROUND(J23*K23,6)</f>
        <v>0</v>
      </c>
      <c r="M23" s="34">
        <f t="shared" ref="M23:M29" si="13">ROUND(L23,6)*1.2</f>
        <v>0</v>
      </c>
      <c r="N23" s="21"/>
    </row>
    <row r="24" spans="2:16" x14ac:dyDescent="0.25">
      <c r="B24" s="8" t="s">
        <v>3</v>
      </c>
      <c r="C24" s="92"/>
      <c r="D24" s="84"/>
      <c r="E24" s="80">
        <f t="shared" si="9"/>
        <v>0</v>
      </c>
      <c r="F24" s="86"/>
      <c r="G24" s="55">
        <f t="shared" si="10"/>
        <v>0</v>
      </c>
      <c r="H24" s="52">
        <f t="shared" si="7"/>
        <v>0</v>
      </c>
      <c r="I24" s="22"/>
      <c r="J24" s="34">
        <f t="shared" si="11"/>
        <v>0</v>
      </c>
      <c r="K24" s="35">
        <f t="shared" si="8"/>
        <v>0</v>
      </c>
      <c r="L24" s="58">
        <f t="shared" si="12"/>
        <v>0</v>
      </c>
      <c r="M24" s="34">
        <f t="shared" si="13"/>
        <v>0</v>
      </c>
      <c r="N24" s="21"/>
    </row>
    <row r="25" spans="2:16" x14ac:dyDescent="0.25">
      <c r="B25" s="8" t="s">
        <v>4</v>
      </c>
      <c r="C25" s="92"/>
      <c r="D25" s="84"/>
      <c r="E25" s="80">
        <f t="shared" si="9"/>
        <v>0</v>
      </c>
      <c r="F25" s="86"/>
      <c r="G25" s="55">
        <f t="shared" si="10"/>
        <v>0</v>
      </c>
      <c r="H25" s="52">
        <f t="shared" si="7"/>
        <v>0</v>
      </c>
      <c r="I25" s="22"/>
      <c r="J25" s="34">
        <f t="shared" si="11"/>
        <v>0</v>
      </c>
      <c r="K25" s="35">
        <f t="shared" si="8"/>
        <v>0</v>
      </c>
      <c r="L25" s="58">
        <f t="shared" si="12"/>
        <v>0</v>
      </c>
      <c r="M25" s="34">
        <f t="shared" si="13"/>
        <v>0</v>
      </c>
      <c r="N25" s="21"/>
    </row>
    <row r="26" spans="2:16" x14ac:dyDescent="0.25">
      <c r="B26" s="8" t="s">
        <v>5</v>
      </c>
      <c r="C26" s="92"/>
      <c r="D26" s="84"/>
      <c r="E26" s="80">
        <f t="shared" si="9"/>
        <v>0</v>
      </c>
      <c r="F26" s="86"/>
      <c r="G26" s="55">
        <f t="shared" si="10"/>
        <v>0</v>
      </c>
      <c r="H26" s="52">
        <f t="shared" si="7"/>
        <v>0</v>
      </c>
      <c r="I26" s="22"/>
      <c r="J26" s="34">
        <f t="shared" si="11"/>
        <v>0</v>
      </c>
      <c r="K26" s="35">
        <f t="shared" si="8"/>
        <v>0</v>
      </c>
      <c r="L26" s="58">
        <f t="shared" si="12"/>
        <v>0</v>
      </c>
      <c r="M26" s="34">
        <f t="shared" si="13"/>
        <v>0</v>
      </c>
      <c r="N26" s="21"/>
    </row>
    <row r="27" spans="2:16" x14ac:dyDescent="0.25">
      <c r="B27" s="8" t="s">
        <v>6</v>
      </c>
      <c r="C27" s="92"/>
      <c r="D27" s="84"/>
      <c r="E27" s="80">
        <f t="shared" si="9"/>
        <v>0</v>
      </c>
      <c r="F27" s="86"/>
      <c r="G27" s="55">
        <f t="shared" si="10"/>
        <v>0</v>
      </c>
      <c r="H27" s="52">
        <f t="shared" si="7"/>
        <v>0</v>
      </c>
      <c r="I27" s="22"/>
      <c r="J27" s="34">
        <f t="shared" si="11"/>
        <v>0</v>
      </c>
      <c r="K27" s="35">
        <f t="shared" si="8"/>
        <v>0</v>
      </c>
      <c r="L27" s="58">
        <f t="shared" si="12"/>
        <v>0</v>
      </c>
      <c r="M27" s="34">
        <f t="shared" si="13"/>
        <v>0</v>
      </c>
      <c r="N27" s="21"/>
    </row>
    <row r="28" spans="2:16" x14ac:dyDescent="0.25">
      <c r="B28" s="8" t="s">
        <v>7</v>
      </c>
      <c r="C28" s="92"/>
      <c r="D28" s="84"/>
      <c r="E28" s="80">
        <f t="shared" si="9"/>
        <v>0</v>
      </c>
      <c r="F28" s="86"/>
      <c r="G28" s="55">
        <f t="shared" si="10"/>
        <v>0</v>
      </c>
      <c r="H28" s="52">
        <f t="shared" si="7"/>
        <v>0</v>
      </c>
      <c r="I28" s="22"/>
      <c r="J28" s="34">
        <f t="shared" si="11"/>
        <v>0</v>
      </c>
      <c r="K28" s="35">
        <f t="shared" si="8"/>
        <v>0</v>
      </c>
      <c r="L28" s="58">
        <f t="shared" si="12"/>
        <v>0</v>
      </c>
      <c r="M28" s="34">
        <f t="shared" si="13"/>
        <v>0</v>
      </c>
      <c r="N28" s="21"/>
    </row>
    <row r="29" spans="2:16" ht="15.75" thickBot="1" x14ac:dyDescent="0.3">
      <c r="B29" s="9" t="s">
        <v>8</v>
      </c>
      <c r="C29" s="93"/>
      <c r="D29" s="85"/>
      <c r="E29" s="81">
        <f t="shared" si="9"/>
        <v>0</v>
      </c>
      <c r="F29" s="87">
        <v>0</v>
      </c>
      <c r="G29" s="56">
        <f t="shared" si="10"/>
        <v>0</v>
      </c>
      <c r="H29" s="53">
        <f t="shared" si="7"/>
        <v>0</v>
      </c>
      <c r="I29" s="22"/>
      <c r="J29" s="34">
        <f t="shared" si="11"/>
        <v>0</v>
      </c>
      <c r="K29" s="35">
        <f t="shared" si="8"/>
        <v>0</v>
      </c>
      <c r="L29" s="58">
        <f t="shared" si="12"/>
        <v>0</v>
      </c>
      <c r="M29" s="34">
        <f t="shared" si="13"/>
        <v>0</v>
      </c>
      <c r="N29" s="21"/>
    </row>
    <row r="30" spans="2:16" ht="18" thickBot="1" x14ac:dyDescent="0.35">
      <c r="B30" s="3" t="s">
        <v>9</v>
      </c>
      <c r="C30" s="4"/>
      <c r="D30" s="4"/>
      <c r="E30" s="4"/>
      <c r="F30" s="82">
        <f>ROUND(K30,3)</f>
        <v>0</v>
      </c>
      <c r="G30" s="43">
        <f>IFERROR(ROUND(F52,2),0)</f>
        <v>0</v>
      </c>
      <c r="H30" s="6">
        <f>IFERROR(ROUND(E58,2),0)</f>
        <v>0</v>
      </c>
      <c r="I30" s="22"/>
      <c r="J30" s="37"/>
      <c r="K30" s="38">
        <f>ROUND(SUM(K22:K29),3)</f>
        <v>0</v>
      </c>
      <c r="L30" s="59">
        <f>ROUND(SUM(L22:L29),6)</f>
        <v>0</v>
      </c>
      <c r="M30" s="39">
        <f>ROUND(SUM(M22:M29),2)</f>
        <v>0</v>
      </c>
      <c r="N30" s="39"/>
      <c r="O30" s="40" t="e">
        <f>ROUND(L30/K30,6)</f>
        <v>#DIV/0!</v>
      </c>
      <c r="P30" s="70">
        <f>L30*1.2</f>
        <v>0</v>
      </c>
    </row>
    <row r="31" spans="2:16" ht="15.75" thickBot="1" x14ac:dyDescent="0.3">
      <c r="B31" s="1"/>
      <c r="C31" s="1"/>
      <c r="D31" s="1"/>
      <c r="E31" s="1"/>
      <c r="F31" s="1"/>
      <c r="G31" s="1"/>
      <c r="H31" s="1"/>
      <c r="L31" s="61" t="s">
        <v>29</v>
      </c>
    </row>
    <row r="32" spans="2:16" ht="18" thickBot="1" x14ac:dyDescent="0.35">
      <c r="B32" s="10" t="s">
        <v>14</v>
      </c>
      <c r="C32" s="11"/>
      <c r="D32" s="12"/>
      <c r="E32" s="11"/>
      <c r="F32" s="11"/>
      <c r="G32" s="11"/>
      <c r="H32" s="41">
        <f>IFERROR(F50,0)</f>
        <v>0</v>
      </c>
      <c r="I32" s="13" t="s">
        <v>15</v>
      </c>
    </row>
    <row r="33" spans="2:15" ht="18" thickBot="1" x14ac:dyDescent="0.35">
      <c r="B33" s="14" t="s">
        <v>20</v>
      </c>
      <c r="C33" s="15"/>
      <c r="D33" s="16"/>
      <c r="E33" s="15"/>
      <c r="F33" s="15"/>
      <c r="G33" s="15"/>
      <c r="H33" s="44">
        <f>K30</f>
        <v>0</v>
      </c>
      <c r="I33" s="13" t="s">
        <v>15</v>
      </c>
      <c r="L33" s="57">
        <v>20624633.449999999</v>
      </c>
      <c r="M33" s="69">
        <f>H30-L33</f>
        <v>-20624633.449999999</v>
      </c>
      <c r="N33" s="60" t="s">
        <v>30</v>
      </c>
    </row>
    <row r="34" spans="2:15" ht="15.75" thickBot="1" x14ac:dyDescent="0.3">
      <c r="B34" s="1"/>
      <c r="C34" s="1"/>
      <c r="D34" s="1"/>
      <c r="E34" s="1"/>
      <c r="F34" s="1"/>
      <c r="G34" s="1"/>
      <c r="H34" s="1"/>
    </row>
    <row r="35" spans="2:15" x14ac:dyDescent="0.25">
      <c r="B35" s="5"/>
      <c r="C35" s="5"/>
      <c r="D35" s="5"/>
      <c r="E35" s="5"/>
      <c r="F35" s="5"/>
      <c r="G35" s="5"/>
      <c r="H35" s="5"/>
      <c r="L35" s="62">
        <v>7.7369999999999994E-2</v>
      </c>
      <c r="M35" s="63"/>
    </row>
    <row r="36" spans="2:15" x14ac:dyDescent="0.25">
      <c r="B36" s="24" t="s">
        <v>10</v>
      </c>
      <c r="C36" s="24"/>
      <c r="D36" s="24"/>
      <c r="E36" s="24"/>
      <c r="F36" s="25"/>
      <c r="G36" s="24"/>
      <c r="H36" s="24"/>
      <c r="L36" s="64">
        <v>1175940942.625</v>
      </c>
      <c r="M36" s="65"/>
      <c r="O36" t="e">
        <f>F30*O14</f>
        <v>#DIV/0!</v>
      </c>
    </row>
    <row r="37" spans="2:15" x14ac:dyDescent="0.25">
      <c r="B37" s="24" t="s">
        <v>11</v>
      </c>
      <c r="C37" s="24"/>
      <c r="D37" s="24"/>
      <c r="E37" s="24"/>
      <c r="F37" s="24"/>
      <c r="G37" s="24"/>
      <c r="H37" s="24"/>
      <c r="L37" s="66">
        <f>L35*L36</f>
        <v>90982550.730896249</v>
      </c>
      <c r="M37" s="65"/>
    </row>
    <row r="38" spans="2:15" x14ac:dyDescent="0.25">
      <c r="B38" s="24" t="s">
        <v>12</v>
      </c>
      <c r="C38" s="24"/>
      <c r="D38" s="24"/>
      <c r="E38" s="24"/>
      <c r="F38" s="24"/>
      <c r="G38" s="24"/>
      <c r="H38" s="24"/>
      <c r="L38" s="64">
        <f>L37*1.2</f>
        <v>109179060.87707549</v>
      </c>
      <c r="M38" s="65"/>
    </row>
    <row r="39" spans="2:15" ht="15.75" hidden="1" thickBot="1" x14ac:dyDescent="0.3">
      <c r="G39" t="e">
        <f>H39*1.2</f>
        <v>#DIV/0!</v>
      </c>
      <c r="H39" t="e">
        <f>I39*F30</f>
        <v>#DIV/0!</v>
      </c>
      <c r="I39" t="e">
        <f>G30/F30/1.2</f>
        <v>#DIV/0!</v>
      </c>
      <c r="L39" s="67">
        <f>ROUND(L38-H14,2)</f>
        <v>109179060.88</v>
      </c>
      <c r="M39" s="68" t="s">
        <v>28</v>
      </c>
    </row>
    <row r="40" spans="2:15" hidden="1" x14ac:dyDescent="0.25">
      <c r="G40" s="23" t="s">
        <v>16</v>
      </c>
      <c r="H40" s="23"/>
      <c r="I40" s="23"/>
      <c r="J40" s="23"/>
    </row>
    <row r="41" spans="2:15" hidden="1" x14ac:dyDescent="0.25">
      <c r="G41" s="23"/>
      <c r="H41" s="23"/>
      <c r="I41" s="23"/>
      <c r="J41" s="23"/>
    </row>
    <row r="42" spans="2:15" hidden="1" x14ac:dyDescent="0.25"/>
    <row r="43" spans="2:15" hidden="1" x14ac:dyDescent="0.25">
      <c r="G43" s="23" t="s">
        <v>17</v>
      </c>
      <c r="H43" s="23"/>
      <c r="I43" s="23"/>
      <c r="J43" s="23"/>
    </row>
    <row r="44" spans="2:15" hidden="1" x14ac:dyDescent="0.25">
      <c r="G44" s="23"/>
      <c r="H44" s="23"/>
      <c r="I44" s="23"/>
      <c r="J44" s="23"/>
    </row>
    <row r="45" spans="2:15" hidden="1" x14ac:dyDescent="0.25"/>
    <row r="46" spans="2:15" hidden="1" x14ac:dyDescent="0.25">
      <c r="D46" s="72"/>
      <c r="E46" s="72"/>
      <c r="F46" s="72"/>
      <c r="G46" s="72"/>
      <c r="H46" s="72"/>
    </row>
    <row r="47" spans="2:15" hidden="1" x14ac:dyDescent="0.25">
      <c r="D47" s="72">
        <v>70</v>
      </c>
      <c r="E47" s="72" t="s">
        <v>34</v>
      </c>
      <c r="F47" s="73" t="e">
        <f>ROUND((E6*F6+E7*F7+E8*F8+E9*F9+E10*F10+E11*F11+E12*F12+E13*F13)/F14,6)</f>
        <v>#DIV/0!</v>
      </c>
      <c r="G47" s="72"/>
      <c r="H47" s="72"/>
      <c r="J47" s="32" t="s">
        <v>22</v>
      </c>
      <c r="K47" s="32" t="s">
        <v>23</v>
      </c>
      <c r="L47" s="33" t="s">
        <v>24</v>
      </c>
      <c r="M47" s="33" t="s">
        <v>26</v>
      </c>
      <c r="N47" s="33"/>
    </row>
    <row r="48" spans="2:15" hidden="1" x14ac:dyDescent="0.25">
      <c r="D48" s="72"/>
      <c r="E48" s="72" t="s">
        <v>32</v>
      </c>
      <c r="F48" s="74" t="e">
        <f>F47*K14*0.7*1.2</f>
        <v>#DIV/0!</v>
      </c>
      <c r="G48" s="72"/>
      <c r="H48" s="72"/>
      <c r="J48" s="34">
        <f>ROUND(E22,6)</f>
        <v>0</v>
      </c>
      <c r="K48" s="35" t="e">
        <f>ROUND(F48,3)</f>
        <v>#DIV/0!</v>
      </c>
      <c r="L48" s="58" t="e">
        <f>ROUND(J48*K48,6)</f>
        <v>#DIV/0!</v>
      </c>
      <c r="M48" s="34" t="e">
        <f>ROUND(L48,2)*1.2</f>
        <v>#DIV/0!</v>
      </c>
      <c r="N48" s="21"/>
    </row>
    <row r="49" spans="4:14" hidden="1" x14ac:dyDescent="0.25">
      <c r="D49" s="72"/>
      <c r="E49" s="72" t="s">
        <v>33</v>
      </c>
      <c r="F49" s="74" t="e">
        <f>ROUND(G30-F48,2)</f>
        <v>#DIV/0!</v>
      </c>
      <c r="G49" s="72" t="s">
        <v>31</v>
      </c>
      <c r="H49" s="72"/>
      <c r="J49" s="34">
        <f t="shared" ref="J49:J55" si="14">ROUND(E23,6)</f>
        <v>0</v>
      </c>
      <c r="K49" s="35" t="e">
        <f t="shared" ref="K49:K55" si="15">ROUND(F49,3)</f>
        <v>#DIV/0!</v>
      </c>
      <c r="L49" s="58" t="e">
        <f t="shared" ref="L49:L55" si="16">ROUND(J49*K49,6)</f>
        <v>#DIV/0!</v>
      </c>
      <c r="M49" s="34" t="e">
        <f t="shared" ref="M49:M55" si="17">ROUND(L49,2)*1.2</f>
        <v>#DIV/0!</v>
      </c>
      <c r="N49" s="21"/>
    </row>
    <row r="50" spans="4:14" hidden="1" x14ac:dyDescent="0.25">
      <c r="D50" s="75">
        <v>0.3</v>
      </c>
      <c r="E50" s="72" t="s">
        <v>34</v>
      </c>
      <c r="F50" s="73" t="e">
        <f>ROUND((E22*F22+E23*F23+E24*F24+E25*F25+E26*F26+E27*F27+E28*F28+E29*F29)/K30,6)</f>
        <v>#DIV/0!</v>
      </c>
      <c r="G50" s="72"/>
      <c r="H50" s="72"/>
      <c r="J50" s="34">
        <f t="shared" si="14"/>
        <v>0</v>
      </c>
      <c r="K50" s="35" t="e">
        <f t="shared" si="15"/>
        <v>#DIV/0!</v>
      </c>
      <c r="L50" s="58" t="e">
        <f t="shared" si="16"/>
        <v>#DIV/0!</v>
      </c>
      <c r="M50" s="34" t="e">
        <f t="shared" si="17"/>
        <v>#DIV/0!</v>
      </c>
      <c r="N50" s="21"/>
    </row>
    <row r="51" spans="4:14" hidden="1" x14ac:dyDescent="0.25">
      <c r="D51" s="72"/>
      <c r="E51" s="72" t="s">
        <v>35</v>
      </c>
      <c r="F51" s="74" t="e">
        <f>ROUND(F50*K30,2)</f>
        <v>#DIV/0!</v>
      </c>
      <c r="G51" s="72"/>
      <c r="H51" s="72"/>
      <c r="J51" s="34">
        <f t="shared" si="14"/>
        <v>0</v>
      </c>
      <c r="K51" s="35" t="e">
        <f t="shared" si="15"/>
        <v>#DIV/0!</v>
      </c>
      <c r="L51" s="58" t="e">
        <f t="shared" si="16"/>
        <v>#DIV/0!</v>
      </c>
      <c r="M51" s="34" t="e">
        <f t="shared" si="17"/>
        <v>#DIV/0!</v>
      </c>
      <c r="N51" s="21"/>
    </row>
    <row r="52" spans="4:14" hidden="1" x14ac:dyDescent="0.25">
      <c r="D52" s="72"/>
      <c r="E52" s="72" t="s">
        <v>36</v>
      </c>
      <c r="F52" s="74" t="e">
        <f>ROUND(F51*1.2,2)</f>
        <v>#DIV/0!</v>
      </c>
      <c r="G52" s="72"/>
      <c r="H52" s="72"/>
      <c r="J52" s="34">
        <f t="shared" si="14"/>
        <v>0</v>
      </c>
      <c r="K52" s="35" t="e">
        <f t="shared" si="15"/>
        <v>#DIV/0!</v>
      </c>
      <c r="L52" s="58" t="e">
        <f t="shared" si="16"/>
        <v>#DIV/0!</v>
      </c>
      <c r="M52" s="34" t="e">
        <f t="shared" si="17"/>
        <v>#DIV/0!</v>
      </c>
      <c r="N52" s="21"/>
    </row>
    <row r="53" spans="4:14" hidden="1" x14ac:dyDescent="0.25">
      <c r="D53" s="72"/>
      <c r="E53" s="72"/>
      <c r="F53" s="72" t="s">
        <v>30</v>
      </c>
      <c r="G53" s="74" t="e">
        <f>ROUND(F52-F48,2)</f>
        <v>#DIV/0!</v>
      </c>
      <c r="H53" s="72"/>
      <c r="J53" s="34">
        <f t="shared" si="14"/>
        <v>0</v>
      </c>
      <c r="K53" s="35" t="e">
        <f t="shared" si="15"/>
        <v>#VALUE!</v>
      </c>
      <c r="L53" s="58" t="e">
        <f t="shared" si="16"/>
        <v>#VALUE!</v>
      </c>
      <c r="M53" s="34" t="e">
        <f t="shared" si="17"/>
        <v>#VALUE!</v>
      </c>
      <c r="N53" s="21"/>
    </row>
    <row r="54" spans="4:14" hidden="1" x14ac:dyDescent="0.25">
      <c r="D54" s="72"/>
      <c r="E54" s="72"/>
      <c r="F54" s="72"/>
      <c r="G54" s="72"/>
      <c r="H54" s="72"/>
      <c r="J54" s="34">
        <f t="shared" si="14"/>
        <v>0</v>
      </c>
      <c r="K54" s="35">
        <f t="shared" si="15"/>
        <v>0</v>
      </c>
      <c r="L54" s="58">
        <f t="shared" si="16"/>
        <v>0</v>
      </c>
      <c r="M54" s="34">
        <f t="shared" si="17"/>
        <v>0</v>
      </c>
      <c r="N54" s="21"/>
    </row>
    <row r="55" spans="4:14" hidden="1" x14ac:dyDescent="0.25">
      <c r="D55" s="72"/>
      <c r="E55" s="72"/>
      <c r="F55" s="72"/>
      <c r="G55" s="72"/>
      <c r="H55" s="72"/>
      <c r="J55" s="34">
        <f t="shared" si="14"/>
        <v>0</v>
      </c>
      <c r="K55" s="35">
        <f t="shared" si="15"/>
        <v>0</v>
      </c>
      <c r="L55" s="58">
        <f t="shared" si="16"/>
        <v>0</v>
      </c>
      <c r="M55" s="34">
        <f t="shared" si="17"/>
        <v>0</v>
      </c>
      <c r="N55" s="21"/>
    </row>
    <row r="56" spans="4:14" hidden="1" x14ac:dyDescent="0.25">
      <c r="J56" s="37"/>
      <c r="K56" s="38" t="e">
        <f>ROUND((K48+K49+K50+K51+K52+K53+K54+K55),3)</f>
        <v>#DIV/0!</v>
      </c>
      <c r="L56" s="59" t="e">
        <f>ROUND(SUM(L48:L55),2)</f>
        <v>#DIV/0!</v>
      </c>
      <c r="M56" s="39" t="e">
        <f>SUM(M48:M55)</f>
        <v>#DIV/0!</v>
      </c>
      <c r="N56" s="39"/>
    </row>
    <row r="57" spans="4:14" hidden="1" x14ac:dyDescent="0.25"/>
    <row r="58" spans="4:14" hidden="1" x14ac:dyDescent="0.25">
      <c r="E58" t="e">
        <f>(F50*K30-F47*K14*0.7)*1.2</f>
        <v>#DIV/0!</v>
      </c>
      <c r="F58" s="71" t="e">
        <f>F52-F49</f>
        <v>#DIV/0!</v>
      </c>
      <c r="G58" s="71" t="e">
        <f>F52-F48</f>
        <v>#DIV/0!</v>
      </c>
    </row>
    <row r="59" spans="4:14" hidden="1" x14ac:dyDescent="0.25"/>
  </sheetData>
  <sheetProtection algorithmName="SHA-512" hashValue="M9A89Ej6ssSisu3MbcTrrVBmvBfuhbWQgVefwRkEaIWPRzdmYocLygyMbeTha/f/f89MVRjeI08p81qSgCJ0nA==" saltValue="e5q6ixPRNG5D1JBQBFUwxw==" spinCount="100000" sheet="1" selectLockedCells="1"/>
  <mergeCells count="3">
    <mergeCell ref="B3:H3"/>
    <mergeCell ref="B2:H2"/>
    <mergeCell ref="B1:H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Informácia SOP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Ravaszova Monika</dc:creator>
  <cp:lastModifiedBy>Nedorost Miroslav</cp:lastModifiedBy>
  <dcterms:created xsi:type="dcterms:W3CDTF">2023-01-19T12:24:50Z</dcterms:created>
  <dcterms:modified xsi:type="dcterms:W3CDTF">2024-02-14T09:34:10Z</dcterms:modified>
</cp:coreProperties>
</file>