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3211_ODDELENIE POSUDZOVANIA VPLYVOV\tím 1in2out\Virtuálne účty\Archivacia virtualnych uctov\2025\"/>
    </mc:Choice>
  </mc:AlternateContent>
  <xr:revisionPtr revIDLastSave="0" documentId="13_ncr:1_{B65B4B7A-21F8-4802-8EB8-0380068AA4B5}" xr6:coauthVersionLast="47" xr6:coauthVersionMax="47" xr10:uidLastSave="{00000000-0000-0000-0000-000000000000}"/>
  <bookViews>
    <workbookView xWindow="-120" yWindow="-120" windowWidth="29040" windowHeight="15840" tabRatio="810" firstSheet="1" activeTab="1" xr2:uid="{00000000-000D-0000-FFFF-FFFF00000000}"/>
  </bookViews>
  <sheets>
    <sheet name="Malá kalkulačka" sheetId="7" state="hidden" r:id="rId1"/>
    <sheet name="Virtuálny účet detailný prehľad" sheetId="18" r:id="rId2"/>
    <sheet name="Virtuálny účet celkový" sheetId="28" r:id="rId3"/>
    <sheet name="Virtuálny účet - predbežný" sheetId="72" state="hidden" r:id="rId4"/>
    <sheet name="MH " sheetId="19" r:id="rId5"/>
    <sheet name="MF" sheetId="20" r:id="rId6"/>
    <sheet name="MV" sheetId="46" r:id="rId7"/>
    <sheet name="MD" sheetId="29" r:id="rId8"/>
    <sheet name="MPRV" sheetId="45" r:id="rId9"/>
    <sheet name="MO" sheetId="22" r:id="rId10"/>
    <sheet name="MS" sheetId="25" r:id="rId11"/>
    <sheet name="MZVEZ" sheetId="47" r:id="rId12"/>
    <sheet name="MPSVR" sheetId="21" r:id="rId13"/>
    <sheet name="MŽP" sheetId="23" r:id="rId14"/>
    <sheet name="MŠVVŠ" sheetId="26" r:id="rId15"/>
    <sheet name="MZ" sheetId="24" r:id="rId16"/>
    <sheet name="MK" sheetId="48" r:id="rId17"/>
    <sheet name="MIRRI" sheetId="49" r:id="rId18"/>
    <sheet name="Úrad vlády" sheetId="50" r:id="rId19"/>
    <sheet name="PV pre L" sheetId="68" r:id="rId20"/>
    <sheet name="PMÚ" sheetId="52" r:id="rId21"/>
    <sheet name="ŠÚ" sheetId="53" r:id="rId22"/>
    <sheet name="ÚGKK" sheetId="54" r:id="rId23"/>
    <sheet name="ÚJD" sheetId="55" r:id="rId24"/>
    <sheet name="ÚNMS" sheetId="56" r:id="rId25"/>
    <sheet name="ÚREKPS" sheetId="71" r:id="rId26"/>
    <sheet name="ÚRSO" sheetId="70" r:id="rId27"/>
    <sheet name="ÚVO" sheetId="57" r:id="rId28"/>
    <sheet name="ÚPV" sheetId="58" r:id="rId29"/>
    <sheet name="SŠHR" sheetId="59" r:id="rId30"/>
    <sheet name="NBÚ" sheetId="60" r:id="rId31"/>
    <sheet name="NBS" sheetId="62" r:id="rId32"/>
    <sheet name="ÚOOÚ" sheetId="63" r:id="rId33"/>
    <sheet name="GP" sheetId="65" r:id="rId34"/>
    <sheet name="NKÚ" sheetId="66" r:id="rId35"/>
    <sheet name="MCRŠ" sheetId="67" r:id="rId36"/>
    <sheet name="NRSR" sheetId="69" r:id="rId37"/>
    <sheet name="Dotknuté subjekty" sheetId="11" state="hidden" r:id="rId38"/>
    <sheet name="vstupy" sheetId="2" state="hidden" r:id="rId39"/>
  </sheets>
  <definedNames>
    <definedName name="_xlnm._FilterDatabase" localSheetId="3" hidden="1">'Virtuálny účet - predbežný'!$A$6:$N$22</definedName>
    <definedName name="_xlnm._FilterDatabase" localSheetId="1" hidden="1">'Virtuálny účet detailný prehľad'!$A$7:$AB$192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2" i="18" l="1"/>
  <c r="H192" i="18"/>
  <c r="K191" i="18"/>
  <c r="L191" i="18"/>
  <c r="M191" i="18"/>
  <c r="N191" i="18"/>
  <c r="O191" i="18"/>
  <c r="X191" i="18"/>
  <c r="Y191" i="18"/>
  <c r="Y189" i="18"/>
  <c r="Z190" i="18"/>
  <c r="X186" i="18"/>
  <c r="Y186" i="18"/>
  <c r="Z186" i="18"/>
  <c r="X187" i="18"/>
  <c r="Y187" i="18"/>
  <c r="Z187" i="18"/>
  <c r="X188" i="18"/>
  <c r="Y188" i="18"/>
  <c r="Z188" i="18"/>
  <c r="X189" i="18"/>
  <c r="Z189" i="18"/>
  <c r="T185" i="18"/>
  <c r="V185" i="18" s="1"/>
  <c r="T186" i="18"/>
  <c r="V186" i="18" s="1"/>
  <c r="T187" i="18"/>
  <c r="V187" i="18" s="1"/>
  <c r="T188" i="18"/>
  <c r="V188" i="18"/>
  <c r="T189" i="18"/>
  <c r="V189" i="18" s="1"/>
  <c r="O186" i="18"/>
  <c r="O187" i="18"/>
  <c r="O188" i="18"/>
  <c r="O189" i="18"/>
  <c r="N186" i="18"/>
  <c r="N187" i="18"/>
  <c r="N188" i="18"/>
  <c r="N189" i="18"/>
  <c r="M186" i="18"/>
  <c r="M187" i="18"/>
  <c r="M188" i="18"/>
  <c r="M189" i="18"/>
  <c r="L186" i="18"/>
  <c r="L187" i="18"/>
  <c r="L188" i="18"/>
  <c r="L189" i="18"/>
  <c r="K186" i="18"/>
  <c r="K187" i="18"/>
  <c r="K188" i="18"/>
  <c r="K189" i="18"/>
  <c r="J186" i="18"/>
  <c r="J187" i="18"/>
  <c r="J188" i="18"/>
  <c r="J189" i="18"/>
  <c r="I186" i="18"/>
  <c r="I187" i="18"/>
  <c r="I188" i="18"/>
  <c r="I189" i="18"/>
  <c r="AB30" i="21"/>
  <c r="AC29" i="21"/>
  <c r="AB29" i="21"/>
  <c r="AA29" i="21"/>
  <c r="AC23" i="21"/>
  <c r="AC22" i="21"/>
  <c r="H29" i="21"/>
  <c r="Y185" i="18"/>
  <c r="L185" i="18" l="1"/>
  <c r="M185" i="18"/>
  <c r="X185" i="18"/>
  <c r="O185" i="18"/>
  <c r="N185" i="18"/>
  <c r="K185" i="18"/>
  <c r="J185" i="18"/>
  <c r="I185" i="18"/>
  <c r="Y11" i="48"/>
  <c r="Z185" i="18" l="1"/>
  <c r="Y178" i="18"/>
  <c r="Y179" i="18"/>
  <c r="Y180" i="18"/>
  <c r="Y181" i="18"/>
  <c r="Y182" i="18"/>
  <c r="Y183" i="18"/>
  <c r="Y184" i="18"/>
  <c r="T178" i="18"/>
  <c r="V178" i="18" s="1"/>
  <c r="T179" i="18"/>
  <c r="X179" i="18" s="1"/>
  <c r="T180" i="18"/>
  <c r="V180" i="18" s="1"/>
  <c r="T181" i="18"/>
  <c r="X181" i="18" s="1"/>
  <c r="T182" i="18"/>
  <c r="V182" i="18" s="1"/>
  <c r="T183" i="18"/>
  <c r="X183" i="18" s="1"/>
  <c r="T184" i="18"/>
  <c r="X184" i="18" s="1"/>
  <c r="I179" i="18"/>
  <c r="J179" i="18"/>
  <c r="K179" i="18"/>
  <c r="L179" i="18"/>
  <c r="M179" i="18"/>
  <c r="N179" i="18"/>
  <c r="I180" i="18"/>
  <c r="J180" i="18"/>
  <c r="K180" i="18"/>
  <c r="L180" i="18"/>
  <c r="M180" i="18"/>
  <c r="N180" i="18"/>
  <c r="I181" i="18"/>
  <c r="J181" i="18"/>
  <c r="K181" i="18"/>
  <c r="L181" i="18"/>
  <c r="M181" i="18"/>
  <c r="N181" i="18"/>
  <c r="I182" i="18"/>
  <c r="J182" i="18"/>
  <c r="K182" i="18"/>
  <c r="L182" i="18"/>
  <c r="M182" i="18"/>
  <c r="N182" i="18"/>
  <c r="I183" i="18"/>
  <c r="J183" i="18"/>
  <c r="K183" i="18"/>
  <c r="L183" i="18"/>
  <c r="M183" i="18"/>
  <c r="N183" i="18"/>
  <c r="I184" i="18"/>
  <c r="J184" i="18"/>
  <c r="K184" i="18"/>
  <c r="L184" i="18"/>
  <c r="M184" i="18"/>
  <c r="N184" i="18"/>
  <c r="AA32" i="20"/>
  <c r="V32" i="20"/>
  <c r="Y32" i="20" s="1"/>
  <c r="W32" i="20"/>
  <c r="AB32" i="20" s="1"/>
  <c r="Q32" i="20"/>
  <c r="AC32" i="20" s="1"/>
  <c r="N32" i="20"/>
  <c r="M32" i="20"/>
  <c r="I32" i="20"/>
  <c r="W27" i="62"/>
  <c r="AB27" i="62" s="1"/>
  <c r="V27" i="62"/>
  <c r="AA27" i="62" s="1"/>
  <c r="N27" i="62"/>
  <c r="M27" i="62"/>
  <c r="L27" i="62"/>
  <c r="K27" i="62"/>
  <c r="J27" i="62"/>
  <c r="I27" i="62"/>
  <c r="Q27" i="62"/>
  <c r="O178" i="18"/>
  <c r="O184" i="18"/>
  <c r="O183" i="18"/>
  <c r="O182" i="18"/>
  <c r="O181" i="18"/>
  <c r="O180" i="18"/>
  <c r="O179" i="18"/>
  <c r="J178" i="18"/>
  <c r="L178" i="18"/>
  <c r="N178" i="18"/>
  <c r="I178" i="18"/>
  <c r="K178" i="18"/>
  <c r="M178" i="18"/>
  <c r="Z180" i="18" l="1"/>
  <c r="Y27" i="62"/>
  <c r="AC27" i="62" s="1"/>
  <c r="Z182" i="18"/>
  <c r="Z178" i="18"/>
  <c r="V179" i="18"/>
  <c r="V183" i="18"/>
  <c r="Z183" i="18" s="1"/>
  <c r="Z179" i="18"/>
  <c r="X180" i="18"/>
  <c r="X182" i="18"/>
  <c r="V184" i="18"/>
  <c r="Z184" i="18" s="1"/>
  <c r="X178" i="18"/>
  <c r="V181" i="18"/>
  <c r="Z181" i="18" s="1"/>
  <c r="S34" i="20" l="1"/>
  <c r="R34" i="20"/>
  <c r="M31" i="20"/>
  <c r="Q31" i="20"/>
  <c r="W31" i="20"/>
  <c r="AB31" i="20" s="1"/>
  <c r="V31" i="20"/>
  <c r="AA31" i="20" s="1"/>
  <c r="N31" i="20"/>
  <c r="L31" i="20"/>
  <c r="K31" i="20"/>
  <c r="J31" i="20"/>
  <c r="I31" i="20"/>
  <c r="O33" i="20"/>
  <c r="Y177" i="18"/>
  <c r="Y173" i="18"/>
  <c r="Y174" i="18"/>
  <c r="Y175" i="18"/>
  <c r="Y176" i="18"/>
  <c r="T173" i="18"/>
  <c r="X173" i="18" s="1"/>
  <c r="T174" i="18"/>
  <c r="X174" i="18" s="1"/>
  <c r="T175" i="18"/>
  <c r="X175" i="18" s="1"/>
  <c r="T176" i="18"/>
  <c r="X176" i="18" s="1"/>
  <c r="T177" i="18"/>
  <c r="V177" i="18" s="1"/>
  <c r="O173" i="18"/>
  <c r="O174" i="18"/>
  <c r="O175" i="18"/>
  <c r="O176" i="18"/>
  <c r="O177" i="18"/>
  <c r="N173" i="18"/>
  <c r="N174" i="18"/>
  <c r="N175" i="18"/>
  <c r="N176" i="18"/>
  <c r="N177" i="18"/>
  <c r="M173" i="18"/>
  <c r="M174" i="18"/>
  <c r="M175" i="18"/>
  <c r="M176" i="18"/>
  <c r="M177" i="18"/>
  <c r="L173" i="18"/>
  <c r="L174" i="18"/>
  <c r="L175" i="18"/>
  <c r="L176" i="18"/>
  <c r="L177" i="18"/>
  <c r="K173" i="18"/>
  <c r="K174" i="18"/>
  <c r="K175" i="18"/>
  <c r="K176" i="18"/>
  <c r="K177" i="18"/>
  <c r="J173" i="18"/>
  <c r="J174" i="18"/>
  <c r="J175" i="18"/>
  <c r="J176" i="18"/>
  <c r="J177" i="18"/>
  <c r="I173" i="18"/>
  <c r="I174" i="18"/>
  <c r="I175" i="18"/>
  <c r="I176" i="18"/>
  <c r="I177" i="18"/>
  <c r="I172" i="18"/>
  <c r="V174" i="18" l="1"/>
  <c r="Y31" i="20"/>
  <c r="AC31" i="20" s="1"/>
  <c r="V176" i="18"/>
  <c r="Z176" i="18" s="1"/>
  <c r="Z174" i="18"/>
  <c r="V175" i="18"/>
  <c r="Z175" i="18" s="1"/>
  <c r="X177" i="18"/>
  <c r="Z177" i="18"/>
  <c r="V173" i="18"/>
  <c r="Z173" i="18" s="1"/>
  <c r="O10" i="69" l="1"/>
  <c r="N10" i="69"/>
  <c r="M10" i="69"/>
  <c r="L10" i="69"/>
  <c r="P9" i="69"/>
  <c r="P10" i="69"/>
  <c r="K10" i="69"/>
  <c r="J10" i="69"/>
  <c r="K171" i="18" l="1"/>
  <c r="K172" i="18"/>
  <c r="U171" i="18" l="1"/>
  <c r="Y171" i="18" s="1"/>
  <c r="T171" i="18"/>
  <c r="X171" i="18" s="1"/>
  <c r="O171" i="18"/>
  <c r="N171" i="18"/>
  <c r="M171" i="18"/>
  <c r="L171" i="18"/>
  <c r="J171" i="18"/>
  <c r="I171" i="18"/>
  <c r="U170" i="18"/>
  <c r="Y170" i="18" s="1"/>
  <c r="T170" i="18"/>
  <c r="X170" i="18" s="1"/>
  <c r="O170" i="18"/>
  <c r="N170" i="18"/>
  <c r="M170" i="18"/>
  <c r="L170" i="18"/>
  <c r="K170" i="18"/>
  <c r="J170" i="18"/>
  <c r="I170" i="18"/>
  <c r="U169" i="18"/>
  <c r="Y169" i="18" s="1"/>
  <c r="T169" i="18"/>
  <c r="X169" i="18" s="1"/>
  <c r="O169" i="18"/>
  <c r="N169" i="18"/>
  <c r="M169" i="18"/>
  <c r="L169" i="18"/>
  <c r="K169" i="18"/>
  <c r="J169" i="18"/>
  <c r="I169" i="18"/>
  <c r="U172" i="18"/>
  <c r="Y172" i="18" s="1"/>
  <c r="T172" i="18"/>
  <c r="X172" i="18" s="1"/>
  <c r="O172" i="18"/>
  <c r="N172" i="18"/>
  <c r="M172" i="18"/>
  <c r="L172" i="18"/>
  <c r="J172" i="18"/>
  <c r="V171" i="18" l="1"/>
  <c r="Z171" i="18" s="1"/>
  <c r="V170" i="18"/>
  <c r="Z170" i="18" s="1"/>
  <c r="V169" i="18"/>
  <c r="Z169" i="18" s="1"/>
  <c r="V172" i="18"/>
  <c r="Z172" i="18" s="1"/>
  <c r="T166" i="18"/>
  <c r="U166" i="18"/>
  <c r="Y166" i="18" s="1"/>
  <c r="T167" i="18"/>
  <c r="X167" i="18" s="1"/>
  <c r="U167" i="18"/>
  <c r="Y167" i="18" s="1"/>
  <c r="T168" i="18"/>
  <c r="X168" i="18" s="1"/>
  <c r="U168" i="18"/>
  <c r="Y168" i="18" s="1"/>
  <c r="I166" i="18"/>
  <c r="J166" i="18"/>
  <c r="K166" i="18"/>
  <c r="L166" i="18"/>
  <c r="M166" i="18"/>
  <c r="N166" i="18"/>
  <c r="O166" i="18"/>
  <c r="I167" i="18"/>
  <c r="J167" i="18"/>
  <c r="K167" i="18"/>
  <c r="L167" i="18"/>
  <c r="M167" i="18"/>
  <c r="N167" i="18"/>
  <c r="O167" i="18"/>
  <c r="I168" i="18"/>
  <c r="J168" i="18"/>
  <c r="K168" i="18"/>
  <c r="L168" i="18"/>
  <c r="M168" i="18"/>
  <c r="N168" i="18"/>
  <c r="O168" i="18"/>
  <c r="Q12" i="71"/>
  <c r="V166" i="18" l="1"/>
  <c r="V168" i="18"/>
  <c r="Z168" i="18" s="1"/>
  <c r="V167" i="18"/>
  <c r="Z167" i="18" s="1"/>
  <c r="X166" i="18"/>
  <c r="Z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T163" i="18"/>
  <c r="X163" i="18" s="1"/>
  <c r="U163" i="18"/>
  <c r="Y163" i="18" s="1"/>
  <c r="T164" i="18"/>
  <c r="X164" i="18" s="1"/>
  <c r="U164" i="18"/>
  <c r="T165" i="18"/>
  <c r="U165" i="18"/>
  <c r="Y165" i="18" s="1"/>
  <c r="K163" i="18"/>
  <c r="L163" i="18"/>
  <c r="M163" i="18"/>
  <c r="O163" i="18"/>
  <c r="K164" i="18"/>
  <c r="L164" i="18"/>
  <c r="M164" i="18"/>
  <c r="O164" i="18"/>
  <c r="K165" i="18"/>
  <c r="L165" i="18"/>
  <c r="M165" i="18"/>
  <c r="O165" i="18"/>
  <c r="J163" i="18"/>
  <c r="J164" i="18"/>
  <c r="J165" i="18"/>
  <c r="I163" i="18"/>
  <c r="I164" i="18"/>
  <c r="I165" i="18"/>
  <c r="H44" i="72"/>
  <c r="G44" i="72"/>
  <c r="V163" i="18" l="1"/>
  <c r="Z163" i="18" s="1"/>
  <c r="V164" i="18"/>
  <c r="Z164" i="18" s="1"/>
  <c r="Y164" i="18"/>
  <c r="V165" i="18"/>
  <c r="Z165" i="18" s="1"/>
  <c r="X165" i="18"/>
  <c r="I162" i="18" l="1"/>
  <c r="J162" i="18"/>
  <c r="K162" i="18"/>
  <c r="L162" i="18"/>
  <c r="M162" i="18"/>
  <c r="O162" i="18"/>
  <c r="T162" i="18"/>
  <c r="U162" i="18"/>
  <c r="Y162" i="18" s="1"/>
  <c r="V162" i="18" l="1"/>
  <c r="Z162" i="18" s="1"/>
  <c r="X162" i="18"/>
  <c r="U149" i="18" l="1"/>
  <c r="Y149" i="18" s="1"/>
  <c r="U150" i="18"/>
  <c r="Y150" i="18" s="1"/>
  <c r="U151" i="18"/>
  <c r="Y151" i="18" s="1"/>
  <c r="U152" i="18"/>
  <c r="Y152" i="18" s="1"/>
  <c r="U153" i="18"/>
  <c r="Y153" i="18" s="1"/>
  <c r="U154" i="18"/>
  <c r="Y154" i="18" s="1"/>
  <c r="U155" i="18"/>
  <c r="Y155" i="18" s="1"/>
  <c r="U156" i="18"/>
  <c r="Y156" i="18" s="1"/>
  <c r="U157" i="18"/>
  <c r="Y157" i="18" s="1"/>
  <c r="U158" i="18"/>
  <c r="Y158" i="18" s="1"/>
  <c r="U159" i="18"/>
  <c r="Y159" i="18" s="1"/>
  <c r="U160" i="18"/>
  <c r="Y160" i="18" s="1"/>
  <c r="U161" i="18"/>
  <c r="Y161" i="18" s="1"/>
  <c r="T149" i="18"/>
  <c r="X149" i="18" s="1"/>
  <c r="T150" i="18"/>
  <c r="X150" i="18" s="1"/>
  <c r="T151" i="18"/>
  <c r="T152" i="18"/>
  <c r="T153" i="18"/>
  <c r="T154" i="18"/>
  <c r="T155" i="18"/>
  <c r="T156" i="18"/>
  <c r="T157" i="18"/>
  <c r="T158" i="18"/>
  <c r="X158" i="18" s="1"/>
  <c r="T159" i="18"/>
  <c r="T160" i="18"/>
  <c r="T161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V156" i="18" l="1"/>
  <c r="V155" i="18"/>
  <c r="V150" i="18"/>
  <c r="Z150" i="18" s="1"/>
  <c r="V157" i="18"/>
  <c r="V149" i="18"/>
  <c r="Z149" i="18" s="1"/>
  <c r="X157" i="18"/>
  <c r="Z157" i="18"/>
  <c r="V154" i="18"/>
  <c r="Z154" i="18" s="1"/>
  <c r="V161" i="18"/>
  <c r="V153" i="18"/>
  <c r="Z153" i="18" s="1"/>
  <c r="X156" i="18"/>
  <c r="V160" i="18"/>
  <c r="Z160" i="18" s="1"/>
  <c r="V152" i="18"/>
  <c r="Z152" i="18" s="1"/>
  <c r="V159" i="18"/>
  <c r="Z159" i="18" s="1"/>
  <c r="V151" i="18"/>
  <c r="Z151" i="18" s="1"/>
  <c r="V158" i="18"/>
  <c r="Z158" i="18" s="1"/>
  <c r="Z161" i="18"/>
  <c r="Z156" i="18"/>
  <c r="Z155" i="18"/>
  <c r="X155" i="18"/>
  <c r="X154" i="18"/>
  <c r="X161" i="18"/>
  <c r="X153" i="18"/>
  <c r="X160" i="18"/>
  <c r="X152" i="18"/>
  <c r="X159" i="18"/>
  <c r="X151" i="18"/>
  <c r="L143" i="18"/>
  <c r="L144" i="18"/>
  <c r="L145" i="18"/>
  <c r="L146" i="18"/>
  <c r="L147" i="18"/>
  <c r="L148" i="18"/>
  <c r="I144" i="18"/>
  <c r="I145" i="18"/>
  <c r="I146" i="18"/>
  <c r="I147" i="18"/>
  <c r="I148" i="18"/>
  <c r="T142" i="18"/>
  <c r="X142" i="18" s="1"/>
  <c r="U142" i="18"/>
  <c r="Y142" i="18" s="1"/>
  <c r="T143" i="18"/>
  <c r="X143" i="18" s="1"/>
  <c r="U143" i="18"/>
  <c r="Y143" i="18" s="1"/>
  <c r="T144" i="18"/>
  <c r="X144" i="18" s="1"/>
  <c r="U144" i="18"/>
  <c r="Y144" i="18" s="1"/>
  <c r="T145" i="18"/>
  <c r="X145" i="18" s="1"/>
  <c r="U145" i="18"/>
  <c r="Y145" i="18" s="1"/>
  <c r="T146" i="18"/>
  <c r="X146" i="18" s="1"/>
  <c r="U146" i="18"/>
  <c r="Y146" i="18" s="1"/>
  <c r="T147" i="18"/>
  <c r="X147" i="18" s="1"/>
  <c r="U147" i="18"/>
  <c r="Y147" i="18" s="1"/>
  <c r="T148" i="18"/>
  <c r="X148" i="18" s="1"/>
  <c r="U148" i="18"/>
  <c r="Y148" i="18" s="1"/>
  <c r="O143" i="18"/>
  <c r="O144" i="18"/>
  <c r="O145" i="18"/>
  <c r="O146" i="18"/>
  <c r="O147" i="18"/>
  <c r="O148" i="18"/>
  <c r="M144" i="18"/>
  <c r="M145" i="18"/>
  <c r="M146" i="18"/>
  <c r="M147" i="18"/>
  <c r="M148" i="18"/>
  <c r="K144" i="18"/>
  <c r="K145" i="18"/>
  <c r="K146" i="18"/>
  <c r="K147" i="18"/>
  <c r="K148" i="18"/>
  <c r="J143" i="18"/>
  <c r="J144" i="18"/>
  <c r="J145" i="18"/>
  <c r="J146" i="18"/>
  <c r="J147" i="18"/>
  <c r="J148" i="18"/>
  <c r="I143" i="18"/>
  <c r="K143" i="18"/>
  <c r="M143" i="18"/>
  <c r="V148" i="18" l="1"/>
  <c r="V145" i="18"/>
  <c r="Z145" i="18" s="1"/>
  <c r="V144" i="18"/>
  <c r="Z144" i="18" s="1"/>
  <c r="V143" i="18"/>
  <c r="Z143" i="18" s="1"/>
  <c r="V142" i="18"/>
  <c r="Z148" i="18"/>
  <c r="V147" i="18"/>
  <c r="Z147" i="18" s="1"/>
  <c r="V146" i="18"/>
  <c r="Z146" i="18" s="1"/>
  <c r="O142" i="18"/>
  <c r="N142" i="18"/>
  <c r="M142" i="18"/>
  <c r="L142" i="18"/>
  <c r="K142" i="18"/>
  <c r="J142" i="18"/>
  <c r="I142" i="18"/>
  <c r="O141" i="18"/>
  <c r="Z142" i="18" l="1"/>
  <c r="U141" i="18"/>
  <c r="Y141" i="18" s="1"/>
  <c r="T141" i="18"/>
  <c r="X141" i="18" s="1"/>
  <c r="N141" i="18"/>
  <c r="M141" i="18"/>
  <c r="L141" i="18"/>
  <c r="K141" i="18"/>
  <c r="J141" i="18"/>
  <c r="I141" i="18"/>
  <c r="V141" i="18" l="1"/>
  <c r="Z141" i="18" s="1"/>
  <c r="U137" i="18"/>
  <c r="Y137" i="18" s="1"/>
  <c r="U138" i="18"/>
  <c r="Y138" i="18" s="1"/>
  <c r="U139" i="18"/>
  <c r="Y139" i="18" s="1"/>
  <c r="T137" i="18"/>
  <c r="X137" i="18" s="1"/>
  <c r="T138" i="18"/>
  <c r="X138" i="18" s="1"/>
  <c r="T139" i="18"/>
  <c r="T136" i="18"/>
  <c r="U136" i="18"/>
  <c r="O137" i="18"/>
  <c r="O138" i="18"/>
  <c r="O139" i="18"/>
  <c r="N137" i="18"/>
  <c r="N138" i="18"/>
  <c r="N139" i="18"/>
  <c r="M137" i="18"/>
  <c r="M138" i="18"/>
  <c r="M139" i="18"/>
  <c r="L137" i="18"/>
  <c r="L138" i="18"/>
  <c r="L139" i="18"/>
  <c r="K137" i="18"/>
  <c r="K138" i="18"/>
  <c r="K139" i="18"/>
  <c r="J137" i="18"/>
  <c r="J138" i="18"/>
  <c r="J139" i="18"/>
  <c r="I137" i="18"/>
  <c r="I138" i="18"/>
  <c r="I139" i="18"/>
  <c r="V139" i="18" l="1"/>
  <c r="Z139" i="18" s="1"/>
  <c r="V138" i="18"/>
  <c r="V137" i="18"/>
  <c r="X139" i="18"/>
  <c r="Z138" i="18"/>
  <c r="Z137" i="18"/>
  <c r="J9" i="69"/>
  <c r="K9" i="69"/>
  <c r="L9" i="69"/>
  <c r="M9" i="69"/>
  <c r="N9" i="69"/>
  <c r="O9" i="69"/>
  <c r="I128" i="18" l="1"/>
  <c r="J128" i="18"/>
  <c r="K128" i="18"/>
  <c r="L128" i="18"/>
  <c r="M128" i="18"/>
  <c r="N128" i="18"/>
  <c r="O128" i="18"/>
  <c r="T128" i="18"/>
  <c r="X128" i="18" s="1"/>
  <c r="U128" i="18"/>
  <c r="I129" i="18"/>
  <c r="J129" i="18"/>
  <c r="K129" i="18"/>
  <c r="L129" i="18"/>
  <c r="M129" i="18"/>
  <c r="N129" i="18"/>
  <c r="O129" i="18"/>
  <c r="T129" i="18"/>
  <c r="X129" i="18" s="1"/>
  <c r="U129" i="18"/>
  <c r="I130" i="18"/>
  <c r="J130" i="18"/>
  <c r="K130" i="18"/>
  <c r="L130" i="18"/>
  <c r="M130" i="18"/>
  <c r="N130" i="18"/>
  <c r="O130" i="18"/>
  <c r="T130" i="18"/>
  <c r="U130" i="18"/>
  <c r="Y130" i="18" s="1"/>
  <c r="I131" i="18"/>
  <c r="J131" i="18"/>
  <c r="K131" i="18"/>
  <c r="L131" i="18"/>
  <c r="M131" i="18"/>
  <c r="N131" i="18"/>
  <c r="O131" i="18"/>
  <c r="T131" i="18"/>
  <c r="X131" i="18" s="1"/>
  <c r="U131" i="18"/>
  <c r="Y131" i="18" s="1"/>
  <c r="I132" i="18"/>
  <c r="J132" i="18"/>
  <c r="K132" i="18"/>
  <c r="L132" i="18"/>
  <c r="M132" i="18"/>
  <c r="N132" i="18"/>
  <c r="O132" i="18"/>
  <c r="T132" i="18"/>
  <c r="X132" i="18" s="1"/>
  <c r="U132" i="18"/>
  <c r="Y132" i="18" s="1"/>
  <c r="I133" i="18"/>
  <c r="J133" i="18"/>
  <c r="K133" i="18"/>
  <c r="L133" i="18"/>
  <c r="M133" i="18"/>
  <c r="N133" i="18"/>
  <c r="O133" i="18"/>
  <c r="T133" i="18"/>
  <c r="X133" i="18" s="1"/>
  <c r="U133" i="18"/>
  <c r="I134" i="18"/>
  <c r="J134" i="18"/>
  <c r="K134" i="18"/>
  <c r="L134" i="18"/>
  <c r="M134" i="18"/>
  <c r="N134" i="18"/>
  <c r="O134" i="18"/>
  <c r="T134" i="18"/>
  <c r="X134" i="18" s="1"/>
  <c r="U134" i="18"/>
  <c r="Y134" i="18" s="1"/>
  <c r="I135" i="18"/>
  <c r="J135" i="18"/>
  <c r="K135" i="18"/>
  <c r="L135" i="18"/>
  <c r="M135" i="18"/>
  <c r="N135" i="18"/>
  <c r="O135" i="18"/>
  <c r="T135" i="18"/>
  <c r="X135" i="18" s="1"/>
  <c r="U135" i="18"/>
  <c r="I136" i="18"/>
  <c r="J136" i="18"/>
  <c r="K136" i="18"/>
  <c r="L136" i="18"/>
  <c r="M136" i="18"/>
  <c r="N136" i="18"/>
  <c r="O136" i="18"/>
  <c r="Y136" i="18"/>
  <c r="I140" i="18"/>
  <c r="J140" i="18"/>
  <c r="K140" i="18"/>
  <c r="L140" i="18"/>
  <c r="M140" i="18"/>
  <c r="N140" i="18"/>
  <c r="O140" i="18"/>
  <c r="T140" i="18"/>
  <c r="X140" i="18" s="1"/>
  <c r="U140" i="18"/>
  <c r="V25" i="20"/>
  <c r="W25" i="20"/>
  <c r="V26" i="20"/>
  <c r="AA26" i="20" s="1"/>
  <c r="W26" i="20"/>
  <c r="AB26" i="20" s="1"/>
  <c r="V27" i="20"/>
  <c r="W27" i="20"/>
  <c r="AB27" i="20" s="1"/>
  <c r="V28" i="20"/>
  <c r="AA28" i="20" s="1"/>
  <c r="W28" i="20"/>
  <c r="AB28" i="20" s="1"/>
  <c r="V29" i="20"/>
  <c r="AA29" i="20" s="1"/>
  <c r="W29" i="20"/>
  <c r="AB29" i="20" s="1"/>
  <c r="V30" i="20"/>
  <c r="W30" i="20"/>
  <c r="Q26" i="20"/>
  <c r="Q27" i="20"/>
  <c r="Q28" i="20"/>
  <c r="Q29" i="20"/>
  <c r="I29" i="20"/>
  <c r="J29" i="20"/>
  <c r="K29" i="20"/>
  <c r="L29" i="20"/>
  <c r="M29" i="20"/>
  <c r="N29" i="20"/>
  <c r="N26" i="20"/>
  <c r="N27" i="20"/>
  <c r="N28" i="20"/>
  <c r="M26" i="20"/>
  <c r="M27" i="20"/>
  <c r="M28" i="20"/>
  <c r="L26" i="20"/>
  <c r="L27" i="20"/>
  <c r="L28" i="20"/>
  <c r="K26" i="20"/>
  <c r="K27" i="20"/>
  <c r="K28" i="20"/>
  <c r="J26" i="20"/>
  <c r="J27" i="20"/>
  <c r="J28" i="20"/>
  <c r="I26" i="20"/>
  <c r="I27" i="20"/>
  <c r="I28" i="20"/>
  <c r="Y30" i="20" l="1"/>
  <c r="Y25" i="20"/>
  <c r="Y29" i="20"/>
  <c r="Y27" i="20"/>
  <c r="AC27" i="20" s="1"/>
  <c r="Y26" i="20"/>
  <c r="AC26" i="20" s="1"/>
  <c r="AA27" i="20"/>
  <c r="AC29" i="20"/>
  <c r="Y28" i="20"/>
  <c r="AC28" i="20" s="1"/>
  <c r="V133" i="18"/>
  <c r="V128" i="18"/>
  <c r="Z128" i="18" s="1"/>
  <c r="V130" i="18"/>
  <c r="Z130" i="18" s="1"/>
  <c r="V140" i="18"/>
  <c r="V129" i="18"/>
  <c r="Z129" i="18" s="1"/>
  <c r="Y133" i="18"/>
  <c r="Z140" i="18"/>
  <c r="V135" i="18"/>
  <c r="Z135" i="18" s="1"/>
  <c r="V136" i="18"/>
  <c r="Z136" i="18" s="1"/>
  <c r="X136" i="18"/>
  <c r="Y140" i="18"/>
  <c r="Y129" i="18"/>
  <c r="Z133" i="18"/>
  <c r="V132" i="18"/>
  <c r="Z132" i="18" s="1"/>
  <c r="V131" i="18"/>
  <c r="Z131" i="18" s="1"/>
  <c r="Y128" i="18"/>
  <c r="X130" i="18"/>
  <c r="V134" i="18"/>
  <c r="Z134" i="18" s="1"/>
  <c r="Y135" i="18"/>
  <c r="W9" i="23" l="1"/>
  <c r="W8" i="23"/>
  <c r="O116" i="18" l="1"/>
  <c r="O117" i="18"/>
  <c r="O118" i="18"/>
  <c r="O119" i="18"/>
  <c r="O120" i="18"/>
  <c r="O121" i="18"/>
  <c r="O122" i="18"/>
  <c r="O123" i="18"/>
  <c r="O124" i="18"/>
  <c r="O125" i="18"/>
  <c r="O126" i="18"/>
  <c r="O127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U116" i="18"/>
  <c r="Y116" i="18" s="1"/>
  <c r="U117" i="18"/>
  <c r="Y117" i="18" s="1"/>
  <c r="U118" i="18"/>
  <c r="Y118" i="18" s="1"/>
  <c r="U119" i="18"/>
  <c r="Y119" i="18" s="1"/>
  <c r="U120" i="18"/>
  <c r="Y120" i="18" s="1"/>
  <c r="U121" i="18"/>
  <c r="Y121" i="18" s="1"/>
  <c r="U122" i="18"/>
  <c r="Y122" i="18" s="1"/>
  <c r="U123" i="18"/>
  <c r="Y123" i="18" s="1"/>
  <c r="U124" i="18"/>
  <c r="Y124" i="18" s="1"/>
  <c r="U125" i="18"/>
  <c r="Y125" i="18" s="1"/>
  <c r="U126" i="18"/>
  <c r="Y126" i="18" s="1"/>
  <c r="U127" i="18"/>
  <c r="Y127" i="18" s="1"/>
  <c r="T116" i="18"/>
  <c r="X116" i="18" s="1"/>
  <c r="T117" i="18"/>
  <c r="X117" i="18" s="1"/>
  <c r="T118" i="18"/>
  <c r="X118" i="18" s="1"/>
  <c r="T119" i="18"/>
  <c r="X119" i="18" s="1"/>
  <c r="T120" i="18"/>
  <c r="X120" i="18" s="1"/>
  <c r="T121" i="18"/>
  <c r="X121" i="18" s="1"/>
  <c r="T122" i="18"/>
  <c r="T123" i="18"/>
  <c r="X123" i="18" s="1"/>
  <c r="T124" i="18"/>
  <c r="X124" i="18" s="1"/>
  <c r="T125" i="18"/>
  <c r="X125" i="18" s="1"/>
  <c r="T126" i="18"/>
  <c r="X126" i="18" s="1"/>
  <c r="T127" i="18"/>
  <c r="X127" i="18" s="1"/>
  <c r="V122" i="18" l="1"/>
  <c r="Z122" i="18" s="1"/>
  <c r="V121" i="18"/>
  <c r="Z121" i="18" s="1"/>
  <c r="X122" i="18"/>
  <c r="V120" i="18"/>
  <c r="Z120" i="18" s="1"/>
  <c r="V123" i="18"/>
  <c r="Z123" i="18" s="1"/>
  <c r="V127" i="18"/>
  <c r="Z127" i="18" s="1"/>
  <c r="V119" i="18"/>
  <c r="Z119" i="18" s="1"/>
  <c r="V126" i="18"/>
  <c r="Z126" i="18" s="1"/>
  <c r="V118" i="18"/>
  <c r="Z118" i="18" s="1"/>
  <c r="V125" i="18"/>
  <c r="Z125" i="18" s="1"/>
  <c r="V117" i="18"/>
  <c r="Z117" i="18" s="1"/>
  <c r="V124" i="18"/>
  <c r="Z124" i="18" s="1"/>
  <c r="V116" i="18"/>
  <c r="Z116" i="18" s="1"/>
  <c r="Q7" i="25"/>
  <c r="Q8" i="25"/>
  <c r="Q9" i="25"/>
  <c r="Q10" i="25"/>
  <c r="Q7" i="20"/>
  <c r="O12" i="18"/>
  <c r="O11" i="18"/>
  <c r="S28" i="50" l="1"/>
  <c r="M23" i="28" s="1"/>
  <c r="T28" i="50"/>
  <c r="N23" i="28" s="1"/>
  <c r="U28" i="50"/>
  <c r="O23" i="28" s="1"/>
  <c r="R28" i="50"/>
  <c r="L23" i="28" s="1"/>
  <c r="S28" i="68"/>
  <c r="M24" i="28" s="1"/>
  <c r="T28" i="68"/>
  <c r="N24" i="28" s="1"/>
  <c r="U28" i="68"/>
  <c r="O24" i="28" s="1"/>
  <c r="X28" i="68"/>
  <c r="R28" i="68"/>
  <c r="L24" i="28" s="1"/>
  <c r="S28" i="52"/>
  <c r="M25" i="28" s="1"/>
  <c r="T28" i="52"/>
  <c r="N25" i="28" s="1"/>
  <c r="U28" i="52"/>
  <c r="O25" i="28" s="1"/>
  <c r="X28" i="52"/>
  <c r="R28" i="52"/>
  <c r="L25" i="28" s="1"/>
  <c r="S28" i="53"/>
  <c r="M27" i="28" s="1"/>
  <c r="T28" i="53"/>
  <c r="N27" i="28" s="1"/>
  <c r="U28" i="53"/>
  <c r="O27" i="28" s="1"/>
  <c r="X28" i="53"/>
  <c r="R28" i="53"/>
  <c r="L27" i="28" s="1"/>
  <c r="X28" i="54"/>
  <c r="S28" i="54"/>
  <c r="M28" i="28" s="1"/>
  <c r="T28" i="54"/>
  <c r="N28" i="28" s="1"/>
  <c r="U28" i="54"/>
  <c r="O28" i="28" s="1"/>
  <c r="R28" i="54"/>
  <c r="L28" i="28" s="1"/>
  <c r="S28" i="55"/>
  <c r="M29" i="28" s="1"/>
  <c r="T28" i="55"/>
  <c r="N29" i="28" s="1"/>
  <c r="U28" i="55"/>
  <c r="O29" i="28" s="1"/>
  <c r="R28" i="55"/>
  <c r="L29" i="28" s="1"/>
  <c r="S28" i="56"/>
  <c r="M30" i="28" s="1"/>
  <c r="T28" i="56"/>
  <c r="N30" i="28" s="1"/>
  <c r="U28" i="56"/>
  <c r="O30" i="28" s="1"/>
  <c r="R28" i="56"/>
  <c r="L30" i="28" s="1"/>
  <c r="S28" i="71"/>
  <c r="M31" i="28" s="1"/>
  <c r="T28" i="71"/>
  <c r="N31" i="28" s="1"/>
  <c r="U28" i="71"/>
  <c r="O31" i="28" s="1"/>
  <c r="R28" i="71"/>
  <c r="L31" i="28" s="1"/>
  <c r="R28" i="70"/>
  <c r="L32" i="28" s="1"/>
  <c r="R28" i="57"/>
  <c r="L33" i="28" s="1"/>
  <c r="R28" i="58"/>
  <c r="L34" i="28" s="1"/>
  <c r="R28" i="59"/>
  <c r="L35" i="28" s="1"/>
  <c r="R28" i="60"/>
  <c r="L36" i="28" s="1"/>
  <c r="R29" i="62"/>
  <c r="L37" i="28" s="1"/>
  <c r="R28" i="63"/>
  <c r="L38" i="28" s="1"/>
  <c r="R28" i="65"/>
  <c r="L39" i="28" s="1"/>
  <c r="R28" i="66"/>
  <c r="L40" i="28" s="1"/>
  <c r="R28" i="67"/>
  <c r="L41" i="28" s="1"/>
  <c r="Q28" i="69"/>
  <c r="L42" i="28" s="1"/>
  <c r="T28" i="69"/>
  <c r="O42" i="28" s="1"/>
  <c r="S28" i="69"/>
  <c r="N42" i="28" s="1"/>
  <c r="R28" i="69"/>
  <c r="M42" i="28" s="1"/>
  <c r="U28" i="67"/>
  <c r="O41" i="28" s="1"/>
  <c r="T28" i="67"/>
  <c r="N41" i="28" s="1"/>
  <c r="S28" i="67"/>
  <c r="M41" i="28" s="1"/>
  <c r="U28" i="66"/>
  <c r="O40" i="28" s="1"/>
  <c r="T28" i="66"/>
  <c r="N40" i="28" s="1"/>
  <c r="S28" i="66"/>
  <c r="M40" i="28" s="1"/>
  <c r="U28" i="65"/>
  <c r="O39" i="28" s="1"/>
  <c r="T28" i="65"/>
  <c r="N39" i="28" s="1"/>
  <c r="S28" i="65"/>
  <c r="M39" i="28" s="1"/>
  <c r="U28" i="63"/>
  <c r="O38" i="28" s="1"/>
  <c r="T28" i="63"/>
  <c r="N38" i="28" s="1"/>
  <c r="S28" i="63"/>
  <c r="M38" i="28" s="1"/>
  <c r="U29" i="62"/>
  <c r="O37" i="28" s="1"/>
  <c r="T29" i="62"/>
  <c r="N37" i="28" s="1"/>
  <c r="S29" i="62"/>
  <c r="M37" i="28" s="1"/>
  <c r="U28" i="60"/>
  <c r="O36" i="28" s="1"/>
  <c r="T28" i="60"/>
  <c r="N36" i="28" s="1"/>
  <c r="S28" i="60"/>
  <c r="M36" i="28" s="1"/>
  <c r="U28" i="59"/>
  <c r="O35" i="28" s="1"/>
  <c r="T28" i="59"/>
  <c r="N35" i="28" s="1"/>
  <c r="S28" i="59"/>
  <c r="M35" i="28" s="1"/>
  <c r="U28" i="58"/>
  <c r="O34" i="28" s="1"/>
  <c r="T28" i="58"/>
  <c r="N34" i="28" s="1"/>
  <c r="S28" i="58"/>
  <c r="M34" i="28" s="1"/>
  <c r="U28" i="57"/>
  <c r="O33" i="28" s="1"/>
  <c r="T28" i="57"/>
  <c r="N33" i="28" s="1"/>
  <c r="S28" i="57"/>
  <c r="M33" i="28" s="1"/>
  <c r="S28" i="70"/>
  <c r="M32" i="28" s="1"/>
  <c r="U28" i="70"/>
  <c r="O32" i="28" s="1"/>
  <c r="T28" i="70"/>
  <c r="N32" i="28" s="1"/>
  <c r="W26" i="53"/>
  <c r="V26" i="53"/>
  <c r="W25" i="53"/>
  <c r="V25" i="53"/>
  <c r="W26" i="52"/>
  <c r="V26" i="52"/>
  <c r="W25" i="52"/>
  <c r="V25" i="52"/>
  <c r="W26" i="68"/>
  <c r="V26" i="68"/>
  <c r="Y26" i="68" s="1"/>
  <c r="W25" i="68"/>
  <c r="V25" i="68"/>
  <c r="Y25" i="68" s="1"/>
  <c r="U28" i="49"/>
  <c r="O26" i="28" s="1"/>
  <c r="T28" i="49"/>
  <c r="N26" i="28" s="1"/>
  <c r="S28" i="49"/>
  <c r="M26" i="28" s="1"/>
  <c r="R28" i="49"/>
  <c r="L26" i="28" s="1"/>
  <c r="U28" i="24"/>
  <c r="O22" i="28" s="1"/>
  <c r="T28" i="24"/>
  <c r="N22" i="28" s="1"/>
  <c r="S28" i="24"/>
  <c r="M22" i="28" s="1"/>
  <c r="R28" i="24"/>
  <c r="L22" i="28" s="1"/>
  <c r="Y26" i="53" l="1"/>
  <c r="Y25" i="52"/>
  <c r="Y26" i="52"/>
  <c r="Y25" i="53"/>
  <c r="R28" i="26"/>
  <c r="L20" i="28" s="1"/>
  <c r="U28" i="26"/>
  <c r="O20" i="28" s="1"/>
  <c r="T28" i="26"/>
  <c r="N20" i="28" s="1"/>
  <c r="P20" i="28" s="1"/>
  <c r="S28" i="26"/>
  <c r="M20" i="28" s="1"/>
  <c r="U28" i="23"/>
  <c r="O19" i="28" s="1"/>
  <c r="T28" i="23"/>
  <c r="N19" i="28" s="1"/>
  <c r="S28" i="23"/>
  <c r="M19" i="28" s="1"/>
  <c r="R28" i="23"/>
  <c r="L19" i="28" s="1"/>
  <c r="U28" i="21"/>
  <c r="O18" i="28" s="1"/>
  <c r="Q18" i="28" s="1"/>
  <c r="T28" i="21"/>
  <c r="N18" i="28" s="1"/>
  <c r="S28" i="21"/>
  <c r="M18" i="28" s="1"/>
  <c r="R28" i="21"/>
  <c r="L18" i="28" s="1"/>
  <c r="U28" i="47"/>
  <c r="O17" i="28" s="1"/>
  <c r="Q17" i="28" s="1"/>
  <c r="T28" i="47"/>
  <c r="N17" i="28" s="1"/>
  <c r="S28" i="47"/>
  <c r="M17" i="28" s="1"/>
  <c r="R28" i="47"/>
  <c r="L17" i="28" s="1"/>
  <c r="P17" i="28" s="1"/>
  <c r="U28" i="22"/>
  <c r="O15" i="28" s="1"/>
  <c r="T28" i="22"/>
  <c r="N15" i="28" s="1"/>
  <c r="P15" i="28" s="1"/>
  <c r="R15" i="28" s="1"/>
  <c r="S28" i="22"/>
  <c r="M15" i="28" s="1"/>
  <c r="R28" i="22"/>
  <c r="L15" i="28" s="1"/>
  <c r="U28" i="45"/>
  <c r="O13" i="28" s="1"/>
  <c r="T28" i="45"/>
  <c r="N13" i="28" s="1"/>
  <c r="S28" i="45"/>
  <c r="M13" i="28" s="1"/>
  <c r="R28" i="45"/>
  <c r="L13" i="28" s="1"/>
  <c r="S31" i="29"/>
  <c r="M12" i="28" s="1"/>
  <c r="T31" i="29"/>
  <c r="N12" i="28" s="1"/>
  <c r="P12" i="28" s="1"/>
  <c r="U31" i="29"/>
  <c r="O12" i="28" s="1"/>
  <c r="Q12" i="28" s="1"/>
  <c r="R31" i="29"/>
  <c r="L12" i="28" s="1"/>
  <c r="U28" i="46"/>
  <c r="O14" i="28" s="1"/>
  <c r="T28" i="46"/>
  <c r="N14" i="28" s="1"/>
  <c r="S28" i="46"/>
  <c r="M14" i="28" s="1"/>
  <c r="Q14" i="28" s="1"/>
  <c r="R28" i="46"/>
  <c r="L14" i="28" s="1"/>
  <c r="P14" i="28" s="1"/>
  <c r="R14" i="28" s="1"/>
  <c r="L10" i="28"/>
  <c r="M10" i="28"/>
  <c r="T34" i="20"/>
  <c r="N10" i="28" s="1"/>
  <c r="U34" i="20"/>
  <c r="O10" i="28" s="1"/>
  <c r="S28" i="19"/>
  <c r="M11" i="28" s="1"/>
  <c r="Q11" i="28" s="1"/>
  <c r="T28" i="19"/>
  <c r="N11" i="28" s="1"/>
  <c r="P11" i="28" s="1"/>
  <c r="U28" i="19"/>
  <c r="O11" i="28" s="1"/>
  <c r="R28" i="19"/>
  <c r="L11" i="28" s="1"/>
  <c r="P18" i="28"/>
  <c r="P19" i="28"/>
  <c r="Q19" i="28"/>
  <c r="Q20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28" i="28"/>
  <c r="Q28" i="28"/>
  <c r="P29" i="28"/>
  <c r="Q29" i="28"/>
  <c r="P30" i="28"/>
  <c r="Q30" i="28"/>
  <c r="P31" i="28"/>
  <c r="Q31" i="28"/>
  <c r="P32" i="28"/>
  <c r="Q32" i="28"/>
  <c r="P33" i="28"/>
  <c r="Q33" i="28"/>
  <c r="P34" i="28"/>
  <c r="Q34" i="28"/>
  <c r="P35" i="28"/>
  <c r="Q35" i="28"/>
  <c r="R35" i="28" s="1"/>
  <c r="P36" i="28"/>
  <c r="Q36" i="28"/>
  <c r="P37" i="28"/>
  <c r="Q37" i="28"/>
  <c r="P38" i="28"/>
  <c r="Q38" i="28"/>
  <c r="P39" i="28"/>
  <c r="Q39" i="28"/>
  <c r="P40" i="28"/>
  <c r="Q40" i="28"/>
  <c r="P41" i="28"/>
  <c r="Q41" i="28"/>
  <c r="P42" i="28"/>
  <c r="Q42" i="28"/>
  <c r="P13" i="28"/>
  <c r="R13" i="28" s="1"/>
  <c r="Q13" i="28"/>
  <c r="Q15" i="28"/>
  <c r="Q48" i="18"/>
  <c r="R48" i="18"/>
  <c r="S48" i="18"/>
  <c r="P48" i="18"/>
  <c r="Q44" i="18"/>
  <c r="R44" i="18"/>
  <c r="S44" i="18"/>
  <c r="P44" i="18"/>
  <c r="Q36" i="18"/>
  <c r="R36" i="18"/>
  <c r="S36" i="18"/>
  <c r="P36" i="18"/>
  <c r="Q16" i="18"/>
  <c r="R16" i="18"/>
  <c r="S16" i="18"/>
  <c r="P16" i="18"/>
  <c r="Q11" i="18"/>
  <c r="Q191" i="18" s="1"/>
  <c r="R11" i="18"/>
  <c r="S11" i="18"/>
  <c r="P11" i="18"/>
  <c r="R12" i="28" l="1"/>
  <c r="R40" i="28"/>
  <c r="R28" i="28"/>
  <c r="P191" i="18"/>
  <c r="R39" i="28"/>
  <c r="S191" i="18"/>
  <c r="R30" i="28"/>
  <c r="R31" i="28"/>
  <c r="R191" i="18"/>
  <c r="R22" i="28"/>
  <c r="R42" i="28"/>
  <c r="R26" i="28"/>
  <c r="R18" i="28"/>
  <c r="R11" i="28"/>
  <c r="R38" i="28"/>
  <c r="R37" i="28"/>
  <c r="R34" i="28"/>
  <c r="R36" i="28"/>
  <c r="R20" i="28"/>
  <c r="R25" i="28"/>
  <c r="R41" i="28"/>
  <c r="R33" i="28"/>
  <c r="R32" i="28"/>
  <c r="R29" i="28"/>
  <c r="R27" i="28"/>
  <c r="R24" i="28"/>
  <c r="R23" i="28"/>
  <c r="R19" i="28"/>
  <c r="R17" i="28"/>
  <c r="Q10" i="28"/>
  <c r="P10" i="28"/>
  <c r="Z11" i="69"/>
  <c r="AA11" i="69"/>
  <c r="Z15" i="69"/>
  <c r="Z16" i="69"/>
  <c r="Z18" i="69"/>
  <c r="Z20" i="69"/>
  <c r="AA20" i="69"/>
  <c r="Z24" i="69"/>
  <c r="AA24" i="69"/>
  <c r="Z7" i="69"/>
  <c r="V26" i="69"/>
  <c r="AA26" i="69" s="1"/>
  <c r="U26" i="69"/>
  <c r="Z26" i="69" s="1"/>
  <c r="V25" i="69"/>
  <c r="AA25" i="69" s="1"/>
  <c r="U25" i="69"/>
  <c r="Z25" i="69" s="1"/>
  <c r="V24" i="69"/>
  <c r="U24" i="69"/>
  <c r="V23" i="69"/>
  <c r="AA23" i="69" s="1"/>
  <c r="U23" i="69"/>
  <c r="X23" i="69" s="1"/>
  <c r="V22" i="69"/>
  <c r="AA22" i="69" s="1"/>
  <c r="U22" i="69"/>
  <c r="Z22" i="69" s="1"/>
  <c r="V21" i="69"/>
  <c r="AA21" i="69" s="1"/>
  <c r="U21" i="69"/>
  <c r="Z21" i="69" s="1"/>
  <c r="V20" i="69"/>
  <c r="U20" i="69"/>
  <c r="V19" i="69"/>
  <c r="AA19" i="69" s="1"/>
  <c r="U19" i="69"/>
  <c r="V18" i="69"/>
  <c r="AA18" i="69" s="1"/>
  <c r="U18" i="69"/>
  <c r="V17" i="69"/>
  <c r="AA17" i="69" s="1"/>
  <c r="U17" i="69"/>
  <c r="Z17" i="69" s="1"/>
  <c r="V16" i="69"/>
  <c r="AA16" i="69" s="1"/>
  <c r="U16" i="69"/>
  <c r="V15" i="69"/>
  <c r="AA15" i="69" s="1"/>
  <c r="U15" i="69"/>
  <c r="V14" i="69"/>
  <c r="AA14" i="69" s="1"/>
  <c r="U14" i="69"/>
  <c r="Z14" i="69" s="1"/>
  <c r="V13" i="69"/>
  <c r="AA13" i="69" s="1"/>
  <c r="U13" i="69"/>
  <c r="Z13" i="69" s="1"/>
  <c r="V12" i="69"/>
  <c r="AA12" i="69" s="1"/>
  <c r="U12" i="69"/>
  <c r="Z12" i="69" s="1"/>
  <c r="V11" i="69"/>
  <c r="U11" i="69"/>
  <c r="X11" i="69" s="1"/>
  <c r="V10" i="69"/>
  <c r="AA10" i="69" s="1"/>
  <c r="U10" i="69"/>
  <c r="Z10" i="69" s="1"/>
  <c r="V9" i="69"/>
  <c r="U9" i="69"/>
  <c r="X9" i="69" s="1"/>
  <c r="V8" i="69"/>
  <c r="AA8" i="69" s="1"/>
  <c r="U8" i="69"/>
  <c r="Z8" i="69" s="1"/>
  <c r="V7" i="69"/>
  <c r="AA7" i="69" s="1"/>
  <c r="U7" i="69"/>
  <c r="W26" i="67"/>
  <c r="V26" i="67"/>
  <c r="AA26" i="67" s="1"/>
  <c r="W25" i="67"/>
  <c r="AB25" i="67" s="1"/>
  <c r="V25" i="67"/>
  <c r="AA25" i="67" s="1"/>
  <c r="W24" i="67"/>
  <c r="AB24" i="67" s="1"/>
  <c r="V24" i="67"/>
  <c r="AA24" i="67" s="1"/>
  <c r="W23" i="67"/>
  <c r="AB23" i="67" s="1"/>
  <c r="V23" i="67"/>
  <c r="W22" i="67"/>
  <c r="AB22" i="67" s="1"/>
  <c r="V22" i="67"/>
  <c r="AA22" i="67" s="1"/>
  <c r="W21" i="67"/>
  <c r="AB21" i="67" s="1"/>
  <c r="V21" i="67"/>
  <c r="AA21" i="67" s="1"/>
  <c r="W20" i="67"/>
  <c r="V20" i="67"/>
  <c r="AA20" i="67" s="1"/>
  <c r="W19" i="67"/>
  <c r="AB19" i="67" s="1"/>
  <c r="V19" i="67"/>
  <c r="Y19" i="67" s="1"/>
  <c r="W18" i="67"/>
  <c r="V18" i="67"/>
  <c r="AA18" i="67" s="1"/>
  <c r="W17" i="67"/>
  <c r="AB17" i="67" s="1"/>
  <c r="V17" i="67"/>
  <c r="AA17" i="67" s="1"/>
  <c r="W16" i="67"/>
  <c r="AB16" i="67" s="1"/>
  <c r="V16" i="67"/>
  <c r="AA16" i="67" s="1"/>
  <c r="AB15" i="67"/>
  <c r="AA15" i="67"/>
  <c r="W15" i="67"/>
  <c r="V15" i="67"/>
  <c r="W14" i="67"/>
  <c r="V14" i="67"/>
  <c r="AA14" i="67" s="1"/>
  <c r="W13" i="67"/>
  <c r="AB13" i="67" s="1"/>
  <c r="V13" i="67"/>
  <c r="AA13" i="67" s="1"/>
  <c r="Y12" i="67"/>
  <c r="W12" i="67"/>
  <c r="AB12" i="67" s="1"/>
  <c r="V12" i="67"/>
  <c r="AA12" i="67" s="1"/>
  <c r="W11" i="67"/>
  <c r="AB11" i="67" s="1"/>
  <c r="V11" i="67"/>
  <c r="AA10" i="67"/>
  <c r="W10" i="67"/>
  <c r="Y10" i="67" s="1"/>
  <c r="V10" i="67"/>
  <c r="W9" i="67"/>
  <c r="AB9" i="67" s="1"/>
  <c r="V9" i="67"/>
  <c r="W8" i="67"/>
  <c r="AB8" i="67" s="1"/>
  <c r="V8" i="67"/>
  <c r="AA8" i="67" s="1"/>
  <c r="AB7" i="67"/>
  <c r="W7" i="67"/>
  <c r="V7" i="67"/>
  <c r="Y7" i="67" s="1"/>
  <c r="W26" i="66"/>
  <c r="AB26" i="66" s="1"/>
  <c r="V26" i="66"/>
  <c r="AA26" i="66" s="1"/>
  <c r="W25" i="66"/>
  <c r="AB25" i="66" s="1"/>
  <c r="V25" i="66"/>
  <c r="AA25" i="66" s="1"/>
  <c r="W24" i="66"/>
  <c r="AB24" i="66" s="1"/>
  <c r="V24" i="66"/>
  <c r="AA24" i="66" s="1"/>
  <c r="W23" i="66"/>
  <c r="AB23" i="66" s="1"/>
  <c r="V23" i="66"/>
  <c r="AB22" i="66"/>
  <c r="Y22" i="66"/>
  <c r="W22" i="66"/>
  <c r="V22" i="66"/>
  <c r="AA22" i="66" s="1"/>
  <c r="W21" i="66"/>
  <c r="AB21" i="66" s="1"/>
  <c r="V21" i="66"/>
  <c r="AA21" i="66" s="1"/>
  <c r="W20" i="66"/>
  <c r="AB20" i="66" s="1"/>
  <c r="V20" i="66"/>
  <c r="AA20" i="66" s="1"/>
  <c r="AB19" i="66"/>
  <c r="W19" i="66"/>
  <c r="V19" i="66"/>
  <c r="AA19" i="66" s="1"/>
  <c r="AB18" i="66"/>
  <c r="Y18" i="66"/>
  <c r="W18" i="66"/>
  <c r="V18" i="66"/>
  <c r="AA18" i="66" s="1"/>
  <c r="W17" i="66"/>
  <c r="AB17" i="66" s="1"/>
  <c r="V17" i="66"/>
  <c r="AA17" i="66" s="1"/>
  <c r="W16" i="66"/>
  <c r="AB16" i="66" s="1"/>
  <c r="V16" i="66"/>
  <c r="AA16" i="66" s="1"/>
  <c r="AB15" i="66"/>
  <c r="AA15" i="66"/>
  <c r="Y15" i="66"/>
  <c r="W15" i="66"/>
  <c r="V15" i="66"/>
  <c r="W14" i="66"/>
  <c r="AB14" i="66" s="1"/>
  <c r="V14" i="66"/>
  <c r="AA14" i="66" s="1"/>
  <c r="W13" i="66"/>
  <c r="AB13" i="66" s="1"/>
  <c r="V13" i="66"/>
  <c r="AA13" i="66" s="1"/>
  <c r="AB12" i="66"/>
  <c r="W12" i="66"/>
  <c r="V12" i="66"/>
  <c r="AA12" i="66" s="1"/>
  <c r="W11" i="66"/>
  <c r="V11" i="66"/>
  <c r="AA11" i="66" s="1"/>
  <c r="W10" i="66"/>
  <c r="AB10" i="66" s="1"/>
  <c r="V10" i="66"/>
  <c r="AA10" i="66" s="1"/>
  <c r="W9" i="66"/>
  <c r="AB9" i="66" s="1"/>
  <c r="V9" i="66"/>
  <c r="AA9" i="66" s="1"/>
  <c r="AB8" i="66"/>
  <c r="W8" i="66"/>
  <c r="V8" i="66"/>
  <c r="AA8" i="66" s="1"/>
  <c r="W7" i="66"/>
  <c r="AB7" i="66" s="1"/>
  <c r="V7" i="66"/>
  <c r="AA7" i="66" s="1"/>
  <c r="AA26" i="65"/>
  <c r="W26" i="65"/>
  <c r="AB26" i="65" s="1"/>
  <c r="V26" i="65"/>
  <c r="Y26" i="65" s="1"/>
  <c r="AA25" i="65"/>
  <c r="W25" i="65"/>
  <c r="AB25" i="65" s="1"/>
  <c r="V25" i="65"/>
  <c r="Y24" i="65"/>
  <c r="W24" i="65"/>
  <c r="AB24" i="65" s="1"/>
  <c r="V24" i="65"/>
  <c r="AA24" i="65" s="1"/>
  <c r="AA23" i="65"/>
  <c r="W23" i="65"/>
  <c r="AB23" i="65" s="1"/>
  <c r="V23" i="65"/>
  <c r="Y23" i="65" s="1"/>
  <c r="W22" i="65"/>
  <c r="AB22" i="65" s="1"/>
  <c r="V22" i="65"/>
  <c r="W21" i="65"/>
  <c r="AB21" i="65" s="1"/>
  <c r="V21" i="65"/>
  <c r="AA21" i="65" s="1"/>
  <c r="W20" i="65"/>
  <c r="AB20" i="65" s="1"/>
  <c r="V20" i="65"/>
  <c r="Y20" i="65" s="1"/>
  <c r="W19" i="65"/>
  <c r="AB19" i="65" s="1"/>
  <c r="V19" i="65"/>
  <c r="W18" i="65"/>
  <c r="AB18" i="65" s="1"/>
  <c r="V18" i="65"/>
  <c r="Y18" i="65" s="1"/>
  <c r="W17" i="65"/>
  <c r="AB17" i="65" s="1"/>
  <c r="V17" i="65"/>
  <c r="AA17" i="65" s="1"/>
  <c r="AA16" i="65"/>
  <c r="W16" i="65"/>
  <c r="AB16" i="65" s="1"/>
  <c r="V16" i="65"/>
  <c r="Y16" i="65" s="1"/>
  <c r="W15" i="65"/>
  <c r="AB15" i="65" s="1"/>
  <c r="V15" i="65"/>
  <c r="Y15" i="65" s="1"/>
  <c r="W14" i="65"/>
  <c r="AB14" i="65" s="1"/>
  <c r="V14" i="65"/>
  <c r="AA14" i="65" s="1"/>
  <c r="W13" i="65"/>
  <c r="AB13" i="65" s="1"/>
  <c r="V13" i="65"/>
  <c r="AA13" i="65" s="1"/>
  <c r="W12" i="65"/>
  <c r="AB12" i="65" s="1"/>
  <c r="V12" i="65"/>
  <c r="AA12" i="65" s="1"/>
  <c r="W11" i="65"/>
  <c r="AB11" i="65" s="1"/>
  <c r="V11" i="65"/>
  <c r="W10" i="65"/>
  <c r="AB10" i="65" s="1"/>
  <c r="V10" i="65"/>
  <c r="Y10" i="65" s="1"/>
  <c r="AA9" i="65"/>
  <c r="W9" i="65"/>
  <c r="AB9" i="65" s="1"/>
  <c r="V9" i="65"/>
  <c r="W8" i="65"/>
  <c r="AB8" i="65" s="1"/>
  <c r="V8" i="65"/>
  <c r="AA8" i="65" s="1"/>
  <c r="AA7" i="65"/>
  <c r="W7" i="65"/>
  <c r="AB7" i="65" s="1"/>
  <c r="V7" i="65"/>
  <c r="Y7" i="65" s="1"/>
  <c r="W26" i="63"/>
  <c r="AB26" i="63" s="1"/>
  <c r="V26" i="63"/>
  <c r="Y26" i="63" s="1"/>
  <c r="W25" i="63"/>
  <c r="AB25" i="63" s="1"/>
  <c r="V25" i="63"/>
  <c r="AA25" i="63" s="1"/>
  <c r="AB24" i="63"/>
  <c r="AA24" i="63"/>
  <c r="W24" i="63"/>
  <c r="V24" i="63"/>
  <c r="AA23" i="63"/>
  <c r="W23" i="63"/>
  <c r="Y23" i="63" s="1"/>
  <c r="V23" i="63"/>
  <c r="W22" i="63"/>
  <c r="AB22" i="63" s="1"/>
  <c r="V22" i="63"/>
  <c r="Y22" i="63" s="1"/>
  <c r="W21" i="63"/>
  <c r="AB21" i="63" s="1"/>
  <c r="V21" i="63"/>
  <c r="AA21" i="63" s="1"/>
  <c r="AA20" i="63"/>
  <c r="W20" i="63"/>
  <c r="AB20" i="63" s="1"/>
  <c r="V20" i="63"/>
  <c r="W19" i="63"/>
  <c r="Y19" i="63" s="1"/>
  <c r="V19" i="63"/>
  <c r="AA19" i="63" s="1"/>
  <c r="W18" i="63"/>
  <c r="AB18" i="63" s="1"/>
  <c r="V18" i="63"/>
  <c r="Y18" i="63" s="1"/>
  <c r="AA17" i="63"/>
  <c r="W17" i="63"/>
  <c r="AB17" i="63" s="1"/>
  <c r="V17" i="63"/>
  <c r="AB16" i="63"/>
  <c r="W16" i="63"/>
  <c r="V16" i="63"/>
  <c r="Y16" i="63" s="1"/>
  <c r="W15" i="63"/>
  <c r="Y15" i="63" s="1"/>
  <c r="V15" i="63"/>
  <c r="AA15" i="63" s="1"/>
  <c r="W14" i="63"/>
  <c r="AB14" i="63" s="1"/>
  <c r="V14" i="63"/>
  <c r="AA14" i="63" s="1"/>
  <c r="W13" i="63"/>
  <c r="AB13" i="63" s="1"/>
  <c r="V13" i="63"/>
  <c r="AA13" i="63" s="1"/>
  <c r="AB12" i="63"/>
  <c r="W12" i="63"/>
  <c r="V12" i="63"/>
  <c r="W11" i="63"/>
  <c r="V11" i="63"/>
  <c r="AA11" i="63" s="1"/>
  <c r="W10" i="63"/>
  <c r="AB10" i="63" s="1"/>
  <c r="V10" i="63"/>
  <c r="W9" i="63"/>
  <c r="AB9" i="63" s="1"/>
  <c r="V9" i="63"/>
  <c r="AA9" i="63" s="1"/>
  <c r="W8" i="63"/>
  <c r="AB8" i="63" s="1"/>
  <c r="V8" i="63"/>
  <c r="Y8" i="63" s="1"/>
  <c r="W7" i="63"/>
  <c r="V7" i="63"/>
  <c r="AA7" i="63" s="1"/>
  <c r="AB26" i="62"/>
  <c r="W26" i="62"/>
  <c r="V26" i="62"/>
  <c r="AA26" i="62" s="1"/>
  <c r="W25" i="62"/>
  <c r="AB25" i="62" s="1"/>
  <c r="V25" i="62"/>
  <c r="AA25" i="62" s="1"/>
  <c r="W24" i="62"/>
  <c r="AB24" i="62" s="1"/>
  <c r="V24" i="62"/>
  <c r="AA24" i="62" s="1"/>
  <c r="AB23" i="62"/>
  <c r="W23" i="62"/>
  <c r="V23" i="62"/>
  <c r="AA23" i="62" s="1"/>
  <c r="AB22" i="62"/>
  <c r="W22" i="62"/>
  <c r="V22" i="62"/>
  <c r="W21" i="62"/>
  <c r="AB21" i="62" s="1"/>
  <c r="V21" i="62"/>
  <c r="AA21" i="62" s="1"/>
  <c r="W20" i="62"/>
  <c r="AB20" i="62" s="1"/>
  <c r="V20" i="62"/>
  <c r="AA20" i="62" s="1"/>
  <c r="W19" i="62"/>
  <c r="V19" i="62"/>
  <c r="AA19" i="62" s="1"/>
  <c r="AB18" i="62"/>
  <c r="W18" i="62"/>
  <c r="V18" i="62"/>
  <c r="AA18" i="62" s="1"/>
  <c r="W17" i="62"/>
  <c r="AB17" i="62" s="1"/>
  <c r="V17" i="62"/>
  <c r="AA17" i="62" s="1"/>
  <c r="W16" i="62"/>
  <c r="AB16" i="62" s="1"/>
  <c r="V16" i="62"/>
  <c r="AA16" i="62" s="1"/>
  <c r="AB15" i="62"/>
  <c r="W15" i="62"/>
  <c r="V15" i="62"/>
  <c r="AA15" i="62" s="1"/>
  <c r="AB14" i="62"/>
  <c r="W14" i="62"/>
  <c r="V14" i="62"/>
  <c r="W13" i="62"/>
  <c r="AB13" i="62" s="1"/>
  <c r="V13" i="62"/>
  <c r="AA13" i="62" s="1"/>
  <c r="W12" i="62"/>
  <c r="AB12" i="62" s="1"/>
  <c r="V12" i="62"/>
  <c r="AA12" i="62" s="1"/>
  <c r="W11" i="62"/>
  <c r="V11" i="62"/>
  <c r="AA11" i="62" s="1"/>
  <c r="AB10" i="62"/>
  <c r="W10" i="62"/>
  <c r="V10" i="62"/>
  <c r="AA10" i="62" s="1"/>
  <c r="W9" i="62"/>
  <c r="AB9" i="62" s="1"/>
  <c r="V9" i="62"/>
  <c r="AA9" i="62" s="1"/>
  <c r="W8" i="62"/>
  <c r="AB8" i="62" s="1"/>
  <c r="V8" i="62"/>
  <c r="AA8" i="62" s="1"/>
  <c r="W7" i="62"/>
  <c r="V7" i="62"/>
  <c r="AA7" i="62" s="1"/>
  <c r="W26" i="60"/>
  <c r="AB26" i="60" s="1"/>
  <c r="V26" i="60"/>
  <c r="AA26" i="60" s="1"/>
  <c r="W25" i="60"/>
  <c r="AB25" i="60" s="1"/>
  <c r="V25" i="60"/>
  <c r="AA25" i="60" s="1"/>
  <c r="W24" i="60"/>
  <c r="AB24" i="60" s="1"/>
  <c r="V24" i="60"/>
  <c r="AA24" i="60" s="1"/>
  <c r="W23" i="60"/>
  <c r="AB23" i="60" s="1"/>
  <c r="V23" i="60"/>
  <c r="AA23" i="60" s="1"/>
  <c r="W22" i="60"/>
  <c r="AB22" i="60" s="1"/>
  <c r="V22" i="60"/>
  <c r="AA22" i="60" s="1"/>
  <c r="W21" i="60"/>
  <c r="AB21" i="60" s="1"/>
  <c r="V21" i="60"/>
  <c r="AA21" i="60" s="1"/>
  <c r="W20" i="60"/>
  <c r="AB20" i="60" s="1"/>
  <c r="V20" i="60"/>
  <c r="AA20" i="60" s="1"/>
  <c r="W19" i="60"/>
  <c r="AB19" i="60" s="1"/>
  <c r="V19" i="60"/>
  <c r="AA19" i="60" s="1"/>
  <c r="W18" i="60"/>
  <c r="AB18" i="60" s="1"/>
  <c r="V18" i="60"/>
  <c r="AA18" i="60" s="1"/>
  <c r="W17" i="60"/>
  <c r="AB17" i="60" s="1"/>
  <c r="V17" i="60"/>
  <c r="AA17" i="60" s="1"/>
  <c r="W16" i="60"/>
  <c r="AB16" i="60" s="1"/>
  <c r="V16" i="60"/>
  <c r="AA16" i="60" s="1"/>
  <c r="AA15" i="60"/>
  <c r="W15" i="60"/>
  <c r="AB15" i="60" s="1"/>
  <c r="V15" i="60"/>
  <c r="Y15" i="60" s="1"/>
  <c r="W14" i="60"/>
  <c r="AB14" i="60" s="1"/>
  <c r="V14" i="60"/>
  <c r="AA14" i="60" s="1"/>
  <c r="W13" i="60"/>
  <c r="AB13" i="60" s="1"/>
  <c r="V13" i="60"/>
  <c r="AA13" i="60" s="1"/>
  <c r="W12" i="60"/>
  <c r="AB12" i="60" s="1"/>
  <c r="V12" i="60"/>
  <c r="Y12" i="60" s="1"/>
  <c r="W11" i="60"/>
  <c r="AB11" i="60" s="1"/>
  <c r="V11" i="60"/>
  <c r="AA11" i="60" s="1"/>
  <c r="W10" i="60"/>
  <c r="AB10" i="60" s="1"/>
  <c r="V10" i="60"/>
  <c r="AA10" i="60" s="1"/>
  <c r="W9" i="60"/>
  <c r="AB9" i="60" s="1"/>
  <c r="V9" i="60"/>
  <c r="AA9" i="60" s="1"/>
  <c r="AA8" i="60"/>
  <c r="W8" i="60"/>
  <c r="AB8" i="60" s="1"/>
  <c r="V8" i="60"/>
  <c r="Y8" i="60" s="1"/>
  <c r="AA7" i="60"/>
  <c r="W7" i="60"/>
  <c r="AB7" i="60" s="1"/>
  <c r="V7" i="60"/>
  <c r="AB26" i="59"/>
  <c r="W26" i="59"/>
  <c r="V26" i="59"/>
  <c r="AA26" i="59" s="1"/>
  <c r="W25" i="59"/>
  <c r="AB25" i="59" s="1"/>
  <c r="V25" i="59"/>
  <c r="AA25" i="59" s="1"/>
  <c r="W24" i="59"/>
  <c r="AB24" i="59" s="1"/>
  <c r="V24" i="59"/>
  <c r="AA24" i="59" s="1"/>
  <c r="Y23" i="59"/>
  <c r="W23" i="59"/>
  <c r="AB23" i="59" s="1"/>
  <c r="V23" i="59"/>
  <c r="AA23" i="59" s="1"/>
  <c r="W22" i="59"/>
  <c r="V22" i="59"/>
  <c r="AA22" i="59" s="1"/>
  <c r="W21" i="59"/>
  <c r="AB21" i="59" s="1"/>
  <c r="V21" i="59"/>
  <c r="AA21" i="59" s="1"/>
  <c r="AB20" i="59"/>
  <c r="W20" i="59"/>
  <c r="V20" i="59"/>
  <c r="AA20" i="59" s="1"/>
  <c r="AB19" i="59"/>
  <c r="AA19" i="59"/>
  <c r="W19" i="59"/>
  <c r="V19" i="59"/>
  <c r="Y19" i="59" s="1"/>
  <c r="AB18" i="59"/>
  <c r="W18" i="59"/>
  <c r="V18" i="59"/>
  <c r="AA18" i="59" s="1"/>
  <c r="W17" i="59"/>
  <c r="AB17" i="59" s="1"/>
  <c r="V17" i="59"/>
  <c r="AA17" i="59" s="1"/>
  <c r="W16" i="59"/>
  <c r="AB16" i="59" s="1"/>
  <c r="V16" i="59"/>
  <c r="AA16" i="59" s="1"/>
  <c r="W15" i="59"/>
  <c r="V15" i="59"/>
  <c r="AA15" i="59" s="1"/>
  <c r="Y14" i="59"/>
  <c r="W14" i="59"/>
  <c r="AB14" i="59" s="1"/>
  <c r="V14" i="59"/>
  <c r="AA14" i="59" s="1"/>
  <c r="W13" i="59"/>
  <c r="AB13" i="59" s="1"/>
  <c r="V13" i="59"/>
  <c r="AA13" i="59" s="1"/>
  <c r="AB12" i="59"/>
  <c r="W12" i="59"/>
  <c r="V12" i="59"/>
  <c r="AA12" i="59" s="1"/>
  <c r="AB11" i="59"/>
  <c r="W11" i="59"/>
  <c r="V11" i="59"/>
  <c r="AA11" i="59" s="1"/>
  <c r="AB10" i="59"/>
  <c r="Y10" i="59"/>
  <c r="W10" i="59"/>
  <c r="V10" i="59"/>
  <c r="AA10" i="59" s="1"/>
  <c r="W9" i="59"/>
  <c r="AB9" i="59" s="1"/>
  <c r="V9" i="59"/>
  <c r="AA9" i="59" s="1"/>
  <c r="W8" i="59"/>
  <c r="AB8" i="59" s="1"/>
  <c r="V8" i="59"/>
  <c r="AA8" i="59" s="1"/>
  <c r="AB7" i="59"/>
  <c r="Y7" i="59"/>
  <c r="W7" i="59"/>
  <c r="V7" i="59"/>
  <c r="AA7" i="59" s="1"/>
  <c r="W26" i="58"/>
  <c r="AB26" i="58" s="1"/>
  <c r="V26" i="58"/>
  <c r="AA26" i="58" s="1"/>
  <c r="W25" i="58"/>
  <c r="AB25" i="58" s="1"/>
  <c r="V25" i="58"/>
  <c r="AA25" i="58" s="1"/>
  <c r="W24" i="58"/>
  <c r="AB24" i="58" s="1"/>
  <c r="V24" i="58"/>
  <c r="AA24" i="58" s="1"/>
  <c r="W23" i="58"/>
  <c r="AB23" i="58" s="1"/>
  <c r="V23" i="58"/>
  <c r="AA23" i="58" s="1"/>
  <c r="W22" i="58"/>
  <c r="AB22" i="58" s="1"/>
  <c r="V22" i="58"/>
  <c r="AA22" i="58" s="1"/>
  <c r="W21" i="58"/>
  <c r="AB21" i="58" s="1"/>
  <c r="V21" i="58"/>
  <c r="AA21" i="58" s="1"/>
  <c r="W20" i="58"/>
  <c r="AB20" i="58" s="1"/>
  <c r="V20" i="58"/>
  <c r="AA20" i="58" s="1"/>
  <c r="W19" i="58"/>
  <c r="AB19" i="58" s="1"/>
  <c r="V19" i="58"/>
  <c r="Y19" i="58" s="1"/>
  <c r="W18" i="58"/>
  <c r="AB18" i="58" s="1"/>
  <c r="V18" i="58"/>
  <c r="AA18" i="58" s="1"/>
  <c r="W17" i="58"/>
  <c r="AB17" i="58" s="1"/>
  <c r="V17" i="58"/>
  <c r="AA17" i="58" s="1"/>
  <c r="W16" i="58"/>
  <c r="AB16" i="58" s="1"/>
  <c r="V16" i="58"/>
  <c r="Y16" i="58" s="1"/>
  <c r="AA15" i="58"/>
  <c r="W15" i="58"/>
  <c r="AB15" i="58" s="1"/>
  <c r="V15" i="58"/>
  <c r="W14" i="58"/>
  <c r="AB14" i="58" s="1"/>
  <c r="V14" i="58"/>
  <c r="AA14" i="58" s="1"/>
  <c r="W13" i="58"/>
  <c r="AB13" i="58" s="1"/>
  <c r="V13" i="58"/>
  <c r="AA13" i="58" s="1"/>
  <c r="AA12" i="58"/>
  <c r="W12" i="58"/>
  <c r="AB12" i="58" s="1"/>
  <c r="V12" i="58"/>
  <c r="Y12" i="58" s="1"/>
  <c r="W11" i="58"/>
  <c r="AB11" i="58" s="1"/>
  <c r="V11" i="58"/>
  <c r="Y11" i="58" s="1"/>
  <c r="AA10" i="58"/>
  <c r="Y10" i="58"/>
  <c r="W10" i="58"/>
  <c r="AB10" i="58" s="1"/>
  <c r="V10" i="58"/>
  <c r="W9" i="58"/>
  <c r="AB9" i="58" s="1"/>
  <c r="V9" i="58"/>
  <c r="AA9" i="58" s="1"/>
  <c r="W8" i="58"/>
  <c r="AB8" i="58" s="1"/>
  <c r="V8" i="58"/>
  <c r="AB7" i="58"/>
  <c r="W7" i="58"/>
  <c r="V7" i="58"/>
  <c r="Y7" i="58" s="1"/>
  <c r="W26" i="57"/>
  <c r="AB26" i="57" s="1"/>
  <c r="V26" i="57"/>
  <c r="AA26" i="57" s="1"/>
  <c r="W25" i="57"/>
  <c r="AB25" i="57" s="1"/>
  <c r="V25" i="57"/>
  <c r="AA25" i="57" s="1"/>
  <c r="AB24" i="57"/>
  <c r="W24" i="57"/>
  <c r="V24" i="57"/>
  <c r="AA24" i="57" s="1"/>
  <c r="W23" i="57"/>
  <c r="AB23" i="57" s="1"/>
  <c r="V23" i="57"/>
  <c r="AA23" i="57" s="1"/>
  <c r="W22" i="57"/>
  <c r="AB22" i="57" s="1"/>
  <c r="V22" i="57"/>
  <c r="AA22" i="57" s="1"/>
  <c r="W21" i="57"/>
  <c r="AB21" i="57" s="1"/>
  <c r="V21" i="57"/>
  <c r="Y21" i="57" s="1"/>
  <c r="AA20" i="57"/>
  <c r="W20" i="57"/>
  <c r="AB20" i="57" s="1"/>
  <c r="V20" i="57"/>
  <c r="W19" i="57"/>
  <c r="AB19" i="57" s="1"/>
  <c r="V19" i="57"/>
  <c r="AA19" i="57" s="1"/>
  <c r="W18" i="57"/>
  <c r="AB18" i="57" s="1"/>
  <c r="V18" i="57"/>
  <c r="AA18" i="57" s="1"/>
  <c r="AA17" i="57"/>
  <c r="W17" i="57"/>
  <c r="AB17" i="57" s="1"/>
  <c r="V17" i="57"/>
  <c r="W16" i="57"/>
  <c r="AB16" i="57" s="1"/>
  <c r="V16" i="57"/>
  <c r="Y16" i="57" s="1"/>
  <c r="AA15" i="57"/>
  <c r="Y15" i="57"/>
  <c r="W15" i="57"/>
  <c r="AB15" i="57" s="1"/>
  <c r="V15" i="57"/>
  <c r="W14" i="57"/>
  <c r="AB14" i="57" s="1"/>
  <c r="V14" i="57"/>
  <c r="AA14" i="57" s="1"/>
  <c r="W13" i="57"/>
  <c r="AB13" i="57" s="1"/>
  <c r="V13" i="57"/>
  <c r="AB12" i="57"/>
  <c r="W12" i="57"/>
  <c r="V12" i="57"/>
  <c r="W11" i="57"/>
  <c r="AB11" i="57" s="1"/>
  <c r="V11" i="57"/>
  <c r="AA11" i="57" s="1"/>
  <c r="W10" i="57"/>
  <c r="AB10" i="57" s="1"/>
  <c r="V10" i="57"/>
  <c r="AA10" i="57" s="1"/>
  <c r="W9" i="57"/>
  <c r="AB9" i="57" s="1"/>
  <c r="V9" i="57"/>
  <c r="Y9" i="57" s="1"/>
  <c r="AA8" i="57"/>
  <c r="W8" i="57"/>
  <c r="AB8" i="57" s="1"/>
  <c r="V8" i="57"/>
  <c r="W7" i="57"/>
  <c r="AB7" i="57" s="1"/>
  <c r="V7" i="57"/>
  <c r="AA7" i="57" s="1"/>
  <c r="AA26" i="71"/>
  <c r="W26" i="71"/>
  <c r="AB26" i="71" s="1"/>
  <c r="V26" i="71"/>
  <c r="W25" i="71"/>
  <c r="AB25" i="71" s="1"/>
  <c r="V25" i="71"/>
  <c r="AA25" i="71" s="1"/>
  <c r="W24" i="71"/>
  <c r="AB24" i="71" s="1"/>
  <c r="V24" i="71"/>
  <c r="AA24" i="71" s="1"/>
  <c r="AB23" i="71"/>
  <c r="AA23" i="71"/>
  <c r="W23" i="71"/>
  <c r="V23" i="71"/>
  <c r="Y23" i="71" s="1"/>
  <c r="AA22" i="71"/>
  <c r="W22" i="71"/>
  <c r="Y22" i="71" s="1"/>
  <c r="V22" i="71"/>
  <c r="W21" i="71"/>
  <c r="AB21" i="71" s="1"/>
  <c r="V21" i="71"/>
  <c r="AA21" i="71" s="1"/>
  <c r="W20" i="71"/>
  <c r="AB20" i="71" s="1"/>
  <c r="V20" i="71"/>
  <c r="AA20" i="71" s="1"/>
  <c r="Y19" i="71"/>
  <c r="W19" i="71"/>
  <c r="AB19" i="71" s="1"/>
  <c r="V19" i="71"/>
  <c r="AA19" i="71" s="1"/>
  <c r="W18" i="71"/>
  <c r="Y18" i="71" s="1"/>
  <c r="V18" i="71"/>
  <c r="AA18" i="71" s="1"/>
  <c r="W17" i="71"/>
  <c r="AB17" i="71" s="1"/>
  <c r="V17" i="71"/>
  <c r="AA17" i="71" s="1"/>
  <c r="AB16" i="71"/>
  <c r="W16" i="71"/>
  <c r="V16" i="71"/>
  <c r="AA16" i="71" s="1"/>
  <c r="AB15" i="71"/>
  <c r="W15" i="71"/>
  <c r="V15" i="71"/>
  <c r="AA14" i="71"/>
  <c r="W14" i="71"/>
  <c r="AB14" i="71" s="1"/>
  <c r="V14" i="71"/>
  <c r="W13" i="71"/>
  <c r="AB13" i="71" s="1"/>
  <c r="V13" i="71"/>
  <c r="AA13" i="71" s="1"/>
  <c r="W12" i="71"/>
  <c r="AB12" i="71" s="1"/>
  <c r="V12" i="71"/>
  <c r="AA12" i="71" s="1"/>
  <c r="AB11" i="71"/>
  <c r="W11" i="71"/>
  <c r="V11" i="71"/>
  <c r="AA11" i="71" s="1"/>
  <c r="W10" i="71"/>
  <c r="V10" i="71"/>
  <c r="AA10" i="71" s="1"/>
  <c r="W9" i="71"/>
  <c r="AB9" i="71" s="1"/>
  <c r="V9" i="71"/>
  <c r="AA9" i="71" s="1"/>
  <c r="W8" i="71"/>
  <c r="AB8" i="71" s="1"/>
  <c r="V8" i="71"/>
  <c r="AA8" i="71" s="1"/>
  <c r="AA7" i="71"/>
  <c r="Y7" i="71"/>
  <c r="W7" i="71"/>
  <c r="AB7" i="71" s="1"/>
  <c r="V7" i="71"/>
  <c r="W26" i="56"/>
  <c r="AB26" i="56" s="1"/>
  <c r="V26" i="56"/>
  <c r="AA26" i="56" s="1"/>
  <c r="W25" i="56"/>
  <c r="AB25" i="56" s="1"/>
  <c r="V25" i="56"/>
  <c r="AB24" i="56"/>
  <c r="W24" i="56"/>
  <c r="V24" i="56"/>
  <c r="AA24" i="56" s="1"/>
  <c r="W23" i="56"/>
  <c r="AB23" i="56" s="1"/>
  <c r="V23" i="56"/>
  <c r="W22" i="56"/>
  <c r="AB22" i="56" s="1"/>
  <c r="V22" i="56"/>
  <c r="AA22" i="56" s="1"/>
  <c r="W21" i="56"/>
  <c r="AB21" i="56" s="1"/>
  <c r="V21" i="56"/>
  <c r="AA21" i="56" s="1"/>
  <c r="AB20" i="56"/>
  <c r="W20" i="56"/>
  <c r="V20" i="56"/>
  <c r="AA20" i="56" s="1"/>
  <c r="AB19" i="56"/>
  <c r="AA19" i="56"/>
  <c r="Y19" i="56"/>
  <c r="W19" i="56"/>
  <c r="V19" i="56"/>
  <c r="W18" i="56"/>
  <c r="AB18" i="56" s="1"/>
  <c r="V18" i="56"/>
  <c r="AA18" i="56" s="1"/>
  <c r="W17" i="56"/>
  <c r="AB17" i="56" s="1"/>
  <c r="V17" i="56"/>
  <c r="AA17" i="56" s="1"/>
  <c r="AB16" i="56"/>
  <c r="W16" i="56"/>
  <c r="V16" i="56"/>
  <c r="AA16" i="56" s="1"/>
  <c r="W15" i="56"/>
  <c r="AB15" i="56" s="1"/>
  <c r="V15" i="56"/>
  <c r="AA15" i="56" s="1"/>
  <c r="W14" i="56"/>
  <c r="AB14" i="56" s="1"/>
  <c r="V14" i="56"/>
  <c r="AA14" i="56" s="1"/>
  <c r="Y13" i="56"/>
  <c r="W13" i="56"/>
  <c r="AB13" i="56" s="1"/>
  <c r="V13" i="56"/>
  <c r="AA13" i="56" s="1"/>
  <c r="W12" i="56"/>
  <c r="AB12" i="56" s="1"/>
  <c r="V12" i="56"/>
  <c r="AA12" i="56" s="1"/>
  <c r="AB11" i="56"/>
  <c r="W11" i="56"/>
  <c r="Y11" i="56" s="1"/>
  <c r="V11" i="56"/>
  <c r="AA11" i="56" s="1"/>
  <c r="W10" i="56"/>
  <c r="AB10" i="56" s="1"/>
  <c r="V10" i="56"/>
  <c r="AA10" i="56" s="1"/>
  <c r="Y9" i="56"/>
  <c r="W9" i="56"/>
  <c r="AB9" i="56" s="1"/>
  <c r="V9" i="56"/>
  <c r="AA9" i="56" s="1"/>
  <c r="W8" i="56"/>
  <c r="AB8" i="56" s="1"/>
  <c r="V8" i="56"/>
  <c r="AA8" i="56" s="1"/>
  <c r="AA7" i="56"/>
  <c r="Y7" i="56"/>
  <c r="W7" i="56"/>
  <c r="AB7" i="56" s="1"/>
  <c r="V7" i="56"/>
  <c r="W26" i="55"/>
  <c r="AB26" i="55" s="1"/>
  <c r="V26" i="55"/>
  <c r="AA26" i="55" s="1"/>
  <c r="AB25" i="55"/>
  <c r="W25" i="55"/>
  <c r="V25" i="55"/>
  <c r="AA25" i="55" s="1"/>
  <c r="W24" i="55"/>
  <c r="AB24" i="55" s="1"/>
  <c r="V24" i="55"/>
  <c r="AA24" i="55" s="1"/>
  <c r="W23" i="55"/>
  <c r="AB23" i="55" s="1"/>
  <c r="V23" i="55"/>
  <c r="AA22" i="55"/>
  <c r="Y22" i="55"/>
  <c r="W22" i="55"/>
  <c r="AB22" i="55" s="1"/>
  <c r="V22" i="55"/>
  <c r="AB21" i="55"/>
  <c r="W21" i="55"/>
  <c r="V21" i="55"/>
  <c r="AA21" i="55" s="1"/>
  <c r="W20" i="55"/>
  <c r="AB20" i="55" s="1"/>
  <c r="V20" i="55"/>
  <c r="AA20" i="55" s="1"/>
  <c r="AB19" i="55"/>
  <c r="W19" i="55"/>
  <c r="V19" i="55"/>
  <c r="Y19" i="55" s="1"/>
  <c r="W18" i="55"/>
  <c r="AB18" i="55" s="1"/>
  <c r="V18" i="55"/>
  <c r="AB17" i="55"/>
  <c r="W17" i="55"/>
  <c r="V17" i="55"/>
  <c r="AA17" i="55" s="1"/>
  <c r="W16" i="55"/>
  <c r="AB16" i="55" s="1"/>
  <c r="V16" i="55"/>
  <c r="AA16" i="55" s="1"/>
  <c r="W15" i="55"/>
  <c r="AB15" i="55" s="1"/>
  <c r="V15" i="55"/>
  <c r="W14" i="55"/>
  <c r="AB14" i="55" s="1"/>
  <c r="V14" i="55"/>
  <c r="AA14" i="55" s="1"/>
  <c r="AB13" i="55"/>
  <c r="W13" i="55"/>
  <c r="V13" i="55"/>
  <c r="AA13" i="55" s="1"/>
  <c r="W12" i="55"/>
  <c r="AB12" i="55" s="1"/>
  <c r="V12" i="55"/>
  <c r="AA12" i="55" s="1"/>
  <c r="W11" i="55"/>
  <c r="AB11" i="55" s="1"/>
  <c r="V11" i="55"/>
  <c r="W10" i="55"/>
  <c r="AB10" i="55" s="1"/>
  <c r="V10" i="55"/>
  <c r="AA10" i="55" s="1"/>
  <c r="W9" i="55"/>
  <c r="AB9" i="55" s="1"/>
  <c r="V9" i="55"/>
  <c r="AA9" i="55" s="1"/>
  <c r="W8" i="55"/>
  <c r="AB8" i="55" s="1"/>
  <c r="V8" i="55"/>
  <c r="AA8" i="55" s="1"/>
  <c r="W7" i="55"/>
  <c r="AB7" i="55" s="1"/>
  <c r="V7" i="55"/>
  <c r="AA26" i="54"/>
  <c r="Y26" i="54"/>
  <c r="W26" i="54"/>
  <c r="AB26" i="54" s="1"/>
  <c r="V26" i="54"/>
  <c r="W25" i="54"/>
  <c r="AB25" i="54" s="1"/>
  <c r="V25" i="54"/>
  <c r="AA25" i="54" s="1"/>
  <c r="AB24" i="54"/>
  <c r="W24" i="54"/>
  <c r="V24" i="54"/>
  <c r="AA24" i="54" s="1"/>
  <c r="W23" i="54"/>
  <c r="AB23" i="54" s="1"/>
  <c r="V23" i="54"/>
  <c r="AA22" i="54"/>
  <c r="W22" i="54"/>
  <c r="AB22" i="54" s="1"/>
  <c r="V22" i="54"/>
  <c r="Y22" i="54" s="1"/>
  <c r="W21" i="54"/>
  <c r="AB21" i="54" s="1"/>
  <c r="V21" i="54"/>
  <c r="AA21" i="54" s="1"/>
  <c r="AB20" i="54"/>
  <c r="AA20" i="54"/>
  <c r="W20" i="54"/>
  <c r="V20" i="54"/>
  <c r="Y20" i="54" s="1"/>
  <c r="W19" i="54"/>
  <c r="AB19" i="54" s="1"/>
  <c r="V19" i="54"/>
  <c r="AA18" i="54"/>
  <c r="W18" i="54"/>
  <c r="AB18" i="54" s="1"/>
  <c r="V18" i="54"/>
  <c r="Y18" i="54" s="1"/>
  <c r="W17" i="54"/>
  <c r="AB17" i="54" s="1"/>
  <c r="V17" i="54"/>
  <c r="AA17" i="54" s="1"/>
  <c r="AB16" i="54"/>
  <c r="AA16" i="54"/>
  <c r="W16" i="54"/>
  <c r="V16" i="54"/>
  <c r="Y16" i="54" s="1"/>
  <c r="W15" i="54"/>
  <c r="AB15" i="54" s="1"/>
  <c r="V15" i="54"/>
  <c r="AA14" i="54"/>
  <c r="W14" i="54"/>
  <c r="AB14" i="54" s="1"/>
  <c r="V14" i="54"/>
  <c r="Y14" i="54" s="1"/>
  <c r="W13" i="54"/>
  <c r="AB13" i="54" s="1"/>
  <c r="V13" i="54"/>
  <c r="AA13" i="54" s="1"/>
  <c r="AB12" i="54"/>
  <c r="Y12" i="54"/>
  <c r="W12" i="54"/>
  <c r="V12" i="54"/>
  <c r="AA12" i="54" s="1"/>
  <c r="AA11" i="54"/>
  <c r="W11" i="54"/>
  <c r="AB11" i="54" s="1"/>
  <c r="V11" i="54"/>
  <c r="AA10" i="54"/>
  <c r="Y10" i="54"/>
  <c r="W10" i="54"/>
  <c r="AB10" i="54" s="1"/>
  <c r="V10" i="54"/>
  <c r="W9" i="54"/>
  <c r="AB9" i="54" s="1"/>
  <c r="V9" i="54"/>
  <c r="AA8" i="54"/>
  <c r="Y8" i="54"/>
  <c r="W8" i="54"/>
  <c r="AB8" i="54" s="1"/>
  <c r="V8" i="54"/>
  <c r="AA7" i="54"/>
  <c r="W7" i="54"/>
  <c r="W28" i="54" s="1"/>
  <c r="V7" i="54"/>
  <c r="AB26" i="53"/>
  <c r="AA26" i="53"/>
  <c r="AB25" i="53"/>
  <c r="AA25" i="53"/>
  <c r="Y24" i="53"/>
  <c r="W24" i="53"/>
  <c r="AB24" i="53" s="1"/>
  <c r="V24" i="53"/>
  <c r="AA24" i="53" s="1"/>
  <c r="AB23" i="53"/>
  <c r="W23" i="53"/>
  <c r="V23" i="53"/>
  <c r="W22" i="53"/>
  <c r="AB22" i="53" s="1"/>
  <c r="V22" i="53"/>
  <c r="AA22" i="53" s="1"/>
  <c r="AB21" i="53"/>
  <c r="W21" i="53"/>
  <c r="V21" i="53"/>
  <c r="AA21" i="53" s="1"/>
  <c r="AB20" i="53"/>
  <c r="Y20" i="53"/>
  <c r="W20" i="53"/>
  <c r="V20" i="53"/>
  <c r="AA20" i="53" s="1"/>
  <c r="W19" i="53"/>
  <c r="AB19" i="53" s="1"/>
  <c r="V19" i="53"/>
  <c r="W18" i="53"/>
  <c r="AB18" i="53" s="1"/>
  <c r="V18" i="53"/>
  <c r="AA18" i="53" s="1"/>
  <c r="AB17" i="53"/>
  <c r="W17" i="53"/>
  <c r="V17" i="53"/>
  <c r="AA17" i="53" s="1"/>
  <c r="Y16" i="53"/>
  <c r="W16" i="53"/>
  <c r="AB16" i="53" s="1"/>
  <c r="V16" i="53"/>
  <c r="AA16" i="53" s="1"/>
  <c r="AB15" i="53"/>
  <c r="W15" i="53"/>
  <c r="V15" i="53"/>
  <c r="W14" i="53"/>
  <c r="AB14" i="53" s="1"/>
  <c r="V14" i="53"/>
  <c r="AA14" i="53" s="1"/>
  <c r="AB13" i="53"/>
  <c r="W13" i="53"/>
  <c r="V13" i="53"/>
  <c r="AA13" i="53" s="1"/>
  <c r="AB12" i="53"/>
  <c r="Y12" i="53"/>
  <c r="W12" i="53"/>
  <c r="V12" i="53"/>
  <c r="AA12" i="53" s="1"/>
  <c r="W11" i="53"/>
  <c r="AB11" i="53" s="1"/>
  <c r="V11" i="53"/>
  <c r="W10" i="53"/>
  <c r="AB10" i="53" s="1"/>
  <c r="V10" i="53"/>
  <c r="AA10" i="53" s="1"/>
  <c r="AB9" i="53"/>
  <c r="W9" i="53"/>
  <c r="V9" i="53"/>
  <c r="AA9" i="53" s="1"/>
  <c r="W8" i="53"/>
  <c r="AB8" i="53" s="1"/>
  <c r="V8" i="53"/>
  <c r="AB7" i="53"/>
  <c r="W7" i="53"/>
  <c r="V7" i="53"/>
  <c r="AB26" i="52"/>
  <c r="AA26" i="52"/>
  <c r="AB25" i="52"/>
  <c r="AA25" i="52"/>
  <c r="AB24" i="52"/>
  <c r="W24" i="52"/>
  <c r="V24" i="52"/>
  <c r="AA24" i="52" s="1"/>
  <c r="W23" i="52"/>
  <c r="AB23" i="52" s="1"/>
  <c r="V23" i="52"/>
  <c r="AA23" i="52" s="1"/>
  <c r="W22" i="52"/>
  <c r="V22" i="52"/>
  <c r="AA22" i="52" s="1"/>
  <c r="W21" i="52"/>
  <c r="AB21" i="52" s="1"/>
  <c r="V21" i="52"/>
  <c r="AA21" i="52" s="1"/>
  <c r="AB20" i="52"/>
  <c r="W20" i="52"/>
  <c r="V20" i="52"/>
  <c r="AA20" i="52" s="1"/>
  <c r="W19" i="52"/>
  <c r="AB19" i="52" s="1"/>
  <c r="V19" i="52"/>
  <c r="AA19" i="52" s="1"/>
  <c r="W18" i="52"/>
  <c r="Y18" i="52" s="1"/>
  <c r="V18" i="52"/>
  <c r="AA18" i="52" s="1"/>
  <c r="W17" i="52"/>
  <c r="AB17" i="52" s="1"/>
  <c r="V17" i="52"/>
  <c r="AA17" i="52" s="1"/>
  <c r="W16" i="52"/>
  <c r="AB16" i="52" s="1"/>
  <c r="V16" i="52"/>
  <c r="AA16" i="52" s="1"/>
  <c r="AB15" i="52"/>
  <c r="AA15" i="52"/>
  <c r="W15" i="52"/>
  <c r="V15" i="52"/>
  <c r="Y15" i="52" s="1"/>
  <c r="W14" i="52"/>
  <c r="AB14" i="52" s="1"/>
  <c r="V14" i="52"/>
  <c r="AA14" i="52" s="1"/>
  <c r="W13" i="52"/>
  <c r="AB13" i="52" s="1"/>
  <c r="V13" i="52"/>
  <c r="AA13" i="52" s="1"/>
  <c r="AB12" i="52"/>
  <c r="W12" i="52"/>
  <c r="V12" i="52"/>
  <c r="AA12" i="52" s="1"/>
  <c r="W11" i="52"/>
  <c r="AB11" i="52" s="1"/>
  <c r="V11" i="52"/>
  <c r="AA11" i="52" s="1"/>
  <c r="W10" i="52"/>
  <c r="AB10" i="52" s="1"/>
  <c r="V10" i="52"/>
  <c r="AA10" i="52" s="1"/>
  <c r="W9" i="52"/>
  <c r="AB9" i="52" s="1"/>
  <c r="V9" i="52"/>
  <c r="AA9" i="52" s="1"/>
  <c r="W8" i="52"/>
  <c r="AB8" i="52" s="1"/>
  <c r="V8" i="52"/>
  <c r="AA8" i="52" s="1"/>
  <c r="AB7" i="52"/>
  <c r="W7" i="52"/>
  <c r="V7" i="52"/>
  <c r="AB26" i="68"/>
  <c r="AA26" i="68"/>
  <c r="AA25" i="68"/>
  <c r="AB25" i="68"/>
  <c r="W24" i="68"/>
  <c r="AB24" i="68" s="1"/>
  <c r="V24" i="68"/>
  <c r="Y24" i="68" s="1"/>
  <c r="AA23" i="68"/>
  <c r="W23" i="68"/>
  <c r="V23" i="68"/>
  <c r="W22" i="68"/>
  <c r="AB22" i="68" s="1"/>
  <c r="V22" i="68"/>
  <c r="AA22" i="68" s="1"/>
  <c r="W21" i="68"/>
  <c r="AB21" i="68" s="1"/>
  <c r="V21" i="68"/>
  <c r="AA21" i="68" s="1"/>
  <c r="W20" i="68"/>
  <c r="AB20" i="68" s="1"/>
  <c r="V20" i="68"/>
  <c r="Y20" i="68" s="1"/>
  <c r="AA19" i="68"/>
  <c r="W19" i="68"/>
  <c r="Y19" i="68" s="1"/>
  <c r="V19" i="68"/>
  <c r="W18" i="68"/>
  <c r="AB18" i="68" s="1"/>
  <c r="V18" i="68"/>
  <c r="AA18" i="68" s="1"/>
  <c r="W17" i="68"/>
  <c r="AB17" i="68" s="1"/>
  <c r="V17" i="68"/>
  <c r="AA17" i="68" s="1"/>
  <c r="AA16" i="68"/>
  <c r="W16" i="68"/>
  <c r="AB16" i="68" s="1"/>
  <c r="V16" i="68"/>
  <c r="W15" i="68"/>
  <c r="Y15" i="68" s="1"/>
  <c r="V15" i="68"/>
  <c r="AA15" i="68" s="1"/>
  <c r="W14" i="68"/>
  <c r="AB14" i="68" s="1"/>
  <c r="V14" i="68"/>
  <c r="AA14" i="68" s="1"/>
  <c r="AA13" i="68"/>
  <c r="W13" i="68"/>
  <c r="AB13" i="68" s="1"/>
  <c r="V13" i="68"/>
  <c r="W12" i="68"/>
  <c r="AB12" i="68" s="1"/>
  <c r="V12" i="68"/>
  <c r="W11" i="68"/>
  <c r="V11" i="68"/>
  <c r="AA11" i="68" s="1"/>
  <c r="W10" i="68"/>
  <c r="AB10" i="68" s="1"/>
  <c r="V10" i="68"/>
  <c r="AA10" i="68" s="1"/>
  <c r="W9" i="68"/>
  <c r="AB9" i="68" s="1"/>
  <c r="V9" i="68"/>
  <c r="AA9" i="68" s="1"/>
  <c r="W8" i="68"/>
  <c r="AB8" i="68" s="1"/>
  <c r="V8" i="68"/>
  <c r="AA7" i="68"/>
  <c r="W7" i="68"/>
  <c r="V7" i="68"/>
  <c r="AA26" i="50"/>
  <c r="Y26" i="50"/>
  <c r="W26" i="50"/>
  <c r="AB26" i="50" s="1"/>
  <c r="V26" i="50"/>
  <c r="W25" i="50"/>
  <c r="AB25" i="50" s="1"/>
  <c r="V25" i="50"/>
  <c r="AA25" i="50" s="1"/>
  <c r="W24" i="50"/>
  <c r="AB24" i="50" s="1"/>
  <c r="V24" i="50"/>
  <c r="AA24" i="50" s="1"/>
  <c r="AB23" i="50"/>
  <c r="AA23" i="50"/>
  <c r="W23" i="50"/>
  <c r="V23" i="50"/>
  <c r="Y23" i="50" s="1"/>
  <c r="AA22" i="50"/>
  <c r="Y22" i="50"/>
  <c r="W22" i="50"/>
  <c r="AB22" i="50" s="1"/>
  <c r="V22" i="50"/>
  <c r="W21" i="50"/>
  <c r="AB21" i="50" s="1"/>
  <c r="V21" i="50"/>
  <c r="AA21" i="50" s="1"/>
  <c r="W20" i="50"/>
  <c r="AB20" i="50" s="1"/>
  <c r="V20" i="50"/>
  <c r="AA20" i="50" s="1"/>
  <c r="AB19" i="50"/>
  <c r="AA19" i="50"/>
  <c r="W19" i="50"/>
  <c r="V19" i="50"/>
  <c r="Y19" i="50" s="1"/>
  <c r="AA18" i="50"/>
  <c r="W18" i="50"/>
  <c r="AB18" i="50" s="1"/>
  <c r="V18" i="50"/>
  <c r="Y18" i="50" s="1"/>
  <c r="W17" i="50"/>
  <c r="AB17" i="50" s="1"/>
  <c r="V17" i="50"/>
  <c r="AA17" i="50" s="1"/>
  <c r="W16" i="50"/>
  <c r="AB16" i="50" s="1"/>
  <c r="V16" i="50"/>
  <c r="AA16" i="50" s="1"/>
  <c r="W15" i="50"/>
  <c r="AB15" i="50" s="1"/>
  <c r="V15" i="50"/>
  <c r="Y15" i="50" s="1"/>
  <c r="AA14" i="50"/>
  <c r="Y14" i="50"/>
  <c r="W14" i="50"/>
  <c r="AB14" i="50" s="1"/>
  <c r="V14" i="50"/>
  <c r="W13" i="50"/>
  <c r="AB13" i="50" s="1"/>
  <c r="V13" i="50"/>
  <c r="AA13" i="50" s="1"/>
  <c r="W12" i="50"/>
  <c r="AB12" i="50" s="1"/>
  <c r="V12" i="50"/>
  <c r="AA12" i="50" s="1"/>
  <c r="AB11" i="50"/>
  <c r="AA11" i="50"/>
  <c r="W11" i="50"/>
  <c r="V11" i="50"/>
  <c r="Y11" i="50" s="1"/>
  <c r="W10" i="50"/>
  <c r="AB10" i="50" s="1"/>
  <c r="V10" i="50"/>
  <c r="AA10" i="50" s="1"/>
  <c r="W9" i="50"/>
  <c r="AB9" i="50" s="1"/>
  <c r="V9" i="50"/>
  <c r="W8" i="50"/>
  <c r="AB8" i="50" s="1"/>
  <c r="V8" i="50"/>
  <c r="AA8" i="50" s="1"/>
  <c r="W7" i="50"/>
  <c r="AB7" i="50" s="1"/>
  <c r="V7" i="50"/>
  <c r="W26" i="49"/>
  <c r="AB26" i="49" s="1"/>
  <c r="V26" i="49"/>
  <c r="W25" i="49"/>
  <c r="AB25" i="49" s="1"/>
  <c r="V25" i="49"/>
  <c r="AA25" i="49" s="1"/>
  <c r="W24" i="49"/>
  <c r="AB24" i="49" s="1"/>
  <c r="V24" i="49"/>
  <c r="AA24" i="49" s="1"/>
  <c r="W23" i="49"/>
  <c r="AB23" i="49" s="1"/>
  <c r="V23" i="49"/>
  <c r="W22" i="49"/>
  <c r="AB22" i="49" s="1"/>
  <c r="V22" i="49"/>
  <c r="AA22" i="49" s="1"/>
  <c r="W21" i="49"/>
  <c r="AB21" i="49" s="1"/>
  <c r="V21" i="49"/>
  <c r="AA21" i="49" s="1"/>
  <c r="W20" i="49"/>
  <c r="AB20" i="49" s="1"/>
  <c r="V20" i="49"/>
  <c r="AA20" i="49" s="1"/>
  <c r="AB19" i="49"/>
  <c r="W19" i="49"/>
  <c r="V19" i="49"/>
  <c r="Y19" i="49" s="1"/>
  <c r="W18" i="49"/>
  <c r="AB18" i="49" s="1"/>
  <c r="V18" i="49"/>
  <c r="AA18" i="49" s="1"/>
  <c r="W17" i="49"/>
  <c r="AB17" i="49" s="1"/>
  <c r="V17" i="49"/>
  <c r="AA17" i="49" s="1"/>
  <c r="W16" i="49"/>
  <c r="AB16" i="49" s="1"/>
  <c r="V16" i="49"/>
  <c r="AA16" i="49" s="1"/>
  <c r="W15" i="49"/>
  <c r="AB15" i="49" s="1"/>
  <c r="V15" i="49"/>
  <c r="W14" i="49"/>
  <c r="AB14" i="49" s="1"/>
  <c r="V14" i="49"/>
  <c r="AA14" i="49" s="1"/>
  <c r="W13" i="49"/>
  <c r="AB13" i="49" s="1"/>
  <c r="V13" i="49"/>
  <c r="AA13" i="49" s="1"/>
  <c r="W12" i="49"/>
  <c r="AB12" i="49" s="1"/>
  <c r="V12" i="49"/>
  <c r="AA12" i="49" s="1"/>
  <c r="W11" i="49"/>
  <c r="AB11" i="49" s="1"/>
  <c r="V11" i="49"/>
  <c r="W10" i="49"/>
  <c r="AB10" i="49" s="1"/>
  <c r="V10" i="49"/>
  <c r="AA10" i="49" s="1"/>
  <c r="W9" i="49"/>
  <c r="AB9" i="49" s="1"/>
  <c r="V9" i="49"/>
  <c r="AA9" i="49" s="1"/>
  <c r="W8" i="49"/>
  <c r="AB8" i="49" s="1"/>
  <c r="V8" i="49"/>
  <c r="AA8" i="49" s="1"/>
  <c r="W7" i="49"/>
  <c r="AB7" i="49" s="1"/>
  <c r="V7" i="49"/>
  <c r="W26" i="24"/>
  <c r="AB26" i="24" s="1"/>
  <c r="V26" i="24"/>
  <c r="AA26" i="24" s="1"/>
  <c r="AB25" i="24"/>
  <c r="AA25" i="24"/>
  <c r="W25" i="24"/>
  <c r="V25" i="24"/>
  <c r="Y25" i="24" s="1"/>
  <c r="AA24" i="24"/>
  <c r="W24" i="24"/>
  <c r="AB24" i="24" s="1"/>
  <c r="V24" i="24"/>
  <c r="AA23" i="24"/>
  <c r="W23" i="24"/>
  <c r="AB23" i="24" s="1"/>
  <c r="V23" i="24"/>
  <c r="Y23" i="24" s="1"/>
  <c r="W22" i="24"/>
  <c r="AB22" i="24" s="1"/>
  <c r="V22" i="24"/>
  <c r="AA22" i="24" s="1"/>
  <c r="AB21" i="24"/>
  <c r="W21" i="24"/>
  <c r="V21" i="24"/>
  <c r="Y21" i="24" s="1"/>
  <c r="W20" i="24"/>
  <c r="AB20" i="24" s="1"/>
  <c r="V20" i="24"/>
  <c r="AA20" i="24" s="1"/>
  <c r="AA19" i="24"/>
  <c r="W19" i="24"/>
  <c r="AB19" i="24" s="1"/>
  <c r="V19" i="24"/>
  <c r="W18" i="24"/>
  <c r="AB18" i="24" s="1"/>
  <c r="V18" i="24"/>
  <c r="AA18" i="24" s="1"/>
  <c r="W17" i="24"/>
  <c r="AB17" i="24" s="1"/>
  <c r="V17" i="24"/>
  <c r="AA16" i="24"/>
  <c r="W16" i="24"/>
  <c r="AB16" i="24" s="1"/>
  <c r="V16" i="24"/>
  <c r="W15" i="24"/>
  <c r="AB15" i="24" s="1"/>
  <c r="V15" i="24"/>
  <c r="Y15" i="24" s="1"/>
  <c r="W14" i="24"/>
  <c r="AB14" i="24" s="1"/>
  <c r="V14" i="24"/>
  <c r="AA14" i="24" s="1"/>
  <c r="AB13" i="24"/>
  <c r="W13" i="24"/>
  <c r="V13" i="24"/>
  <c r="Y13" i="24" s="1"/>
  <c r="W12" i="24"/>
  <c r="AB12" i="24" s="1"/>
  <c r="V12" i="24"/>
  <c r="AA12" i="24" s="1"/>
  <c r="W11" i="24"/>
  <c r="AB11" i="24" s="1"/>
  <c r="V11" i="24"/>
  <c r="AA11" i="24" s="1"/>
  <c r="W10" i="24"/>
  <c r="AB10" i="24" s="1"/>
  <c r="V10" i="24"/>
  <c r="AA10" i="24" s="1"/>
  <c r="W9" i="24"/>
  <c r="AB9" i="24" s="1"/>
  <c r="V9" i="24"/>
  <c r="Y9" i="24" s="1"/>
  <c r="AA8" i="24"/>
  <c r="W8" i="24"/>
  <c r="AB8" i="24" s="1"/>
  <c r="V8" i="24"/>
  <c r="W7" i="24"/>
  <c r="V7" i="24"/>
  <c r="Y7" i="24" s="1"/>
  <c r="W26" i="26"/>
  <c r="AB26" i="26" s="1"/>
  <c r="V26" i="26"/>
  <c r="W25" i="26"/>
  <c r="AB25" i="26" s="1"/>
  <c r="V25" i="26"/>
  <c r="AA25" i="26" s="1"/>
  <c r="W24" i="26"/>
  <c r="AB24" i="26" s="1"/>
  <c r="V24" i="26"/>
  <c r="AA24" i="26" s="1"/>
  <c r="Y23" i="26"/>
  <c r="W23" i="26"/>
  <c r="AB23" i="26" s="1"/>
  <c r="V23" i="26"/>
  <c r="AA23" i="26" s="1"/>
  <c r="W22" i="26"/>
  <c r="AB22" i="26" s="1"/>
  <c r="V22" i="26"/>
  <c r="AA22" i="26" s="1"/>
  <c r="W21" i="26"/>
  <c r="AB21" i="26" s="1"/>
  <c r="V21" i="26"/>
  <c r="AA21" i="26" s="1"/>
  <c r="W20" i="26"/>
  <c r="AB20" i="26" s="1"/>
  <c r="V20" i="26"/>
  <c r="AA20" i="26" s="1"/>
  <c r="W19" i="26"/>
  <c r="AB19" i="26" s="1"/>
  <c r="V19" i="26"/>
  <c r="AA19" i="26" s="1"/>
  <c r="W18" i="26"/>
  <c r="AB18" i="26" s="1"/>
  <c r="V18" i="26"/>
  <c r="AA18" i="26" s="1"/>
  <c r="W17" i="26"/>
  <c r="AB17" i="26" s="1"/>
  <c r="V17" i="26"/>
  <c r="AA17" i="26" s="1"/>
  <c r="W16" i="26"/>
  <c r="AB16" i="26" s="1"/>
  <c r="V16" i="26"/>
  <c r="AA16" i="26" s="1"/>
  <c r="Y15" i="26"/>
  <c r="W15" i="26"/>
  <c r="AB15" i="26" s="1"/>
  <c r="V15" i="26"/>
  <c r="AA15" i="26" s="1"/>
  <c r="W14" i="26"/>
  <c r="AB14" i="26" s="1"/>
  <c r="V14" i="26"/>
  <c r="AA14" i="26" s="1"/>
  <c r="W13" i="26"/>
  <c r="AB13" i="26" s="1"/>
  <c r="V13" i="26"/>
  <c r="AA13" i="26" s="1"/>
  <c r="AA12" i="26"/>
  <c r="W12" i="26"/>
  <c r="AB12" i="26" s="1"/>
  <c r="V12" i="26"/>
  <c r="Y12" i="26" s="1"/>
  <c r="AA11" i="26"/>
  <c r="Y11" i="26"/>
  <c r="W11" i="26"/>
  <c r="AB11" i="26" s="1"/>
  <c r="V11" i="26"/>
  <c r="W10" i="26"/>
  <c r="AB10" i="26" s="1"/>
  <c r="V10" i="26"/>
  <c r="AA10" i="26" s="1"/>
  <c r="W9" i="26"/>
  <c r="AB9" i="26" s="1"/>
  <c r="V9" i="26"/>
  <c r="AA9" i="26" s="1"/>
  <c r="AA8" i="26"/>
  <c r="W8" i="26"/>
  <c r="AB8" i="26" s="1"/>
  <c r="V8" i="26"/>
  <c r="AB7" i="26"/>
  <c r="W7" i="26"/>
  <c r="Y7" i="26" s="1"/>
  <c r="V7" i="26"/>
  <c r="AA7" i="26" s="1"/>
  <c r="W26" i="47"/>
  <c r="AB26" i="47" s="1"/>
  <c r="V26" i="47"/>
  <c r="W25" i="47"/>
  <c r="AB25" i="47" s="1"/>
  <c r="V25" i="47"/>
  <c r="AA25" i="47" s="1"/>
  <c r="W24" i="47"/>
  <c r="AB24" i="47" s="1"/>
  <c r="V24" i="47"/>
  <c r="AA24" i="47" s="1"/>
  <c r="W23" i="47"/>
  <c r="AB23" i="47" s="1"/>
  <c r="V23" i="47"/>
  <c r="Y22" i="47"/>
  <c r="W22" i="47"/>
  <c r="AB22" i="47" s="1"/>
  <c r="V22" i="47"/>
  <c r="AA22" i="47" s="1"/>
  <c r="W21" i="47"/>
  <c r="AB21" i="47" s="1"/>
  <c r="V21" i="47"/>
  <c r="AA21" i="47" s="1"/>
  <c r="AA20" i="47"/>
  <c r="W20" i="47"/>
  <c r="AB20" i="47" s="1"/>
  <c r="V20" i="47"/>
  <c r="Y20" i="47" s="1"/>
  <c r="W19" i="47"/>
  <c r="AB19" i="47" s="1"/>
  <c r="V19" i="47"/>
  <c r="W18" i="47"/>
  <c r="AB18" i="47" s="1"/>
  <c r="V18" i="47"/>
  <c r="AA18" i="47" s="1"/>
  <c r="W17" i="47"/>
  <c r="AB17" i="47" s="1"/>
  <c r="V17" i="47"/>
  <c r="AA17" i="47" s="1"/>
  <c r="W16" i="47"/>
  <c r="AB16" i="47" s="1"/>
  <c r="V16" i="47"/>
  <c r="AA16" i="47" s="1"/>
  <c r="W15" i="47"/>
  <c r="AB15" i="47" s="1"/>
  <c r="V15" i="47"/>
  <c r="Y14" i="47"/>
  <c r="W14" i="47"/>
  <c r="AB14" i="47" s="1"/>
  <c r="V14" i="47"/>
  <c r="AA14" i="47" s="1"/>
  <c r="W13" i="47"/>
  <c r="AB13" i="47" s="1"/>
  <c r="V13" i="47"/>
  <c r="AA13" i="47" s="1"/>
  <c r="W12" i="47"/>
  <c r="AB12" i="47" s="1"/>
  <c r="V12" i="47"/>
  <c r="AA12" i="47" s="1"/>
  <c r="W11" i="47"/>
  <c r="AB11" i="47" s="1"/>
  <c r="V11" i="47"/>
  <c r="Y11" i="47" s="1"/>
  <c r="Y10" i="47"/>
  <c r="W10" i="47"/>
  <c r="AB10" i="47" s="1"/>
  <c r="V10" i="47"/>
  <c r="AA10" i="47" s="1"/>
  <c r="W9" i="47"/>
  <c r="AB9" i="47" s="1"/>
  <c r="V9" i="47"/>
  <c r="AA9" i="47" s="1"/>
  <c r="W8" i="47"/>
  <c r="AB8" i="47" s="1"/>
  <c r="V8" i="47"/>
  <c r="AA8" i="47" s="1"/>
  <c r="W7" i="47"/>
  <c r="AB7" i="47" s="1"/>
  <c r="V7" i="47"/>
  <c r="Y7" i="47" s="1"/>
  <c r="W26" i="22"/>
  <c r="AB26" i="22" s="1"/>
  <c r="V26" i="22"/>
  <c r="AA26" i="22" s="1"/>
  <c r="W25" i="22"/>
  <c r="AB25" i="22" s="1"/>
  <c r="V25" i="22"/>
  <c r="AA25" i="22" s="1"/>
  <c r="W24" i="22"/>
  <c r="AB24" i="22" s="1"/>
  <c r="V24" i="22"/>
  <c r="AA24" i="22" s="1"/>
  <c r="W23" i="22"/>
  <c r="AB23" i="22" s="1"/>
  <c r="V23" i="22"/>
  <c r="W22" i="22"/>
  <c r="AB22" i="22" s="1"/>
  <c r="V22" i="22"/>
  <c r="AA22" i="22" s="1"/>
  <c r="W21" i="22"/>
  <c r="AB21" i="22" s="1"/>
  <c r="V21" i="22"/>
  <c r="AA21" i="22" s="1"/>
  <c r="W20" i="22"/>
  <c r="V20" i="22"/>
  <c r="AA20" i="22" s="1"/>
  <c r="W19" i="22"/>
  <c r="AB19" i="22" s="1"/>
  <c r="V19" i="22"/>
  <c r="Y19" i="22" s="1"/>
  <c r="W18" i="22"/>
  <c r="AB18" i="22" s="1"/>
  <c r="V18" i="22"/>
  <c r="AA18" i="22" s="1"/>
  <c r="AB17" i="22"/>
  <c r="W17" i="22"/>
  <c r="V17" i="22"/>
  <c r="AA17" i="22" s="1"/>
  <c r="AB16" i="22"/>
  <c r="Y16" i="22"/>
  <c r="W16" i="22"/>
  <c r="V16" i="22"/>
  <c r="AA16" i="22" s="1"/>
  <c r="W15" i="22"/>
  <c r="AB15" i="22" s="1"/>
  <c r="V15" i="22"/>
  <c r="AA15" i="22" s="1"/>
  <c r="W14" i="22"/>
  <c r="AB14" i="22" s="1"/>
  <c r="V14" i="22"/>
  <c r="AA14" i="22" s="1"/>
  <c r="W13" i="22"/>
  <c r="AB13" i="22" s="1"/>
  <c r="V13" i="22"/>
  <c r="AA12" i="22"/>
  <c r="W12" i="22"/>
  <c r="V12" i="22"/>
  <c r="W11" i="22"/>
  <c r="AB11" i="22" s="1"/>
  <c r="V11" i="22"/>
  <c r="Y11" i="22" s="1"/>
  <c r="W10" i="22"/>
  <c r="AB10" i="22" s="1"/>
  <c r="V10" i="22"/>
  <c r="AA10" i="22" s="1"/>
  <c r="AA9" i="22"/>
  <c r="W9" i="22"/>
  <c r="AB9" i="22" s="1"/>
  <c r="V9" i="22"/>
  <c r="W8" i="22"/>
  <c r="AB8" i="22" s="1"/>
  <c r="V8" i="22"/>
  <c r="AA8" i="22" s="1"/>
  <c r="W7" i="22"/>
  <c r="V7" i="22"/>
  <c r="Y7" i="22" s="1"/>
  <c r="AC27" i="45"/>
  <c r="W26" i="45"/>
  <c r="AB26" i="45" s="1"/>
  <c r="V26" i="45"/>
  <c r="AA26" i="45" s="1"/>
  <c r="W25" i="45"/>
  <c r="AB25" i="45" s="1"/>
  <c r="V25" i="45"/>
  <c r="Y25" i="45" s="1"/>
  <c r="AA24" i="45"/>
  <c r="W24" i="45"/>
  <c r="AB24" i="45" s="1"/>
  <c r="V24" i="45"/>
  <c r="Y24" i="45" s="1"/>
  <c r="W23" i="45"/>
  <c r="AB23" i="45" s="1"/>
  <c r="V23" i="45"/>
  <c r="AA23" i="45" s="1"/>
  <c r="W22" i="45"/>
  <c r="AB22" i="45" s="1"/>
  <c r="V22" i="45"/>
  <c r="AA22" i="45" s="1"/>
  <c r="W21" i="45"/>
  <c r="AB21" i="45" s="1"/>
  <c r="V21" i="45"/>
  <c r="W20" i="45"/>
  <c r="AB20" i="45" s="1"/>
  <c r="V20" i="45"/>
  <c r="W19" i="45"/>
  <c r="AB19" i="45" s="1"/>
  <c r="V19" i="45"/>
  <c r="AA19" i="45" s="1"/>
  <c r="W18" i="45"/>
  <c r="AB18" i="45" s="1"/>
  <c r="V18" i="45"/>
  <c r="AA18" i="45" s="1"/>
  <c r="AB17" i="45"/>
  <c r="W17" i="45"/>
  <c r="V17" i="45"/>
  <c r="Y17" i="45" s="1"/>
  <c r="AB16" i="45"/>
  <c r="W16" i="45"/>
  <c r="V16" i="45"/>
  <c r="AA16" i="45" s="1"/>
  <c r="AB15" i="45"/>
  <c r="W15" i="45"/>
  <c r="V15" i="45"/>
  <c r="AA15" i="45" s="1"/>
  <c r="W14" i="45"/>
  <c r="AB14" i="45" s="1"/>
  <c r="V14" i="45"/>
  <c r="AA14" i="45" s="1"/>
  <c r="W13" i="45"/>
  <c r="AB13" i="45" s="1"/>
  <c r="V13" i="45"/>
  <c r="Y13" i="45" s="1"/>
  <c r="W12" i="45"/>
  <c r="AB12" i="45" s="1"/>
  <c r="V12" i="45"/>
  <c r="AA12" i="45" s="1"/>
  <c r="W11" i="45"/>
  <c r="AB11" i="45" s="1"/>
  <c r="V11" i="45"/>
  <c r="AA11" i="45" s="1"/>
  <c r="W10" i="45"/>
  <c r="AB10" i="45" s="1"/>
  <c r="V10" i="45"/>
  <c r="AA10" i="45" s="1"/>
  <c r="AB9" i="45"/>
  <c r="W9" i="45"/>
  <c r="V9" i="45"/>
  <c r="AA8" i="45"/>
  <c r="W8" i="45"/>
  <c r="AB8" i="45" s="1"/>
  <c r="V8" i="45"/>
  <c r="AB7" i="45"/>
  <c r="AB29" i="45" s="1"/>
  <c r="W7" i="45"/>
  <c r="V7" i="45"/>
  <c r="AA7" i="45" s="1"/>
  <c r="AA29" i="29"/>
  <c r="V27" i="29"/>
  <c r="W27" i="29"/>
  <c r="V28" i="29"/>
  <c r="AA28" i="29" s="1"/>
  <c r="W28" i="29"/>
  <c r="AB28" i="29" s="1"/>
  <c r="V29" i="29"/>
  <c r="W29" i="29"/>
  <c r="AB29" i="29" s="1"/>
  <c r="AB27" i="29"/>
  <c r="W26" i="29"/>
  <c r="AB26" i="29" s="1"/>
  <c r="V26" i="29"/>
  <c r="Y26" i="29" s="1"/>
  <c r="W25" i="29"/>
  <c r="AB25" i="29" s="1"/>
  <c r="V25" i="29"/>
  <c r="AB24" i="29"/>
  <c r="AA24" i="29"/>
  <c r="Y24" i="29"/>
  <c r="W24" i="29"/>
  <c r="V24" i="29"/>
  <c r="W23" i="29"/>
  <c r="AB23" i="29" s="1"/>
  <c r="V23" i="29"/>
  <c r="AA23" i="29" s="1"/>
  <c r="W22" i="29"/>
  <c r="AB22" i="29" s="1"/>
  <c r="V22" i="29"/>
  <c r="AA22" i="29" s="1"/>
  <c r="W21" i="29"/>
  <c r="AB21" i="29" s="1"/>
  <c r="V21" i="29"/>
  <c r="Y21" i="29" s="1"/>
  <c r="W20" i="29"/>
  <c r="AB20" i="29" s="1"/>
  <c r="V20" i="29"/>
  <c r="W19" i="29"/>
  <c r="AB19" i="29" s="1"/>
  <c r="V19" i="29"/>
  <c r="AA19" i="29" s="1"/>
  <c r="W18" i="29"/>
  <c r="AB18" i="29" s="1"/>
  <c r="V18" i="29"/>
  <c r="AA18" i="29" s="1"/>
  <c r="AB17" i="29"/>
  <c r="W17" i="29"/>
  <c r="V17" i="29"/>
  <c r="W16" i="29"/>
  <c r="AB16" i="29" s="1"/>
  <c r="V16" i="29"/>
  <c r="AA16" i="29" s="1"/>
  <c r="W15" i="29"/>
  <c r="AB15" i="29" s="1"/>
  <c r="AB32" i="29" s="1"/>
  <c r="V15" i="29"/>
  <c r="AA15" i="29" s="1"/>
  <c r="W14" i="29"/>
  <c r="AB14" i="29" s="1"/>
  <c r="V14" i="29"/>
  <c r="AA14" i="29" s="1"/>
  <c r="W13" i="29"/>
  <c r="AB13" i="29" s="1"/>
  <c r="V13" i="29"/>
  <c r="AB12" i="29"/>
  <c r="AA12" i="29"/>
  <c r="Y12" i="29"/>
  <c r="W12" i="29"/>
  <c r="V12" i="29"/>
  <c r="W11" i="29"/>
  <c r="AB11" i="29" s="1"/>
  <c r="V11" i="29"/>
  <c r="W10" i="29"/>
  <c r="AB10" i="29" s="1"/>
  <c r="V10" i="29"/>
  <c r="AA10" i="29" s="1"/>
  <c r="W9" i="29"/>
  <c r="AB9" i="29" s="1"/>
  <c r="V9" i="29"/>
  <c r="Y9" i="29" s="1"/>
  <c r="Y8" i="29"/>
  <c r="W8" i="29"/>
  <c r="AB8" i="29" s="1"/>
  <c r="V8" i="29"/>
  <c r="AA8" i="29" s="1"/>
  <c r="W7" i="29"/>
  <c r="AB7" i="29" s="1"/>
  <c r="V7" i="29"/>
  <c r="AA7" i="29" s="1"/>
  <c r="AC27" i="46"/>
  <c r="AA26" i="46"/>
  <c r="W26" i="46"/>
  <c r="AB26" i="46" s="1"/>
  <c r="V26" i="46"/>
  <c r="AB25" i="46"/>
  <c r="W25" i="46"/>
  <c r="V25" i="46"/>
  <c r="AA25" i="46" s="1"/>
  <c r="W24" i="46"/>
  <c r="AB24" i="46" s="1"/>
  <c r="V24" i="46"/>
  <c r="AA24" i="46" s="1"/>
  <c r="W23" i="46"/>
  <c r="AB23" i="46" s="1"/>
  <c r="V23" i="46"/>
  <c r="AA23" i="46" s="1"/>
  <c r="W22" i="46"/>
  <c r="AB22" i="46" s="1"/>
  <c r="V22" i="46"/>
  <c r="AA22" i="46" s="1"/>
  <c r="W21" i="46"/>
  <c r="AB21" i="46" s="1"/>
  <c r="V21" i="46"/>
  <c r="AA21" i="46" s="1"/>
  <c r="AA20" i="46"/>
  <c r="W20" i="46"/>
  <c r="AB20" i="46" s="1"/>
  <c r="V20" i="46"/>
  <c r="AB19" i="46"/>
  <c r="W19" i="46"/>
  <c r="V19" i="46"/>
  <c r="Y19" i="46" s="1"/>
  <c r="AA18" i="46"/>
  <c r="Y18" i="46"/>
  <c r="W18" i="46"/>
  <c r="AB18" i="46" s="1"/>
  <c r="V18" i="46"/>
  <c r="AB17" i="46"/>
  <c r="W17" i="46"/>
  <c r="V17" i="46"/>
  <c r="AA17" i="46" s="1"/>
  <c r="AB16" i="46"/>
  <c r="AA16" i="46"/>
  <c r="Y16" i="46"/>
  <c r="W16" i="46"/>
  <c r="V16" i="46"/>
  <c r="W15" i="46"/>
  <c r="AB15" i="46" s="1"/>
  <c r="V15" i="46"/>
  <c r="W14" i="46"/>
  <c r="AB14" i="46" s="1"/>
  <c r="V14" i="46"/>
  <c r="AA14" i="46" s="1"/>
  <c r="W13" i="46"/>
  <c r="AB13" i="46" s="1"/>
  <c r="V13" i="46"/>
  <c r="AA13" i="46" s="1"/>
  <c r="W12" i="46"/>
  <c r="AB12" i="46" s="1"/>
  <c r="V12" i="46"/>
  <c r="AA12" i="46" s="1"/>
  <c r="AB11" i="46"/>
  <c r="W11" i="46"/>
  <c r="V11" i="46"/>
  <c r="W10" i="46"/>
  <c r="AB10" i="46" s="1"/>
  <c r="V10" i="46"/>
  <c r="AA10" i="46" s="1"/>
  <c r="AB9" i="46"/>
  <c r="W9" i="46"/>
  <c r="V9" i="46"/>
  <c r="AA9" i="46" s="1"/>
  <c r="W8" i="46"/>
  <c r="AB8" i="46" s="1"/>
  <c r="V8" i="46"/>
  <c r="AA8" i="46" s="1"/>
  <c r="AA7" i="46"/>
  <c r="W7" i="46"/>
  <c r="AB7" i="46" s="1"/>
  <c r="V7" i="46"/>
  <c r="AA30" i="20"/>
  <c r="AB30" i="20"/>
  <c r="AB25" i="20"/>
  <c r="AA25" i="20"/>
  <c r="W24" i="20"/>
  <c r="AB24" i="20" s="1"/>
  <c r="V24" i="20"/>
  <c r="AA24" i="20" s="1"/>
  <c r="W23" i="20"/>
  <c r="AB23" i="20" s="1"/>
  <c r="V23" i="20"/>
  <c r="W22" i="20"/>
  <c r="V22" i="20"/>
  <c r="AA22" i="20" s="1"/>
  <c r="W21" i="20"/>
  <c r="AB21" i="20" s="1"/>
  <c r="V21" i="20"/>
  <c r="AA21" i="20" s="1"/>
  <c r="W20" i="20"/>
  <c r="AB20" i="20" s="1"/>
  <c r="V20" i="20"/>
  <c r="AA20" i="20" s="1"/>
  <c r="W19" i="20"/>
  <c r="AB19" i="20" s="1"/>
  <c r="V19" i="20"/>
  <c r="W18" i="20"/>
  <c r="AB18" i="20" s="1"/>
  <c r="V18" i="20"/>
  <c r="AA18" i="20" s="1"/>
  <c r="W17" i="20"/>
  <c r="AB17" i="20" s="1"/>
  <c r="V17" i="20"/>
  <c r="AA17" i="20" s="1"/>
  <c r="W16" i="20"/>
  <c r="AB16" i="20" s="1"/>
  <c r="V16" i="20"/>
  <c r="AA16" i="20" s="1"/>
  <c r="W15" i="20"/>
  <c r="AB15" i="20" s="1"/>
  <c r="V15" i="20"/>
  <c r="W14" i="20"/>
  <c r="V14" i="20"/>
  <c r="AA14" i="20" s="1"/>
  <c r="W13" i="20"/>
  <c r="AB13" i="20" s="1"/>
  <c r="V13" i="20"/>
  <c r="AA13" i="20" s="1"/>
  <c r="W12" i="20"/>
  <c r="AB12" i="20" s="1"/>
  <c r="V12" i="20"/>
  <c r="AA12" i="20" s="1"/>
  <c r="W11" i="20"/>
  <c r="AB11" i="20" s="1"/>
  <c r="V11" i="20"/>
  <c r="W10" i="20"/>
  <c r="AB10" i="20" s="1"/>
  <c r="V10" i="20"/>
  <c r="AA10" i="20" s="1"/>
  <c r="W9" i="20"/>
  <c r="AB9" i="20" s="1"/>
  <c r="V9" i="20"/>
  <c r="AA9" i="20" s="1"/>
  <c r="W8" i="20"/>
  <c r="AB8" i="20" s="1"/>
  <c r="V8" i="20"/>
  <c r="AA8" i="20" s="1"/>
  <c r="W7" i="20"/>
  <c r="AB7" i="20" s="1"/>
  <c r="V7" i="20"/>
  <c r="AB26" i="19"/>
  <c r="W26" i="19"/>
  <c r="V26" i="19"/>
  <c r="AA26" i="19" s="1"/>
  <c r="W25" i="19"/>
  <c r="AB25" i="19" s="1"/>
  <c r="V25" i="19"/>
  <c r="AA25" i="19" s="1"/>
  <c r="W24" i="19"/>
  <c r="AB24" i="19" s="1"/>
  <c r="V24" i="19"/>
  <c r="AA24" i="19" s="1"/>
  <c r="W23" i="19"/>
  <c r="AB23" i="19" s="1"/>
  <c r="V23" i="19"/>
  <c r="AA23" i="19" s="1"/>
  <c r="W22" i="19"/>
  <c r="AB22" i="19" s="1"/>
  <c r="V22" i="19"/>
  <c r="AA22" i="19" s="1"/>
  <c r="W21" i="19"/>
  <c r="AB21" i="19" s="1"/>
  <c r="V21" i="19"/>
  <c r="AA21" i="19" s="1"/>
  <c r="W20" i="19"/>
  <c r="AB20" i="19" s="1"/>
  <c r="V20" i="19"/>
  <c r="AA20" i="19" s="1"/>
  <c r="W19" i="19"/>
  <c r="AB19" i="19" s="1"/>
  <c r="V19" i="19"/>
  <c r="AA19" i="19" s="1"/>
  <c r="W18" i="19"/>
  <c r="AB18" i="19" s="1"/>
  <c r="V18" i="19"/>
  <c r="AA18" i="19" s="1"/>
  <c r="AB17" i="19"/>
  <c r="W17" i="19"/>
  <c r="V17" i="19"/>
  <c r="AA17" i="19" s="1"/>
  <c r="W16" i="19"/>
  <c r="AB16" i="19" s="1"/>
  <c r="V16" i="19"/>
  <c r="AA16" i="19" s="1"/>
  <c r="AB15" i="19"/>
  <c r="Y15" i="19"/>
  <c r="W15" i="19"/>
  <c r="V15" i="19"/>
  <c r="AA15" i="19" s="1"/>
  <c r="W14" i="19"/>
  <c r="AB14" i="19" s="1"/>
  <c r="V14" i="19"/>
  <c r="AA14" i="19" s="1"/>
  <c r="W13" i="19"/>
  <c r="Y13" i="19" s="1"/>
  <c r="V13" i="19"/>
  <c r="AA13" i="19" s="1"/>
  <c r="W12" i="19"/>
  <c r="AB12" i="19" s="1"/>
  <c r="V12" i="19"/>
  <c r="AA12" i="19" s="1"/>
  <c r="W11" i="19"/>
  <c r="AB11" i="19" s="1"/>
  <c r="V11" i="19"/>
  <c r="AA11" i="19" s="1"/>
  <c r="W10" i="19"/>
  <c r="AB10" i="19" s="1"/>
  <c r="V10" i="19"/>
  <c r="AA10" i="19" s="1"/>
  <c r="W9" i="19"/>
  <c r="AB9" i="19" s="1"/>
  <c r="V9" i="19"/>
  <c r="AA9" i="19" s="1"/>
  <c r="W8" i="19"/>
  <c r="AB8" i="19" s="1"/>
  <c r="V8" i="19"/>
  <c r="AA8" i="19" s="1"/>
  <c r="W7" i="19"/>
  <c r="AB7" i="19" s="1"/>
  <c r="V7" i="19"/>
  <c r="Y7" i="19" s="1"/>
  <c r="C4" i="69"/>
  <c r="C4" i="67"/>
  <c r="C4" i="66"/>
  <c r="C4" i="65"/>
  <c r="C4" i="63"/>
  <c r="C4" i="62"/>
  <c r="C4" i="60"/>
  <c r="C4" i="59"/>
  <c r="C4" i="58"/>
  <c r="C4" i="57"/>
  <c r="C4" i="71"/>
  <c r="C4" i="56"/>
  <c r="C4" i="55"/>
  <c r="C4" i="54"/>
  <c r="C4" i="53"/>
  <c r="C4" i="52"/>
  <c r="C4" i="68"/>
  <c r="C4" i="50"/>
  <c r="C4" i="49"/>
  <c r="C4" i="24"/>
  <c r="C4" i="26"/>
  <c r="C4" i="47"/>
  <c r="C4" i="22"/>
  <c r="C4" i="45"/>
  <c r="C4" i="29"/>
  <c r="C4" i="46"/>
  <c r="C4" i="20"/>
  <c r="C4" i="19"/>
  <c r="T12" i="18"/>
  <c r="X12" i="18" s="1"/>
  <c r="U12" i="18"/>
  <c r="Y12" i="18" s="1"/>
  <c r="T13" i="18"/>
  <c r="U13" i="18"/>
  <c r="Y13" i="18" s="1"/>
  <c r="T14" i="18"/>
  <c r="U14" i="18"/>
  <c r="Y14" i="18" s="1"/>
  <c r="T15" i="18"/>
  <c r="U15" i="18"/>
  <c r="Y15" i="18" s="1"/>
  <c r="T17" i="18"/>
  <c r="X17" i="18" s="1"/>
  <c r="U17" i="18"/>
  <c r="Y17" i="18" s="1"/>
  <c r="T18" i="18"/>
  <c r="U18" i="18"/>
  <c r="Y18" i="18" s="1"/>
  <c r="T19" i="18"/>
  <c r="X19" i="18" s="1"/>
  <c r="U19" i="18"/>
  <c r="Y19" i="18" s="1"/>
  <c r="T20" i="18"/>
  <c r="X20" i="18" s="1"/>
  <c r="U20" i="18"/>
  <c r="T21" i="18"/>
  <c r="X21" i="18" s="1"/>
  <c r="U21" i="18"/>
  <c r="Y21" i="18" s="1"/>
  <c r="T22" i="18"/>
  <c r="U22" i="18"/>
  <c r="Y22" i="18" s="1"/>
  <c r="T23" i="18"/>
  <c r="X23" i="18" s="1"/>
  <c r="U23" i="18"/>
  <c r="Y23" i="18" s="1"/>
  <c r="T24" i="18"/>
  <c r="X24" i="18" s="1"/>
  <c r="U24" i="18"/>
  <c r="T25" i="18"/>
  <c r="U25" i="18"/>
  <c r="Y25" i="18" s="1"/>
  <c r="T26" i="18"/>
  <c r="X26" i="18" s="1"/>
  <c r="U26" i="18"/>
  <c r="Y26" i="18" s="1"/>
  <c r="T27" i="18"/>
  <c r="U27" i="18"/>
  <c r="Y27" i="18" s="1"/>
  <c r="T28" i="18"/>
  <c r="X28" i="18" s="1"/>
  <c r="U28" i="18"/>
  <c r="T29" i="18"/>
  <c r="U29" i="18"/>
  <c r="Y29" i="18" s="1"/>
  <c r="T30" i="18"/>
  <c r="U30" i="18"/>
  <c r="Y30" i="18" s="1"/>
  <c r="T31" i="18"/>
  <c r="X31" i="18" s="1"/>
  <c r="U31" i="18"/>
  <c r="Y31" i="18" s="1"/>
  <c r="T32" i="18"/>
  <c r="U32" i="18"/>
  <c r="Y32" i="18" s="1"/>
  <c r="T33" i="18"/>
  <c r="U33" i="18"/>
  <c r="Y33" i="18" s="1"/>
  <c r="T34" i="18"/>
  <c r="U34" i="18"/>
  <c r="Y34" i="18" s="1"/>
  <c r="T35" i="18"/>
  <c r="U35" i="18"/>
  <c r="Y35" i="18" s="1"/>
  <c r="T37" i="18"/>
  <c r="X37" i="18" s="1"/>
  <c r="U37" i="18"/>
  <c r="Y37" i="18" s="1"/>
  <c r="T38" i="18"/>
  <c r="U38" i="18"/>
  <c r="Y38" i="18" s="1"/>
  <c r="T39" i="18"/>
  <c r="X39" i="18" s="1"/>
  <c r="U39" i="18"/>
  <c r="Y39" i="18" s="1"/>
  <c r="T40" i="18"/>
  <c r="U40" i="18"/>
  <c r="Y40" i="18" s="1"/>
  <c r="T41" i="18"/>
  <c r="X41" i="18" s="1"/>
  <c r="U41" i="18"/>
  <c r="Y41" i="18" s="1"/>
  <c r="T42" i="18"/>
  <c r="U42" i="18"/>
  <c r="Y42" i="18" s="1"/>
  <c r="T43" i="18"/>
  <c r="X43" i="18" s="1"/>
  <c r="U43" i="18"/>
  <c r="Y43" i="18" s="1"/>
  <c r="T44" i="18"/>
  <c r="X44" i="18" s="1"/>
  <c r="U44" i="18"/>
  <c r="Y44" i="18" s="1"/>
  <c r="T45" i="18"/>
  <c r="X45" i="18" s="1"/>
  <c r="U45" i="18"/>
  <c r="Y45" i="18" s="1"/>
  <c r="T46" i="18"/>
  <c r="U46" i="18"/>
  <c r="Y46" i="18" s="1"/>
  <c r="T47" i="18"/>
  <c r="U47" i="18"/>
  <c r="Y47" i="18" s="1"/>
  <c r="T49" i="18"/>
  <c r="U49" i="18"/>
  <c r="Y49" i="18" s="1"/>
  <c r="T50" i="18"/>
  <c r="X50" i="18" s="1"/>
  <c r="U50" i="18"/>
  <c r="Y50" i="18" s="1"/>
  <c r="T51" i="18"/>
  <c r="X51" i="18" s="1"/>
  <c r="U51" i="18"/>
  <c r="Y51" i="18" s="1"/>
  <c r="T52" i="18"/>
  <c r="X52" i="18" s="1"/>
  <c r="U52" i="18"/>
  <c r="T53" i="18"/>
  <c r="U53" i="18"/>
  <c r="Y53" i="18" s="1"/>
  <c r="T54" i="18"/>
  <c r="X54" i="18" s="1"/>
  <c r="U54" i="18"/>
  <c r="Y54" i="18" s="1"/>
  <c r="T55" i="18"/>
  <c r="X55" i="18" s="1"/>
  <c r="U55" i="18"/>
  <c r="Y55" i="18" s="1"/>
  <c r="T56" i="18"/>
  <c r="X56" i="18" s="1"/>
  <c r="U56" i="18"/>
  <c r="Y56" i="18" s="1"/>
  <c r="T57" i="18"/>
  <c r="X57" i="18" s="1"/>
  <c r="U57" i="18"/>
  <c r="Y57" i="18" s="1"/>
  <c r="T58" i="18"/>
  <c r="U58" i="18"/>
  <c r="Y58" i="18" s="1"/>
  <c r="T59" i="18"/>
  <c r="U59" i="18"/>
  <c r="Y59" i="18" s="1"/>
  <c r="T60" i="18"/>
  <c r="X60" i="18" s="1"/>
  <c r="U60" i="18"/>
  <c r="T61" i="18"/>
  <c r="X61" i="18" s="1"/>
  <c r="U61" i="18"/>
  <c r="Y61" i="18" s="1"/>
  <c r="T62" i="18"/>
  <c r="U62" i="18"/>
  <c r="Y62" i="18" s="1"/>
  <c r="T63" i="18"/>
  <c r="X63" i="18" s="1"/>
  <c r="U63" i="18"/>
  <c r="Y63" i="18" s="1"/>
  <c r="T64" i="18"/>
  <c r="X64" i="18" s="1"/>
  <c r="U64" i="18"/>
  <c r="Y64" i="18" s="1"/>
  <c r="T65" i="18"/>
  <c r="X65" i="18" s="1"/>
  <c r="U65" i="18"/>
  <c r="Y65" i="18" s="1"/>
  <c r="T66" i="18"/>
  <c r="U66" i="18"/>
  <c r="Y66" i="18" s="1"/>
  <c r="T67" i="18"/>
  <c r="X67" i="18" s="1"/>
  <c r="U67" i="18"/>
  <c r="Y67" i="18" s="1"/>
  <c r="T68" i="18"/>
  <c r="X68" i="18" s="1"/>
  <c r="U68" i="18"/>
  <c r="Y68" i="18" s="1"/>
  <c r="T69" i="18"/>
  <c r="U69" i="18"/>
  <c r="Y69" i="18" s="1"/>
  <c r="T70" i="18"/>
  <c r="X70" i="18" s="1"/>
  <c r="U70" i="18"/>
  <c r="Y70" i="18" s="1"/>
  <c r="T71" i="18"/>
  <c r="X71" i="18" s="1"/>
  <c r="U71" i="18"/>
  <c r="Y71" i="18" s="1"/>
  <c r="T72" i="18"/>
  <c r="U72" i="18"/>
  <c r="Y72" i="18" s="1"/>
  <c r="T73" i="18"/>
  <c r="U73" i="18"/>
  <c r="Y73" i="18" s="1"/>
  <c r="T74" i="18"/>
  <c r="U74" i="18"/>
  <c r="Y74" i="18" s="1"/>
  <c r="T75" i="18"/>
  <c r="X75" i="18" s="1"/>
  <c r="U75" i="18"/>
  <c r="Y75" i="18" s="1"/>
  <c r="T76" i="18"/>
  <c r="X76" i="18" s="1"/>
  <c r="U76" i="18"/>
  <c r="T77" i="18"/>
  <c r="X77" i="18" s="1"/>
  <c r="U77" i="18"/>
  <c r="Y77" i="18" s="1"/>
  <c r="T78" i="18"/>
  <c r="U78" i="18"/>
  <c r="Y78" i="18" s="1"/>
  <c r="T79" i="18"/>
  <c r="X79" i="18" s="1"/>
  <c r="U79" i="18"/>
  <c r="Y79" i="18" s="1"/>
  <c r="T80" i="18"/>
  <c r="U80" i="18"/>
  <c r="Y80" i="18" s="1"/>
  <c r="T81" i="18"/>
  <c r="X81" i="18" s="1"/>
  <c r="U81" i="18"/>
  <c r="Y81" i="18" s="1"/>
  <c r="T82" i="18"/>
  <c r="U82" i="18"/>
  <c r="Y82" i="18" s="1"/>
  <c r="T83" i="18"/>
  <c r="U83" i="18"/>
  <c r="Y83" i="18" s="1"/>
  <c r="T84" i="18"/>
  <c r="X84" i="18" s="1"/>
  <c r="U84" i="18"/>
  <c r="Y84" i="18" s="1"/>
  <c r="T85" i="18"/>
  <c r="X85" i="18" s="1"/>
  <c r="U85" i="18"/>
  <c r="Y85" i="18" s="1"/>
  <c r="T86" i="18"/>
  <c r="X86" i="18" s="1"/>
  <c r="U86" i="18"/>
  <c r="Y86" i="18" s="1"/>
  <c r="T87" i="18"/>
  <c r="U87" i="18"/>
  <c r="Y87" i="18" s="1"/>
  <c r="T88" i="18"/>
  <c r="X88" i="18" s="1"/>
  <c r="U88" i="18"/>
  <c r="Y88" i="18" s="1"/>
  <c r="T89" i="18"/>
  <c r="X89" i="18" s="1"/>
  <c r="U89" i="18"/>
  <c r="Y89" i="18" s="1"/>
  <c r="T90" i="18"/>
  <c r="U90" i="18"/>
  <c r="Y90" i="18" s="1"/>
  <c r="T91" i="18"/>
  <c r="X91" i="18" s="1"/>
  <c r="U91" i="18"/>
  <c r="Y91" i="18" s="1"/>
  <c r="T92" i="18"/>
  <c r="X92" i="18" s="1"/>
  <c r="U92" i="18"/>
  <c r="Y92" i="18" s="1"/>
  <c r="T93" i="18"/>
  <c r="U93" i="18"/>
  <c r="Y93" i="18" s="1"/>
  <c r="T94" i="18"/>
  <c r="U94" i="18"/>
  <c r="Y94" i="18" s="1"/>
  <c r="T95" i="18"/>
  <c r="X95" i="18" s="1"/>
  <c r="U95" i="18"/>
  <c r="Y95" i="18" s="1"/>
  <c r="T96" i="18"/>
  <c r="X96" i="18" s="1"/>
  <c r="U96" i="18"/>
  <c r="Y96" i="18" s="1"/>
  <c r="T97" i="18"/>
  <c r="X97" i="18" s="1"/>
  <c r="U97" i="18"/>
  <c r="T98" i="18"/>
  <c r="U98" i="18"/>
  <c r="Y98" i="18" s="1"/>
  <c r="T99" i="18"/>
  <c r="U99" i="18"/>
  <c r="Y99" i="18" s="1"/>
  <c r="T100" i="18"/>
  <c r="X100" i="18" s="1"/>
  <c r="U100" i="18"/>
  <c r="Y100" i="18" s="1"/>
  <c r="T101" i="18"/>
  <c r="X101" i="18" s="1"/>
  <c r="U101" i="18"/>
  <c r="Y101" i="18" s="1"/>
  <c r="T102" i="18"/>
  <c r="X102" i="18" s="1"/>
  <c r="U102" i="18"/>
  <c r="Y102" i="18" s="1"/>
  <c r="T103" i="18"/>
  <c r="X103" i="18" s="1"/>
  <c r="U103" i="18"/>
  <c r="Y103" i="18" s="1"/>
  <c r="T104" i="18"/>
  <c r="U104" i="18"/>
  <c r="Y104" i="18" s="1"/>
  <c r="T105" i="18"/>
  <c r="U105" i="18"/>
  <c r="Y105" i="18" s="1"/>
  <c r="T106" i="18"/>
  <c r="U106" i="18"/>
  <c r="Y106" i="18" s="1"/>
  <c r="T107" i="18"/>
  <c r="X107" i="18" s="1"/>
  <c r="U107" i="18"/>
  <c r="Y107" i="18" s="1"/>
  <c r="T108" i="18"/>
  <c r="X108" i="18" s="1"/>
  <c r="U108" i="18"/>
  <c r="Y108" i="18" s="1"/>
  <c r="T109" i="18"/>
  <c r="U109" i="18"/>
  <c r="Y109" i="18" s="1"/>
  <c r="T110" i="18"/>
  <c r="X110" i="18" s="1"/>
  <c r="U110" i="18"/>
  <c r="Y110" i="18" s="1"/>
  <c r="T111" i="18"/>
  <c r="X111" i="18" s="1"/>
  <c r="U111" i="18"/>
  <c r="Y111" i="18" s="1"/>
  <c r="T112" i="18"/>
  <c r="U112" i="18"/>
  <c r="Y112" i="18" s="1"/>
  <c r="T113" i="18"/>
  <c r="X113" i="18" s="1"/>
  <c r="U113" i="18"/>
  <c r="Y113" i="18" s="1"/>
  <c r="T114" i="18"/>
  <c r="X114" i="18" s="1"/>
  <c r="U114" i="18"/>
  <c r="Y114" i="18" s="1"/>
  <c r="T115" i="18"/>
  <c r="X115" i="18" s="1"/>
  <c r="U115" i="18"/>
  <c r="Y115" i="18" s="1"/>
  <c r="T8" i="18"/>
  <c r="U8" i="18"/>
  <c r="Y8" i="18" s="1"/>
  <c r="T9" i="18"/>
  <c r="X9" i="18" s="1"/>
  <c r="U9" i="18"/>
  <c r="Y9" i="18" s="1"/>
  <c r="T10" i="18"/>
  <c r="X10" i="18" s="1"/>
  <c r="U10" i="18"/>
  <c r="Y10" i="18" s="1"/>
  <c r="S28" i="48"/>
  <c r="M21" i="28" s="1"/>
  <c r="T28" i="48"/>
  <c r="N21" i="28" s="1"/>
  <c r="U28" i="48"/>
  <c r="O21" i="28" s="1"/>
  <c r="Q21" i="28" s="1"/>
  <c r="R28" i="48"/>
  <c r="L21" i="28" s="1"/>
  <c r="S28" i="25"/>
  <c r="M16" i="28" s="1"/>
  <c r="T28" i="25"/>
  <c r="N16" i="28" s="1"/>
  <c r="P16" i="28" s="1"/>
  <c r="U28" i="25"/>
  <c r="O16" i="28" s="1"/>
  <c r="R28" i="25"/>
  <c r="L16" i="28" s="1"/>
  <c r="T11" i="18"/>
  <c r="X11" i="18" s="1"/>
  <c r="U11" i="18"/>
  <c r="Y11" i="18" s="1"/>
  <c r="V9" i="23"/>
  <c r="U48" i="18"/>
  <c r="Y48" i="18" s="1"/>
  <c r="T48" i="18"/>
  <c r="X48" i="18" s="1"/>
  <c r="U36" i="18"/>
  <c r="Y36" i="18" s="1"/>
  <c r="T36" i="18"/>
  <c r="X36" i="18" s="1"/>
  <c r="U16" i="18"/>
  <c r="Y16" i="18" s="1"/>
  <c r="T16" i="18"/>
  <c r="W26" i="21"/>
  <c r="AB26" i="21" s="1"/>
  <c r="V26" i="21"/>
  <c r="AA26" i="21" s="1"/>
  <c r="W25" i="21"/>
  <c r="AB25" i="21" s="1"/>
  <c r="V25" i="21"/>
  <c r="AA25" i="21" s="1"/>
  <c r="W24" i="21"/>
  <c r="AB24" i="21" s="1"/>
  <c r="V24" i="21"/>
  <c r="AA24" i="21" s="1"/>
  <c r="AA23" i="21"/>
  <c r="W23" i="21"/>
  <c r="AB23" i="21" s="1"/>
  <c r="V23" i="21"/>
  <c r="W22" i="21"/>
  <c r="AB22" i="21" s="1"/>
  <c r="V22" i="21"/>
  <c r="AA22" i="21" s="1"/>
  <c r="W21" i="21"/>
  <c r="AB21" i="21" s="1"/>
  <c r="V21" i="21"/>
  <c r="AA21" i="21" s="1"/>
  <c r="W20" i="21"/>
  <c r="AB20" i="21" s="1"/>
  <c r="V20" i="21"/>
  <c r="AA20" i="21" s="1"/>
  <c r="W19" i="21"/>
  <c r="AB19" i="21" s="1"/>
  <c r="V19" i="21"/>
  <c r="Y19" i="21" s="1"/>
  <c r="W18" i="21"/>
  <c r="AB18" i="21" s="1"/>
  <c r="V18" i="21"/>
  <c r="AA18" i="21" s="1"/>
  <c r="W17" i="21"/>
  <c r="AB17" i="21" s="1"/>
  <c r="V17" i="21"/>
  <c r="AA17" i="21" s="1"/>
  <c r="W16" i="21"/>
  <c r="AB16" i="21" s="1"/>
  <c r="V16" i="21"/>
  <c r="AA16" i="21" s="1"/>
  <c r="AA15" i="21"/>
  <c r="W15" i="21"/>
  <c r="AB15" i="21" s="1"/>
  <c r="V15" i="21"/>
  <c r="W14" i="21"/>
  <c r="AB14" i="21" s="1"/>
  <c r="V14" i="21"/>
  <c r="AA14" i="21" s="1"/>
  <c r="W13" i="21"/>
  <c r="AB13" i="21" s="1"/>
  <c r="V13" i="21"/>
  <c r="AA13" i="21" s="1"/>
  <c r="W12" i="21"/>
  <c r="AB12" i="21" s="1"/>
  <c r="V12" i="21"/>
  <c r="AA12" i="21" s="1"/>
  <c r="W11" i="21"/>
  <c r="AB11" i="21" s="1"/>
  <c r="V11" i="21"/>
  <c r="Y11" i="21" s="1"/>
  <c r="W10" i="21"/>
  <c r="AB10" i="21" s="1"/>
  <c r="V10" i="21"/>
  <c r="AA10" i="21" s="1"/>
  <c r="W9" i="21"/>
  <c r="AB9" i="21" s="1"/>
  <c r="V9" i="21"/>
  <c r="W8" i="21"/>
  <c r="AB8" i="21" s="1"/>
  <c r="V8" i="21"/>
  <c r="AA8" i="21" s="1"/>
  <c r="AA7" i="21"/>
  <c r="W7" i="21"/>
  <c r="AB7" i="21" s="1"/>
  <c r="V7" i="21"/>
  <c r="AB27" i="48"/>
  <c r="AA27" i="48"/>
  <c r="AB26" i="48"/>
  <c r="Y26" i="48"/>
  <c r="AA25" i="48"/>
  <c r="Y25" i="48"/>
  <c r="AA24" i="48"/>
  <c r="Y24" i="48"/>
  <c r="AA23" i="48"/>
  <c r="Y23" i="48"/>
  <c r="AA22" i="48"/>
  <c r="Y22" i="48"/>
  <c r="AA21" i="48"/>
  <c r="Y21" i="48"/>
  <c r="AA20" i="48"/>
  <c r="Y20" i="48"/>
  <c r="AA19" i="48"/>
  <c r="Y19" i="48"/>
  <c r="AA18" i="48"/>
  <c r="Y18" i="48"/>
  <c r="AA17" i="48"/>
  <c r="Y17" i="48"/>
  <c r="AB16" i="48"/>
  <c r="AA16" i="48"/>
  <c r="Y16" i="48"/>
  <c r="AB15" i="48"/>
  <c r="AA15" i="48"/>
  <c r="Y15" i="48"/>
  <c r="AB14" i="48"/>
  <c r="AA14" i="48"/>
  <c r="Y14" i="48"/>
  <c r="AB13" i="48"/>
  <c r="AA13" i="48"/>
  <c r="Y13" i="48"/>
  <c r="AB12" i="48"/>
  <c r="AA12" i="48"/>
  <c r="Y12" i="48"/>
  <c r="AB11" i="48"/>
  <c r="AA11" i="48"/>
  <c r="AB10" i="48"/>
  <c r="AA10" i="48"/>
  <c r="Y10" i="48"/>
  <c r="AB9" i="48"/>
  <c r="AA9" i="48"/>
  <c r="Y9" i="48"/>
  <c r="W8" i="48"/>
  <c r="AB8" i="48" s="1"/>
  <c r="V8" i="48"/>
  <c r="AA8" i="48" s="1"/>
  <c r="AB7" i="48"/>
  <c r="AA7" i="48"/>
  <c r="Y7" i="48"/>
  <c r="AB27" i="70"/>
  <c r="AA27" i="70"/>
  <c r="AB26" i="70"/>
  <c r="AA26" i="70"/>
  <c r="AB25" i="70"/>
  <c r="AA25" i="70"/>
  <c r="AB24" i="70"/>
  <c r="AA24" i="70"/>
  <c r="AB23" i="70"/>
  <c r="AA23" i="70"/>
  <c r="AB22" i="70"/>
  <c r="AA22" i="70"/>
  <c r="AB21" i="70"/>
  <c r="AA21" i="70"/>
  <c r="AB20" i="70"/>
  <c r="AA20" i="70"/>
  <c r="AB19" i="70"/>
  <c r="AA19" i="70"/>
  <c r="AB18" i="70"/>
  <c r="AA18" i="70"/>
  <c r="AB17" i="70"/>
  <c r="AA17" i="70"/>
  <c r="AB16" i="70"/>
  <c r="AA16" i="70"/>
  <c r="AB15" i="70"/>
  <c r="AA15" i="70"/>
  <c r="AB14" i="70"/>
  <c r="AA14" i="70"/>
  <c r="AB13" i="70"/>
  <c r="AA13" i="70"/>
  <c r="AB12" i="70"/>
  <c r="AA12" i="70"/>
  <c r="AB11" i="70"/>
  <c r="AA11" i="70"/>
  <c r="AB10" i="70"/>
  <c r="AA10" i="70"/>
  <c r="Y10" i="70"/>
  <c r="AB9" i="70"/>
  <c r="AA9" i="70"/>
  <c r="Y9" i="70"/>
  <c r="AB8" i="70"/>
  <c r="AA8" i="70"/>
  <c r="Y8" i="70"/>
  <c r="AB7" i="70"/>
  <c r="W7" i="70"/>
  <c r="V7" i="70"/>
  <c r="Y7" i="70" s="1"/>
  <c r="AB12" i="25"/>
  <c r="AA12" i="25"/>
  <c r="AB11" i="25"/>
  <c r="AA11" i="25"/>
  <c r="W10" i="25"/>
  <c r="AB10" i="25" s="1"/>
  <c r="V10" i="25"/>
  <c r="AA10" i="25" s="1"/>
  <c r="W9" i="25"/>
  <c r="AB9" i="25" s="1"/>
  <c r="V9" i="25"/>
  <c r="AA9" i="25" s="1"/>
  <c r="AB8" i="25"/>
  <c r="W8" i="25"/>
  <c r="V8" i="25"/>
  <c r="Y8" i="25" s="1"/>
  <c r="AC8" i="25" s="1"/>
  <c r="W7" i="25"/>
  <c r="AB7" i="25" s="1"/>
  <c r="AB29" i="25" s="1"/>
  <c r="V7" i="25"/>
  <c r="AA7" i="25" s="1"/>
  <c r="W26" i="23"/>
  <c r="AB26" i="23" s="1"/>
  <c r="V26" i="23"/>
  <c r="AA26" i="23" s="1"/>
  <c r="AB25" i="23"/>
  <c r="W25" i="23"/>
  <c r="V25" i="23"/>
  <c r="AA25" i="23" s="1"/>
  <c r="W24" i="23"/>
  <c r="AB24" i="23" s="1"/>
  <c r="V24" i="23"/>
  <c r="AA24" i="23" s="1"/>
  <c r="W23" i="23"/>
  <c r="AB23" i="23" s="1"/>
  <c r="V23" i="23"/>
  <c r="AA23" i="23" s="1"/>
  <c r="W22" i="23"/>
  <c r="AB22" i="23" s="1"/>
  <c r="V22" i="23"/>
  <c r="AA22" i="23" s="1"/>
  <c r="AB21" i="23"/>
  <c r="W21" i="23"/>
  <c r="V21" i="23"/>
  <c r="AA21" i="23" s="1"/>
  <c r="AB20" i="23"/>
  <c r="AA20" i="23"/>
  <c r="W20" i="23"/>
  <c r="V20" i="23"/>
  <c r="Y20" i="23" s="1"/>
  <c r="W19" i="23"/>
  <c r="AB19" i="23" s="1"/>
  <c r="V19" i="23"/>
  <c r="AA19" i="23" s="1"/>
  <c r="W18" i="23"/>
  <c r="AB18" i="23" s="1"/>
  <c r="V18" i="23"/>
  <c r="AA18" i="23" s="1"/>
  <c r="AB17" i="23"/>
  <c r="W17" i="23"/>
  <c r="V17" i="23"/>
  <c r="AA17" i="23" s="1"/>
  <c r="W16" i="23"/>
  <c r="AB16" i="23" s="1"/>
  <c r="V16" i="23"/>
  <c r="AA16" i="23" s="1"/>
  <c r="W15" i="23"/>
  <c r="AB15" i="23" s="1"/>
  <c r="V15" i="23"/>
  <c r="AA15" i="23" s="1"/>
  <c r="W14" i="23"/>
  <c r="AB14" i="23" s="1"/>
  <c r="V14" i="23"/>
  <c r="AA14" i="23" s="1"/>
  <c r="AB13" i="23"/>
  <c r="W13" i="23"/>
  <c r="V13" i="23"/>
  <c r="AA13" i="23" s="1"/>
  <c r="AB12" i="23"/>
  <c r="W12" i="23"/>
  <c r="V12" i="23"/>
  <c r="AA12" i="23" s="1"/>
  <c r="W11" i="23"/>
  <c r="AB11" i="23" s="1"/>
  <c r="V11" i="23"/>
  <c r="AA11" i="23" s="1"/>
  <c r="W10" i="23"/>
  <c r="AB10" i="23" s="1"/>
  <c r="V10" i="23"/>
  <c r="AA10" i="23" s="1"/>
  <c r="AB9" i="23"/>
  <c r="AA9" i="23"/>
  <c r="AB8" i="23"/>
  <c r="Y8" i="23"/>
  <c r="V8" i="23"/>
  <c r="AA8" i="23" s="1"/>
  <c r="W7" i="23"/>
  <c r="V7" i="23"/>
  <c r="AA14" i="62" l="1"/>
  <c r="Y14" i="62"/>
  <c r="Y22" i="65"/>
  <c r="AA22" i="65"/>
  <c r="AB11" i="66"/>
  <c r="Y11" i="66"/>
  <c r="AA23" i="66"/>
  <c r="Y23" i="66"/>
  <c r="AB20" i="67"/>
  <c r="Y20" i="67"/>
  <c r="Y16" i="23"/>
  <c r="Y24" i="23"/>
  <c r="AA11" i="21"/>
  <c r="Y14" i="21"/>
  <c r="AA19" i="21"/>
  <c r="Y22" i="21"/>
  <c r="P21" i="28"/>
  <c r="R21" i="28" s="1"/>
  <c r="Y11" i="19"/>
  <c r="AB13" i="19"/>
  <c r="Y25" i="19"/>
  <c r="Y14" i="46"/>
  <c r="AB29" i="26"/>
  <c r="Y19" i="54"/>
  <c r="AA19" i="54"/>
  <c r="AA23" i="56"/>
  <c r="Y23" i="56"/>
  <c r="AB15" i="59"/>
  <c r="Y15" i="59"/>
  <c r="Y8" i="58"/>
  <c r="AA8" i="58"/>
  <c r="Y28" i="70"/>
  <c r="Y24" i="46"/>
  <c r="AA27" i="29"/>
  <c r="Y27" i="29"/>
  <c r="AB12" i="22"/>
  <c r="Y12" i="22"/>
  <c r="Y12" i="63"/>
  <c r="AA12" i="63"/>
  <c r="Y19" i="65"/>
  <c r="AA19" i="65"/>
  <c r="AA18" i="55"/>
  <c r="Y18" i="55"/>
  <c r="AA7" i="70"/>
  <c r="Y15" i="21"/>
  <c r="Y23" i="21"/>
  <c r="Q16" i="28"/>
  <c r="Y12" i="46"/>
  <c r="Y15" i="46"/>
  <c r="AA15" i="46"/>
  <c r="AA20" i="29"/>
  <c r="Y20" i="29"/>
  <c r="AA23" i="22"/>
  <c r="Y23" i="22"/>
  <c r="AA8" i="53"/>
  <c r="Y8" i="53"/>
  <c r="Y13" i="57"/>
  <c r="AA13" i="57"/>
  <c r="AB22" i="59"/>
  <c r="Y22" i="59"/>
  <c r="AA22" i="62"/>
  <c r="AA30" i="62" s="1"/>
  <c r="Y22" i="62"/>
  <c r="R16" i="28"/>
  <c r="O44" i="28"/>
  <c r="Y21" i="19"/>
  <c r="Y8" i="46"/>
  <c r="Y10" i="46"/>
  <c r="AA11" i="29"/>
  <c r="Y11" i="29"/>
  <c r="Y17" i="29"/>
  <c r="Y12" i="45"/>
  <c r="Y26" i="26"/>
  <c r="AA26" i="26"/>
  <c r="Y23" i="54"/>
  <c r="AA23" i="54"/>
  <c r="Y26" i="46"/>
  <c r="Y12" i="23"/>
  <c r="Y10" i="21"/>
  <c r="Y18" i="21"/>
  <c r="Y26" i="21"/>
  <c r="Y7" i="21"/>
  <c r="N44" i="28"/>
  <c r="Y19" i="19"/>
  <c r="Y22" i="46"/>
  <c r="AA26" i="47"/>
  <c r="Y26" i="47"/>
  <c r="Y23" i="67"/>
  <c r="AA23" i="67"/>
  <c r="X19" i="69"/>
  <c r="Z19" i="69"/>
  <c r="Z29" i="69" s="1"/>
  <c r="Y8" i="68"/>
  <c r="AA8" i="68"/>
  <c r="AA8" i="25"/>
  <c r="AA29" i="25" s="1"/>
  <c r="Y17" i="19"/>
  <c r="Y23" i="20"/>
  <c r="Y7" i="46"/>
  <c r="Y11" i="46"/>
  <c r="AA11" i="46"/>
  <c r="Y20" i="46"/>
  <c r="AA20" i="45"/>
  <c r="Y20" i="45"/>
  <c r="Y15" i="54"/>
  <c r="AA15" i="54"/>
  <c r="AA25" i="56"/>
  <c r="Y25" i="56"/>
  <c r="AA15" i="71"/>
  <c r="AA29" i="71" s="1"/>
  <c r="Y15" i="71"/>
  <c r="Y25" i="29"/>
  <c r="Y29" i="29"/>
  <c r="Y20" i="22"/>
  <c r="Y8" i="47"/>
  <c r="Y8" i="26"/>
  <c r="Y17" i="24"/>
  <c r="Y7" i="50"/>
  <c r="Y11" i="68"/>
  <c r="Y11" i="52"/>
  <c r="Y19" i="52"/>
  <c r="Y7" i="54"/>
  <c r="V28" i="54"/>
  <c r="Y11" i="54"/>
  <c r="Y10" i="55"/>
  <c r="Y20" i="55"/>
  <c r="Y15" i="56"/>
  <c r="Y17" i="56"/>
  <c r="Y10" i="71"/>
  <c r="Y11" i="57"/>
  <c r="Y23" i="57"/>
  <c r="Y18" i="58"/>
  <c r="Y26" i="58"/>
  <c r="Y11" i="60"/>
  <c r="Y18" i="60"/>
  <c r="Y23" i="60"/>
  <c r="Y11" i="62"/>
  <c r="Y19" i="62"/>
  <c r="Y7" i="63"/>
  <c r="Y12" i="65"/>
  <c r="Y18" i="67"/>
  <c r="Y13" i="29"/>
  <c r="Y28" i="29"/>
  <c r="Y19" i="47"/>
  <c r="Y23" i="68"/>
  <c r="Y22" i="52"/>
  <c r="Y11" i="53"/>
  <c r="Y19" i="53"/>
  <c r="AB11" i="62"/>
  <c r="AB19" i="62"/>
  <c r="Y10" i="63"/>
  <c r="Y20" i="63"/>
  <c r="Y11" i="67"/>
  <c r="Y8" i="45"/>
  <c r="Y16" i="47"/>
  <c r="Y24" i="47"/>
  <c r="AA9" i="24"/>
  <c r="AA17" i="24"/>
  <c r="AA7" i="50"/>
  <c r="Y10" i="50"/>
  <c r="AA15" i="50"/>
  <c r="Y12" i="68"/>
  <c r="AA20" i="68"/>
  <c r="V28" i="52"/>
  <c r="Y11" i="55"/>
  <c r="Y26" i="55"/>
  <c r="Y7" i="57"/>
  <c r="AA11" i="58"/>
  <c r="Y11" i="59"/>
  <c r="Y18" i="59"/>
  <c r="Y7" i="60"/>
  <c r="Y26" i="60"/>
  <c r="Y8" i="65"/>
  <c r="AA10" i="65"/>
  <c r="Y7" i="66"/>
  <c r="Y28" i="66" s="1"/>
  <c r="Y14" i="66"/>
  <c r="Y26" i="66"/>
  <c r="Y8" i="67"/>
  <c r="Y26" i="67"/>
  <c r="Z23" i="69"/>
  <c r="Y16" i="29"/>
  <c r="Y8" i="22"/>
  <c r="Y13" i="22"/>
  <c r="Y19" i="26"/>
  <c r="W28" i="52"/>
  <c r="AB7" i="54"/>
  <c r="Y16" i="55"/>
  <c r="AA9" i="57"/>
  <c r="Y12" i="57"/>
  <c r="AA16" i="57"/>
  <c r="AA21" i="57"/>
  <c r="Y14" i="58"/>
  <c r="AA16" i="58"/>
  <c r="Y14" i="60"/>
  <c r="Y19" i="60"/>
  <c r="AA10" i="63"/>
  <c r="Y11" i="65"/>
  <c r="AA15" i="65"/>
  <c r="Y19" i="66"/>
  <c r="AA11" i="67"/>
  <c r="Y16" i="67"/>
  <c r="X13" i="69"/>
  <c r="AA19" i="46"/>
  <c r="Y7" i="29"/>
  <c r="Y16" i="45"/>
  <c r="Y21" i="45"/>
  <c r="Y24" i="22"/>
  <c r="Y28" i="47"/>
  <c r="AA7" i="24"/>
  <c r="AA15" i="24"/>
  <c r="V28" i="68"/>
  <c r="AA12" i="68"/>
  <c r="AA29" i="68" s="1"/>
  <c r="Y7" i="52"/>
  <c r="Y7" i="53"/>
  <c r="V28" i="53"/>
  <c r="Y14" i="55"/>
  <c r="Y24" i="55"/>
  <c r="Y11" i="71"/>
  <c r="AA19" i="58"/>
  <c r="AA29" i="58" s="1"/>
  <c r="Y22" i="58"/>
  <c r="Y7" i="62"/>
  <c r="Y15" i="62"/>
  <c r="Y23" i="62"/>
  <c r="AA8" i="63"/>
  <c r="Y24" i="63"/>
  <c r="AA26" i="63"/>
  <c r="Y10" i="66"/>
  <c r="AA19" i="67"/>
  <c r="X7" i="69"/>
  <c r="X17" i="69"/>
  <c r="Y9" i="45"/>
  <c r="AA13" i="22"/>
  <c r="Y12" i="47"/>
  <c r="Y7" i="68"/>
  <c r="W28" i="68"/>
  <c r="Y16" i="68"/>
  <c r="AA24" i="68"/>
  <c r="AA7" i="52"/>
  <c r="AA29" i="52" s="1"/>
  <c r="W28" i="53"/>
  <c r="Y15" i="53"/>
  <c r="Y23" i="53"/>
  <c r="Y24" i="54"/>
  <c r="Y8" i="57"/>
  <c r="AA12" i="57"/>
  <c r="AA29" i="57" s="1"/>
  <c r="Y17" i="57"/>
  <c r="Y20" i="57"/>
  <c r="AA7" i="58"/>
  <c r="Y15" i="58"/>
  <c r="Y10" i="60"/>
  <c r="AA12" i="60"/>
  <c r="Y22" i="60"/>
  <c r="AB7" i="62"/>
  <c r="Y10" i="62"/>
  <c r="Y18" i="62"/>
  <c r="Y26" i="62"/>
  <c r="Y11" i="63"/>
  <c r="AA18" i="63"/>
  <c r="AA11" i="65"/>
  <c r="AA29" i="65" s="1"/>
  <c r="AB30" i="65" s="1"/>
  <c r="Y15" i="67"/>
  <c r="Y24" i="67"/>
  <c r="X21" i="69"/>
  <c r="Y9" i="22"/>
  <c r="Y15" i="47"/>
  <c r="Y23" i="47"/>
  <c r="Y11" i="24"/>
  <c r="AA13" i="24"/>
  <c r="Y19" i="24"/>
  <c r="AA21" i="24"/>
  <c r="Y11" i="49"/>
  <c r="Y7" i="55"/>
  <c r="Y15" i="55"/>
  <c r="Y25" i="57"/>
  <c r="Y23" i="58"/>
  <c r="Y26" i="59"/>
  <c r="Y14" i="63"/>
  <c r="AA16" i="63"/>
  <c r="AB29" i="65"/>
  <c r="Y14" i="65"/>
  <c r="AA18" i="65"/>
  <c r="AA7" i="67"/>
  <c r="X15" i="69"/>
  <c r="X25" i="69"/>
  <c r="Y7" i="20"/>
  <c r="Y15" i="20"/>
  <c r="Y19" i="20"/>
  <c r="Y11" i="20"/>
  <c r="AA7" i="20"/>
  <c r="AB29" i="70"/>
  <c r="AA29" i="70"/>
  <c r="AA29" i="24"/>
  <c r="R10" i="28"/>
  <c r="Y14" i="20"/>
  <c r="AA19" i="20"/>
  <c r="Y22" i="20"/>
  <c r="AA15" i="20"/>
  <c r="Y7" i="49"/>
  <c r="Y15" i="49"/>
  <c r="Y23" i="49"/>
  <c r="Y26" i="49"/>
  <c r="AA7" i="49"/>
  <c r="Y10" i="49"/>
  <c r="AA15" i="49"/>
  <c r="Y18" i="49"/>
  <c r="AA23" i="49"/>
  <c r="AA11" i="49"/>
  <c r="AA29" i="49" s="1"/>
  <c r="Y14" i="49"/>
  <c r="AA19" i="49"/>
  <c r="Y22" i="49"/>
  <c r="V41" i="18"/>
  <c r="Y14" i="67"/>
  <c r="AA20" i="65"/>
  <c r="AA22" i="63"/>
  <c r="Y19" i="57"/>
  <c r="Y21" i="56"/>
  <c r="AB29" i="55"/>
  <c r="Y23" i="55"/>
  <c r="Y23" i="52"/>
  <c r="AA26" i="49"/>
  <c r="Y18" i="47"/>
  <c r="AB20" i="22"/>
  <c r="AA11" i="20"/>
  <c r="AA23" i="20"/>
  <c r="Y23" i="19"/>
  <c r="M44" i="28"/>
  <c r="L44" i="28"/>
  <c r="V24" i="18"/>
  <c r="V35" i="18"/>
  <c r="V85" i="18"/>
  <c r="V15" i="18"/>
  <c r="V94" i="18"/>
  <c r="V33" i="18"/>
  <c r="V29" i="18"/>
  <c r="V13" i="18"/>
  <c r="V25" i="18"/>
  <c r="V80" i="18"/>
  <c r="V72" i="18"/>
  <c r="X13" i="18"/>
  <c r="V27" i="18"/>
  <c r="AA29" i="69"/>
  <c r="X10" i="69"/>
  <c r="X14" i="69"/>
  <c r="X18" i="69"/>
  <c r="X22" i="69"/>
  <c r="X26" i="69"/>
  <c r="X8" i="69"/>
  <c r="X12" i="69"/>
  <c r="X16" i="69"/>
  <c r="X20" i="69"/>
  <c r="X24" i="69"/>
  <c r="Y22" i="67"/>
  <c r="Y9" i="67"/>
  <c r="AB10" i="67"/>
  <c r="AB29" i="67" s="1"/>
  <c r="Y13" i="67"/>
  <c r="AB14" i="67"/>
  <c r="Y17" i="67"/>
  <c r="AB18" i="67"/>
  <c r="Y21" i="67"/>
  <c r="Y25" i="67"/>
  <c r="AB26" i="67"/>
  <c r="AA9" i="67"/>
  <c r="AA29" i="67" s="1"/>
  <c r="AB29" i="66"/>
  <c r="AA29" i="66"/>
  <c r="Y9" i="66"/>
  <c r="Y13" i="66"/>
  <c r="Y17" i="66"/>
  <c r="Y21" i="66"/>
  <c r="Y25" i="66"/>
  <c r="Y8" i="66"/>
  <c r="Y12" i="66"/>
  <c r="Y16" i="66"/>
  <c r="Y20" i="66"/>
  <c r="Y24" i="66"/>
  <c r="Y9" i="65"/>
  <c r="Y13" i="65"/>
  <c r="Y17" i="65"/>
  <c r="Y21" i="65"/>
  <c r="Y25" i="65"/>
  <c r="AB7" i="63"/>
  <c r="AB11" i="63"/>
  <c r="AB15" i="63"/>
  <c r="AB19" i="63"/>
  <c r="AB23" i="63"/>
  <c r="Y9" i="63"/>
  <c r="Y13" i="63"/>
  <c r="Y17" i="63"/>
  <c r="Y21" i="63"/>
  <c r="Y25" i="63"/>
  <c r="Y9" i="62"/>
  <c r="Y13" i="62"/>
  <c r="Y17" i="62"/>
  <c r="Y21" i="62"/>
  <c r="Y25" i="62"/>
  <c r="Y8" i="62"/>
  <c r="Y12" i="62"/>
  <c r="Y16" i="62"/>
  <c r="Y20" i="62"/>
  <c r="Y24" i="62"/>
  <c r="AA29" i="60"/>
  <c r="AB29" i="60"/>
  <c r="AB30" i="60" s="1"/>
  <c r="Y9" i="60"/>
  <c r="Y13" i="60"/>
  <c r="Y17" i="60"/>
  <c r="Y21" i="60"/>
  <c r="Y25" i="60"/>
  <c r="Y16" i="60"/>
  <c r="Y20" i="60"/>
  <c r="Y24" i="60"/>
  <c r="AA29" i="59"/>
  <c r="AB29" i="59"/>
  <c r="Y9" i="59"/>
  <c r="Y13" i="59"/>
  <c r="Y17" i="59"/>
  <c r="Y21" i="59"/>
  <c r="Y25" i="59"/>
  <c r="Y8" i="59"/>
  <c r="Y12" i="59"/>
  <c r="Y16" i="59"/>
  <c r="Y20" i="59"/>
  <c r="Y24" i="59"/>
  <c r="AB29" i="58"/>
  <c r="Y9" i="58"/>
  <c r="Y13" i="58"/>
  <c r="Y17" i="58"/>
  <c r="Y21" i="58"/>
  <c r="Y25" i="58"/>
  <c r="Y20" i="58"/>
  <c r="Y24" i="58"/>
  <c r="AB29" i="57"/>
  <c r="Y10" i="57"/>
  <c r="Y14" i="57"/>
  <c r="Y18" i="57"/>
  <c r="Y22" i="57"/>
  <c r="Y26" i="57"/>
  <c r="Y24" i="57"/>
  <c r="Y14" i="71"/>
  <c r="Y26" i="71"/>
  <c r="Y9" i="71"/>
  <c r="AB10" i="71"/>
  <c r="Y13" i="71"/>
  <c r="Y17" i="71"/>
  <c r="AB18" i="71"/>
  <c r="Y21" i="71"/>
  <c r="AB22" i="71"/>
  <c r="Y25" i="71"/>
  <c r="Y8" i="71"/>
  <c r="Y12" i="71"/>
  <c r="Y16" i="71"/>
  <c r="Y20" i="71"/>
  <c r="Y24" i="71"/>
  <c r="AA29" i="56"/>
  <c r="AB29" i="56"/>
  <c r="AB30" i="56" s="1"/>
  <c r="Y10" i="56"/>
  <c r="Y14" i="56"/>
  <c r="Y18" i="56"/>
  <c r="Y22" i="56"/>
  <c r="Y26" i="56"/>
  <c r="Y8" i="56"/>
  <c r="Y12" i="56"/>
  <c r="Y16" i="56"/>
  <c r="Y20" i="56"/>
  <c r="Y24" i="56"/>
  <c r="AA7" i="55"/>
  <c r="AA11" i="55"/>
  <c r="AA15" i="55"/>
  <c r="AA19" i="55"/>
  <c r="AA23" i="55"/>
  <c r="Y9" i="55"/>
  <c r="Y13" i="55"/>
  <c r="Y17" i="55"/>
  <c r="Y21" i="55"/>
  <c r="Y25" i="55"/>
  <c r="Y8" i="55"/>
  <c r="Y12" i="55"/>
  <c r="AB29" i="54"/>
  <c r="Y9" i="54"/>
  <c r="Y13" i="54"/>
  <c r="Y17" i="54"/>
  <c r="Y21" i="54"/>
  <c r="Y25" i="54"/>
  <c r="AA9" i="54"/>
  <c r="AA29" i="54" s="1"/>
  <c r="AB29" i="53"/>
  <c r="AA7" i="53"/>
  <c r="AA11" i="53"/>
  <c r="AA15" i="53"/>
  <c r="AA19" i="53"/>
  <c r="AA23" i="53"/>
  <c r="Y10" i="53"/>
  <c r="Y14" i="53"/>
  <c r="Y18" i="53"/>
  <c r="Y22" i="53"/>
  <c r="Y9" i="53"/>
  <c r="Y13" i="53"/>
  <c r="Y17" i="53"/>
  <c r="Y21" i="53"/>
  <c r="Y10" i="52"/>
  <c r="Y14" i="52"/>
  <c r="Y9" i="52"/>
  <c r="Y13" i="52"/>
  <c r="Y17" i="52"/>
  <c r="AB18" i="52"/>
  <c r="AB29" i="52" s="1"/>
  <c r="Y21" i="52"/>
  <c r="AB22" i="52"/>
  <c r="Y8" i="52"/>
  <c r="Y12" i="52"/>
  <c r="Y16" i="52"/>
  <c r="Y20" i="52"/>
  <c r="Y24" i="52"/>
  <c r="AB7" i="68"/>
  <c r="Y10" i="68"/>
  <c r="AB11" i="68"/>
  <c r="Y14" i="68"/>
  <c r="AB15" i="68"/>
  <c r="Y18" i="68"/>
  <c r="AB19" i="68"/>
  <c r="Y22" i="68"/>
  <c r="AB23" i="68"/>
  <c r="Y9" i="68"/>
  <c r="Y13" i="68"/>
  <c r="Y17" i="68"/>
  <c r="Y21" i="68"/>
  <c r="AB29" i="50"/>
  <c r="Y9" i="50"/>
  <c r="Y13" i="50"/>
  <c r="Y17" i="50"/>
  <c r="Y21" i="50"/>
  <c r="Y25" i="50"/>
  <c r="AA9" i="50"/>
  <c r="Y8" i="50"/>
  <c r="Y12" i="50"/>
  <c r="Y16" i="50"/>
  <c r="Y20" i="50"/>
  <c r="Y24" i="50"/>
  <c r="AB29" i="49"/>
  <c r="Y9" i="49"/>
  <c r="Y13" i="49"/>
  <c r="Y17" i="49"/>
  <c r="Y21" i="49"/>
  <c r="Y25" i="49"/>
  <c r="Y8" i="49"/>
  <c r="Y12" i="49"/>
  <c r="Y16" i="49"/>
  <c r="Y20" i="49"/>
  <c r="Y24" i="49"/>
  <c r="AB7" i="24"/>
  <c r="AB29" i="24" s="1"/>
  <c r="Y10" i="24"/>
  <c r="Y14" i="24"/>
  <c r="Y18" i="24"/>
  <c r="Y22" i="24"/>
  <c r="Y26" i="24"/>
  <c r="Y8" i="24"/>
  <c r="Y12" i="24"/>
  <c r="Y16" i="24"/>
  <c r="Y20" i="24"/>
  <c r="Y24" i="24"/>
  <c r="AA29" i="26"/>
  <c r="AB30" i="26"/>
  <c r="Y10" i="26"/>
  <c r="Y14" i="26"/>
  <c r="Y18" i="26"/>
  <c r="Y22" i="26"/>
  <c r="Y9" i="26"/>
  <c r="Y13" i="26"/>
  <c r="Y17" i="26"/>
  <c r="Y21" i="26"/>
  <c r="Y25" i="26"/>
  <c r="Y16" i="26"/>
  <c r="Y20" i="26"/>
  <c r="Y24" i="26"/>
  <c r="AB29" i="47"/>
  <c r="AA7" i="47"/>
  <c r="AA11" i="47"/>
  <c r="AA15" i="47"/>
  <c r="AA19" i="47"/>
  <c r="AA23" i="47"/>
  <c r="Y9" i="47"/>
  <c r="Y13" i="47"/>
  <c r="Y17" i="47"/>
  <c r="Y21" i="47"/>
  <c r="Y25" i="47"/>
  <c r="Y15" i="22"/>
  <c r="AA7" i="22"/>
  <c r="AA11" i="22"/>
  <c r="AA19" i="22"/>
  <c r="AB7" i="22"/>
  <c r="Y10" i="22"/>
  <c r="Y14" i="22"/>
  <c r="Y18" i="22"/>
  <c r="Y22" i="22"/>
  <c r="Y26" i="22"/>
  <c r="Y17" i="22"/>
  <c r="Y21" i="22"/>
  <c r="Y25" i="22"/>
  <c r="AA9" i="45"/>
  <c r="AA13" i="45"/>
  <c r="AA17" i="45"/>
  <c r="AA21" i="45"/>
  <c r="AA25" i="45"/>
  <c r="Y7" i="45"/>
  <c r="Y11" i="45"/>
  <c r="Y15" i="45"/>
  <c r="Y19" i="45"/>
  <c r="Y23" i="45"/>
  <c r="Y10" i="45"/>
  <c r="Y14" i="45"/>
  <c r="Y18" i="45"/>
  <c r="Y22" i="45"/>
  <c r="Y26" i="45"/>
  <c r="Y10" i="29"/>
  <c r="AA9" i="29"/>
  <c r="AA13" i="29"/>
  <c r="AA17" i="29"/>
  <c r="AA21" i="29"/>
  <c r="AA25" i="29"/>
  <c r="Y15" i="29"/>
  <c r="Y19" i="29"/>
  <c r="Y23" i="29"/>
  <c r="Y14" i="29"/>
  <c r="Y18" i="29"/>
  <c r="Y22" i="29"/>
  <c r="AA26" i="29"/>
  <c r="Y9" i="46"/>
  <c r="Y13" i="46"/>
  <c r="Y17" i="46"/>
  <c r="Y21" i="46"/>
  <c r="Y25" i="46"/>
  <c r="Y23" i="46"/>
  <c r="AC7" i="20"/>
  <c r="Y10" i="20"/>
  <c r="Y18" i="20"/>
  <c r="Y9" i="20"/>
  <c r="Y13" i="20"/>
  <c r="AB14" i="20"/>
  <c r="Y17" i="20"/>
  <c r="Y21" i="20"/>
  <c r="AB22" i="20"/>
  <c r="Y8" i="20"/>
  <c r="Y12" i="20"/>
  <c r="Y16" i="20"/>
  <c r="Y20" i="20"/>
  <c r="Y24" i="20"/>
  <c r="AB29" i="19"/>
  <c r="Y9" i="19"/>
  <c r="AA7" i="19"/>
  <c r="AA29" i="19" s="1"/>
  <c r="AB30" i="19" s="1"/>
  <c r="Y10" i="19"/>
  <c r="Y14" i="19"/>
  <c r="Y18" i="19"/>
  <c r="Y22" i="19"/>
  <c r="Y26" i="19"/>
  <c r="Y8" i="19"/>
  <c r="Y12" i="19"/>
  <c r="Y16" i="19"/>
  <c r="Y20" i="19"/>
  <c r="Y24" i="19"/>
  <c r="X72" i="18"/>
  <c r="V109" i="18"/>
  <c r="V18" i="18"/>
  <c r="V74" i="18"/>
  <c r="V78" i="18"/>
  <c r="V8" i="18"/>
  <c r="V112" i="18"/>
  <c r="V16" i="18"/>
  <c r="X16" i="18"/>
  <c r="V104" i="18"/>
  <c r="V92" i="18"/>
  <c r="V65" i="18"/>
  <c r="V46" i="18"/>
  <c r="V23" i="18"/>
  <c r="Y24" i="18"/>
  <c r="X35" i="18"/>
  <c r="V95" i="18"/>
  <c r="V61" i="18"/>
  <c r="V57" i="18"/>
  <c r="V53" i="18"/>
  <c r="V49" i="18"/>
  <c r="V60" i="18"/>
  <c r="V52" i="18"/>
  <c r="V21" i="18"/>
  <c r="X27" i="18"/>
  <c r="V87" i="18"/>
  <c r="V36" i="18"/>
  <c r="V28" i="18"/>
  <c r="V17" i="18"/>
  <c r="V101" i="18"/>
  <c r="V108" i="18"/>
  <c r="V105" i="18"/>
  <c r="V97" i="18"/>
  <c r="V90" i="18"/>
  <c r="V48" i="18"/>
  <c r="V37" i="18"/>
  <c r="V93" i="18"/>
  <c r="V89" i="18"/>
  <c r="V67" i="18"/>
  <c r="V56" i="18"/>
  <c r="V44" i="18"/>
  <c r="X18" i="18"/>
  <c r="V114" i="18"/>
  <c r="V100" i="18"/>
  <c r="V66" i="18"/>
  <c r="V59" i="18"/>
  <c r="V40" i="18"/>
  <c r="V77" i="18"/>
  <c r="V32" i="18"/>
  <c r="X33" i="18"/>
  <c r="X104" i="18"/>
  <c r="X53" i="18"/>
  <c r="V73" i="18"/>
  <c r="X90" i="18"/>
  <c r="X105" i="18"/>
  <c r="V9" i="18"/>
  <c r="V113" i="18"/>
  <c r="V106" i="18"/>
  <c r="V88" i="18"/>
  <c r="V84" i="18"/>
  <c r="V76" i="18"/>
  <c r="V54" i="18"/>
  <c r="V50" i="18"/>
  <c r="V39" i="18"/>
  <c r="V81" i="18"/>
  <c r="V47" i="18"/>
  <c r="X29" i="18"/>
  <c r="X40" i="18"/>
  <c r="Y60" i="18"/>
  <c r="Y97" i="18"/>
  <c r="X112" i="18"/>
  <c r="V68" i="18"/>
  <c r="V12" i="18"/>
  <c r="V83" i="18"/>
  <c r="V64" i="18"/>
  <c r="V30" i="18"/>
  <c r="X8" i="18"/>
  <c r="X93" i="18"/>
  <c r="V99" i="18"/>
  <c r="V69" i="18"/>
  <c r="X73" i="18"/>
  <c r="V96" i="18"/>
  <c r="V38" i="18"/>
  <c r="X25" i="18"/>
  <c r="X69" i="18"/>
  <c r="V82" i="18"/>
  <c r="V79" i="18"/>
  <c r="V58" i="18"/>
  <c r="V55" i="18"/>
  <c r="V34" i="18"/>
  <c r="V31" i="18"/>
  <c r="V14" i="18"/>
  <c r="X80" i="18"/>
  <c r="V86" i="18"/>
  <c r="V62" i="18"/>
  <c r="V98" i="18"/>
  <c r="V75" i="18"/>
  <c r="V51" i="18"/>
  <c r="V20" i="18"/>
  <c r="X32" i="18"/>
  <c r="X59" i="18"/>
  <c r="X49" i="18"/>
  <c r="X109" i="18"/>
  <c r="V107" i="18"/>
  <c r="V71" i="18"/>
  <c r="Y28" i="18"/>
  <c r="V103" i="18"/>
  <c r="V19" i="18"/>
  <c r="V63" i="18"/>
  <c r="V45" i="18"/>
  <c r="V42" i="18"/>
  <c r="X42" i="18"/>
  <c r="V22" i="18"/>
  <c r="X46" i="18"/>
  <c r="X22" i="18"/>
  <c r="X30" i="18"/>
  <c r="X34" i="18"/>
  <c r="Y52" i="18"/>
  <c r="X58" i="18"/>
  <c r="X62" i="18"/>
  <c r="X66" i="18"/>
  <c r="X94" i="18"/>
  <c r="X98" i="18"/>
  <c r="X83" i="18"/>
  <c r="V110" i="18"/>
  <c r="V102" i="18"/>
  <c r="V70" i="18"/>
  <c r="X15" i="18"/>
  <c r="Y20" i="18"/>
  <c r="X47" i="18"/>
  <c r="Y76" i="18"/>
  <c r="V115" i="18"/>
  <c r="V91" i="18"/>
  <c r="V43" i="18"/>
  <c r="X38" i="18"/>
  <c r="X74" i="18"/>
  <c r="X78" i="18"/>
  <c r="X82" i="18"/>
  <c r="X87" i="18"/>
  <c r="X106" i="18"/>
  <c r="V26" i="18"/>
  <c r="V111" i="18"/>
  <c r="X14" i="18"/>
  <c r="V10" i="18"/>
  <c r="AB29" i="48"/>
  <c r="V11" i="18"/>
  <c r="Y10" i="25"/>
  <c r="AC10" i="25" s="1"/>
  <c r="X99" i="18"/>
  <c r="Y9" i="21"/>
  <c r="Y13" i="21"/>
  <c r="Y17" i="21"/>
  <c r="Y21" i="21"/>
  <c r="Y25" i="21"/>
  <c r="AA9" i="21"/>
  <c r="Y8" i="21"/>
  <c r="Y12" i="21"/>
  <c r="Y16" i="21"/>
  <c r="Y20" i="21"/>
  <c r="Y24" i="21"/>
  <c r="Y8" i="48"/>
  <c r="Y28" i="48" s="1"/>
  <c r="Y7" i="25"/>
  <c r="Y9" i="25"/>
  <c r="AC9" i="25" s="1"/>
  <c r="Y7" i="23"/>
  <c r="Y11" i="23"/>
  <c r="Y15" i="23"/>
  <c r="Y19" i="23"/>
  <c r="Y23" i="23"/>
  <c r="AA7" i="23"/>
  <c r="AA29" i="23" s="1"/>
  <c r="AB7" i="23"/>
  <c r="AB29" i="23" s="1"/>
  <c r="Y10" i="23"/>
  <c r="Y14" i="23"/>
  <c r="Y18" i="23"/>
  <c r="Y22" i="23"/>
  <c r="Y26" i="23"/>
  <c r="Y9" i="23"/>
  <c r="Y13" i="23"/>
  <c r="Y17" i="23"/>
  <c r="Y21" i="23"/>
  <c r="Y25" i="23"/>
  <c r="Y28" i="19" l="1"/>
  <c r="Y28" i="58"/>
  <c r="AA29" i="45"/>
  <c r="AB30" i="45" s="1"/>
  <c r="AB35" i="20"/>
  <c r="AB30" i="70"/>
  <c r="X28" i="69"/>
  <c r="V191" i="18"/>
  <c r="Y28" i="59"/>
  <c r="Y28" i="52"/>
  <c r="Y28" i="25"/>
  <c r="Y28" i="22"/>
  <c r="Y28" i="65"/>
  <c r="AA35" i="20"/>
  <c r="AB30" i="52"/>
  <c r="AA29" i="63"/>
  <c r="Y28" i="57"/>
  <c r="Y28" i="71"/>
  <c r="Y28" i="67"/>
  <c r="Y28" i="56"/>
  <c r="AA32" i="29"/>
  <c r="AB33" i="29" s="1"/>
  <c r="AB30" i="62"/>
  <c r="AB31" i="62" s="1"/>
  <c r="AB29" i="71"/>
  <c r="AB30" i="71" s="1"/>
  <c r="AB30" i="57"/>
  <c r="Y29" i="62"/>
  <c r="Y28" i="60"/>
  <c r="Y28" i="21"/>
  <c r="Y28" i="26"/>
  <c r="Y28" i="45"/>
  <c r="AA30" i="69"/>
  <c r="Y28" i="55"/>
  <c r="Y28" i="23"/>
  <c r="AA29" i="22"/>
  <c r="Y28" i="68"/>
  <c r="Y28" i="63"/>
  <c r="AA29" i="50"/>
  <c r="R45" i="28"/>
  <c r="Y28" i="53"/>
  <c r="Y31" i="29"/>
  <c r="Y28" i="24"/>
  <c r="Y28" i="50"/>
  <c r="Y28" i="46"/>
  <c r="Y28" i="54"/>
  <c r="AB30" i="24"/>
  <c r="AB30" i="23"/>
  <c r="Y34" i="20"/>
  <c r="Y28" i="49"/>
  <c r="AB30" i="59"/>
  <c r="AB30" i="49"/>
  <c r="AB29" i="22"/>
  <c r="AB30" i="25"/>
  <c r="AB30" i="67"/>
  <c r="AB30" i="66"/>
  <c r="AB29" i="63"/>
  <c r="AB30" i="63" s="1"/>
  <c r="AB30" i="58"/>
  <c r="AA29" i="55"/>
  <c r="AB30" i="55" s="1"/>
  <c r="AB30" i="54"/>
  <c r="AA29" i="53"/>
  <c r="AB30" i="53" s="1"/>
  <c r="AB29" i="68"/>
  <c r="AB30" i="68" s="1"/>
  <c r="AB30" i="50"/>
  <c r="AA29" i="47"/>
  <c r="AB30" i="47" s="1"/>
  <c r="AC7" i="25"/>
  <c r="AB30" i="22" l="1"/>
  <c r="AB36" i="20"/>
  <c r="O112" i="18"/>
  <c r="Z112" i="18" s="1"/>
  <c r="O113" i="18"/>
  <c r="Z113" i="18" s="1"/>
  <c r="O114" i="18"/>
  <c r="Z114" i="18" s="1"/>
  <c r="O115" i="18"/>
  <c r="Z115" i="18" s="1"/>
  <c r="N112" i="18"/>
  <c r="N113" i="18"/>
  <c r="N114" i="18"/>
  <c r="N115" i="18"/>
  <c r="M112" i="18"/>
  <c r="M113" i="18"/>
  <c r="M114" i="18"/>
  <c r="M115" i="18"/>
  <c r="L112" i="18"/>
  <c r="L113" i="18"/>
  <c r="L114" i="18"/>
  <c r="L115" i="18"/>
  <c r="K112" i="18"/>
  <c r="K113" i="18"/>
  <c r="K114" i="18"/>
  <c r="K115" i="18"/>
  <c r="J112" i="18"/>
  <c r="J113" i="18"/>
  <c r="J114" i="18"/>
  <c r="J115" i="18"/>
  <c r="I112" i="18"/>
  <c r="I113" i="18"/>
  <c r="I114" i="18"/>
  <c r="I115" i="18"/>
  <c r="K111" i="18" l="1"/>
  <c r="L111" i="18"/>
  <c r="O111" i="18"/>
  <c r="Z111" i="18" s="1"/>
  <c r="N111" i="18"/>
  <c r="M111" i="18"/>
  <c r="J111" i="18"/>
  <c r="I111" i="18"/>
  <c r="O108" i="18" l="1"/>
  <c r="Z108" i="18" s="1"/>
  <c r="O109" i="18"/>
  <c r="Z109" i="18" s="1"/>
  <c r="O110" i="18"/>
  <c r="Z110" i="18" s="1"/>
  <c r="M109" i="18"/>
  <c r="N109" i="18"/>
  <c r="O102" i="18"/>
  <c r="Z102" i="18" s="1"/>
  <c r="M102" i="18"/>
  <c r="K102" i="18"/>
  <c r="I102" i="18"/>
  <c r="N108" i="18"/>
  <c r="N110" i="18"/>
  <c r="M108" i="18"/>
  <c r="M110" i="18"/>
  <c r="L108" i="18"/>
  <c r="L109" i="18"/>
  <c r="L110" i="18"/>
  <c r="K108" i="18"/>
  <c r="K109" i="18"/>
  <c r="K110" i="18"/>
  <c r="J108" i="18"/>
  <c r="J109" i="18"/>
  <c r="J110" i="18"/>
  <c r="I108" i="18"/>
  <c r="I109" i="18"/>
  <c r="I110" i="18"/>
  <c r="O104" i="18"/>
  <c r="Z104" i="18" s="1"/>
  <c r="O105" i="18"/>
  <c r="Z105" i="18" s="1"/>
  <c r="O106" i="18"/>
  <c r="Z106" i="18" s="1"/>
  <c r="O107" i="18"/>
  <c r="Z107" i="18" s="1"/>
  <c r="N103" i="18"/>
  <c r="N104" i="18"/>
  <c r="N105" i="18"/>
  <c r="N106" i="18"/>
  <c r="N107" i="18"/>
  <c r="M103" i="18"/>
  <c r="M104" i="18"/>
  <c r="M105" i="18"/>
  <c r="M106" i="18"/>
  <c r="M107" i="18"/>
  <c r="L103" i="18"/>
  <c r="L104" i="18"/>
  <c r="L105" i="18"/>
  <c r="L106" i="18"/>
  <c r="L107" i="18"/>
  <c r="K103" i="18"/>
  <c r="K104" i="18"/>
  <c r="K105" i="18"/>
  <c r="K106" i="18"/>
  <c r="K107" i="18"/>
  <c r="J103" i="18"/>
  <c r="J104" i="18"/>
  <c r="J105" i="18"/>
  <c r="J106" i="18"/>
  <c r="J107" i="18"/>
  <c r="I104" i="18"/>
  <c r="I105" i="18"/>
  <c r="I106" i="18"/>
  <c r="I107" i="18"/>
  <c r="I103" i="18"/>
  <c r="O103" i="18"/>
  <c r="Z103" i="18" s="1"/>
  <c r="N102" i="18"/>
  <c r="L102" i="18"/>
  <c r="J102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O8" i="18"/>
  <c r="O9" i="18"/>
  <c r="Z9" i="18" s="1"/>
  <c r="O10" i="18"/>
  <c r="Z11" i="18"/>
  <c r="Z12" i="18"/>
  <c r="O13" i="18"/>
  <c r="Z13" i="18" s="1"/>
  <c r="O14" i="18"/>
  <c r="Z14" i="18" s="1"/>
  <c r="O15" i="18"/>
  <c r="Z15" i="18" s="1"/>
  <c r="O16" i="18"/>
  <c r="Z16" i="18" s="1"/>
  <c r="O17" i="18"/>
  <c r="Z17" i="18" s="1"/>
  <c r="O18" i="18"/>
  <c r="Z18" i="18" s="1"/>
  <c r="O19" i="18"/>
  <c r="Z19" i="18" s="1"/>
  <c r="O20" i="18"/>
  <c r="Z20" i="18" s="1"/>
  <c r="O21" i="18"/>
  <c r="Z21" i="18" s="1"/>
  <c r="O22" i="18"/>
  <c r="Z22" i="18" s="1"/>
  <c r="O23" i="18"/>
  <c r="Z23" i="18" s="1"/>
  <c r="O24" i="18"/>
  <c r="Z24" i="18" s="1"/>
  <c r="O25" i="18"/>
  <c r="Z25" i="18" s="1"/>
  <c r="O26" i="18"/>
  <c r="Z26" i="18" s="1"/>
  <c r="O27" i="18"/>
  <c r="Z27" i="18" s="1"/>
  <c r="O28" i="18"/>
  <c r="Z28" i="18" s="1"/>
  <c r="O29" i="18"/>
  <c r="Z29" i="18" s="1"/>
  <c r="O30" i="18"/>
  <c r="Z30" i="18" s="1"/>
  <c r="O31" i="18"/>
  <c r="Z31" i="18" s="1"/>
  <c r="O32" i="18"/>
  <c r="Z32" i="18" s="1"/>
  <c r="O33" i="18"/>
  <c r="Z33" i="18" s="1"/>
  <c r="O34" i="18"/>
  <c r="Z34" i="18" s="1"/>
  <c r="O35" i="18"/>
  <c r="Z35" i="18" s="1"/>
  <c r="O36" i="18"/>
  <c r="Z36" i="18" s="1"/>
  <c r="O37" i="18"/>
  <c r="Z37" i="18" s="1"/>
  <c r="O38" i="18"/>
  <c r="Z38" i="18" s="1"/>
  <c r="O39" i="18"/>
  <c r="Z39" i="18" s="1"/>
  <c r="O40" i="18"/>
  <c r="Z40" i="18" s="1"/>
  <c r="O41" i="18"/>
  <c r="Z41" i="18" s="1"/>
  <c r="O42" i="18"/>
  <c r="Z42" i="18" s="1"/>
  <c r="O43" i="18"/>
  <c r="Z43" i="18" s="1"/>
  <c r="O44" i="18"/>
  <c r="Z44" i="18" s="1"/>
  <c r="O45" i="18"/>
  <c r="Z45" i="18" s="1"/>
  <c r="O46" i="18"/>
  <c r="Z46" i="18" s="1"/>
  <c r="O47" i="18"/>
  <c r="Z47" i="18" s="1"/>
  <c r="O48" i="18"/>
  <c r="Z48" i="18" s="1"/>
  <c r="O49" i="18"/>
  <c r="Z49" i="18" s="1"/>
  <c r="O50" i="18"/>
  <c r="Z50" i="18" s="1"/>
  <c r="O51" i="18"/>
  <c r="Z51" i="18" s="1"/>
  <c r="O52" i="18"/>
  <c r="Z52" i="18" s="1"/>
  <c r="O53" i="18"/>
  <c r="Z53" i="18" s="1"/>
  <c r="O54" i="18"/>
  <c r="Z54" i="18" s="1"/>
  <c r="O55" i="18"/>
  <c r="Z55" i="18" s="1"/>
  <c r="O56" i="18"/>
  <c r="Z56" i="18" s="1"/>
  <c r="O57" i="18"/>
  <c r="Z57" i="18" s="1"/>
  <c r="O58" i="18"/>
  <c r="Z58" i="18" s="1"/>
  <c r="O59" i="18"/>
  <c r="Z59" i="18" s="1"/>
  <c r="O60" i="18"/>
  <c r="Z60" i="18" s="1"/>
  <c r="O61" i="18"/>
  <c r="Z61" i="18" s="1"/>
  <c r="O62" i="18"/>
  <c r="Z62" i="18" s="1"/>
  <c r="O63" i="18"/>
  <c r="Z63" i="18" s="1"/>
  <c r="O64" i="18"/>
  <c r="Z64" i="18" s="1"/>
  <c r="O65" i="18"/>
  <c r="Z65" i="18" s="1"/>
  <c r="O66" i="18"/>
  <c r="Z66" i="18" s="1"/>
  <c r="O67" i="18"/>
  <c r="Z67" i="18" s="1"/>
  <c r="O68" i="18"/>
  <c r="Z68" i="18" s="1"/>
  <c r="O69" i="18"/>
  <c r="Z69" i="18" s="1"/>
  <c r="O70" i="18"/>
  <c r="Z70" i="18" s="1"/>
  <c r="O71" i="18"/>
  <c r="Z71" i="18" s="1"/>
  <c r="O72" i="18"/>
  <c r="Z72" i="18" s="1"/>
  <c r="O73" i="18"/>
  <c r="Z73" i="18" s="1"/>
  <c r="O74" i="18"/>
  <c r="Z74" i="18" s="1"/>
  <c r="O75" i="18"/>
  <c r="Z75" i="18" s="1"/>
  <c r="O76" i="18"/>
  <c r="Z76" i="18" s="1"/>
  <c r="O77" i="18"/>
  <c r="Z77" i="18" s="1"/>
  <c r="O78" i="18"/>
  <c r="Z78" i="18" s="1"/>
  <c r="O79" i="18"/>
  <c r="Z79" i="18" s="1"/>
  <c r="O80" i="18"/>
  <c r="Z80" i="18" s="1"/>
  <c r="O81" i="18"/>
  <c r="Z81" i="18" s="1"/>
  <c r="O82" i="18"/>
  <c r="Z82" i="18" s="1"/>
  <c r="O83" i="18"/>
  <c r="Z83" i="18" s="1"/>
  <c r="O84" i="18"/>
  <c r="Z84" i="18" s="1"/>
  <c r="O85" i="18"/>
  <c r="Z85" i="18" s="1"/>
  <c r="O86" i="18"/>
  <c r="Z86" i="18" s="1"/>
  <c r="O87" i="18"/>
  <c r="Z87" i="18" s="1"/>
  <c r="O88" i="18"/>
  <c r="Z88" i="18" s="1"/>
  <c r="O89" i="18"/>
  <c r="Z89" i="18" s="1"/>
  <c r="O90" i="18"/>
  <c r="Z90" i="18" s="1"/>
  <c r="O91" i="18"/>
  <c r="Z91" i="18" s="1"/>
  <c r="O92" i="18"/>
  <c r="Z92" i="18" s="1"/>
  <c r="O93" i="18"/>
  <c r="Z93" i="18" s="1"/>
  <c r="O94" i="18"/>
  <c r="Z94" i="18" s="1"/>
  <c r="O95" i="18"/>
  <c r="Z95" i="18" s="1"/>
  <c r="O96" i="18"/>
  <c r="Z96" i="18" s="1"/>
  <c r="O97" i="18"/>
  <c r="Z97" i="18" s="1"/>
  <c r="O98" i="18"/>
  <c r="Z98" i="18" s="1"/>
  <c r="O99" i="18"/>
  <c r="Z99" i="18" s="1"/>
  <c r="O100" i="18"/>
  <c r="Z100" i="18" s="1"/>
  <c r="O101" i="18"/>
  <c r="Z101" i="18" s="1"/>
  <c r="N16" i="45"/>
  <c r="P8" i="69"/>
  <c r="AB8" i="69" s="1"/>
  <c r="O8" i="69"/>
  <c r="N8" i="69"/>
  <c r="M8" i="69"/>
  <c r="L8" i="69"/>
  <c r="L28" i="69" s="1"/>
  <c r="K8" i="69"/>
  <c r="J8" i="69"/>
  <c r="O7" i="69"/>
  <c r="N7" i="69"/>
  <c r="M7" i="69"/>
  <c r="L7" i="69"/>
  <c r="K7" i="69"/>
  <c r="J7" i="69"/>
  <c r="J27" i="69" s="1"/>
  <c r="H27" i="69" s="1"/>
  <c r="P7" i="69"/>
  <c r="AB7" i="69" s="1"/>
  <c r="Q13" i="21"/>
  <c r="AC13" i="21" s="1"/>
  <c r="Q12" i="21"/>
  <c r="AC12" i="21" s="1"/>
  <c r="C4" i="72"/>
  <c r="Q9" i="19"/>
  <c r="AC9" i="19" s="1"/>
  <c r="Q11" i="20"/>
  <c r="AC11" i="20" s="1"/>
  <c r="M7" i="54"/>
  <c r="M8" i="54"/>
  <c r="M9" i="54"/>
  <c r="M10" i="54"/>
  <c r="M11" i="54"/>
  <c r="M12" i="54"/>
  <c r="M7" i="21"/>
  <c r="M8" i="21"/>
  <c r="M9" i="21"/>
  <c r="M10" i="21"/>
  <c r="M11" i="21"/>
  <c r="M12" i="21"/>
  <c r="M13" i="21"/>
  <c r="M7" i="47"/>
  <c r="M8" i="47"/>
  <c r="M9" i="47"/>
  <c r="M28" i="47" s="1"/>
  <c r="I17" i="28" s="1"/>
  <c r="M10" i="47"/>
  <c r="M11" i="47"/>
  <c r="M12" i="47"/>
  <c r="M13" i="47"/>
  <c r="Q8" i="29"/>
  <c r="AC8" i="29" s="1"/>
  <c r="Q9" i="29"/>
  <c r="AC9" i="29" s="1"/>
  <c r="Q10" i="29"/>
  <c r="AC10" i="29" s="1"/>
  <c r="I8" i="29"/>
  <c r="J8" i="29"/>
  <c r="K8" i="29"/>
  <c r="L8" i="29"/>
  <c r="M8" i="29"/>
  <c r="N8" i="29"/>
  <c r="I9" i="29"/>
  <c r="J9" i="29"/>
  <c r="K9" i="29"/>
  <c r="L9" i="29"/>
  <c r="M9" i="29"/>
  <c r="N9" i="29"/>
  <c r="I10" i="29"/>
  <c r="J10" i="29"/>
  <c r="K10" i="29"/>
  <c r="L10" i="29"/>
  <c r="M10" i="29"/>
  <c r="N10" i="29"/>
  <c r="M8" i="20"/>
  <c r="N8" i="20"/>
  <c r="K8" i="20"/>
  <c r="L8" i="20"/>
  <c r="Q8" i="20"/>
  <c r="I8" i="20"/>
  <c r="J8" i="20"/>
  <c r="P26" i="69"/>
  <c r="AB26" i="69" s="1"/>
  <c r="P25" i="69"/>
  <c r="AB25" i="69" s="1"/>
  <c r="P24" i="69"/>
  <c r="AB24" i="69" s="1"/>
  <c r="P23" i="69"/>
  <c r="AB23" i="69" s="1"/>
  <c r="P22" i="69"/>
  <c r="AB22" i="69" s="1"/>
  <c r="P21" i="69"/>
  <c r="AB21" i="69" s="1"/>
  <c r="P20" i="69"/>
  <c r="AB20" i="69" s="1"/>
  <c r="P19" i="69"/>
  <c r="AB19" i="69" s="1"/>
  <c r="P18" i="69"/>
  <c r="AB18" i="69" s="1"/>
  <c r="P17" i="69"/>
  <c r="AB17" i="69" s="1"/>
  <c r="P16" i="69"/>
  <c r="AB16" i="69" s="1"/>
  <c r="P15" i="69"/>
  <c r="AB15" i="69" s="1"/>
  <c r="P14" i="69"/>
  <c r="AB14" i="69" s="1"/>
  <c r="P13" i="69"/>
  <c r="AB13" i="69" s="1"/>
  <c r="P12" i="69"/>
  <c r="AB12" i="69" s="1"/>
  <c r="P11" i="69"/>
  <c r="AB11" i="69" s="1"/>
  <c r="AB10" i="69"/>
  <c r="AB9" i="69"/>
  <c r="Q26" i="67"/>
  <c r="AC26" i="67" s="1"/>
  <c r="Q25" i="67"/>
  <c r="AC25" i="67" s="1"/>
  <c r="Q24" i="67"/>
  <c r="AC24" i="67" s="1"/>
  <c r="Q23" i="67"/>
  <c r="AC23" i="67" s="1"/>
  <c r="Q22" i="67"/>
  <c r="AC22" i="67" s="1"/>
  <c r="Q21" i="67"/>
  <c r="AC21" i="67" s="1"/>
  <c r="Q20" i="67"/>
  <c r="AC20" i="67" s="1"/>
  <c r="Q19" i="67"/>
  <c r="AC19" i="67" s="1"/>
  <c r="Q18" i="67"/>
  <c r="AC18" i="67" s="1"/>
  <c r="Q17" i="67"/>
  <c r="AC17" i="67" s="1"/>
  <c r="Q16" i="67"/>
  <c r="AC16" i="67" s="1"/>
  <c r="Q15" i="67"/>
  <c r="AC15" i="67" s="1"/>
  <c r="Q14" i="67"/>
  <c r="AC14" i="67" s="1"/>
  <c r="Q13" i="67"/>
  <c r="AC13" i="67" s="1"/>
  <c r="Q12" i="67"/>
  <c r="AC12" i="67" s="1"/>
  <c r="Q11" i="67"/>
  <c r="AC11" i="67" s="1"/>
  <c r="Q10" i="67"/>
  <c r="AC10" i="67" s="1"/>
  <c r="Q9" i="67"/>
  <c r="AC9" i="67" s="1"/>
  <c r="Q8" i="67"/>
  <c r="AC8" i="67" s="1"/>
  <c r="Q7" i="67"/>
  <c r="AC7" i="67" s="1"/>
  <c r="Q26" i="66"/>
  <c r="AC26" i="66" s="1"/>
  <c r="Q25" i="66"/>
  <c r="AC25" i="66" s="1"/>
  <c r="Q24" i="66"/>
  <c r="AC24" i="66" s="1"/>
  <c r="Q23" i="66"/>
  <c r="AC23" i="66" s="1"/>
  <c r="Q22" i="66"/>
  <c r="AC22" i="66" s="1"/>
  <c r="Q21" i="66"/>
  <c r="AC21" i="66" s="1"/>
  <c r="Q20" i="66"/>
  <c r="AC20" i="66" s="1"/>
  <c r="Q19" i="66"/>
  <c r="AC19" i="66" s="1"/>
  <c r="Q18" i="66"/>
  <c r="AC18" i="66" s="1"/>
  <c r="Q17" i="66"/>
  <c r="AC17" i="66" s="1"/>
  <c r="Q16" i="66"/>
  <c r="AC16" i="66" s="1"/>
  <c r="Q15" i="66"/>
  <c r="AC15" i="66" s="1"/>
  <c r="Q14" i="66"/>
  <c r="AC14" i="66" s="1"/>
  <c r="Q13" i="66"/>
  <c r="AC13" i="66" s="1"/>
  <c r="Q12" i="66"/>
  <c r="AC12" i="66" s="1"/>
  <c r="Q11" i="66"/>
  <c r="AC11" i="66" s="1"/>
  <c r="Q10" i="66"/>
  <c r="AC10" i="66" s="1"/>
  <c r="Q9" i="66"/>
  <c r="AC9" i="66" s="1"/>
  <c r="Q8" i="66"/>
  <c r="AC8" i="66" s="1"/>
  <c r="Q7" i="66"/>
  <c r="AC7" i="66" s="1"/>
  <c r="Q26" i="65"/>
  <c r="AC26" i="65" s="1"/>
  <c r="Q25" i="65"/>
  <c r="AC25" i="65" s="1"/>
  <c r="Q24" i="65"/>
  <c r="AC24" i="65" s="1"/>
  <c r="Q23" i="65"/>
  <c r="AC23" i="65" s="1"/>
  <c r="Q22" i="65"/>
  <c r="AC22" i="65" s="1"/>
  <c r="Q21" i="65"/>
  <c r="AC21" i="65" s="1"/>
  <c r="Q20" i="65"/>
  <c r="AC20" i="65" s="1"/>
  <c r="Q19" i="65"/>
  <c r="AC19" i="65" s="1"/>
  <c r="Q18" i="65"/>
  <c r="AC18" i="65" s="1"/>
  <c r="Q17" i="65"/>
  <c r="AC17" i="65" s="1"/>
  <c r="Q16" i="65"/>
  <c r="AC16" i="65" s="1"/>
  <c r="Q15" i="65"/>
  <c r="AC15" i="65" s="1"/>
  <c r="Q14" i="65"/>
  <c r="AC14" i="65" s="1"/>
  <c r="Q13" i="65"/>
  <c r="AC13" i="65" s="1"/>
  <c r="Q12" i="65"/>
  <c r="AC12" i="65" s="1"/>
  <c r="Q11" i="65"/>
  <c r="AC11" i="65" s="1"/>
  <c r="Q10" i="65"/>
  <c r="AC10" i="65" s="1"/>
  <c r="Q9" i="65"/>
  <c r="AC9" i="65" s="1"/>
  <c r="Q8" i="65"/>
  <c r="AC8" i="65" s="1"/>
  <c r="Q7" i="65"/>
  <c r="AC7" i="65" s="1"/>
  <c r="Q26" i="63"/>
  <c r="AC26" i="63" s="1"/>
  <c r="Q25" i="63"/>
  <c r="AC25" i="63" s="1"/>
  <c r="Q24" i="63"/>
  <c r="AC24" i="63" s="1"/>
  <c r="Q23" i="63"/>
  <c r="AC23" i="63" s="1"/>
  <c r="Q22" i="63"/>
  <c r="AC22" i="63" s="1"/>
  <c r="Q21" i="63"/>
  <c r="AC21" i="63" s="1"/>
  <c r="Q20" i="63"/>
  <c r="AC20" i="63" s="1"/>
  <c r="Q19" i="63"/>
  <c r="AC19" i="63" s="1"/>
  <c r="Q18" i="63"/>
  <c r="AC18" i="63" s="1"/>
  <c r="Q17" i="63"/>
  <c r="AC17" i="63" s="1"/>
  <c r="Q16" i="63"/>
  <c r="AC16" i="63" s="1"/>
  <c r="Q15" i="63"/>
  <c r="AC15" i="63" s="1"/>
  <c r="Q14" i="63"/>
  <c r="AC14" i="63" s="1"/>
  <c r="Q13" i="63"/>
  <c r="AC13" i="63" s="1"/>
  <c r="Q12" i="63"/>
  <c r="AC12" i="63" s="1"/>
  <c r="Q11" i="63"/>
  <c r="AC11" i="63" s="1"/>
  <c r="Q10" i="63"/>
  <c r="AC10" i="63" s="1"/>
  <c r="Q9" i="63"/>
  <c r="AC9" i="63" s="1"/>
  <c r="Q8" i="63"/>
  <c r="AC8" i="63" s="1"/>
  <c r="Q7" i="63"/>
  <c r="AC7" i="63" s="1"/>
  <c r="Q26" i="62"/>
  <c r="AC26" i="62" s="1"/>
  <c r="Q25" i="62"/>
  <c r="AC25" i="62" s="1"/>
  <c r="Q24" i="62"/>
  <c r="AC24" i="62" s="1"/>
  <c r="Q23" i="62"/>
  <c r="AC23" i="62" s="1"/>
  <c r="Q22" i="62"/>
  <c r="AC22" i="62" s="1"/>
  <c r="Q21" i="62"/>
  <c r="AC21" i="62" s="1"/>
  <c r="Q20" i="62"/>
  <c r="AC20" i="62" s="1"/>
  <c r="Q19" i="62"/>
  <c r="AC19" i="62" s="1"/>
  <c r="Q18" i="62"/>
  <c r="AC18" i="62" s="1"/>
  <c r="Q17" i="62"/>
  <c r="AC17" i="62" s="1"/>
  <c r="Q16" i="62"/>
  <c r="AC16" i="62" s="1"/>
  <c r="Q15" i="62"/>
  <c r="AC15" i="62" s="1"/>
  <c r="Q14" i="62"/>
  <c r="AC14" i="62" s="1"/>
  <c r="Q13" i="62"/>
  <c r="AC13" i="62" s="1"/>
  <c r="Q12" i="62"/>
  <c r="AC12" i="62" s="1"/>
  <c r="Q11" i="62"/>
  <c r="AC11" i="62" s="1"/>
  <c r="Q10" i="62"/>
  <c r="AC10" i="62" s="1"/>
  <c r="Q9" i="62"/>
  <c r="AC9" i="62" s="1"/>
  <c r="Q8" i="62"/>
  <c r="AC8" i="62" s="1"/>
  <c r="Q7" i="62"/>
  <c r="AC7" i="62" s="1"/>
  <c r="Q26" i="60"/>
  <c r="AC26" i="60" s="1"/>
  <c r="Q25" i="60"/>
  <c r="AC25" i="60" s="1"/>
  <c r="Q24" i="60"/>
  <c r="AC24" i="60" s="1"/>
  <c r="Q23" i="60"/>
  <c r="AC23" i="60" s="1"/>
  <c r="Q22" i="60"/>
  <c r="AC22" i="60" s="1"/>
  <c r="Q21" i="60"/>
  <c r="AC21" i="60" s="1"/>
  <c r="Q20" i="60"/>
  <c r="AC20" i="60" s="1"/>
  <c r="Q19" i="60"/>
  <c r="AC19" i="60" s="1"/>
  <c r="Q18" i="60"/>
  <c r="AC18" i="60" s="1"/>
  <c r="Q17" i="60"/>
  <c r="AC17" i="60" s="1"/>
  <c r="Q16" i="60"/>
  <c r="AC16" i="60" s="1"/>
  <c r="Q15" i="60"/>
  <c r="AC15" i="60" s="1"/>
  <c r="Q14" i="60"/>
  <c r="AC14" i="60" s="1"/>
  <c r="Q13" i="60"/>
  <c r="AC13" i="60" s="1"/>
  <c r="Q12" i="60"/>
  <c r="AC12" i="60" s="1"/>
  <c r="Q11" i="60"/>
  <c r="AC11" i="60" s="1"/>
  <c r="Q10" i="60"/>
  <c r="AC10" i="60" s="1"/>
  <c r="Q9" i="60"/>
  <c r="AC9" i="60" s="1"/>
  <c r="Q8" i="60"/>
  <c r="AC8" i="60" s="1"/>
  <c r="Q7" i="60"/>
  <c r="AC7" i="60" s="1"/>
  <c r="Q26" i="59"/>
  <c r="AC26" i="59" s="1"/>
  <c r="Q25" i="59"/>
  <c r="AC25" i="59" s="1"/>
  <c r="Q24" i="59"/>
  <c r="AC24" i="59" s="1"/>
  <c r="Q23" i="59"/>
  <c r="AC23" i="59" s="1"/>
  <c r="Q22" i="59"/>
  <c r="AC22" i="59" s="1"/>
  <c r="Q21" i="59"/>
  <c r="AC21" i="59" s="1"/>
  <c r="Q20" i="59"/>
  <c r="AC20" i="59" s="1"/>
  <c r="Q19" i="59"/>
  <c r="AC19" i="59" s="1"/>
  <c r="Q18" i="59"/>
  <c r="AC18" i="59" s="1"/>
  <c r="Q17" i="59"/>
  <c r="AC17" i="59" s="1"/>
  <c r="Q16" i="59"/>
  <c r="AC16" i="59" s="1"/>
  <c r="Q15" i="59"/>
  <c r="AC15" i="59" s="1"/>
  <c r="Q14" i="59"/>
  <c r="AC14" i="59" s="1"/>
  <c r="Q13" i="59"/>
  <c r="AC13" i="59" s="1"/>
  <c r="Q12" i="59"/>
  <c r="AC12" i="59" s="1"/>
  <c r="Q11" i="59"/>
  <c r="AC11" i="59" s="1"/>
  <c r="Q10" i="59"/>
  <c r="AC10" i="59" s="1"/>
  <c r="Q9" i="59"/>
  <c r="AC9" i="59" s="1"/>
  <c r="Q8" i="59"/>
  <c r="AC8" i="59" s="1"/>
  <c r="Q7" i="59"/>
  <c r="AC7" i="59" s="1"/>
  <c r="AC29" i="59" s="1"/>
  <c r="Q26" i="58"/>
  <c r="AC26" i="58" s="1"/>
  <c r="Q25" i="58"/>
  <c r="AC25" i="58" s="1"/>
  <c r="Q24" i="58"/>
  <c r="AC24" i="58" s="1"/>
  <c r="Q23" i="58"/>
  <c r="AC23" i="58" s="1"/>
  <c r="Q22" i="58"/>
  <c r="AC22" i="58" s="1"/>
  <c r="Q21" i="58"/>
  <c r="AC21" i="58" s="1"/>
  <c r="Q20" i="58"/>
  <c r="AC20" i="58" s="1"/>
  <c r="Q19" i="58"/>
  <c r="AC19" i="58" s="1"/>
  <c r="Q18" i="58"/>
  <c r="AC18" i="58" s="1"/>
  <c r="Q17" i="58"/>
  <c r="AC17" i="58" s="1"/>
  <c r="Q16" i="58"/>
  <c r="AC16" i="58" s="1"/>
  <c r="Q15" i="58"/>
  <c r="AC15" i="58" s="1"/>
  <c r="Q14" i="58"/>
  <c r="AC14" i="58" s="1"/>
  <c r="Q13" i="58"/>
  <c r="AC13" i="58" s="1"/>
  <c r="Q12" i="58"/>
  <c r="AC12" i="58" s="1"/>
  <c r="Q11" i="58"/>
  <c r="AC11" i="58" s="1"/>
  <c r="Q10" i="58"/>
  <c r="AC10" i="58" s="1"/>
  <c r="Q9" i="58"/>
  <c r="AC9" i="58" s="1"/>
  <c r="Q8" i="58"/>
  <c r="AC8" i="58" s="1"/>
  <c r="Q7" i="58"/>
  <c r="AC7" i="58" s="1"/>
  <c r="Q26" i="57"/>
  <c r="AC26" i="57" s="1"/>
  <c r="Q25" i="57"/>
  <c r="AC25" i="57" s="1"/>
  <c r="Q24" i="57"/>
  <c r="AC24" i="57" s="1"/>
  <c r="Q23" i="57"/>
  <c r="AC23" i="57" s="1"/>
  <c r="Q22" i="57"/>
  <c r="AC22" i="57" s="1"/>
  <c r="Q21" i="57"/>
  <c r="AC21" i="57" s="1"/>
  <c r="Q20" i="57"/>
  <c r="AC20" i="57" s="1"/>
  <c r="Q19" i="57"/>
  <c r="AC19" i="57" s="1"/>
  <c r="Q18" i="57"/>
  <c r="AC18" i="57" s="1"/>
  <c r="Q17" i="57"/>
  <c r="AC17" i="57" s="1"/>
  <c r="Q16" i="57"/>
  <c r="AC16" i="57" s="1"/>
  <c r="Q15" i="57"/>
  <c r="AC15" i="57" s="1"/>
  <c r="Q14" i="57"/>
  <c r="AC14" i="57" s="1"/>
  <c r="Q13" i="57"/>
  <c r="AC13" i="57" s="1"/>
  <c r="Q12" i="57"/>
  <c r="AC12" i="57" s="1"/>
  <c r="Q11" i="57"/>
  <c r="AC11" i="57" s="1"/>
  <c r="Q10" i="57"/>
  <c r="AC10" i="57" s="1"/>
  <c r="Q9" i="57"/>
  <c r="AC9" i="57" s="1"/>
  <c r="Q8" i="57"/>
  <c r="AC8" i="57" s="1"/>
  <c r="Q7" i="57"/>
  <c r="AC7" i="57" s="1"/>
  <c r="Q26" i="70"/>
  <c r="AC26" i="70" s="1"/>
  <c r="Q25" i="70"/>
  <c r="AC25" i="70" s="1"/>
  <c r="Q24" i="70"/>
  <c r="AC24" i="70" s="1"/>
  <c r="Q23" i="70"/>
  <c r="AC23" i="70" s="1"/>
  <c r="Q22" i="70"/>
  <c r="AC22" i="70" s="1"/>
  <c r="Q21" i="70"/>
  <c r="AC21" i="70" s="1"/>
  <c r="Q20" i="70"/>
  <c r="AC20" i="70" s="1"/>
  <c r="Q19" i="70"/>
  <c r="AC19" i="70" s="1"/>
  <c r="Q18" i="70"/>
  <c r="AC18" i="70" s="1"/>
  <c r="Q17" i="70"/>
  <c r="AC17" i="70" s="1"/>
  <c r="Q16" i="70"/>
  <c r="AC16" i="70" s="1"/>
  <c r="Q15" i="70"/>
  <c r="AC15" i="70" s="1"/>
  <c r="Q14" i="70"/>
  <c r="AC14" i="70" s="1"/>
  <c r="Q13" i="70"/>
  <c r="AC13" i="70" s="1"/>
  <c r="Q12" i="70"/>
  <c r="AC12" i="70" s="1"/>
  <c r="Q11" i="70"/>
  <c r="AC11" i="70" s="1"/>
  <c r="Q10" i="70"/>
  <c r="AC10" i="70" s="1"/>
  <c r="Q9" i="70"/>
  <c r="AC9" i="70" s="1"/>
  <c r="Q8" i="70"/>
  <c r="AC8" i="70" s="1"/>
  <c r="Q7" i="70"/>
  <c r="AC7" i="70" s="1"/>
  <c r="Q26" i="71"/>
  <c r="AC26" i="71" s="1"/>
  <c r="Q25" i="71"/>
  <c r="AC25" i="71" s="1"/>
  <c r="Q24" i="71"/>
  <c r="AC24" i="71" s="1"/>
  <c r="Q23" i="71"/>
  <c r="AC23" i="71" s="1"/>
  <c r="Q22" i="71"/>
  <c r="AC22" i="71" s="1"/>
  <c r="Q21" i="71"/>
  <c r="AC21" i="71" s="1"/>
  <c r="Q20" i="71"/>
  <c r="AC20" i="71" s="1"/>
  <c r="Q19" i="71"/>
  <c r="AC19" i="71" s="1"/>
  <c r="Q18" i="71"/>
  <c r="AC18" i="71" s="1"/>
  <c r="Q17" i="71"/>
  <c r="AC17" i="71" s="1"/>
  <c r="Q16" i="71"/>
  <c r="AC16" i="71" s="1"/>
  <c r="Q15" i="71"/>
  <c r="AC15" i="71" s="1"/>
  <c r="Q14" i="71"/>
  <c r="AC14" i="71" s="1"/>
  <c r="Q13" i="71"/>
  <c r="AC13" i="71" s="1"/>
  <c r="AC12" i="71"/>
  <c r="Q11" i="71"/>
  <c r="AC11" i="71" s="1"/>
  <c r="Q10" i="71"/>
  <c r="AC10" i="71" s="1"/>
  <c r="Q9" i="71"/>
  <c r="AC9" i="71" s="1"/>
  <c r="Q8" i="71"/>
  <c r="AC8" i="71" s="1"/>
  <c r="Q7" i="71"/>
  <c r="AC7" i="71" s="1"/>
  <c r="Q26" i="56"/>
  <c r="AC26" i="56" s="1"/>
  <c r="Q25" i="56"/>
  <c r="AC25" i="56" s="1"/>
  <c r="Q24" i="56"/>
  <c r="AC24" i="56" s="1"/>
  <c r="Q23" i="56"/>
  <c r="AC23" i="56" s="1"/>
  <c r="Q22" i="56"/>
  <c r="AC22" i="56" s="1"/>
  <c r="Q21" i="56"/>
  <c r="AC21" i="56" s="1"/>
  <c r="Q20" i="56"/>
  <c r="AC20" i="56" s="1"/>
  <c r="Q19" i="56"/>
  <c r="AC19" i="56" s="1"/>
  <c r="Q18" i="56"/>
  <c r="AC18" i="56" s="1"/>
  <c r="Q17" i="56"/>
  <c r="AC17" i="56" s="1"/>
  <c r="Q16" i="56"/>
  <c r="AC16" i="56" s="1"/>
  <c r="Q15" i="56"/>
  <c r="AC15" i="56" s="1"/>
  <c r="Q14" i="56"/>
  <c r="AC14" i="56" s="1"/>
  <c r="Q13" i="56"/>
  <c r="AC13" i="56" s="1"/>
  <c r="Q12" i="56"/>
  <c r="AC12" i="56" s="1"/>
  <c r="Q11" i="56"/>
  <c r="AC11" i="56" s="1"/>
  <c r="Q10" i="56"/>
  <c r="AC10" i="56" s="1"/>
  <c r="Q9" i="56"/>
  <c r="AC9" i="56" s="1"/>
  <c r="Q8" i="56"/>
  <c r="AC8" i="56" s="1"/>
  <c r="Q7" i="56"/>
  <c r="AC7" i="56" s="1"/>
  <c r="Q26" i="55"/>
  <c r="AC26" i="55" s="1"/>
  <c r="Q25" i="55"/>
  <c r="AC25" i="55" s="1"/>
  <c r="Q24" i="55"/>
  <c r="AC24" i="55" s="1"/>
  <c r="Q23" i="55"/>
  <c r="AC23" i="55" s="1"/>
  <c r="Q22" i="55"/>
  <c r="AC22" i="55" s="1"/>
  <c r="Q21" i="55"/>
  <c r="AC21" i="55" s="1"/>
  <c r="Q20" i="55"/>
  <c r="AC20" i="55" s="1"/>
  <c r="Q19" i="55"/>
  <c r="AC19" i="55" s="1"/>
  <c r="Q18" i="55"/>
  <c r="AC18" i="55" s="1"/>
  <c r="Q17" i="55"/>
  <c r="AC17" i="55" s="1"/>
  <c r="Q16" i="55"/>
  <c r="AC16" i="55" s="1"/>
  <c r="Q15" i="55"/>
  <c r="AC15" i="55" s="1"/>
  <c r="Q14" i="55"/>
  <c r="AC14" i="55" s="1"/>
  <c r="Q13" i="55"/>
  <c r="AC13" i="55" s="1"/>
  <c r="Q12" i="55"/>
  <c r="AC12" i="55" s="1"/>
  <c r="Q11" i="55"/>
  <c r="AC11" i="55" s="1"/>
  <c r="Q10" i="55"/>
  <c r="AC10" i="55" s="1"/>
  <c r="Q9" i="55"/>
  <c r="AC9" i="55" s="1"/>
  <c r="Q8" i="55"/>
  <c r="AC8" i="55" s="1"/>
  <c r="Q7" i="55"/>
  <c r="AC7" i="55" s="1"/>
  <c r="Q26" i="54"/>
  <c r="AC26" i="54" s="1"/>
  <c r="Q25" i="54"/>
  <c r="AC25" i="54" s="1"/>
  <c r="Q24" i="54"/>
  <c r="AC24" i="54" s="1"/>
  <c r="Q23" i="54"/>
  <c r="AC23" i="54" s="1"/>
  <c r="Q22" i="54"/>
  <c r="AC22" i="54" s="1"/>
  <c r="Q21" i="54"/>
  <c r="AC21" i="54" s="1"/>
  <c r="Q20" i="54"/>
  <c r="AC20" i="54" s="1"/>
  <c r="Q19" i="54"/>
  <c r="AC19" i="54" s="1"/>
  <c r="Q18" i="54"/>
  <c r="AC18" i="54" s="1"/>
  <c r="Q17" i="54"/>
  <c r="AC17" i="54" s="1"/>
  <c r="Q16" i="54"/>
  <c r="AC16" i="54" s="1"/>
  <c r="Q15" i="54"/>
  <c r="AC15" i="54" s="1"/>
  <c r="Q14" i="54"/>
  <c r="AC14" i="54" s="1"/>
  <c r="Q13" i="54"/>
  <c r="AC13" i="54" s="1"/>
  <c r="Q12" i="54"/>
  <c r="AC12" i="54" s="1"/>
  <c r="Q11" i="54"/>
  <c r="AC11" i="54" s="1"/>
  <c r="Q10" i="54"/>
  <c r="AC10" i="54" s="1"/>
  <c r="Q9" i="54"/>
  <c r="AC9" i="54" s="1"/>
  <c r="Q8" i="54"/>
  <c r="AC8" i="54" s="1"/>
  <c r="Q7" i="54"/>
  <c r="AC7" i="54" s="1"/>
  <c r="Q26" i="53"/>
  <c r="AC26" i="53" s="1"/>
  <c r="Q25" i="53"/>
  <c r="AC25" i="53" s="1"/>
  <c r="Q24" i="53"/>
  <c r="AC24" i="53" s="1"/>
  <c r="Q23" i="53"/>
  <c r="AC23" i="53" s="1"/>
  <c r="Q22" i="53"/>
  <c r="AC22" i="53" s="1"/>
  <c r="Q21" i="53"/>
  <c r="AC21" i="53" s="1"/>
  <c r="Q20" i="53"/>
  <c r="AC20" i="53" s="1"/>
  <c r="Q19" i="53"/>
  <c r="AC19" i="53" s="1"/>
  <c r="Q18" i="53"/>
  <c r="AC18" i="53" s="1"/>
  <c r="Q17" i="53"/>
  <c r="AC17" i="53" s="1"/>
  <c r="Q16" i="53"/>
  <c r="AC16" i="53" s="1"/>
  <c r="Q15" i="53"/>
  <c r="AC15" i="53" s="1"/>
  <c r="Q14" i="53"/>
  <c r="AC14" i="53" s="1"/>
  <c r="Q13" i="53"/>
  <c r="AC13" i="53" s="1"/>
  <c r="Q12" i="53"/>
  <c r="AC12" i="53" s="1"/>
  <c r="Q11" i="53"/>
  <c r="AC11" i="53" s="1"/>
  <c r="Q10" i="53"/>
  <c r="AC10" i="53" s="1"/>
  <c r="Q9" i="53"/>
  <c r="AC9" i="53" s="1"/>
  <c r="Q8" i="53"/>
  <c r="AC8" i="53" s="1"/>
  <c r="Q7" i="53"/>
  <c r="AC7" i="53" s="1"/>
  <c r="Q26" i="52"/>
  <c r="AC26" i="52" s="1"/>
  <c r="Q25" i="52"/>
  <c r="AC25" i="52" s="1"/>
  <c r="Q24" i="52"/>
  <c r="AC24" i="52" s="1"/>
  <c r="Q23" i="52"/>
  <c r="AC23" i="52" s="1"/>
  <c r="Q22" i="52"/>
  <c r="AC22" i="52" s="1"/>
  <c r="Q21" i="52"/>
  <c r="AC21" i="52" s="1"/>
  <c r="Q20" i="52"/>
  <c r="AC20" i="52" s="1"/>
  <c r="Q19" i="52"/>
  <c r="AC19" i="52" s="1"/>
  <c r="Q18" i="52"/>
  <c r="AC18" i="52" s="1"/>
  <c r="Q17" i="52"/>
  <c r="AC17" i="52" s="1"/>
  <c r="Q16" i="52"/>
  <c r="AC16" i="52" s="1"/>
  <c r="Q15" i="52"/>
  <c r="AC15" i="52" s="1"/>
  <c r="Q14" i="52"/>
  <c r="AC14" i="52" s="1"/>
  <c r="Q13" i="52"/>
  <c r="AC13" i="52" s="1"/>
  <c r="Q12" i="52"/>
  <c r="AC12" i="52" s="1"/>
  <c r="Q11" i="52"/>
  <c r="AC11" i="52" s="1"/>
  <c r="Q10" i="52"/>
  <c r="AC10" i="52" s="1"/>
  <c r="Q9" i="52"/>
  <c r="AC9" i="52" s="1"/>
  <c r="Q8" i="52"/>
  <c r="AC8" i="52" s="1"/>
  <c r="Q7" i="52"/>
  <c r="AC7" i="52" s="1"/>
  <c r="AC29" i="52" s="1"/>
  <c r="Q26" i="68"/>
  <c r="AC26" i="68" s="1"/>
  <c r="Q25" i="68"/>
  <c r="AC25" i="68" s="1"/>
  <c r="Q24" i="68"/>
  <c r="AC24" i="68" s="1"/>
  <c r="Q23" i="68"/>
  <c r="AC23" i="68" s="1"/>
  <c r="Q22" i="68"/>
  <c r="AC22" i="68" s="1"/>
  <c r="Q21" i="68"/>
  <c r="AC21" i="68" s="1"/>
  <c r="Q20" i="68"/>
  <c r="AC20" i="68" s="1"/>
  <c r="Q19" i="68"/>
  <c r="AC19" i="68" s="1"/>
  <c r="Q18" i="68"/>
  <c r="AC18" i="68" s="1"/>
  <c r="Q17" i="68"/>
  <c r="AC17" i="68" s="1"/>
  <c r="Q16" i="68"/>
  <c r="AC16" i="68" s="1"/>
  <c r="Q15" i="68"/>
  <c r="AC15" i="68" s="1"/>
  <c r="Q14" i="68"/>
  <c r="AC14" i="68" s="1"/>
  <c r="Q13" i="68"/>
  <c r="AC13" i="68" s="1"/>
  <c r="Q12" i="68"/>
  <c r="AC12" i="68" s="1"/>
  <c r="Q11" i="68"/>
  <c r="AC11" i="68" s="1"/>
  <c r="Q10" i="68"/>
  <c r="AC10" i="68" s="1"/>
  <c r="Q9" i="68"/>
  <c r="AC9" i="68" s="1"/>
  <c r="Q8" i="68"/>
  <c r="AC8" i="68" s="1"/>
  <c r="Q7" i="68"/>
  <c r="AC7" i="68" s="1"/>
  <c r="Q26" i="50"/>
  <c r="AC26" i="50" s="1"/>
  <c r="Q25" i="50"/>
  <c r="AC25" i="50" s="1"/>
  <c r="Q24" i="50"/>
  <c r="AC24" i="50" s="1"/>
  <c r="Q23" i="50"/>
  <c r="AC23" i="50" s="1"/>
  <c r="Q22" i="50"/>
  <c r="AC22" i="50" s="1"/>
  <c r="Q21" i="50"/>
  <c r="AC21" i="50" s="1"/>
  <c r="Q20" i="50"/>
  <c r="AC20" i="50" s="1"/>
  <c r="Q19" i="50"/>
  <c r="AC19" i="50" s="1"/>
  <c r="Q18" i="50"/>
  <c r="AC18" i="50" s="1"/>
  <c r="Q17" i="50"/>
  <c r="AC17" i="50" s="1"/>
  <c r="Q16" i="50"/>
  <c r="AC16" i="50" s="1"/>
  <c r="Q15" i="50"/>
  <c r="AC15" i="50" s="1"/>
  <c r="Q14" i="50"/>
  <c r="AC14" i="50" s="1"/>
  <c r="Q13" i="50"/>
  <c r="AC13" i="50" s="1"/>
  <c r="Q12" i="50"/>
  <c r="AC12" i="50" s="1"/>
  <c r="Q11" i="50"/>
  <c r="AC11" i="50" s="1"/>
  <c r="Q10" i="50"/>
  <c r="AC10" i="50" s="1"/>
  <c r="Q9" i="50"/>
  <c r="AC9" i="50" s="1"/>
  <c r="Q8" i="50"/>
  <c r="AC8" i="50" s="1"/>
  <c r="Q7" i="50"/>
  <c r="AC7" i="50" s="1"/>
  <c r="Q26" i="49"/>
  <c r="AC26" i="49" s="1"/>
  <c r="Q25" i="49"/>
  <c r="AC25" i="49" s="1"/>
  <c r="Q24" i="49"/>
  <c r="AC24" i="49" s="1"/>
  <c r="Q23" i="49"/>
  <c r="AC23" i="49" s="1"/>
  <c r="Q22" i="49"/>
  <c r="AC22" i="49" s="1"/>
  <c r="Q21" i="49"/>
  <c r="AC21" i="49" s="1"/>
  <c r="Q20" i="49"/>
  <c r="AC20" i="49" s="1"/>
  <c r="Q19" i="49"/>
  <c r="AC19" i="49" s="1"/>
  <c r="Q18" i="49"/>
  <c r="AC18" i="49" s="1"/>
  <c r="Q17" i="49"/>
  <c r="AC17" i="49" s="1"/>
  <c r="Q16" i="49"/>
  <c r="AC16" i="49" s="1"/>
  <c r="Q15" i="49"/>
  <c r="AC15" i="49" s="1"/>
  <c r="Q14" i="49"/>
  <c r="AC14" i="49" s="1"/>
  <c r="Q13" i="49"/>
  <c r="AC13" i="49" s="1"/>
  <c r="Q12" i="49"/>
  <c r="AC12" i="49" s="1"/>
  <c r="Q11" i="49"/>
  <c r="AC11" i="49" s="1"/>
  <c r="Q10" i="49"/>
  <c r="AC10" i="49" s="1"/>
  <c r="Q9" i="49"/>
  <c r="AC9" i="49" s="1"/>
  <c r="Q8" i="49"/>
  <c r="AC8" i="49" s="1"/>
  <c r="Q7" i="49"/>
  <c r="AC7" i="49" s="1"/>
  <c r="Q26" i="24"/>
  <c r="AC26" i="24" s="1"/>
  <c r="Q25" i="24"/>
  <c r="AC25" i="24" s="1"/>
  <c r="Q24" i="24"/>
  <c r="AC24" i="24" s="1"/>
  <c r="Q23" i="24"/>
  <c r="AC23" i="24" s="1"/>
  <c r="Q22" i="24"/>
  <c r="AC22" i="24" s="1"/>
  <c r="Q21" i="24"/>
  <c r="AC21" i="24" s="1"/>
  <c r="Q20" i="24"/>
  <c r="AC20" i="24" s="1"/>
  <c r="Q19" i="24"/>
  <c r="AC19" i="24" s="1"/>
  <c r="Q18" i="24"/>
  <c r="AC18" i="24" s="1"/>
  <c r="Q17" i="24"/>
  <c r="AC17" i="24" s="1"/>
  <c r="Q16" i="24"/>
  <c r="AC16" i="24" s="1"/>
  <c r="Q15" i="24"/>
  <c r="AC15" i="24" s="1"/>
  <c r="Q14" i="24"/>
  <c r="AC14" i="24" s="1"/>
  <c r="Q13" i="24"/>
  <c r="AC13" i="24" s="1"/>
  <c r="Q12" i="24"/>
  <c r="AC12" i="24" s="1"/>
  <c r="Q11" i="24"/>
  <c r="AC11" i="24" s="1"/>
  <c r="Q10" i="24"/>
  <c r="AC10" i="24" s="1"/>
  <c r="Q9" i="24"/>
  <c r="AC9" i="24" s="1"/>
  <c r="Q8" i="24"/>
  <c r="AC8" i="24" s="1"/>
  <c r="Q7" i="24"/>
  <c r="AC7" i="24" s="1"/>
  <c r="Q26" i="48"/>
  <c r="AC26" i="48" s="1"/>
  <c r="AA26" i="48" s="1"/>
  <c r="AA29" i="48" s="1"/>
  <c r="AB30" i="48" s="1"/>
  <c r="Q25" i="48"/>
  <c r="AC25" i="48" s="1"/>
  <c r="Q24" i="48"/>
  <c r="AC24" i="48" s="1"/>
  <c r="Q23" i="48"/>
  <c r="AC23" i="48" s="1"/>
  <c r="Q22" i="48"/>
  <c r="AC22" i="48" s="1"/>
  <c r="Q21" i="48"/>
  <c r="AC21" i="48" s="1"/>
  <c r="Q20" i="48"/>
  <c r="AC20" i="48" s="1"/>
  <c r="Q19" i="48"/>
  <c r="AC19" i="48" s="1"/>
  <c r="Q18" i="48"/>
  <c r="AC18" i="48" s="1"/>
  <c r="Q17" i="48"/>
  <c r="AC17" i="48" s="1"/>
  <c r="Q16" i="48"/>
  <c r="AC16" i="48" s="1"/>
  <c r="Q15" i="48"/>
  <c r="AC15" i="48" s="1"/>
  <c r="Q14" i="48"/>
  <c r="AC14" i="48" s="1"/>
  <c r="Q13" i="48"/>
  <c r="AC13" i="48" s="1"/>
  <c r="Q12" i="48"/>
  <c r="AC12" i="48" s="1"/>
  <c r="Q11" i="48"/>
  <c r="AC11" i="48" s="1"/>
  <c r="Q10" i="48"/>
  <c r="AC10" i="48" s="1"/>
  <c r="Q9" i="48"/>
  <c r="AC9" i="48" s="1"/>
  <c r="Q8" i="48"/>
  <c r="AC8" i="48" s="1"/>
  <c r="Q7" i="48"/>
  <c r="AC7" i="48" s="1"/>
  <c r="Q26" i="26"/>
  <c r="AC26" i="26" s="1"/>
  <c r="Q25" i="26"/>
  <c r="AC25" i="26" s="1"/>
  <c r="Q24" i="26"/>
  <c r="AC24" i="26" s="1"/>
  <c r="Q23" i="26"/>
  <c r="AC23" i="26" s="1"/>
  <c r="Q22" i="26"/>
  <c r="AC22" i="26" s="1"/>
  <c r="Q21" i="26"/>
  <c r="AC21" i="26" s="1"/>
  <c r="Q20" i="26"/>
  <c r="AC20" i="26" s="1"/>
  <c r="Q19" i="26"/>
  <c r="AC19" i="26" s="1"/>
  <c r="Q18" i="26"/>
  <c r="AC18" i="26" s="1"/>
  <c r="Q17" i="26"/>
  <c r="AC17" i="26" s="1"/>
  <c r="Q16" i="26"/>
  <c r="AC16" i="26" s="1"/>
  <c r="Q15" i="26"/>
  <c r="AC15" i="26" s="1"/>
  <c r="Q14" i="26"/>
  <c r="AC14" i="26" s="1"/>
  <c r="Q13" i="26"/>
  <c r="AC13" i="26" s="1"/>
  <c r="Q12" i="26"/>
  <c r="AC12" i="26" s="1"/>
  <c r="Q11" i="26"/>
  <c r="AC11" i="26" s="1"/>
  <c r="Q10" i="26"/>
  <c r="AC10" i="26" s="1"/>
  <c r="Q9" i="26"/>
  <c r="AC9" i="26" s="1"/>
  <c r="Q8" i="26"/>
  <c r="AC8" i="26" s="1"/>
  <c r="Q7" i="26"/>
  <c r="AC7" i="26" s="1"/>
  <c r="Q26" i="23"/>
  <c r="AC26" i="23" s="1"/>
  <c r="Q25" i="23"/>
  <c r="AC25" i="23" s="1"/>
  <c r="Q24" i="23"/>
  <c r="AC24" i="23" s="1"/>
  <c r="Q23" i="23"/>
  <c r="AC23" i="23" s="1"/>
  <c r="Q22" i="23"/>
  <c r="AC22" i="23" s="1"/>
  <c r="Q21" i="23"/>
  <c r="AC21" i="23" s="1"/>
  <c r="Q20" i="23"/>
  <c r="AC20" i="23" s="1"/>
  <c r="Q19" i="23"/>
  <c r="AC19" i="23" s="1"/>
  <c r="Q18" i="23"/>
  <c r="AC18" i="23" s="1"/>
  <c r="Q17" i="23"/>
  <c r="AC17" i="23" s="1"/>
  <c r="Q16" i="23"/>
  <c r="AC16" i="23" s="1"/>
  <c r="Q15" i="23"/>
  <c r="AC15" i="23" s="1"/>
  <c r="Q14" i="23"/>
  <c r="AC14" i="23" s="1"/>
  <c r="Q13" i="23"/>
  <c r="AC13" i="23" s="1"/>
  <c r="Q12" i="23"/>
  <c r="AC12" i="23" s="1"/>
  <c r="Q11" i="23"/>
  <c r="AC11" i="23" s="1"/>
  <c r="Q10" i="23"/>
  <c r="AC10" i="23" s="1"/>
  <c r="Q9" i="23"/>
  <c r="AC9" i="23" s="1"/>
  <c r="Q8" i="23"/>
  <c r="AC8" i="23" s="1"/>
  <c r="Q7" i="23"/>
  <c r="AC7" i="23" s="1"/>
  <c r="Q26" i="21"/>
  <c r="AC26" i="21" s="1"/>
  <c r="Q25" i="21"/>
  <c r="AC25" i="21" s="1"/>
  <c r="Q24" i="21"/>
  <c r="AC24" i="21" s="1"/>
  <c r="Q23" i="21"/>
  <c r="Q22" i="21"/>
  <c r="Q21" i="21"/>
  <c r="AC21" i="21" s="1"/>
  <c r="Q20" i="21"/>
  <c r="AC20" i="21" s="1"/>
  <c r="Q19" i="21"/>
  <c r="AC19" i="21" s="1"/>
  <c r="Q18" i="21"/>
  <c r="AC18" i="21" s="1"/>
  <c r="Q17" i="21"/>
  <c r="AC17" i="21" s="1"/>
  <c r="Q16" i="21"/>
  <c r="AC16" i="21" s="1"/>
  <c r="Q15" i="21"/>
  <c r="AC15" i="21" s="1"/>
  <c r="Q14" i="21"/>
  <c r="AC14" i="21" s="1"/>
  <c r="Q11" i="21"/>
  <c r="AC11" i="21" s="1"/>
  <c r="Q10" i="21"/>
  <c r="AC10" i="21" s="1"/>
  <c r="Q9" i="21"/>
  <c r="AC9" i="21" s="1"/>
  <c r="Q8" i="21"/>
  <c r="AC8" i="21" s="1"/>
  <c r="Q7" i="21"/>
  <c r="AC7" i="21" s="1"/>
  <c r="Q26" i="47"/>
  <c r="AC26" i="47" s="1"/>
  <c r="Q25" i="47"/>
  <c r="AC25" i="47" s="1"/>
  <c r="Q24" i="47"/>
  <c r="AC24" i="47" s="1"/>
  <c r="Q23" i="47"/>
  <c r="AC23" i="47" s="1"/>
  <c r="Q22" i="47"/>
  <c r="AC22" i="47" s="1"/>
  <c r="Q21" i="47"/>
  <c r="AC21" i="47" s="1"/>
  <c r="Q20" i="47"/>
  <c r="AC20" i="47" s="1"/>
  <c r="Q19" i="47"/>
  <c r="AC19" i="47" s="1"/>
  <c r="Q18" i="47"/>
  <c r="AC18" i="47" s="1"/>
  <c r="Q17" i="47"/>
  <c r="AC17" i="47" s="1"/>
  <c r="Q16" i="47"/>
  <c r="AC16" i="47" s="1"/>
  <c r="Q15" i="47"/>
  <c r="AC15" i="47" s="1"/>
  <c r="Q14" i="47"/>
  <c r="AC14" i="47" s="1"/>
  <c r="Q13" i="47"/>
  <c r="AC13" i="47" s="1"/>
  <c r="Q12" i="47"/>
  <c r="AC12" i="47" s="1"/>
  <c r="Q11" i="47"/>
  <c r="AC11" i="47" s="1"/>
  <c r="Q10" i="47"/>
  <c r="AC10" i="47" s="1"/>
  <c r="Q9" i="47"/>
  <c r="AC9" i="47" s="1"/>
  <c r="Q8" i="47"/>
  <c r="AC8" i="47" s="1"/>
  <c r="Q7" i="47"/>
  <c r="AC7" i="47" s="1"/>
  <c r="Q26" i="25"/>
  <c r="AC26" i="25" s="1"/>
  <c r="Q25" i="25"/>
  <c r="AC25" i="25" s="1"/>
  <c r="Q24" i="25"/>
  <c r="AC24" i="25" s="1"/>
  <c r="Q23" i="25"/>
  <c r="AC23" i="25" s="1"/>
  <c r="Q22" i="25"/>
  <c r="AC22" i="25" s="1"/>
  <c r="Q21" i="25"/>
  <c r="AC21" i="25" s="1"/>
  <c r="Q20" i="25"/>
  <c r="AC20" i="25" s="1"/>
  <c r="Q19" i="25"/>
  <c r="AC19" i="25" s="1"/>
  <c r="Q18" i="25"/>
  <c r="AC18" i="25" s="1"/>
  <c r="Q17" i="25"/>
  <c r="AC17" i="25" s="1"/>
  <c r="Q16" i="25"/>
  <c r="AC16" i="25" s="1"/>
  <c r="Q15" i="25"/>
  <c r="AC15" i="25" s="1"/>
  <c r="Q14" i="25"/>
  <c r="AC14" i="25" s="1"/>
  <c r="Q13" i="25"/>
  <c r="AC13" i="25" s="1"/>
  <c r="Q12" i="25"/>
  <c r="AC12" i="25" s="1"/>
  <c r="Q11" i="25"/>
  <c r="AC11" i="25" s="1"/>
  <c r="Q26" i="22"/>
  <c r="AC26" i="22" s="1"/>
  <c r="Q25" i="22"/>
  <c r="AC25" i="22" s="1"/>
  <c r="Q24" i="22"/>
  <c r="AC24" i="22" s="1"/>
  <c r="Q23" i="22"/>
  <c r="AC23" i="22" s="1"/>
  <c r="Q22" i="22"/>
  <c r="AC22" i="22" s="1"/>
  <c r="Q21" i="22"/>
  <c r="AC21" i="22" s="1"/>
  <c r="Q20" i="22"/>
  <c r="AC20" i="22" s="1"/>
  <c r="Q19" i="22"/>
  <c r="AC19" i="22" s="1"/>
  <c r="Q18" i="22"/>
  <c r="AC18" i="22" s="1"/>
  <c r="Q17" i="22"/>
  <c r="AC17" i="22" s="1"/>
  <c r="Q16" i="22"/>
  <c r="AC16" i="22" s="1"/>
  <c r="Q15" i="22"/>
  <c r="AC15" i="22" s="1"/>
  <c r="Q14" i="22"/>
  <c r="AC14" i="22" s="1"/>
  <c r="Q13" i="22"/>
  <c r="AC13" i="22" s="1"/>
  <c r="Q12" i="22"/>
  <c r="AC12" i="22" s="1"/>
  <c r="Q11" i="22"/>
  <c r="AC11" i="22" s="1"/>
  <c r="Q10" i="22"/>
  <c r="AC10" i="22" s="1"/>
  <c r="Q9" i="22"/>
  <c r="AC9" i="22" s="1"/>
  <c r="Q8" i="22"/>
  <c r="AC8" i="22" s="1"/>
  <c r="Q7" i="22"/>
  <c r="AC7" i="22" s="1"/>
  <c r="Q26" i="45"/>
  <c r="AC26" i="45" s="1"/>
  <c r="Q25" i="45"/>
  <c r="AC25" i="45" s="1"/>
  <c r="Q24" i="45"/>
  <c r="AC24" i="45" s="1"/>
  <c r="Q23" i="45"/>
  <c r="AC23" i="45" s="1"/>
  <c r="Q22" i="45"/>
  <c r="AC22" i="45" s="1"/>
  <c r="Q21" i="45"/>
  <c r="AC21" i="45" s="1"/>
  <c r="Q20" i="45"/>
  <c r="AC20" i="45" s="1"/>
  <c r="Q19" i="45"/>
  <c r="AC19" i="45" s="1"/>
  <c r="Q18" i="45"/>
  <c r="AC18" i="45" s="1"/>
  <c r="Q17" i="45"/>
  <c r="AC17" i="45" s="1"/>
  <c r="Q16" i="45"/>
  <c r="AC16" i="45" s="1"/>
  <c r="Q15" i="45"/>
  <c r="AC15" i="45" s="1"/>
  <c r="Q14" i="45"/>
  <c r="AC14" i="45" s="1"/>
  <c r="Q13" i="45"/>
  <c r="AC13" i="45" s="1"/>
  <c r="Q12" i="45"/>
  <c r="AC12" i="45" s="1"/>
  <c r="Q11" i="45"/>
  <c r="AC11" i="45" s="1"/>
  <c r="Q10" i="45"/>
  <c r="AC10" i="45" s="1"/>
  <c r="Q9" i="45"/>
  <c r="AC9" i="45" s="1"/>
  <c r="Q8" i="45"/>
  <c r="AC8" i="45" s="1"/>
  <c r="Q7" i="45"/>
  <c r="AC7" i="45" s="1"/>
  <c r="Q29" i="29"/>
  <c r="AC29" i="29" s="1"/>
  <c r="Q28" i="29"/>
  <c r="AC28" i="29" s="1"/>
  <c r="Q27" i="29"/>
  <c r="AC27" i="29" s="1"/>
  <c r="Q26" i="29"/>
  <c r="AC26" i="29" s="1"/>
  <c r="Q25" i="29"/>
  <c r="AC25" i="29" s="1"/>
  <c r="Q24" i="29"/>
  <c r="AC24" i="29" s="1"/>
  <c r="Q23" i="29"/>
  <c r="AC23" i="29" s="1"/>
  <c r="Q22" i="29"/>
  <c r="AC22" i="29" s="1"/>
  <c r="Q21" i="29"/>
  <c r="AC21" i="29" s="1"/>
  <c r="Q20" i="29"/>
  <c r="AC20" i="29" s="1"/>
  <c r="Q19" i="29"/>
  <c r="AC19" i="29" s="1"/>
  <c r="Q18" i="29"/>
  <c r="AC18" i="29" s="1"/>
  <c r="Q17" i="29"/>
  <c r="AC17" i="29" s="1"/>
  <c r="Q16" i="29"/>
  <c r="AC16" i="29" s="1"/>
  <c r="Q15" i="29"/>
  <c r="AC15" i="29" s="1"/>
  <c r="Q14" i="29"/>
  <c r="AC14" i="29" s="1"/>
  <c r="Q13" i="29"/>
  <c r="AC13" i="29" s="1"/>
  <c r="Q12" i="29"/>
  <c r="AC12" i="29" s="1"/>
  <c r="Q11" i="29"/>
  <c r="AC11" i="29" s="1"/>
  <c r="Q7" i="29"/>
  <c r="AC7" i="29" s="1"/>
  <c r="Q26" i="46"/>
  <c r="AC26" i="46" s="1"/>
  <c r="Q25" i="46"/>
  <c r="AC25" i="46" s="1"/>
  <c r="Q24" i="46"/>
  <c r="AC24" i="46" s="1"/>
  <c r="Q23" i="46"/>
  <c r="AC23" i="46" s="1"/>
  <c r="Q22" i="46"/>
  <c r="AC22" i="46" s="1"/>
  <c r="Q21" i="46"/>
  <c r="AC21" i="46" s="1"/>
  <c r="Q20" i="46"/>
  <c r="AC20" i="46" s="1"/>
  <c r="Q19" i="46"/>
  <c r="AC19" i="46" s="1"/>
  <c r="Q18" i="46"/>
  <c r="AC18" i="46" s="1"/>
  <c r="Q17" i="46"/>
  <c r="AC17" i="46" s="1"/>
  <c r="Q16" i="46"/>
  <c r="AC16" i="46" s="1"/>
  <c r="Q15" i="46"/>
  <c r="AC15" i="46" s="1"/>
  <c r="Q14" i="46"/>
  <c r="AC14" i="46" s="1"/>
  <c r="Q13" i="46"/>
  <c r="Q12" i="46"/>
  <c r="AC12" i="46" s="1"/>
  <c r="Q11" i="46"/>
  <c r="AC11" i="46" s="1"/>
  <c r="Q10" i="46"/>
  <c r="AC10" i="46" s="1"/>
  <c r="Q9" i="46"/>
  <c r="AC9" i="46" s="1"/>
  <c r="Q8" i="46"/>
  <c r="AC8" i="46" s="1"/>
  <c r="Q7" i="46"/>
  <c r="AC7" i="46" s="1"/>
  <c r="Q30" i="20"/>
  <c r="AC30" i="20" s="1"/>
  <c r="Q25" i="20"/>
  <c r="AC25" i="20" s="1"/>
  <c r="Q24" i="20"/>
  <c r="AC24" i="20" s="1"/>
  <c r="Q23" i="20"/>
  <c r="AC23" i="20" s="1"/>
  <c r="Q22" i="20"/>
  <c r="AC22" i="20" s="1"/>
  <c r="Q21" i="20"/>
  <c r="Q20" i="20"/>
  <c r="Q19" i="20"/>
  <c r="AC19" i="20" s="1"/>
  <c r="Q18" i="20"/>
  <c r="AC18" i="20" s="1"/>
  <c r="Q17" i="20"/>
  <c r="AC17" i="20" s="1"/>
  <c r="Q16" i="20"/>
  <c r="AC16" i="20" s="1"/>
  <c r="Q15" i="20"/>
  <c r="AC15" i="20" s="1"/>
  <c r="Q14" i="20"/>
  <c r="AC14" i="20" s="1"/>
  <c r="Q13" i="20"/>
  <c r="AC13" i="20" s="1"/>
  <c r="Q12" i="20"/>
  <c r="AC12" i="20" s="1"/>
  <c r="Q10" i="20"/>
  <c r="AC10" i="20" s="1"/>
  <c r="Q9" i="20"/>
  <c r="AC9" i="20" s="1"/>
  <c r="Q7" i="19"/>
  <c r="AC7" i="19" s="1"/>
  <c r="Q26" i="19"/>
  <c r="AC26" i="19" s="1"/>
  <c r="Q16" i="19"/>
  <c r="AC16" i="19" s="1"/>
  <c r="Q8" i="19"/>
  <c r="AC8" i="19" s="1"/>
  <c r="Q10" i="19"/>
  <c r="AC10" i="19" s="1"/>
  <c r="Q11" i="19"/>
  <c r="AC11" i="19" s="1"/>
  <c r="Q12" i="19"/>
  <c r="AC12" i="19" s="1"/>
  <c r="Q13" i="19"/>
  <c r="AC13" i="19" s="1"/>
  <c r="Q14" i="19"/>
  <c r="AC14" i="19" s="1"/>
  <c r="Q15" i="19"/>
  <c r="AC15" i="19" s="1"/>
  <c r="Q17" i="19"/>
  <c r="AC17" i="19" s="1"/>
  <c r="Q18" i="19"/>
  <c r="AC18" i="19" s="1"/>
  <c r="Q19" i="19"/>
  <c r="AC19" i="19" s="1"/>
  <c r="Q20" i="19"/>
  <c r="AC20" i="19" s="1"/>
  <c r="Q21" i="19"/>
  <c r="AC21" i="19" s="1"/>
  <c r="Q22" i="19"/>
  <c r="AC22" i="19" s="1"/>
  <c r="Q23" i="19"/>
  <c r="AC23" i="19" s="1"/>
  <c r="Q24" i="19"/>
  <c r="AC24" i="19" s="1"/>
  <c r="Q25" i="19"/>
  <c r="AC25" i="19" s="1"/>
  <c r="Q28" i="25"/>
  <c r="H30" i="25" s="1"/>
  <c r="I8" i="21"/>
  <c r="J8" i="21"/>
  <c r="K8" i="21"/>
  <c r="L8" i="21"/>
  <c r="N8" i="21"/>
  <c r="I7" i="21"/>
  <c r="J7" i="21"/>
  <c r="K7" i="21"/>
  <c r="L7" i="21"/>
  <c r="N7" i="21"/>
  <c r="N11" i="69"/>
  <c r="N12" i="69"/>
  <c r="N13" i="69"/>
  <c r="N14" i="69"/>
  <c r="N27" i="69" s="1"/>
  <c r="N15" i="69"/>
  <c r="N16" i="69"/>
  <c r="N17" i="69"/>
  <c r="N18" i="69"/>
  <c r="N19" i="69"/>
  <c r="N20" i="69"/>
  <c r="N21" i="69"/>
  <c r="N22" i="69"/>
  <c r="N23" i="69"/>
  <c r="N24" i="69"/>
  <c r="N25" i="69"/>
  <c r="N26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M8" i="67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7" i="67"/>
  <c r="K8" i="67"/>
  <c r="K9" i="67"/>
  <c r="K10" i="67"/>
  <c r="K11" i="67"/>
  <c r="K12" i="67"/>
  <c r="K13" i="67"/>
  <c r="K14" i="67"/>
  <c r="K28" i="67" s="1"/>
  <c r="K15" i="67"/>
  <c r="K16" i="67"/>
  <c r="K17" i="67"/>
  <c r="K18" i="67"/>
  <c r="K19" i="67"/>
  <c r="K20" i="67"/>
  <c r="K21" i="67"/>
  <c r="K22" i="67"/>
  <c r="K23" i="67"/>
  <c r="K24" i="67"/>
  <c r="K25" i="67"/>
  <c r="K26" i="67"/>
  <c r="K7" i="67"/>
  <c r="M8" i="66"/>
  <c r="M9" i="66"/>
  <c r="M10" i="66"/>
  <c r="M28" i="66" s="1"/>
  <c r="I40" i="28" s="1"/>
  <c r="M11" i="66"/>
  <c r="M12" i="66"/>
  <c r="M13" i="66"/>
  <c r="M14" i="66"/>
  <c r="M15" i="66"/>
  <c r="M16" i="66"/>
  <c r="M17" i="66"/>
  <c r="M18" i="66"/>
  <c r="M19" i="66"/>
  <c r="M20" i="66"/>
  <c r="M21" i="66"/>
  <c r="M22" i="66"/>
  <c r="M23" i="66"/>
  <c r="M24" i="66"/>
  <c r="M25" i="66"/>
  <c r="M26" i="66"/>
  <c r="M7" i="66"/>
  <c r="K8" i="66"/>
  <c r="K9" i="66"/>
  <c r="K10" i="66"/>
  <c r="K11" i="66"/>
  <c r="K12" i="66"/>
  <c r="K13" i="66"/>
  <c r="K14" i="66"/>
  <c r="K28" i="66" s="1"/>
  <c r="K15" i="66"/>
  <c r="K16" i="66"/>
  <c r="K17" i="66"/>
  <c r="K18" i="66"/>
  <c r="K19" i="66"/>
  <c r="K20" i="66"/>
  <c r="K21" i="66"/>
  <c r="K22" i="66"/>
  <c r="K23" i="66"/>
  <c r="K24" i="66"/>
  <c r="K25" i="66"/>
  <c r="K26" i="66"/>
  <c r="K7" i="66"/>
  <c r="M8" i="65"/>
  <c r="M9" i="65"/>
  <c r="M10" i="65"/>
  <c r="M28" i="65" s="1"/>
  <c r="I39" i="28" s="1"/>
  <c r="M11" i="65"/>
  <c r="M12" i="65"/>
  <c r="M13" i="65"/>
  <c r="M14" i="65"/>
  <c r="M15" i="65"/>
  <c r="M16" i="65"/>
  <c r="M17" i="65"/>
  <c r="M18" i="65"/>
  <c r="M19" i="65"/>
  <c r="M20" i="65"/>
  <c r="M21" i="65"/>
  <c r="M22" i="65"/>
  <c r="M23" i="65"/>
  <c r="M24" i="65"/>
  <c r="M25" i="65"/>
  <c r="M26" i="65"/>
  <c r="M7" i="65"/>
  <c r="K8" i="65"/>
  <c r="K9" i="65"/>
  <c r="K10" i="65"/>
  <c r="K11" i="65"/>
  <c r="K12" i="65"/>
  <c r="K13" i="65"/>
  <c r="K14" i="65"/>
  <c r="K28" i="65" s="1"/>
  <c r="K15" i="65"/>
  <c r="K16" i="65"/>
  <c r="K17" i="65"/>
  <c r="K18" i="65"/>
  <c r="K19" i="65"/>
  <c r="K20" i="65"/>
  <c r="K21" i="65"/>
  <c r="K22" i="65"/>
  <c r="K23" i="65"/>
  <c r="K24" i="65"/>
  <c r="K25" i="65"/>
  <c r="K26" i="65"/>
  <c r="K7" i="65"/>
  <c r="M8" i="63"/>
  <c r="M9" i="63"/>
  <c r="M10" i="63"/>
  <c r="M28" i="63" s="1"/>
  <c r="I38" i="28" s="1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7" i="63"/>
  <c r="K8" i="63"/>
  <c r="K9" i="63"/>
  <c r="K10" i="63"/>
  <c r="K11" i="63"/>
  <c r="K12" i="63"/>
  <c r="K13" i="63"/>
  <c r="K14" i="63"/>
  <c r="K28" i="63" s="1"/>
  <c r="K15" i="63"/>
  <c r="K16" i="63"/>
  <c r="K17" i="63"/>
  <c r="K18" i="63"/>
  <c r="K19" i="63"/>
  <c r="K20" i="63"/>
  <c r="K21" i="63"/>
  <c r="K22" i="63"/>
  <c r="K23" i="63"/>
  <c r="K24" i="63"/>
  <c r="K25" i="63"/>
  <c r="K26" i="63"/>
  <c r="K7" i="63"/>
  <c r="M8" i="62"/>
  <c r="M9" i="62"/>
  <c r="M10" i="62"/>
  <c r="M11" i="62"/>
  <c r="M12" i="62"/>
  <c r="M13" i="62"/>
  <c r="M14" i="62"/>
  <c r="M15" i="62"/>
  <c r="M16" i="62"/>
  <c r="M17" i="62"/>
  <c r="M18" i="62"/>
  <c r="M19" i="62"/>
  <c r="M20" i="62"/>
  <c r="M21" i="62"/>
  <c r="M22" i="62"/>
  <c r="M23" i="62"/>
  <c r="M24" i="62"/>
  <c r="M25" i="62"/>
  <c r="M26" i="62"/>
  <c r="M7" i="62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K22" i="62"/>
  <c r="K23" i="62"/>
  <c r="K24" i="62"/>
  <c r="K25" i="62"/>
  <c r="K26" i="62"/>
  <c r="K7" i="62"/>
  <c r="M8" i="60"/>
  <c r="M9" i="60"/>
  <c r="M10" i="60"/>
  <c r="M28" i="60" s="1"/>
  <c r="I36" i="28" s="1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7" i="60"/>
  <c r="M8" i="59"/>
  <c r="M9" i="59"/>
  <c r="M10" i="59"/>
  <c r="M28" i="59" s="1"/>
  <c r="I35" i="28" s="1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7" i="59"/>
  <c r="K8" i="59"/>
  <c r="K9" i="59"/>
  <c r="K10" i="59"/>
  <c r="K11" i="59"/>
  <c r="K12" i="59"/>
  <c r="K13" i="59"/>
  <c r="K14" i="59"/>
  <c r="K28" i="59" s="1"/>
  <c r="K15" i="59"/>
  <c r="K16" i="59"/>
  <c r="K17" i="59"/>
  <c r="K18" i="59"/>
  <c r="K19" i="59"/>
  <c r="K20" i="59"/>
  <c r="K21" i="59"/>
  <c r="K22" i="59"/>
  <c r="K23" i="59"/>
  <c r="K24" i="59"/>
  <c r="K25" i="59"/>
  <c r="K26" i="59"/>
  <c r="K7" i="59"/>
  <c r="M8" i="58"/>
  <c r="M9" i="58"/>
  <c r="M10" i="58"/>
  <c r="M28" i="58" s="1"/>
  <c r="M11" i="58"/>
  <c r="M12" i="58"/>
  <c r="M13" i="58"/>
  <c r="M14" i="58"/>
  <c r="M15" i="58"/>
  <c r="M16" i="58"/>
  <c r="M17" i="58"/>
  <c r="M18" i="58"/>
  <c r="M19" i="58"/>
  <c r="M20" i="58"/>
  <c r="M21" i="58"/>
  <c r="M22" i="58"/>
  <c r="M23" i="58"/>
  <c r="M24" i="58"/>
  <c r="M25" i="58"/>
  <c r="M26" i="58"/>
  <c r="M7" i="58"/>
  <c r="K8" i="58"/>
  <c r="K9" i="58"/>
  <c r="K10" i="58"/>
  <c r="K11" i="58"/>
  <c r="K12" i="58"/>
  <c r="K13" i="58"/>
  <c r="K14" i="58"/>
  <c r="K28" i="58" s="1"/>
  <c r="G34" i="28" s="1"/>
  <c r="K15" i="58"/>
  <c r="K16" i="58"/>
  <c r="K17" i="58"/>
  <c r="K18" i="58"/>
  <c r="K19" i="58"/>
  <c r="K20" i="58"/>
  <c r="K21" i="58"/>
  <c r="K22" i="58"/>
  <c r="K23" i="58"/>
  <c r="K24" i="58"/>
  <c r="K25" i="58"/>
  <c r="K26" i="58"/>
  <c r="K7" i="58"/>
  <c r="M8" i="57"/>
  <c r="M9" i="57"/>
  <c r="M10" i="57"/>
  <c r="M11" i="57"/>
  <c r="M12" i="57"/>
  <c r="M13" i="57"/>
  <c r="M14" i="57"/>
  <c r="M15" i="57"/>
  <c r="M16" i="57"/>
  <c r="M17" i="57"/>
  <c r="M18" i="57"/>
  <c r="M19" i="57"/>
  <c r="M20" i="57"/>
  <c r="M21" i="57"/>
  <c r="M22" i="57"/>
  <c r="M23" i="57"/>
  <c r="M24" i="57"/>
  <c r="M25" i="57"/>
  <c r="M26" i="57"/>
  <c r="M7" i="57"/>
  <c r="K8" i="57"/>
  <c r="K9" i="57"/>
  <c r="K10" i="57"/>
  <c r="K11" i="57"/>
  <c r="K12" i="57"/>
  <c r="K13" i="57"/>
  <c r="K14" i="57"/>
  <c r="K28" i="57" s="1"/>
  <c r="K15" i="57"/>
  <c r="K16" i="57"/>
  <c r="K17" i="57"/>
  <c r="K18" i="57"/>
  <c r="K19" i="57"/>
  <c r="K20" i="57"/>
  <c r="K21" i="57"/>
  <c r="K22" i="57"/>
  <c r="K23" i="57"/>
  <c r="K24" i="57"/>
  <c r="K25" i="57"/>
  <c r="K26" i="57"/>
  <c r="K7" i="57"/>
  <c r="M8" i="70"/>
  <c r="M9" i="70"/>
  <c r="M10" i="70"/>
  <c r="M11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5" i="70"/>
  <c r="M26" i="70"/>
  <c r="M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7" i="70"/>
  <c r="M8" i="71"/>
  <c r="M9" i="71"/>
  <c r="M10" i="71"/>
  <c r="M11" i="71"/>
  <c r="M12" i="7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7" i="71"/>
  <c r="K8" i="71"/>
  <c r="K9" i="71"/>
  <c r="K10" i="71"/>
  <c r="K11" i="71"/>
  <c r="K12" i="71"/>
  <c r="K13" i="71"/>
  <c r="K14" i="71"/>
  <c r="K28" i="71" s="1"/>
  <c r="K15" i="71"/>
  <c r="K16" i="71"/>
  <c r="K17" i="71"/>
  <c r="K18" i="71"/>
  <c r="K19" i="71"/>
  <c r="K20" i="71"/>
  <c r="K21" i="71"/>
  <c r="K22" i="71"/>
  <c r="K23" i="71"/>
  <c r="K24" i="71"/>
  <c r="K25" i="71"/>
  <c r="K26" i="71"/>
  <c r="K7" i="71"/>
  <c r="M8" i="56"/>
  <c r="M9" i="56"/>
  <c r="M10" i="56"/>
  <c r="M28" i="56" s="1"/>
  <c r="I30" i="28" s="1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7" i="56"/>
  <c r="K8" i="56"/>
  <c r="K9" i="56"/>
  <c r="K10" i="56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7" i="56"/>
  <c r="M8" i="55"/>
  <c r="M9" i="55"/>
  <c r="M10" i="55"/>
  <c r="M11" i="55"/>
  <c r="M12" i="55"/>
  <c r="M13" i="55"/>
  <c r="M14" i="55"/>
  <c r="M15" i="55"/>
  <c r="M16" i="55"/>
  <c r="M17" i="55"/>
  <c r="M18" i="55"/>
  <c r="M19" i="55"/>
  <c r="M20" i="55"/>
  <c r="M21" i="55"/>
  <c r="M22" i="55"/>
  <c r="M23" i="55"/>
  <c r="M24" i="55"/>
  <c r="M25" i="55"/>
  <c r="M26" i="55"/>
  <c r="M7" i="55"/>
  <c r="K8" i="55"/>
  <c r="K9" i="55"/>
  <c r="K10" i="55"/>
  <c r="K11" i="55"/>
  <c r="K12" i="55"/>
  <c r="K13" i="55"/>
  <c r="K14" i="55"/>
  <c r="K28" i="55" s="1"/>
  <c r="G28" i="55" s="1"/>
  <c r="K15" i="55"/>
  <c r="K16" i="55"/>
  <c r="K17" i="55"/>
  <c r="K18" i="55"/>
  <c r="K19" i="55"/>
  <c r="K20" i="55"/>
  <c r="K21" i="55"/>
  <c r="K22" i="55"/>
  <c r="K23" i="55"/>
  <c r="K24" i="55"/>
  <c r="K25" i="55"/>
  <c r="K26" i="55"/>
  <c r="K7" i="55"/>
  <c r="M25" i="54"/>
  <c r="M13" i="54"/>
  <c r="M14" i="54"/>
  <c r="M28" i="54" s="1"/>
  <c r="I28" i="28" s="1"/>
  <c r="M15" i="54"/>
  <c r="M16" i="54"/>
  <c r="M17" i="54"/>
  <c r="M18" i="54"/>
  <c r="M19" i="54"/>
  <c r="M20" i="54"/>
  <c r="M21" i="54"/>
  <c r="M22" i="54"/>
  <c r="M23" i="54"/>
  <c r="M24" i="54"/>
  <c r="M26" i="54"/>
  <c r="K7" i="54"/>
  <c r="M8" i="53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7" i="53"/>
  <c r="M28" i="53" s="1"/>
  <c r="I27" i="28" s="1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7" i="53"/>
  <c r="M8" i="52"/>
  <c r="M9" i="52"/>
  <c r="M10" i="52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7" i="52"/>
  <c r="M28" i="52" s="1"/>
  <c r="I25" i="28" s="1"/>
  <c r="K8" i="52"/>
  <c r="K9" i="52"/>
  <c r="K10" i="52"/>
  <c r="K11" i="52"/>
  <c r="K12" i="52"/>
  <c r="K13" i="52"/>
  <c r="K14" i="52"/>
  <c r="K15" i="52"/>
  <c r="K28" i="52" s="1"/>
  <c r="K16" i="52"/>
  <c r="K17" i="52"/>
  <c r="K18" i="52"/>
  <c r="K19" i="52"/>
  <c r="K20" i="52"/>
  <c r="K21" i="52"/>
  <c r="K22" i="52"/>
  <c r="K23" i="52"/>
  <c r="K24" i="52"/>
  <c r="K25" i="52"/>
  <c r="K26" i="52"/>
  <c r="K7" i="52"/>
  <c r="M8" i="68"/>
  <c r="M9" i="68"/>
  <c r="M10" i="68"/>
  <c r="M11" i="68"/>
  <c r="M12" i="68"/>
  <c r="M13" i="68"/>
  <c r="M14" i="68"/>
  <c r="M15" i="68"/>
  <c r="M16" i="68"/>
  <c r="M17" i="68"/>
  <c r="M18" i="68"/>
  <c r="M19" i="68"/>
  <c r="M20" i="68"/>
  <c r="M21" i="68"/>
  <c r="M22" i="68"/>
  <c r="M23" i="68"/>
  <c r="M24" i="68"/>
  <c r="M25" i="68"/>
  <c r="M26" i="68"/>
  <c r="M7" i="68"/>
  <c r="K8" i="68"/>
  <c r="K9" i="68"/>
  <c r="K10" i="68"/>
  <c r="K11" i="68"/>
  <c r="K12" i="68"/>
  <c r="K13" i="68"/>
  <c r="K14" i="68"/>
  <c r="K15" i="68"/>
  <c r="K28" i="68" s="1"/>
  <c r="K16" i="68"/>
  <c r="K17" i="68"/>
  <c r="K18" i="68"/>
  <c r="K19" i="68"/>
  <c r="K20" i="68"/>
  <c r="K21" i="68"/>
  <c r="K22" i="68"/>
  <c r="K23" i="68"/>
  <c r="K24" i="68"/>
  <c r="K25" i="68"/>
  <c r="K26" i="68"/>
  <c r="K7" i="68"/>
  <c r="M8" i="50"/>
  <c r="M9" i="50"/>
  <c r="M10" i="50"/>
  <c r="M11" i="50"/>
  <c r="M12" i="50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7" i="50"/>
  <c r="M28" i="50" s="1"/>
  <c r="I23" i="28" s="1"/>
  <c r="K8" i="50"/>
  <c r="K9" i="50"/>
  <c r="K10" i="50"/>
  <c r="K11" i="50"/>
  <c r="K12" i="50"/>
  <c r="K13" i="50"/>
  <c r="K14" i="50"/>
  <c r="K15" i="50"/>
  <c r="K28" i="50" s="1"/>
  <c r="K16" i="50"/>
  <c r="K17" i="50"/>
  <c r="K18" i="50"/>
  <c r="K19" i="50"/>
  <c r="K20" i="50"/>
  <c r="K21" i="50"/>
  <c r="K22" i="50"/>
  <c r="K23" i="50"/>
  <c r="K24" i="50"/>
  <c r="K25" i="50"/>
  <c r="K26" i="50"/>
  <c r="K7" i="50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7" i="49"/>
  <c r="M28" i="49" s="1"/>
  <c r="I26" i="28" s="1"/>
  <c r="K8" i="49"/>
  <c r="K9" i="49"/>
  <c r="K10" i="49"/>
  <c r="K11" i="49"/>
  <c r="K12" i="49"/>
  <c r="K13" i="49"/>
  <c r="K14" i="49"/>
  <c r="K15" i="49"/>
  <c r="K16" i="49"/>
  <c r="K17" i="49"/>
  <c r="K18" i="49"/>
  <c r="K19" i="49"/>
  <c r="K20" i="49"/>
  <c r="K21" i="49"/>
  <c r="K22" i="49"/>
  <c r="K23" i="49"/>
  <c r="K24" i="49"/>
  <c r="K25" i="49"/>
  <c r="K26" i="49"/>
  <c r="K7" i="49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7" i="24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7" i="48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7" i="26"/>
  <c r="M28" i="26" s="1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7" i="26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7" i="23"/>
  <c r="M28" i="23" s="1"/>
  <c r="I19" i="28" s="1"/>
  <c r="K8" i="23"/>
  <c r="K9" i="23"/>
  <c r="K10" i="23"/>
  <c r="K11" i="23"/>
  <c r="K12" i="23"/>
  <c r="K13" i="23"/>
  <c r="K14" i="23"/>
  <c r="K15" i="23"/>
  <c r="K28" i="23" s="1"/>
  <c r="G19" i="28" s="1"/>
  <c r="K16" i="23"/>
  <c r="K17" i="23"/>
  <c r="K18" i="23"/>
  <c r="K19" i="23"/>
  <c r="K20" i="23"/>
  <c r="K21" i="23"/>
  <c r="K22" i="23"/>
  <c r="K23" i="23"/>
  <c r="K24" i="23"/>
  <c r="K25" i="23"/>
  <c r="K26" i="23"/>
  <c r="K7" i="23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13" i="47"/>
  <c r="L8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7" i="25"/>
  <c r="M8" i="22"/>
  <c r="M28" i="22" s="1"/>
  <c r="I15" i="28" s="1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7" i="22"/>
  <c r="M8" i="45"/>
  <c r="M28" i="45" s="1"/>
  <c r="I13" i="28" s="1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7" i="45"/>
  <c r="K12" i="45"/>
  <c r="K13" i="45"/>
  <c r="K14" i="45"/>
  <c r="K15" i="45"/>
  <c r="K16" i="45"/>
  <c r="K28" i="45" s="1"/>
  <c r="G28" i="45" s="1"/>
  <c r="K17" i="45"/>
  <c r="K18" i="45"/>
  <c r="K19" i="45"/>
  <c r="K20" i="45"/>
  <c r="K21" i="45"/>
  <c r="K22" i="45"/>
  <c r="K23" i="45"/>
  <c r="K24" i="45"/>
  <c r="K25" i="45"/>
  <c r="K26" i="45"/>
  <c r="K8" i="45"/>
  <c r="K9" i="45"/>
  <c r="K10" i="45"/>
  <c r="K11" i="45"/>
  <c r="K7" i="45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7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7" i="29"/>
  <c r="K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M7" i="46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30" i="20"/>
  <c r="M7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30" i="20"/>
  <c r="K7" i="20"/>
  <c r="K7" i="19"/>
  <c r="I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7" i="19"/>
  <c r="K8" i="19"/>
  <c r="K9" i="19"/>
  <c r="K10" i="19"/>
  <c r="K11" i="19"/>
  <c r="K12" i="19"/>
  <c r="K28" i="19" s="1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O27" i="67"/>
  <c r="O27" i="66"/>
  <c r="O27" i="65"/>
  <c r="O27" i="63"/>
  <c r="O28" i="62"/>
  <c r="O27" i="60"/>
  <c r="O27" i="59"/>
  <c r="O27" i="58"/>
  <c r="O27" i="57"/>
  <c r="O27" i="70"/>
  <c r="O27" i="71"/>
  <c r="O27" i="56"/>
  <c r="O27" i="55"/>
  <c r="O27" i="54"/>
  <c r="O27" i="53"/>
  <c r="O27" i="52"/>
  <c r="O27" i="68"/>
  <c r="O27" i="50"/>
  <c r="O27" i="49"/>
  <c r="O27" i="24"/>
  <c r="O27" i="48"/>
  <c r="O27" i="26"/>
  <c r="O27" i="23"/>
  <c r="O27" i="21"/>
  <c r="O27" i="47"/>
  <c r="O27" i="25"/>
  <c r="O27" i="22"/>
  <c r="O27" i="45"/>
  <c r="O30" i="29"/>
  <c r="O27" i="46"/>
  <c r="P27" i="46"/>
  <c r="J11" i="69"/>
  <c r="K11" i="69"/>
  <c r="M11" i="69"/>
  <c r="O11" i="69"/>
  <c r="O28" i="69" s="1"/>
  <c r="J42" i="28" s="1"/>
  <c r="J12" i="69"/>
  <c r="K12" i="69"/>
  <c r="K27" i="69" s="1"/>
  <c r="M12" i="69"/>
  <c r="O12" i="69"/>
  <c r="J13" i="69"/>
  <c r="K13" i="69"/>
  <c r="M13" i="69"/>
  <c r="O13" i="69"/>
  <c r="J14" i="69"/>
  <c r="K14" i="69"/>
  <c r="M14" i="69"/>
  <c r="O14" i="69"/>
  <c r="J15" i="69"/>
  <c r="K15" i="69"/>
  <c r="M15" i="69"/>
  <c r="O15" i="69"/>
  <c r="J16" i="69"/>
  <c r="K16" i="69"/>
  <c r="M16" i="69"/>
  <c r="M28" i="69" s="1"/>
  <c r="O16" i="69"/>
  <c r="J17" i="69"/>
  <c r="K17" i="69"/>
  <c r="M17" i="69"/>
  <c r="O17" i="69"/>
  <c r="J18" i="69"/>
  <c r="K18" i="69"/>
  <c r="M18" i="69"/>
  <c r="O18" i="69"/>
  <c r="J19" i="69"/>
  <c r="K19" i="69"/>
  <c r="M19" i="69"/>
  <c r="O19" i="69"/>
  <c r="J20" i="69"/>
  <c r="K20" i="69"/>
  <c r="M20" i="69"/>
  <c r="O20" i="69"/>
  <c r="J21" i="69"/>
  <c r="K21" i="69"/>
  <c r="M21" i="69"/>
  <c r="O21" i="69"/>
  <c r="J22" i="69"/>
  <c r="K22" i="69"/>
  <c r="M22" i="69"/>
  <c r="O22" i="69"/>
  <c r="J23" i="69"/>
  <c r="K23" i="69"/>
  <c r="M23" i="69"/>
  <c r="O23" i="69"/>
  <c r="J24" i="69"/>
  <c r="K24" i="69"/>
  <c r="M24" i="69"/>
  <c r="O24" i="69"/>
  <c r="J25" i="69"/>
  <c r="K25" i="69"/>
  <c r="M25" i="69"/>
  <c r="O25" i="69"/>
  <c r="J26" i="69"/>
  <c r="K26" i="69"/>
  <c r="M26" i="69"/>
  <c r="O26" i="69"/>
  <c r="I8" i="67"/>
  <c r="J8" i="67"/>
  <c r="L8" i="67"/>
  <c r="N8" i="67"/>
  <c r="I9" i="67"/>
  <c r="J9" i="67"/>
  <c r="L9" i="67"/>
  <c r="N9" i="67"/>
  <c r="I10" i="67"/>
  <c r="J10" i="67"/>
  <c r="L10" i="67"/>
  <c r="N10" i="67"/>
  <c r="I11" i="67"/>
  <c r="J11" i="67"/>
  <c r="L11" i="67"/>
  <c r="N11" i="67"/>
  <c r="I12" i="67"/>
  <c r="J12" i="67"/>
  <c r="L12" i="67"/>
  <c r="N12" i="67"/>
  <c r="I13" i="67"/>
  <c r="J13" i="67"/>
  <c r="L13" i="67"/>
  <c r="N13" i="67"/>
  <c r="I14" i="67"/>
  <c r="J14" i="67"/>
  <c r="L14" i="67"/>
  <c r="N14" i="67"/>
  <c r="I15" i="67"/>
  <c r="J15" i="67"/>
  <c r="L15" i="67"/>
  <c r="N15" i="67"/>
  <c r="I16" i="67"/>
  <c r="J16" i="67"/>
  <c r="L16" i="67"/>
  <c r="N16" i="67"/>
  <c r="I17" i="67"/>
  <c r="J17" i="67"/>
  <c r="L17" i="67"/>
  <c r="N17" i="67"/>
  <c r="I18" i="67"/>
  <c r="J18" i="67"/>
  <c r="L18" i="67"/>
  <c r="N18" i="67"/>
  <c r="I19" i="67"/>
  <c r="J19" i="67"/>
  <c r="L19" i="67"/>
  <c r="N19" i="67"/>
  <c r="I20" i="67"/>
  <c r="J20" i="67"/>
  <c r="L20" i="67"/>
  <c r="N20" i="67"/>
  <c r="I21" i="67"/>
  <c r="J21" i="67"/>
  <c r="L21" i="67"/>
  <c r="N21" i="67"/>
  <c r="I22" i="67"/>
  <c r="J22" i="67"/>
  <c r="L22" i="67"/>
  <c r="N22" i="67"/>
  <c r="I23" i="67"/>
  <c r="J23" i="67"/>
  <c r="L23" i="67"/>
  <c r="N23" i="67"/>
  <c r="I24" i="67"/>
  <c r="J24" i="67"/>
  <c r="L24" i="67"/>
  <c r="N24" i="67"/>
  <c r="I25" i="67"/>
  <c r="J25" i="67"/>
  <c r="L25" i="67"/>
  <c r="N25" i="67"/>
  <c r="I26" i="67"/>
  <c r="J26" i="67"/>
  <c r="L26" i="67"/>
  <c r="N26" i="67"/>
  <c r="I8" i="66"/>
  <c r="J8" i="66"/>
  <c r="L8" i="66"/>
  <c r="L28" i="66" s="1"/>
  <c r="N8" i="66"/>
  <c r="I9" i="66"/>
  <c r="J9" i="66"/>
  <c r="L9" i="66"/>
  <c r="N9" i="66"/>
  <c r="I10" i="66"/>
  <c r="J10" i="66"/>
  <c r="L10" i="66"/>
  <c r="N10" i="66"/>
  <c r="I11" i="66"/>
  <c r="J11" i="66"/>
  <c r="L11" i="66"/>
  <c r="N11" i="66"/>
  <c r="I12" i="66"/>
  <c r="J12" i="66"/>
  <c r="L12" i="66"/>
  <c r="N12" i="66"/>
  <c r="I13" i="66"/>
  <c r="J13" i="66"/>
  <c r="L13" i="66"/>
  <c r="N13" i="66"/>
  <c r="I14" i="66"/>
  <c r="J14" i="66"/>
  <c r="L14" i="66"/>
  <c r="N14" i="66"/>
  <c r="I15" i="66"/>
  <c r="J15" i="66"/>
  <c r="L15" i="66"/>
  <c r="N15" i="66"/>
  <c r="I16" i="66"/>
  <c r="J16" i="66"/>
  <c r="L16" i="66"/>
  <c r="N16" i="66"/>
  <c r="I17" i="66"/>
  <c r="J17" i="66"/>
  <c r="L17" i="66"/>
  <c r="N17" i="66"/>
  <c r="I18" i="66"/>
  <c r="J18" i="66"/>
  <c r="L18" i="66"/>
  <c r="N18" i="66"/>
  <c r="I19" i="66"/>
  <c r="J19" i="66"/>
  <c r="L19" i="66"/>
  <c r="N19" i="66"/>
  <c r="I20" i="66"/>
  <c r="J20" i="66"/>
  <c r="L20" i="66"/>
  <c r="N20" i="66"/>
  <c r="I21" i="66"/>
  <c r="J21" i="66"/>
  <c r="L21" i="66"/>
  <c r="N21" i="66"/>
  <c r="I22" i="66"/>
  <c r="J22" i="66"/>
  <c r="L22" i="66"/>
  <c r="N22" i="66"/>
  <c r="I23" i="66"/>
  <c r="J23" i="66"/>
  <c r="L23" i="66"/>
  <c r="N23" i="66"/>
  <c r="I24" i="66"/>
  <c r="J24" i="66"/>
  <c r="L24" i="66"/>
  <c r="N24" i="66"/>
  <c r="I25" i="66"/>
  <c r="J25" i="66"/>
  <c r="L25" i="66"/>
  <c r="N25" i="66"/>
  <c r="I26" i="66"/>
  <c r="J26" i="66"/>
  <c r="L26" i="66"/>
  <c r="N26" i="66"/>
  <c r="I8" i="65"/>
  <c r="J8" i="65"/>
  <c r="L8" i="65"/>
  <c r="N8" i="65"/>
  <c r="I9" i="65"/>
  <c r="J9" i="65"/>
  <c r="L9" i="65"/>
  <c r="N9" i="65"/>
  <c r="I10" i="65"/>
  <c r="J10" i="65"/>
  <c r="L10" i="65"/>
  <c r="N10" i="65"/>
  <c r="I11" i="65"/>
  <c r="J11" i="65"/>
  <c r="L11" i="65"/>
  <c r="N11" i="65"/>
  <c r="I12" i="65"/>
  <c r="J12" i="65"/>
  <c r="L12" i="65"/>
  <c r="N12" i="65"/>
  <c r="I13" i="65"/>
  <c r="J13" i="65"/>
  <c r="L13" i="65"/>
  <c r="N13" i="65"/>
  <c r="I14" i="65"/>
  <c r="J14" i="65"/>
  <c r="L14" i="65"/>
  <c r="N14" i="65"/>
  <c r="I15" i="65"/>
  <c r="J15" i="65"/>
  <c r="L15" i="65"/>
  <c r="N15" i="65"/>
  <c r="I16" i="65"/>
  <c r="J16" i="65"/>
  <c r="L16" i="65"/>
  <c r="N16" i="65"/>
  <c r="I17" i="65"/>
  <c r="J17" i="65"/>
  <c r="L17" i="65"/>
  <c r="N17" i="65"/>
  <c r="I18" i="65"/>
  <c r="J18" i="65"/>
  <c r="L18" i="65"/>
  <c r="N18" i="65"/>
  <c r="I19" i="65"/>
  <c r="J19" i="65"/>
  <c r="L19" i="65"/>
  <c r="N19" i="65"/>
  <c r="I20" i="65"/>
  <c r="J20" i="65"/>
  <c r="L20" i="65"/>
  <c r="N20" i="65"/>
  <c r="I21" i="65"/>
  <c r="J21" i="65"/>
  <c r="L21" i="65"/>
  <c r="N21" i="65"/>
  <c r="I22" i="65"/>
  <c r="J22" i="65"/>
  <c r="L22" i="65"/>
  <c r="N22" i="65"/>
  <c r="I23" i="65"/>
  <c r="J23" i="65"/>
  <c r="L23" i="65"/>
  <c r="N23" i="65"/>
  <c r="I24" i="65"/>
  <c r="J24" i="65"/>
  <c r="L24" i="65"/>
  <c r="N24" i="65"/>
  <c r="I25" i="65"/>
  <c r="J25" i="65"/>
  <c r="L25" i="65"/>
  <c r="N25" i="65"/>
  <c r="I26" i="65"/>
  <c r="J26" i="65"/>
  <c r="L26" i="65"/>
  <c r="N26" i="65"/>
  <c r="I8" i="63"/>
  <c r="J8" i="63"/>
  <c r="L8" i="63"/>
  <c r="N8" i="63"/>
  <c r="I9" i="63"/>
  <c r="I27" i="63" s="1"/>
  <c r="J9" i="63"/>
  <c r="L9" i="63"/>
  <c r="N9" i="63"/>
  <c r="I10" i="63"/>
  <c r="J10" i="63"/>
  <c r="L10" i="63"/>
  <c r="N10" i="63"/>
  <c r="I11" i="63"/>
  <c r="J11" i="63"/>
  <c r="L11" i="63"/>
  <c r="N11" i="63"/>
  <c r="I12" i="63"/>
  <c r="J12" i="63"/>
  <c r="L12" i="63"/>
  <c r="N12" i="63"/>
  <c r="I13" i="63"/>
  <c r="J13" i="63"/>
  <c r="L13" i="63"/>
  <c r="N13" i="63"/>
  <c r="I14" i="63"/>
  <c r="J14" i="63"/>
  <c r="L14" i="63"/>
  <c r="N14" i="63"/>
  <c r="I15" i="63"/>
  <c r="J15" i="63"/>
  <c r="L15" i="63"/>
  <c r="N15" i="63"/>
  <c r="I16" i="63"/>
  <c r="J16" i="63"/>
  <c r="L16" i="63"/>
  <c r="N16" i="63"/>
  <c r="I17" i="63"/>
  <c r="J17" i="63"/>
  <c r="L17" i="63"/>
  <c r="N17" i="63"/>
  <c r="I18" i="63"/>
  <c r="J18" i="63"/>
  <c r="L18" i="63"/>
  <c r="N18" i="63"/>
  <c r="I19" i="63"/>
  <c r="J19" i="63"/>
  <c r="L19" i="63"/>
  <c r="N19" i="63"/>
  <c r="I20" i="63"/>
  <c r="J20" i="63"/>
  <c r="L20" i="63"/>
  <c r="N20" i="63"/>
  <c r="I21" i="63"/>
  <c r="J21" i="63"/>
  <c r="L21" i="63"/>
  <c r="N21" i="63"/>
  <c r="I22" i="63"/>
  <c r="J22" i="63"/>
  <c r="L22" i="63"/>
  <c r="N22" i="63"/>
  <c r="I23" i="63"/>
  <c r="J23" i="63"/>
  <c r="L23" i="63"/>
  <c r="N23" i="63"/>
  <c r="I24" i="63"/>
  <c r="J24" i="63"/>
  <c r="L24" i="63"/>
  <c r="N24" i="63"/>
  <c r="I25" i="63"/>
  <c r="J25" i="63"/>
  <c r="L25" i="63"/>
  <c r="N25" i="63"/>
  <c r="I26" i="63"/>
  <c r="J26" i="63"/>
  <c r="L26" i="63"/>
  <c r="N26" i="63"/>
  <c r="I8" i="62"/>
  <c r="J8" i="62"/>
  <c r="L8" i="62"/>
  <c r="N8" i="62"/>
  <c r="I9" i="62"/>
  <c r="J9" i="62"/>
  <c r="L9" i="62"/>
  <c r="N9" i="62"/>
  <c r="I10" i="62"/>
  <c r="J10" i="62"/>
  <c r="L10" i="62"/>
  <c r="N10" i="62"/>
  <c r="I11" i="62"/>
  <c r="J11" i="62"/>
  <c r="L11" i="62"/>
  <c r="N11" i="62"/>
  <c r="I12" i="62"/>
  <c r="J12" i="62"/>
  <c r="L12" i="62"/>
  <c r="N12" i="62"/>
  <c r="I13" i="62"/>
  <c r="J13" i="62"/>
  <c r="L13" i="62"/>
  <c r="N13" i="62"/>
  <c r="I14" i="62"/>
  <c r="J14" i="62"/>
  <c r="L14" i="62"/>
  <c r="N14" i="62"/>
  <c r="I15" i="62"/>
  <c r="J15" i="62"/>
  <c r="L15" i="62"/>
  <c r="N15" i="62"/>
  <c r="I16" i="62"/>
  <c r="J16" i="62"/>
  <c r="L16" i="62"/>
  <c r="N16" i="62"/>
  <c r="I17" i="62"/>
  <c r="J17" i="62"/>
  <c r="L17" i="62"/>
  <c r="N17" i="62"/>
  <c r="I18" i="62"/>
  <c r="J18" i="62"/>
  <c r="L18" i="62"/>
  <c r="N18" i="62"/>
  <c r="I19" i="62"/>
  <c r="J19" i="62"/>
  <c r="L19" i="62"/>
  <c r="N19" i="62"/>
  <c r="I20" i="62"/>
  <c r="J20" i="62"/>
  <c r="L20" i="62"/>
  <c r="N20" i="62"/>
  <c r="I21" i="62"/>
  <c r="J21" i="62"/>
  <c r="L21" i="62"/>
  <c r="N21" i="62"/>
  <c r="I22" i="62"/>
  <c r="J22" i="62"/>
  <c r="L22" i="62"/>
  <c r="N22" i="62"/>
  <c r="I23" i="62"/>
  <c r="J23" i="62"/>
  <c r="L23" i="62"/>
  <c r="N23" i="62"/>
  <c r="I24" i="62"/>
  <c r="J24" i="62"/>
  <c r="L24" i="62"/>
  <c r="N24" i="62"/>
  <c r="I25" i="62"/>
  <c r="J25" i="62"/>
  <c r="L25" i="62"/>
  <c r="N25" i="62"/>
  <c r="I26" i="62"/>
  <c r="J26" i="62"/>
  <c r="L26" i="62"/>
  <c r="N26" i="62"/>
  <c r="I8" i="60"/>
  <c r="J8" i="60"/>
  <c r="L8" i="60"/>
  <c r="N8" i="60"/>
  <c r="N28" i="60" s="1"/>
  <c r="J36" i="28" s="1"/>
  <c r="I9" i="60"/>
  <c r="J9" i="60"/>
  <c r="L9" i="60"/>
  <c r="L28" i="60" s="1"/>
  <c r="N9" i="60"/>
  <c r="I10" i="60"/>
  <c r="J10" i="60"/>
  <c r="L10" i="60"/>
  <c r="N10" i="60"/>
  <c r="I11" i="60"/>
  <c r="J11" i="60"/>
  <c r="L11" i="60"/>
  <c r="N11" i="60"/>
  <c r="I12" i="60"/>
  <c r="J12" i="60"/>
  <c r="L12" i="60"/>
  <c r="N12" i="60"/>
  <c r="I13" i="60"/>
  <c r="J13" i="60"/>
  <c r="L13" i="60"/>
  <c r="N13" i="60"/>
  <c r="I14" i="60"/>
  <c r="J14" i="60"/>
  <c r="L14" i="60"/>
  <c r="N14" i="60"/>
  <c r="I15" i="60"/>
  <c r="J15" i="60"/>
  <c r="L15" i="60"/>
  <c r="N15" i="60"/>
  <c r="I16" i="60"/>
  <c r="J16" i="60"/>
  <c r="L16" i="60"/>
  <c r="N16" i="60"/>
  <c r="I17" i="60"/>
  <c r="J17" i="60"/>
  <c r="L17" i="60"/>
  <c r="N17" i="60"/>
  <c r="I18" i="60"/>
  <c r="J18" i="60"/>
  <c r="L18" i="60"/>
  <c r="N18" i="60"/>
  <c r="I19" i="60"/>
  <c r="J19" i="60"/>
  <c r="L19" i="60"/>
  <c r="N19" i="60"/>
  <c r="I20" i="60"/>
  <c r="J20" i="60"/>
  <c r="L20" i="60"/>
  <c r="N20" i="60"/>
  <c r="I21" i="60"/>
  <c r="J21" i="60"/>
  <c r="L21" i="60"/>
  <c r="N21" i="60"/>
  <c r="I22" i="60"/>
  <c r="J22" i="60"/>
  <c r="L22" i="60"/>
  <c r="N22" i="60"/>
  <c r="I23" i="60"/>
  <c r="J23" i="60"/>
  <c r="L23" i="60"/>
  <c r="N23" i="60"/>
  <c r="I24" i="60"/>
  <c r="J24" i="60"/>
  <c r="L24" i="60"/>
  <c r="N24" i="60"/>
  <c r="I25" i="60"/>
  <c r="J25" i="60"/>
  <c r="L25" i="60"/>
  <c r="N25" i="60"/>
  <c r="I26" i="60"/>
  <c r="J26" i="60"/>
  <c r="L26" i="60"/>
  <c r="N26" i="60"/>
  <c r="I8" i="59"/>
  <c r="J8" i="59"/>
  <c r="L8" i="59"/>
  <c r="N8" i="59"/>
  <c r="I9" i="59"/>
  <c r="J9" i="59"/>
  <c r="L9" i="59"/>
  <c r="N9" i="59"/>
  <c r="I10" i="59"/>
  <c r="I27" i="59" s="1"/>
  <c r="J10" i="59"/>
  <c r="L10" i="59"/>
  <c r="N10" i="59"/>
  <c r="I11" i="59"/>
  <c r="J11" i="59"/>
  <c r="L11" i="59"/>
  <c r="N11" i="59"/>
  <c r="I12" i="59"/>
  <c r="J12" i="59"/>
  <c r="L12" i="59"/>
  <c r="N12" i="59"/>
  <c r="I13" i="59"/>
  <c r="J13" i="59"/>
  <c r="L13" i="59"/>
  <c r="N13" i="59"/>
  <c r="I14" i="59"/>
  <c r="J14" i="59"/>
  <c r="L14" i="59"/>
  <c r="N14" i="59"/>
  <c r="I15" i="59"/>
  <c r="J15" i="59"/>
  <c r="L15" i="59"/>
  <c r="N15" i="59"/>
  <c r="I16" i="59"/>
  <c r="J16" i="59"/>
  <c r="L16" i="59"/>
  <c r="N16" i="59"/>
  <c r="I17" i="59"/>
  <c r="J17" i="59"/>
  <c r="L17" i="59"/>
  <c r="N17" i="59"/>
  <c r="I18" i="59"/>
  <c r="J18" i="59"/>
  <c r="L18" i="59"/>
  <c r="N18" i="59"/>
  <c r="I19" i="59"/>
  <c r="J19" i="59"/>
  <c r="L19" i="59"/>
  <c r="N19" i="59"/>
  <c r="I20" i="59"/>
  <c r="J20" i="59"/>
  <c r="L20" i="59"/>
  <c r="N20" i="59"/>
  <c r="I21" i="59"/>
  <c r="J21" i="59"/>
  <c r="L21" i="59"/>
  <c r="N21" i="59"/>
  <c r="I22" i="59"/>
  <c r="J22" i="59"/>
  <c r="L22" i="59"/>
  <c r="N22" i="59"/>
  <c r="I23" i="59"/>
  <c r="J23" i="59"/>
  <c r="L23" i="59"/>
  <c r="N23" i="59"/>
  <c r="I24" i="59"/>
  <c r="J24" i="59"/>
  <c r="L24" i="59"/>
  <c r="N24" i="59"/>
  <c r="I25" i="59"/>
  <c r="J25" i="59"/>
  <c r="L25" i="59"/>
  <c r="N25" i="59"/>
  <c r="I26" i="59"/>
  <c r="J26" i="59"/>
  <c r="L26" i="59"/>
  <c r="N26" i="59"/>
  <c r="I8" i="58"/>
  <c r="J8" i="58"/>
  <c r="L8" i="58"/>
  <c r="N8" i="58"/>
  <c r="I9" i="58"/>
  <c r="J9" i="58"/>
  <c r="L9" i="58"/>
  <c r="N9" i="58"/>
  <c r="I10" i="58"/>
  <c r="J10" i="58"/>
  <c r="L10" i="58"/>
  <c r="N10" i="58"/>
  <c r="I11" i="58"/>
  <c r="J11" i="58"/>
  <c r="L11" i="58"/>
  <c r="N11" i="58"/>
  <c r="I12" i="58"/>
  <c r="J12" i="58"/>
  <c r="L12" i="58"/>
  <c r="N12" i="58"/>
  <c r="I13" i="58"/>
  <c r="J13" i="58"/>
  <c r="L13" i="58"/>
  <c r="N13" i="58"/>
  <c r="I14" i="58"/>
  <c r="J14" i="58"/>
  <c r="L14" i="58"/>
  <c r="N14" i="58"/>
  <c r="I15" i="58"/>
  <c r="J15" i="58"/>
  <c r="L15" i="58"/>
  <c r="N15" i="58"/>
  <c r="I16" i="58"/>
  <c r="J16" i="58"/>
  <c r="L16" i="58"/>
  <c r="N16" i="58"/>
  <c r="I17" i="58"/>
  <c r="J17" i="58"/>
  <c r="L17" i="58"/>
  <c r="N17" i="58"/>
  <c r="I18" i="58"/>
  <c r="J18" i="58"/>
  <c r="L18" i="58"/>
  <c r="N18" i="58"/>
  <c r="I19" i="58"/>
  <c r="J19" i="58"/>
  <c r="L19" i="58"/>
  <c r="N19" i="58"/>
  <c r="I20" i="58"/>
  <c r="J20" i="58"/>
  <c r="L20" i="58"/>
  <c r="N20" i="58"/>
  <c r="I21" i="58"/>
  <c r="J21" i="58"/>
  <c r="L21" i="58"/>
  <c r="N21" i="58"/>
  <c r="I22" i="58"/>
  <c r="J22" i="58"/>
  <c r="L22" i="58"/>
  <c r="N22" i="58"/>
  <c r="I23" i="58"/>
  <c r="J23" i="58"/>
  <c r="L23" i="58"/>
  <c r="N23" i="58"/>
  <c r="I24" i="58"/>
  <c r="J24" i="58"/>
  <c r="L24" i="58"/>
  <c r="N24" i="58"/>
  <c r="I25" i="58"/>
  <c r="J25" i="58"/>
  <c r="L25" i="58"/>
  <c r="N25" i="58"/>
  <c r="I26" i="58"/>
  <c r="J26" i="58"/>
  <c r="L26" i="58"/>
  <c r="N26" i="58"/>
  <c r="I8" i="57"/>
  <c r="J8" i="57"/>
  <c r="L8" i="57"/>
  <c r="N8" i="57"/>
  <c r="I9" i="57"/>
  <c r="J9" i="57"/>
  <c r="L9" i="57"/>
  <c r="N9" i="57"/>
  <c r="I10" i="57"/>
  <c r="J10" i="57"/>
  <c r="J27" i="57" s="1"/>
  <c r="L10" i="57"/>
  <c r="N10" i="57"/>
  <c r="I11" i="57"/>
  <c r="J11" i="57"/>
  <c r="L11" i="57"/>
  <c r="L28" i="57" s="1"/>
  <c r="N11" i="57"/>
  <c r="I12" i="57"/>
  <c r="J12" i="57"/>
  <c r="L12" i="57"/>
  <c r="N12" i="57"/>
  <c r="I13" i="57"/>
  <c r="J13" i="57"/>
  <c r="L13" i="57"/>
  <c r="N13" i="57"/>
  <c r="I14" i="57"/>
  <c r="J14" i="57"/>
  <c r="L14" i="57"/>
  <c r="N14" i="57"/>
  <c r="I15" i="57"/>
  <c r="J15" i="57"/>
  <c r="L15" i="57"/>
  <c r="N15" i="57"/>
  <c r="I16" i="57"/>
  <c r="J16" i="57"/>
  <c r="L16" i="57"/>
  <c r="N16" i="57"/>
  <c r="I17" i="57"/>
  <c r="J17" i="57"/>
  <c r="L17" i="57"/>
  <c r="N17" i="57"/>
  <c r="I18" i="57"/>
  <c r="J18" i="57"/>
  <c r="L18" i="57"/>
  <c r="N18" i="57"/>
  <c r="I19" i="57"/>
  <c r="J19" i="57"/>
  <c r="L19" i="57"/>
  <c r="N19" i="57"/>
  <c r="I20" i="57"/>
  <c r="J20" i="57"/>
  <c r="L20" i="57"/>
  <c r="N20" i="57"/>
  <c r="I21" i="57"/>
  <c r="J21" i="57"/>
  <c r="L21" i="57"/>
  <c r="N21" i="57"/>
  <c r="I22" i="57"/>
  <c r="J22" i="57"/>
  <c r="L22" i="57"/>
  <c r="N22" i="57"/>
  <c r="I23" i="57"/>
  <c r="J23" i="57"/>
  <c r="L23" i="57"/>
  <c r="N23" i="57"/>
  <c r="I24" i="57"/>
  <c r="J24" i="57"/>
  <c r="L24" i="57"/>
  <c r="N24" i="57"/>
  <c r="I25" i="57"/>
  <c r="J25" i="57"/>
  <c r="L25" i="57"/>
  <c r="N25" i="57"/>
  <c r="I26" i="57"/>
  <c r="J26" i="57"/>
  <c r="L26" i="57"/>
  <c r="N26" i="57"/>
  <c r="I8" i="70"/>
  <c r="J8" i="70"/>
  <c r="L8" i="70"/>
  <c r="N8" i="70"/>
  <c r="I9" i="70"/>
  <c r="J9" i="70"/>
  <c r="J27" i="70" s="1"/>
  <c r="L9" i="70"/>
  <c r="N9" i="70"/>
  <c r="I10" i="70"/>
  <c r="J10" i="70"/>
  <c r="L10" i="70"/>
  <c r="N10" i="70"/>
  <c r="I11" i="70"/>
  <c r="J11" i="70"/>
  <c r="L11" i="70"/>
  <c r="N11" i="70"/>
  <c r="I12" i="70"/>
  <c r="J12" i="70"/>
  <c r="L12" i="70"/>
  <c r="N12" i="70"/>
  <c r="I13" i="70"/>
  <c r="J13" i="70"/>
  <c r="L13" i="70"/>
  <c r="N13" i="70"/>
  <c r="I14" i="70"/>
  <c r="J14" i="70"/>
  <c r="L14" i="70"/>
  <c r="N14" i="70"/>
  <c r="I15" i="70"/>
  <c r="J15" i="70"/>
  <c r="L15" i="70"/>
  <c r="N15" i="70"/>
  <c r="I16" i="70"/>
  <c r="J16" i="70"/>
  <c r="L16" i="70"/>
  <c r="N16" i="70"/>
  <c r="I17" i="70"/>
  <c r="J17" i="70"/>
  <c r="L17" i="70"/>
  <c r="N17" i="70"/>
  <c r="I18" i="70"/>
  <c r="J18" i="70"/>
  <c r="L18" i="70"/>
  <c r="N18" i="70"/>
  <c r="I19" i="70"/>
  <c r="J19" i="70"/>
  <c r="L19" i="70"/>
  <c r="N19" i="70"/>
  <c r="I20" i="70"/>
  <c r="J20" i="70"/>
  <c r="L20" i="70"/>
  <c r="N20" i="70"/>
  <c r="I21" i="70"/>
  <c r="J21" i="70"/>
  <c r="L21" i="70"/>
  <c r="N21" i="70"/>
  <c r="I22" i="70"/>
  <c r="J22" i="70"/>
  <c r="L22" i="70"/>
  <c r="N22" i="70"/>
  <c r="I23" i="70"/>
  <c r="J23" i="70"/>
  <c r="L23" i="70"/>
  <c r="N23" i="70"/>
  <c r="I24" i="70"/>
  <c r="J24" i="70"/>
  <c r="L24" i="70"/>
  <c r="N24" i="70"/>
  <c r="I25" i="70"/>
  <c r="J25" i="70"/>
  <c r="L25" i="70"/>
  <c r="N25" i="70"/>
  <c r="I26" i="70"/>
  <c r="J26" i="70"/>
  <c r="L26" i="70"/>
  <c r="N26" i="70"/>
  <c r="I8" i="71"/>
  <c r="J8" i="71"/>
  <c r="L8" i="71"/>
  <c r="N8" i="71"/>
  <c r="I9" i="71"/>
  <c r="J9" i="71"/>
  <c r="L9" i="71"/>
  <c r="N9" i="71"/>
  <c r="I10" i="71"/>
  <c r="J10" i="71"/>
  <c r="L10" i="71"/>
  <c r="N10" i="71"/>
  <c r="I11" i="71"/>
  <c r="J11" i="71"/>
  <c r="L11" i="71"/>
  <c r="N11" i="71"/>
  <c r="I12" i="71"/>
  <c r="J12" i="71"/>
  <c r="L12" i="71"/>
  <c r="N12" i="71"/>
  <c r="I13" i="71"/>
  <c r="J13" i="71"/>
  <c r="L13" i="71"/>
  <c r="N13" i="71"/>
  <c r="I14" i="71"/>
  <c r="J14" i="71"/>
  <c r="L14" i="71"/>
  <c r="N14" i="71"/>
  <c r="I15" i="71"/>
  <c r="J15" i="71"/>
  <c r="L15" i="71"/>
  <c r="N15" i="71"/>
  <c r="I16" i="71"/>
  <c r="J16" i="71"/>
  <c r="L16" i="71"/>
  <c r="N16" i="71"/>
  <c r="I17" i="71"/>
  <c r="J17" i="71"/>
  <c r="L17" i="71"/>
  <c r="N17" i="71"/>
  <c r="I18" i="71"/>
  <c r="J18" i="71"/>
  <c r="L18" i="71"/>
  <c r="N18" i="71"/>
  <c r="I19" i="71"/>
  <c r="J19" i="71"/>
  <c r="L19" i="71"/>
  <c r="N19" i="71"/>
  <c r="I20" i="71"/>
  <c r="J20" i="71"/>
  <c r="L20" i="71"/>
  <c r="N20" i="71"/>
  <c r="I21" i="71"/>
  <c r="J21" i="71"/>
  <c r="L21" i="71"/>
  <c r="N21" i="71"/>
  <c r="I22" i="71"/>
  <c r="J22" i="71"/>
  <c r="L22" i="71"/>
  <c r="N22" i="71"/>
  <c r="I23" i="71"/>
  <c r="J23" i="71"/>
  <c r="L23" i="71"/>
  <c r="N23" i="71"/>
  <c r="I24" i="71"/>
  <c r="J24" i="71"/>
  <c r="L24" i="71"/>
  <c r="N24" i="71"/>
  <c r="I25" i="71"/>
  <c r="J25" i="71"/>
  <c r="L25" i="71"/>
  <c r="N25" i="71"/>
  <c r="I26" i="71"/>
  <c r="J26" i="71"/>
  <c r="L26" i="71"/>
  <c r="N26" i="71"/>
  <c r="I8" i="56"/>
  <c r="J8" i="56"/>
  <c r="L8" i="56"/>
  <c r="L28" i="56" s="1"/>
  <c r="N8" i="56"/>
  <c r="I9" i="56"/>
  <c r="J9" i="56"/>
  <c r="J27" i="56" s="1"/>
  <c r="L9" i="56"/>
  <c r="N9" i="56"/>
  <c r="I10" i="56"/>
  <c r="J10" i="56"/>
  <c r="L10" i="56"/>
  <c r="N10" i="56"/>
  <c r="N28" i="56" s="1"/>
  <c r="J30" i="28" s="1"/>
  <c r="I11" i="56"/>
  <c r="J11" i="56"/>
  <c r="L11" i="56"/>
  <c r="N11" i="56"/>
  <c r="I12" i="56"/>
  <c r="J12" i="56"/>
  <c r="L12" i="56"/>
  <c r="N12" i="56"/>
  <c r="I13" i="56"/>
  <c r="J13" i="56"/>
  <c r="L13" i="56"/>
  <c r="N13" i="56"/>
  <c r="I14" i="56"/>
  <c r="J14" i="56"/>
  <c r="L14" i="56"/>
  <c r="N14" i="56"/>
  <c r="I15" i="56"/>
  <c r="J15" i="56"/>
  <c r="L15" i="56"/>
  <c r="N15" i="56"/>
  <c r="I16" i="56"/>
  <c r="J16" i="56"/>
  <c r="L16" i="56"/>
  <c r="N16" i="56"/>
  <c r="I17" i="56"/>
  <c r="J17" i="56"/>
  <c r="L17" i="56"/>
  <c r="N17" i="56"/>
  <c r="I18" i="56"/>
  <c r="J18" i="56"/>
  <c r="L18" i="56"/>
  <c r="N18" i="56"/>
  <c r="I19" i="56"/>
  <c r="J19" i="56"/>
  <c r="L19" i="56"/>
  <c r="N19" i="56"/>
  <c r="I20" i="56"/>
  <c r="J20" i="56"/>
  <c r="L20" i="56"/>
  <c r="N20" i="56"/>
  <c r="I21" i="56"/>
  <c r="J21" i="56"/>
  <c r="L21" i="56"/>
  <c r="N21" i="56"/>
  <c r="I22" i="56"/>
  <c r="J22" i="56"/>
  <c r="L22" i="56"/>
  <c r="N22" i="56"/>
  <c r="I23" i="56"/>
  <c r="J23" i="56"/>
  <c r="L23" i="56"/>
  <c r="N23" i="56"/>
  <c r="I24" i="56"/>
  <c r="J24" i="56"/>
  <c r="L24" i="56"/>
  <c r="N24" i="56"/>
  <c r="I25" i="56"/>
  <c r="J25" i="56"/>
  <c r="L25" i="56"/>
  <c r="N25" i="56"/>
  <c r="I26" i="56"/>
  <c r="J26" i="56"/>
  <c r="L26" i="56"/>
  <c r="N26" i="56"/>
  <c r="I8" i="55"/>
  <c r="J8" i="55"/>
  <c r="L8" i="55"/>
  <c r="N8" i="55"/>
  <c r="I9" i="55"/>
  <c r="J9" i="55"/>
  <c r="L9" i="55"/>
  <c r="N9" i="55"/>
  <c r="N28" i="55" s="1"/>
  <c r="J29" i="28" s="1"/>
  <c r="I10" i="55"/>
  <c r="J10" i="55"/>
  <c r="L10" i="55"/>
  <c r="N10" i="55"/>
  <c r="I11" i="55"/>
  <c r="J11" i="55"/>
  <c r="L11" i="55"/>
  <c r="N11" i="55"/>
  <c r="I12" i="55"/>
  <c r="J12" i="55"/>
  <c r="L12" i="55"/>
  <c r="N12" i="55"/>
  <c r="I13" i="55"/>
  <c r="J13" i="55"/>
  <c r="L13" i="55"/>
  <c r="N13" i="55"/>
  <c r="I14" i="55"/>
  <c r="J14" i="55"/>
  <c r="L14" i="55"/>
  <c r="N14" i="55"/>
  <c r="I15" i="55"/>
  <c r="J15" i="55"/>
  <c r="L15" i="55"/>
  <c r="N15" i="55"/>
  <c r="I16" i="55"/>
  <c r="J16" i="55"/>
  <c r="L16" i="55"/>
  <c r="N16" i="55"/>
  <c r="I17" i="55"/>
  <c r="J17" i="55"/>
  <c r="L17" i="55"/>
  <c r="N17" i="55"/>
  <c r="I18" i="55"/>
  <c r="J18" i="55"/>
  <c r="L18" i="55"/>
  <c r="N18" i="55"/>
  <c r="I19" i="55"/>
  <c r="J19" i="55"/>
  <c r="L19" i="55"/>
  <c r="N19" i="55"/>
  <c r="I20" i="55"/>
  <c r="J20" i="55"/>
  <c r="L20" i="55"/>
  <c r="N20" i="55"/>
  <c r="I21" i="55"/>
  <c r="J21" i="55"/>
  <c r="L21" i="55"/>
  <c r="N21" i="55"/>
  <c r="I22" i="55"/>
  <c r="J22" i="55"/>
  <c r="L22" i="55"/>
  <c r="N22" i="55"/>
  <c r="I23" i="55"/>
  <c r="J23" i="55"/>
  <c r="L23" i="55"/>
  <c r="N23" i="55"/>
  <c r="I24" i="55"/>
  <c r="J24" i="55"/>
  <c r="L24" i="55"/>
  <c r="N24" i="55"/>
  <c r="I25" i="55"/>
  <c r="J25" i="55"/>
  <c r="L25" i="55"/>
  <c r="N25" i="55"/>
  <c r="I26" i="55"/>
  <c r="J26" i="55"/>
  <c r="L26" i="55"/>
  <c r="N26" i="55"/>
  <c r="I8" i="54"/>
  <c r="J8" i="54"/>
  <c r="K8" i="54"/>
  <c r="L8" i="54"/>
  <c r="N8" i="54"/>
  <c r="I9" i="54"/>
  <c r="J9" i="54"/>
  <c r="J27" i="54" s="1"/>
  <c r="K9" i="54"/>
  <c r="L9" i="54"/>
  <c r="N9" i="54"/>
  <c r="I10" i="54"/>
  <c r="J10" i="54"/>
  <c r="K10" i="54"/>
  <c r="K28" i="54" s="1"/>
  <c r="L10" i="54"/>
  <c r="N10" i="54"/>
  <c r="I11" i="54"/>
  <c r="J11" i="54"/>
  <c r="K11" i="54"/>
  <c r="L11" i="54"/>
  <c r="N11" i="54"/>
  <c r="I12" i="54"/>
  <c r="J12" i="54"/>
  <c r="K12" i="54"/>
  <c r="L12" i="54"/>
  <c r="N12" i="54"/>
  <c r="I13" i="54"/>
  <c r="J13" i="54"/>
  <c r="K13" i="54"/>
  <c r="L13" i="54"/>
  <c r="N13" i="54"/>
  <c r="I14" i="54"/>
  <c r="J14" i="54"/>
  <c r="K14" i="54"/>
  <c r="L14" i="54"/>
  <c r="N14" i="54"/>
  <c r="I15" i="54"/>
  <c r="J15" i="54"/>
  <c r="K15" i="54"/>
  <c r="L15" i="54"/>
  <c r="N15" i="54"/>
  <c r="I16" i="54"/>
  <c r="J16" i="54"/>
  <c r="K16" i="54"/>
  <c r="L16" i="54"/>
  <c r="N16" i="54"/>
  <c r="I17" i="54"/>
  <c r="J17" i="54"/>
  <c r="K17" i="54"/>
  <c r="L17" i="54"/>
  <c r="N17" i="54"/>
  <c r="I18" i="54"/>
  <c r="J18" i="54"/>
  <c r="K18" i="54"/>
  <c r="L18" i="54"/>
  <c r="N18" i="54"/>
  <c r="I19" i="54"/>
  <c r="J19" i="54"/>
  <c r="K19" i="54"/>
  <c r="L19" i="54"/>
  <c r="N19" i="54"/>
  <c r="I20" i="54"/>
  <c r="J20" i="54"/>
  <c r="K20" i="54"/>
  <c r="L20" i="54"/>
  <c r="N20" i="54"/>
  <c r="I21" i="54"/>
  <c r="J21" i="54"/>
  <c r="K21" i="54"/>
  <c r="L21" i="54"/>
  <c r="N21" i="54"/>
  <c r="I22" i="54"/>
  <c r="J22" i="54"/>
  <c r="K22" i="54"/>
  <c r="L22" i="54"/>
  <c r="N22" i="54"/>
  <c r="I23" i="54"/>
  <c r="J23" i="54"/>
  <c r="K23" i="54"/>
  <c r="L23" i="54"/>
  <c r="N23" i="54"/>
  <c r="I24" i="54"/>
  <c r="J24" i="54"/>
  <c r="K24" i="54"/>
  <c r="L24" i="54"/>
  <c r="N24" i="54"/>
  <c r="I25" i="54"/>
  <c r="J25" i="54"/>
  <c r="K25" i="54"/>
  <c r="L25" i="54"/>
  <c r="N25" i="54"/>
  <c r="I26" i="54"/>
  <c r="J26" i="54"/>
  <c r="K26" i="54"/>
  <c r="L26" i="54"/>
  <c r="N26" i="54"/>
  <c r="I8" i="53"/>
  <c r="J8" i="53"/>
  <c r="L8" i="53"/>
  <c r="N8" i="53"/>
  <c r="I9" i="53"/>
  <c r="J9" i="53"/>
  <c r="L9" i="53"/>
  <c r="N9" i="53"/>
  <c r="I10" i="53"/>
  <c r="J10" i="53"/>
  <c r="L10" i="53"/>
  <c r="N10" i="53"/>
  <c r="I11" i="53"/>
  <c r="J11" i="53"/>
  <c r="L11" i="53"/>
  <c r="N11" i="53"/>
  <c r="I12" i="53"/>
  <c r="J12" i="53"/>
  <c r="L12" i="53"/>
  <c r="N12" i="53"/>
  <c r="I13" i="53"/>
  <c r="J13" i="53"/>
  <c r="L13" i="53"/>
  <c r="N13" i="53"/>
  <c r="I14" i="53"/>
  <c r="J14" i="53"/>
  <c r="L14" i="53"/>
  <c r="N14" i="53"/>
  <c r="I15" i="53"/>
  <c r="J15" i="53"/>
  <c r="L15" i="53"/>
  <c r="N15" i="53"/>
  <c r="I16" i="53"/>
  <c r="J16" i="53"/>
  <c r="L16" i="53"/>
  <c r="N16" i="53"/>
  <c r="I17" i="53"/>
  <c r="J17" i="53"/>
  <c r="L17" i="53"/>
  <c r="N17" i="53"/>
  <c r="I18" i="53"/>
  <c r="J18" i="53"/>
  <c r="L18" i="53"/>
  <c r="N18" i="53"/>
  <c r="I19" i="53"/>
  <c r="J19" i="53"/>
  <c r="L19" i="53"/>
  <c r="N19" i="53"/>
  <c r="I20" i="53"/>
  <c r="J20" i="53"/>
  <c r="L20" i="53"/>
  <c r="N20" i="53"/>
  <c r="I21" i="53"/>
  <c r="J21" i="53"/>
  <c r="L21" i="53"/>
  <c r="N21" i="53"/>
  <c r="I22" i="53"/>
  <c r="J22" i="53"/>
  <c r="L22" i="53"/>
  <c r="N22" i="53"/>
  <c r="I23" i="53"/>
  <c r="J23" i="53"/>
  <c r="L23" i="53"/>
  <c r="N23" i="53"/>
  <c r="I24" i="53"/>
  <c r="J24" i="53"/>
  <c r="L24" i="53"/>
  <c r="N24" i="53"/>
  <c r="I25" i="53"/>
  <c r="J25" i="53"/>
  <c r="L25" i="53"/>
  <c r="N25" i="53"/>
  <c r="I26" i="53"/>
  <c r="J26" i="53"/>
  <c r="L26" i="53"/>
  <c r="N26" i="53"/>
  <c r="I8" i="52"/>
  <c r="J8" i="52"/>
  <c r="L8" i="52"/>
  <c r="L28" i="52" s="1"/>
  <c r="N8" i="52"/>
  <c r="I9" i="52"/>
  <c r="J9" i="52"/>
  <c r="L9" i="52"/>
  <c r="N9" i="52"/>
  <c r="I10" i="52"/>
  <c r="J10" i="52"/>
  <c r="L10" i="52"/>
  <c r="N10" i="52"/>
  <c r="I11" i="52"/>
  <c r="J11" i="52"/>
  <c r="L11" i="52"/>
  <c r="N11" i="52"/>
  <c r="I12" i="52"/>
  <c r="J12" i="52"/>
  <c r="L12" i="52"/>
  <c r="N12" i="52"/>
  <c r="I13" i="52"/>
  <c r="J13" i="52"/>
  <c r="L13" i="52"/>
  <c r="N13" i="52"/>
  <c r="I14" i="52"/>
  <c r="J14" i="52"/>
  <c r="L14" i="52"/>
  <c r="N14" i="52"/>
  <c r="I15" i="52"/>
  <c r="J15" i="52"/>
  <c r="L15" i="52"/>
  <c r="N15" i="52"/>
  <c r="I16" i="52"/>
  <c r="J16" i="52"/>
  <c r="L16" i="52"/>
  <c r="N16" i="52"/>
  <c r="I17" i="52"/>
  <c r="J17" i="52"/>
  <c r="L17" i="52"/>
  <c r="N17" i="52"/>
  <c r="I18" i="52"/>
  <c r="J18" i="52"/>
  <c r="L18" i="52"/>
  <c r="N18" i="52"/>
  <c r="I19" i="52"/>
  <c r="J19" i="52"/>
  <c r="L19" i="52"/>
  <c r="N19" i="52"/>
  <c r="I20" i="52"/>
  <c r="J20" i="52"/>
  <c r="L20" i="52"/>
  <c r="N20" i="52"/>
  <c r="I21" i="52"/>
  <c r="J21" i="52"/>
  <c r="L21" i="52"/>
  <c r="N21" i="52"/>
  <c r="I22" i="52"/>
  <c r="J22" i="52"/>
  <c r="L22" i="52"/>
  <c r="N22" i="52"/>
  <c r="I23" i="52"/>
  <c r="J23" i="52"/>
  <c r="L23" i="52"/>
  <c r="N23" i="52"/>
  <c r="I24" i="52"/>
  <c r="J24" i="52"/>
  <c r="L24" i="52"/>
  <c r="N24" i="52"/>
  <c r="I25" i="52"/>
  <c r="J25" i="52"/>
  <c r="L25" i="52"/>
  <c r="N25" i="52"/>
  <c r="I26" i="52"/>
  <c r="J26" i="52"/>
  <c r="L26" i="52"/>
  <c r="N26" i="52"/>
  <c r="I8" i="68"/>
  <c r="J8" i="68"/>
  <c r="L8" i="68"/>
  <c r="L28" i="68" s="1"/>
  <c r="N8" i="68"/>
  <c r="I9" i="68"/>
  <c r="J9" i="68"/>
  <c r="L9" i="68"/>
  <c r="N9" i="68"/>
  <c r="I10" i="68"/>
  <c r="I27" i="68" s="1"/>
  <c r="J10" i="68"/>
  <c r="L10" i="68"/>
  <c r="N10" i="68"/>
  <c r="N28" i="68" s="1"/>
  <c r="J24" i="28" s="1"/>
  <c r="I11" i="68"/>
  <c r="J11" i="68"/>
  <c r="L11" i="68"/>
  <c r="N11" i="68"/>
  <c r="I12" i="68"/>
  <c r="J12" i="68"/>
  <c r="L12" i="68"/>
  <c r="N12" i="68"/>
  <c r="I13" i="68"/>
  <c r="J13" i="68"/>
  <c r="L13" i="68"/>
  <c r="N13" i="68"/>
  <c r="I14" i="68"/>
  <c r="J14" i="68"/>
  <c r="L14" i="68"/>
  <c r="N14" i="68"/>
  <c r="I15" i="68"/>
  <c r="J15" i="68"/>
  <c r="L15" i="68"/>
  <c r="N15" i="68"/>
  <c r="I16" i="68"/>
  <c r="J16" i="68"/>
  <c r="L16" i="68"/>
  <c r="N16" i="68"/>
  <c r="I17" i="68"/>
  <c r="J17" i="68"/>
  <c r="L17" i="68"/>
  <c r="N17" i="68"/>
  <c r="I18" i="68"/>
  <c r="J18" i="68"/>
  <c r="L18" i="68"/>
  <c r="N18" i="68"/>
  <c r="I19" i="68"/>
  <c r="J19" i="68"/>
  <c r="L19" i="68"/>
  <c r="N19" i="68"/>
  <c r="I20" i="68"/>
  <c r="J20" i="68"/>
  <c r="L20" i="68"/>
  <c r="N20" i="68"/>
  <c r="I21" i="68"/>
  <c r="J21" i="68"/>
  <c r="L21" i="68"/>
  <c r="N21" i="68"/>
  <c r="I22" i="68"/>
  <c r="J22" i="68"/>
  <c r="L22" i="68"/>
  <c r="N22" i="68"/>
  <c r="I23" i="68"/>
  <c r="J23" i="68"/>
  <c r="L23" i="68"/>
  <c r="N23" i="68"/>
  <c r="I24" i="68"/>
  <c r="J24" i="68"/>
  <c r="L24" i="68"/>
  <c r="N24" i="68"/>
  <c r="I25" i="68"/>
  <c r="J25" i="68"/>
  <c r="L25" i="68"/>
  <c r="N25" i="68"/>
  <c r="I26" i="68"/>
  <c r="J26" i="68"/>
  <c r="L26" i="68"/>
  <c r="N26" i="68"/>
  <c r="I8" i="50"/>
  <c r="J8" i="50"/>
  <c r="L8" i="50"/>
  <c r="N8" i="50"/>
  <c r="N28" i="50" s="1"/>
  <c r="J23" i="28" s="1"/>
  <c r="I9" i="50"/>
  <c r="J9" i="50"/>
  <c r="L9" i="50"/>
  <c r="N9" i="50"/>
  <c r="I10" i="50"/>
  <c r="J10" i="50"/>
  <c r="L10" i="50"/>
  <c r="N10" i="50"/>
  <c r="I11" i="50"/>
  <c r="J11" i="50"/>
  <c r="L11" i="50"/>
  <c r="N11" i="50"/>
  <c r="I12" i="50"/>
  <c r="J12" i="50"/>
  <c r="L12" i="50"/>
  <c r="N12" i="50"/>
  <c r="I13" i="50"/>
  <c r="J13" i="50"/>
  <c r="L13" i="50"/>
  <c r="N13" i="50"/>
  <c r="I14" i="50"/>
  <c r="J14" i="50"/>
  <c r="L14" i="50"/>
  <c r="N14" i="50"/>
  <c r="I15" i="50"/>
  <c r="J15" i="50"/>
  <c r="L15" i="50"/>
  <c r="N15" i="50"/>
  <c r="I16" i="50"/>
  <c r="J16" i="50"/>
  <c r="L16" i="50"/>
  <c r="N16" i="50"/>
  <c r="I17" i="50"/>
  <c r="J17" i="50"/>
  <c r="L17" i="50"/>
  <c r="N17" i="50"/>
  <c r="I18" i="50"/>
  <c r="J18" i="50"/>
  <c r="L18" i="50"/>
  <c r="N18" i="50"/>
  <c r="I19" i="50"/>
  <c r="J19" i="50"/>
  <c r="L19" i="50"/>
  <c r="N19" i="50"/>
  <c r="I20" i="50"/>
  <c r="J20" i="50"/>
  <c r="L20" i="50"/>
  <c r="N20" i="50"/>
  <c r="I21" i="50"/>
  <c r="J21" i="50"/>
  <c r="L21" i="50"/>
  <c r="N21" i="50"/>
  <c r="I22" i="50"/>
  <c r="J22" i="50"/>
  <c r="L22" i="50"/>
  <c r="N22" i="50"/>
  <c r="I23" i="50"/>
  <c r="J23" i="50"/>
  <c r="L23" i="50"/>
  <c r="N23" i="50"/>
  <c r="I24" i="50"/>
  <c r="J24" i="50"/>
  <c r="L24" i="50"/>
  <c r="N24" i="50"/>
  <c r="I25" i="50"/>
  <c r="J25" i="50"/>
  <c r="L25" i="50"/>
  <c r="N25" i="50"/>
  <c r="I26" i="50"/>
  <c r="J26" i="50"/>
  <c r="L26" i="50"/>
  <c r="N26" i="50"/>
  <c r="I8" i="49"/>
  <c r="J8" i="49"/>
  <c r="L8" i="49"/>
  <c r="N8" i="49"/>
  <c r="I9" i="49"/>
  <c r="J9" i="49"/>
  <c r="L9" i="49"/>
  <c r="N9" i="49"/>
  <c r="I10" i="49"/>
  <c r="J10" i="49"/>
  <c r="L10" i="49"/>
  <c r="N10" i="49"/>
  <c r="I11" i="49"/>
  <c r="J11" i="49"/>
  <c r="L11" i="49"/>
  <c r="N11" i="49"/>
  <c r="I12" i="49"/>
  <c r="J12" i="49"/>
  <c r="L12" i="49"/>
  <c r="N12" i="49"/>
  <c r="I13" i="49"/>
  <c r="J13" i="49"/>
  <c r="L13" i="49"/>
  <c r="N13" i="49"/>
  <c r="I14" i="49"/>
  <c r="J14" i="49"/>
  <c r="L14" i="49"/>
  <c r="N14" i="49"/>
  <c r="I15" i="49"/>
  <c r="J15" i="49"/>
  <c r="L15" i="49"/>
  <c r="N15" i="49"/>
  <c r="I16" i="49"/>
  <c r="J16" i="49"/>
  <c r="L16" i="49"/>
  <c r="N16" i="49"/>
  <c r="I17" i="49"/>
  <c r="J17" i="49"/>
  <c r="L17" i="49"/>
  <c r="N17" i="49"/>
  <c r="I18" i="49"/>
  <c r="J18" i="49"/>
  <c r="L18" i="49"/>
  <c r="N18" i="49"/>
  <c r="I19" i="49"/>
  <c r="J19" i="49"/>
  <c r="L19" i="49"/>
  <c r="N19" i="49"/>
  <c r="I20" i="49"/>
  <c r="J20" i="49"/>
  <c r="L20" i="49"/>
  <c r="N20" i="49"/>
  <c r="I21" i="49"/>
  <c r="J21" i="49"/>
  <c r="L21" i="49"/>
  <c r="N21" i="49"/>
  <c r="I22" i="49"/>
  <c r="J22" i="49"/>
  <c r="L22" i="49"/>
  <c r="N22" i="49"/>
  <c r="I23" i="49"/>
  <c r="J23" i="49"/>
  <c r="L23" i="49"/>
  <c r="N23" i="49"/>
  <c r="I24" i="49"/>
  <c r="J24" i="49"/>
  <c r="L24" i="49"/>
  <c r="N24" i="49"/>
  <c r="I25" i="49"/>
  <c r="J25" i="49"/>
  <c r="L25" i="49"/>
  <c r="N25" i="49"/>
  <c r="I26" i="49"/>
  <c r="J26" i="49"/>
  <c r="L26" i="49"/>
  <c r="N26" i="49"/>
  <c r="I8" i="24"/>
  <c r="J8" i="24"/>
  <c r="L8" i="24"/>
  <c r="N8" i="24"/>
  <c r="I9" i="24"/>
  <c r="J9" i="24"/>
  <c r="L9" i="24"/>
  <c r="N9" i="24"/>
  <c r="I10" i="24"/>
  <c r="J10" i="24"/>
  <c r="L10" i="24"/>
  <c r="N10" i="24"/>
  <c r="I11" i="24"/>
  <c r="J11" i="24"/>
  <c r="L11" i="24"/>
  <c r="N11" i="24"/>
  <c r="I12" i="24"/>
  <c r="J12" i="24"/>
  <c r="L12" i="24"/>
  <c r="N12" i="24"/>
  <c r="I13" i="24"/>
  <c r="J13" i="24"/>
  <c r="L13" i="24"/>
  <c r="N13" i="24"/>
  <c r="I14" i="24"/>
  <c r="J14" i="24"/>
  <c r="L14" i="24"/>
  <c r="N14" i="24"/>
  <c r="I15" i="24"/>
  <c r="J15" i="24"/>
  <c r="L15" i="24"/>
  <c r="N15" i="24"/>
  <c r="I16" i="24"/>
  <c r="J16" i="24"/>
  <c r="L16" i="24"/>
  <c r="N16" i="24"/>
  <c r="I17" i="24"/>
  <c r="J17" i="24"/>
  <c r="L17" i="24"/>
  <c r="N17" i="24"/>
  <c r="I18" i="24"/>
  <c r="J18" i="24"/>
  <c r="L18" i="24"/>
  <c r="N18" i="24"/>
  <c r="I19" i="24"/>
  <c r="J19" i="24"/>
  <c r="L19" i="24"/>
  <c r="N19" i="24"/>
  <c r="I20" i="24"/>
  <c r="J20" i="24"/>
  <c r="L20" i="24"/>
  <c r="N20" i="24"/>
  <c r="I21" i="24"/>
  <c r="J21" i="24"/>
  <c r="L21" i="24"/>
  <c r="N21" i="24"/>
  <c r="I22" i="24"/>
  <c r="J22" i="24"/>
  <c r="L22" i="24"/>
  <c r="N22" i="24"/>
  <c r="I23" i="24"/>
  <c r="J23" i="24"/>
  <c r="L23" i="24"/>
  <c r="N23" i="24"/>
  <c r="I24" i="24"/>
  <c r="J24" i="24"/>
  <c r="L24" i="24"/>
  <c r="N24" i="24"/>
  <c r="I25" i="24"/>
  <c r="J25" i="24"/>
  <c r="L25" i="24"/>
  <c r="N25" i="24"/>
  <c r="I26" i="24"/>
  <c r="J26" i="24"/>
  <c r="L26" i="24"/>
  <c r="N26" i="24"/>
  <c r="I8" i="48"/>
  <c r="J8" i="48"/>
  <c r="L8" i="48"/>
  <c r="N8" i="48"/>
  <c r="I9" i="48"/>
  <c r="J9" i="48"/>
  <c r="L9" i="48"/>
  <c r="N9" i="48"/>
  <c r="I10" i="48"/>
  <c r="J10" i="48"/>
  <c r="L10" i="48"/>
  <c r="N10" i="48"/>
  <c r="I11" i="48"/>
  <c r="J11" i="48"/>
  <c r="L11" i="48"/>
  <c r="N11" i="48"/>
  <c r="I12" i="48"/>
  <c r="J12" i="48"/>
  <c r="L12" i="48"/>
  <c r="N12" i="48"/>
  <c r="I13" i="48"/>
  <c r="J13" i="48"/>
  <c r="L13" i="48"/>
  <c r="N13" i="48"/>
  <c r="I14" i="48"/>
  <c r="J14" i="48"/>
  <c r="L14" i="48"/>
  <c r="N14" i="48"/>
  <c r="I15" i="48"/>
  <c r="J15" i="48"/>
  <c r="L15" i="48"/>
  <c r="N15" i="48"/>
  <c r="I16" i="48"/>
  <c r="J16" i="48"/>
  <c r="L16" i="48"/>
  <c r="N16" i="48"/>
  <c r="I17" i="48"/>
  <c r="J17" i="48"/>
  <c r="L17" i="48"/>
  <c r="N17" i="48"/>
  <c r="I18" i="48"/>
  <c r="J18" i="48"/>
  <c r="L18" i="48"/>
  <c r="N18" i="48"/>
  <c r="I19" i="48"/>
  <c r="J19" i="48"/>
  <c r="L19" i="48"/>
  <c r="N19" i="48"/>
  <c r="I20" i="48"/>
  <c r="J20" i="48"/>
  <c r="L20" i="48"/>
  <c r="N20" i="48"/>
  <c r="I21" i="48"/>
  <c r="J21" i="48"/>
  <c r="L21" i="48"/>
  <c r="N21" i="48"/>
  <c r="I22" i="48"/>
  <c r="J22" i="48"/>
  <c r="L22" i="48"/>
  <c r="N22" i="48"/>
  <c r="I23" i="48"/>
  <c r="J23" i="48"/>
  <c r="L23" i="48"/>
  <c r="N23" i="48"/>
  <c r="I24" i="48"/>
  <c r="J24" i="48"/>
  <c r="L24" i="48"/>
  <c r="N24" i="48"/>
  <c r="I25" i="48"/>
  <c r="J25" i="48"/>
  <c r="L25" i="48"/>
  <c r="N25" i="48"/>
  <c r="I26" i="48"/>
  <c r="J26" i="48"/>
  <c r="L26" i="48"/>
  <c r="N26" i="48"/>
  <c r="I8" i="26"/>
  <c r="J8" i="26"/>
  <c r="J27" i="26" s="1"/>
  <c r="L8" i="26"/>
  <c r="N8" i="26"/>
  <c r="I9" i="26"/>
  <c r="J9" i="26"/>
  <c r="L9" i="26"/>
  <c r="N9" i="26"/>
  <c r="I10" i="26"/>
  <c r="J10" i="26"/>
  <c r="L10" i="26"/>
  <c r="L28" i="26" s="1"/>
  <c r="N10" i="26"/>
  <c r="I11" i="26"/>
  <c r="J11" i="26"/>
  <c r="L11" i="26"/>
  <c r="N11" i="26"/>
  <c r="I12" i="26"/>
  <c r="J12" i="26"/>
  <c r="L12" i="26"/>
  <c r="N12" i="26"/>
  <c r="I13" i="26"/>
  <c r="J13" i="26"/>
  <c r="L13" i="26"/>
  <c r="N13" i="26"/>
  <c r="I14" i="26"/>
  <c r="J14" i="26"/>
  <c r="L14" i="26"/>
  <c r="N14" i="26"/>
  <c r="I15" i="26"/>
  <c r="J15" i="26"/>
  <c r="L15" i="26"/>
  <c r="N15" i="26"/>
  <c r="I16" i="26"/>
  <c r="J16" i="26"/>
  <c r="L16" i="26"/>
  <c r="N16" i="26"/>
  <c r="I17" i="26"/>
  <c r="J17" i="26"/>
  <c r="L17" i="26"/>
  <c r="N17" i="26"/>
  <c r="I18" i="26"/>
  <c r="J18" i="26"/>
  <c r="L18" i="26"/>
  <c r="N18" i="26"/>
  <c r="I19" i="26"/>
  <c r="J19" i="26"/>
  <c r="L19" i="26"/>
  <c r="N19" i="26"/>
  <c r="I20" i="26"/>
  <c r="J20" i="26"/>
  <c r="L20" i="26"/>
  <c r="N20" i="26"/>
  <c r="I21" i="26"/>
  <c r="J21" i="26"/>
  <c r="L21" i="26"/>
  <c r="N21" i="26"/>
  <c r="I22" i="26"/>
  <c r="J22" i="26"/>
  <c r="L22" i="26"/>
  <c r="N22" i="26"/>
  <c r="I23" i="26"/>
  <c r="J23" i="26"/>
  <c r="L23" i="26"/>
  <c r="N23" i="26"/>
  <c r="I24" i="26"/>
  <c r="J24" i="26"/>
  <c r="L24" i="26"/>
  <c r="N24" i="26"/>
  <c r="I25" i="26"/>
  <c r="J25" i="26"/>
  <c r="L25" i="26"/>
  <c r="N25" i="26"/>
  <c r="I26" i="26"/>
  <c r="J26" i="26"/>
  <c r="L26" i="26"/>
  <c r="N26" i="26"/>
  <c r="I8" i="23"/>
  <c r="J8" i="23"/>
  <c r="L8" i="23"/>
  <c r="N8" i="23"/>
  <c r="N28" i="23" s="1"/>
  <c r="J19" i="28" s="1"/>
  <c r="I9" i="23"/>
  <c r="J9" i="23"/>
  <c r="L9" i="23"/>
  <c r="N9" i="23"/>
  <c r="I10" i="23"/>
  <c r="J10" i="23"/>
  <c r="L10" i="23"/>
  <c r="N10" i="23"/>
  <c r="I11" i="23"/>
  <c r="J11" i="23"/>
  <c r="L11" i="23"/>
  <c r="N11" i="23"/>
  <c r="I12" i="23"/>
  <c r="J12" i="23"/>
  <c r="L12" i="23"/>
  <c r="N12" i="23"/>
  <c r="I13" i="23"/>
  <c r="J13" i="23"/>
  <c r="L13" i="23"/>
  <c r="N13" i="23"/>
  <c r="I14" i="23"/>
  <c r="J14" i="23"/>
  <c r="L14" i="23"/>
  <c r="N14" i="23"/>
  <c r="I15" i="23"/>
  <c r="J15" i="23"/>
  <c r="L15" i="23"/>
  <c r="N15" i="23"/>
  <c r="I16" i="23"/>
  <c r="J16" i="23"/>
  <c r="L16" i="23"/>
  <c r="N16" i="23"/>
  <c r="I17" i="23"/>
  <c r="J17" i="23"/>
  <c r="L17" i="23"/>
  <c r="N17" i="23"/>
  <c r="I18" i="23"/>
  <c r="J18" i="23"/>
  <c r="L18" i="23"/>
  <c r="N18" i="23"/>
  <c r="I19" i="23"/>
  <c r="J19" i="23"/>
  <c r="L19" i="23"/>
  <c r="N19" i="23"/>
  <c r="I20" i="23"/>
  <c r="J20" i="23"/>
  <c r="L20" i="23"/>
  <c r="N20" i="23"/>
  <c r="I21" i="23"/>
  <c r="J21" i="23"/>
  <c r="L21" i="23"/>
  <c r="N21" i="23"/>
  <c r="I22" i="23"/>
  <c r="J22" i="23"/>
  <c r="L22" i="23"/>
  <c r="N22" i="23"/>
  <c r="I23" i="23"/>
  <c r="J23" i="23"/>
  <c r="L23" i="23"/>
  <c r="N23" i="23"/>
  <c r="I24" i="23"/>
  <c r="J24" i="23"/>
  <c r="L24" i="23"/>
  <c r="N24" i="23"/>
  <c r="I25" i="23"/>
  <c r="J25" i="23"/>
  <c r="L25" i="23"/>
  <c r="N25" i="23"/>
  <c r="I26" i="23"/>
  <c r="J26" i="23"/>
  <c r="L26" i="23"/>
  <c r="N26" i="23"/>
  <c r="I9" i="21"/>
  <c r="J9" i="21"/>
  <c r="L9" i="21"/>
  <c r="N9" i="21"/>
  <c r="I10" i="21"/>
  <c r="J10" i="21"/>
  <c r="L10" i="21"/>
  <c r="N10" i="21"/>
  <c r="I11" i="21"/>
  <c r="J11" i="21"/>
  <c r="L11" i="21"/>
  <c r="N11" i="21"/>
  <c r="I12" i="21"/>
  <c r="J12" i="21"/>
  <c r="L12" i="21"/>
  <c r="N12" i="21"/>
  <c r="I13" i="21"/>
  <c r="J13" i="21"/>
  <c r="L13" i="21"/>
  <c r="N13" i="21"/>
  <c r="I14" i="21"/>
  <c r="J14" i="21"/>
  <c r="L14" i="21"/>
  <c r="N14" i="21"/>
  <c r="I15" i="21"/>
  <c r="J15" i="21"/>
  <c r="L15" i="21"/>
  <c r="N15" i="21"/>
  <c r="I16" i="21"/>
  <c r="J16" i="21"/>
  <c r="L16" i="21"/>
  <c r="N16" i="21"/>
  <c r="I17" i="21"/>
  <c r="J17" i="21"/>
  <c r="L17" i="21"/>
  <c r="N17" i="21"/>
  <c r="I18" i="21"/>
  <c r="J18" i="21"/>
  <c r="L18" i="21"/>
  <c r="N18" i="21"/>
  <c r="I19" i="21"/>
  <c r="J19" i="21"/>
  <c r="L19" i="21"/>
  <c r="N19" i="21"/>
  <c r="I20" i="21"/>
  <c r="J20" i="21"/>
  <c r="L20" i="21"/>
  <c r="N20" i="21"/>
  <c r="I21" i="21"/>
  <c r="J21" i="21"/>
  <c r="L21" i="21"/>
  <c r="N21" i="21"/>
  <c r="I22" i="21"/>
  <c r="J22" i="21"/>
  <c r="L22" i="21"/>
  <c r="N22" i="21"/>
  <c r="I23" i="21"/>
  <c r="J23" i="21"/>
  <c r="L23" i="21"/>
  <c r="N23" i="21"/>
  <c r="I24" i="21"/>
  <c r="J24" i="21"/>
  <c r="L24" i="21"/>
  <c r="N24" i="21"/>
  <c r="I25" i="21"/>
  <c r="J25" i="21"/>
  <c r="L25" i="21"/>
  <c r="N25" i="21"/>
  <c r="I26" i="21"/>
  <c r="J26" i="21"/>
  <c r="L26" i="21"/>
  <c r="N26" i="21"/>
  <c r="I8" i="47"/>
  <c r="J8" i="47"/>
  <c r="K8" i="47"/>
  <c r="L8" i="47"/>
  <c r="N8" i="47"/>
  <c r="I9" i="47"/>
  <c r="J9" i="47"/>
  <c r="J27" i="47" s="1"/>
  <c r="K9" i="47"/>
  <c r="L9" i="47"/>
  <c r="N9" i="47"/>
  <c r="I10" i="47"/>
  <c r="J10" i="47"/>
  <c r="K10" i="47"/>
  <c r="L10" i="47"/>
  <c r="N10" i="47"/>
  <c r="I11" i="47"/>
  <c r="J11" i="47"/>
  <c r="K11" i="47"/>
  <c r="L11" i="47"/>
  <c r="N11" i="47"/>
  <c r="I12" i="47"/>
  <c r="J12" i="47"/>
  <c r="K12" i="47"/>
  <c r="L12" i="47"/>
  <c r="N12" i="47"/>
  <c r="I13" i="47"/>
  <c r="J13" i="47"/>
  <c r="L13" i="47"/>
  <c r="N13" i="47"/>
  <c r="I14" i="47"/>
  <c r="J14" i="47"/>
  <c r="L14" i="47"/>
  <c r="N14" i="47"/>
  <c r="I15" i="47"/>
  <c r="J15" i="47"/>
  <c r="L15" i="47"/>
  <c r="N15" i="47"/>
  <c r="I16" i="47"/>
  <c r="J16" i="47"/>
  <c r="L16" i="47"/>
  <c r="N16" i="47"/>
  <c r="I17" i="47"/>
  <c r="J17" i="47"/>
  <c r="L17" i="47"/>
  <c r="N17" i="47"/>
  <c r="I18" i="47"/>
  <c r="J18" i="47"/>
  <c r="L18" i="47"/>
  <c r="N18" i="47"/>
  <c r="I19" i="47"/>
  <c r="J19" i="47"/>
  <c r="L19" i="47"/>
  <c r="N19" i="47"/>
  <c r="I20" i="47"/>
  <c r="J20" i="47"/>
  <c r="L20" i="47"/>
  <c r="N20" i="47"/>
  <c r="I21" i="47"/>
  <c r="J21" i="47"/>
  <c r="L21" i="47"/>
  <c r="N21" i="47"/>
  <c r="I22" i="47"/>
  <c r="J22" i="47"/>
  <c r="L22" i="47"/>
  <c r="N22" i="47"/>
  <c r="I23" i="47"/>
  <c r="J23" i="47"/>
  <c r="L23" i="47"/>
  <c r="N23" i="47"/>
  <c r="I24" i="47"/>
  <c r="J24" i="47"/>
  <c r="L24" i="47"/>
  <c r="N24" i="47"/>
  <c r="I25" i="47"/>
  <c r="J25" i="47"/>
  <c r="L25" i="47"/>
  <c r="N25" i="47"/>
  <c r="I26" i="47"/>
  <c r="J26" i="47"/>
  <c r="L26" i="47"/>
  <c r="N26" i="47"/>
  <c r="I8" i="25"/>
  <c r="J8" i="25"/>
  <c r="N8" i="25"/>
  <c r="I9" i="25"/>
  <c r="J9" i="25"/>
  <c r="L9" i="25"/>
  <c r="N9" i="25"/>
  <c r="I10" i="25"/>
  <c r="J10" i="25"/>
  <c r="L10" i="25"/>
  <c r="N10" i="25"/>
  <c r="I11" i="25"/>
  <c r="J11" i="25"/>
  <c r="L11" i="25"/>
  <c r="N11" i="25"/>
  <c r="I12" i="25"/>
  <c r="J12" i="25"/>
  <c r="L12" i="25"/>
  <c r="N12" i="25"/>
  <c r="I13" i="25"/>
  <c r="J13" i="25"/>
  <c r="L13" i="25"/>
  <c r="N13" i="25"/>
  <c r="I14" i="25"/>
  <c r="J14" i="25"/>
  <c r="L14" i="25"/>
  <c r="N14" i="25"/>
  <c r="I15" i="25"/>
  <c r="J15" i="25"/>
  <c r="L15" i="25"/>
  <c r="N15" i="25"/>
  <c r="I16" i="25"/>
  <c r="J16" i="25"/>
  <c r="L16" i="25"/>
  <c r="N16" i="25"/>
  <c r="I17" i="25"/>
  <c r="J17" i="25"/>
  <c r="L17" i="25"/>
  <c r="N17" i="25"/>
  <c r="I18" i="25"/>
  <c r="J18" i="25"/>
  <c r="L18" i="25"/>
  <c r="N18" i="25"/>
  <c r="I19" i="25"/>
  <c r="J19" i="25"/>
  <c r="L19" i="25"/>
  <c r="N19" i="25"/>
  <c r="I20" i="25"/>
  <c r="J20" i="25"/>
  <c r="L20" i="25"/>
  <c r="N20" i="25"/>
  <c r="I21" i="25"/>
  <c r="J21" i="25"/>
  <c r="L21" i="25"/>
  <c r="N21" i="25"/>
  <c r="I22" i="25"/>
  <c r="J22" i="25"/>
  <c r="L22" i="25"/>
  <c r="N22" i="25"/>
  <c r="I23" i="25"/>
  <c r="J23" i="25"/>
  <c r="L23" i="25"/>
  <c r="N23" i="25"/>
  <c r="I24" i="25"/>
  <c r="J24" i="25"/>
  <c r="L24" i="25"/>
  <c r="N24" i="25"/>
  <c r="I25" i="25"/>
  <c r="J25" i="25"/>
  <c r="L25" i="25"/>
  <c r="N25" i="25"/>
  <c r="I26" i="25"/>
  <c r="J26" i="25"/>
  <c r="L26" i="25"/>
  <c r="N26" i="25"/>
  <c r="I8" i="22"/>
  <c r="J8" i="22"/>
  <c r="L8" i="22"/>
  <c r="N8" i="22"/>
  <c r="I9" i="22"/>
  <c r="J9" i="22"/>
  <c r="K28" i="22"/>
  <c r="L9" i="22"/>
  <c r="N9" i="22"/>
  <c r="N28" i="22" s="1"/>
  <c r="I10" i="22"/>
  <c r="J10" i="22"/>
  <c r="L10" i="22"/>
  <c r="N10" i="22"/>
  <c r="I11" i="22"/>
  <c r="J11" i="22"/>
  <c r="L11" i="22"/>
  <c r="N11" i="22"/>
  <c r="I12" i="22"/>
  <c r="J12" i="22"/>
  <c r="L12" i="22"/>
  <c r="N12" i="22"/>
  <c r="I13" i="22"/>
  <c r="J13" i="22"/>
  <c r="L13" i="22"/>
  <c r="N13" i="22"/>
  <c r="I14" i="22"/>
  <c r="J14" i="22"/>
  <c r="L14" i="22"/>
  <c r="N14" i="22"/>
  <c r="I15" i="22"/>
  <c r="J15" i="22"/>
  <c r="L15" i="22"/>
  <c r="N15" i="22"/>
  <c r="I16" i="22"/>
  <c r="J16" i="22"/>
  <c r="L16" i="22"/>
  <c r="N16" i="22"/>
  <c r="I17" i="22"/>
  <c r="J17" i="22"/>
  <c r="L17" i="22"/>
  <c r="N17" i="22"/>
  <c r="I18" i="22"/>
  <c r="J18" i="22"/>
  <c r="L18" i="22"/>
  <c r="N18" i="22"/>
  <c r="I19" i="22"/>
  <c r="J19" i="22"/>
  <c r="L19" i="22"/>
  <c r="N19" i="22"/>
  <c r="I20" i="22"/>
  <c r="J20" i="22"/>
  <c r="L20" i="22"/>
  <c r="N20" i="22"/>
  <c r="I21" i="22"/>
  <c r="J21" i="22"/>
  <c r="L21" i="22"/>
  <c r="N21" i="22"/>
  <c r="I22" i="22"/>
  <c r="J22" i="22"/>
  <c r="L22" i="22"/>
  <c r="N22" i="22"/>
  <c r="I23" i="22"/>
  <c r="J23" i="22"/>
  <c r="L23" i="22"/>
  <c r="N23" i="22"/>
  <c r="I24" i="22"/>
  <c r="J24" i="22"/>
  <c r="L24" i="22"/>
  <c r="N24" i="22"/>
  <c r="I25" i="22"/>
  <c r="J25" i="22"/>
  <c r="L25" i="22"/>
  <c r="N25" i="22"/>
  <c r="I26" i="22"/>
  <c r="J26" i="22"/>
  <c r="L26" i="22"/>
  <c r="N26" i="22"/>
  <c r="I8" i="45"/>
  <c r="J8" i="45"/>
  <c r="L8" i="45"/>
  <c r="N8" i="45"/>
  <c r="I9" i="45"/>
  <c r="J9" i="45"/>
  <c r="L9" i="45"/>
  <c r="N9" i="45"/>
  <c r="N28" i="45" s="1"/>
  <c r="J13" i="28" s="1"/>
  <c r="I10" i="45"/>
  <c r="J10" i="45"/>
  <c r="L10" i="45"/>
  <c r="N10" i="45"/>
  <c r="I11" i="45"/>
  <c r="J11" i="45"/>
  <c r="L11" i="45"/>
  <c r="N11" i="45"/>
  <c r="I12" i="45"/>
  <c r="J12" i="45"/>
  <c r="L12" i="45"/>
  <c r="N12" i="45"/>
  <c r="I13" i="45"/>
  <c r="J13" i="45"/>
  <c r="L13" i="45"/>
  <c r="N13" i="45"/>
  <c r="I14" i="45"/>
  <c r="J14" i="45"/>
  <c r="L14" i="45"/>
  <c r="N14" i="45"/>
  <c r="I15" i="45"/>
  <c r="J15" i="45"/>
  <c r="L15" i="45"/>
  <c r="N15" i="45"/>
  <c r="I16" i="45"/>
  <c r="J16" i="45"/>
  <c r="L16" i="45"/>
  <c r="I17" i="45"/>
  <c r="J17" i="45"/>
  <c r="L17" i="45"/>
  <c r="N17" i="45"/>
  <c r="I18" i="45"/>
  <c r="J18" i="45"/>
  <c r="L18" i="45"/>
  <c r="N18" i="45"/>
  <c r="I19" i="45"/>
  <c r="J19" i="45"/>
  <c r="L19" i="45"/>
  <c r="N19" i="45"/>
  <c r="I20" i="45"/>
  <c r="J20" i="45"/>
  <c r="L20" i="45"/>
  <c r="N20" i="45"/>
  <c r="I21" i="45"/>
  <c r="J21" i="45"/>
  <c r="L21" i="45"/>
  <c r="N21" i="45"/>
  <c r="I22" i="45"/>
  <c r="J22" i="45"/>
  <c r="L22" i="45"/>
  <c r="N22" i="45"/>
  <c r="I23" i="45"/>
  <c r="J23" i="45"/>
  <c r="L23" i="45"/>
  <c r="N23" i="45"/>
  <c r="I24" i="45"/>
  <c r="J24" i="45"/>
  <c r="L24" i="45"/>
  <c r="N24" i="45"/>
  <c r="I25" i="45"/>
  <c r="J25" i="45"/>
  <c r="L25" i="45"/>
  <c r="N25" i="45"/>
  <c r="I26" i="45"/>
  <c r="J26" i="45"/>
  <c r="L26" i="45"/>
  <c r="N26" i="45"/>
  <c r="I11" i="29"/>
  <c r="J11" i="29"/>
  <c r="L11" i="29"/>
  <c r="N11" i="29"/>
  <c r="I12" i="29"/>
  <c r="J12" i="29"/>
  <c r="L12" i="29"/>
  <c r="N12" i="29"/>
  <c r="I13" i="29"/>
  <c r="J13" i="29"/>
  <c r="L13" i="29"/>
  <c r="N13" i="29"/>
  <c r="I14" i="29"/>
  <c r="J14" i="29"/>
  <c r="L14" i="29"/>
  <c r="N14" i="29"/>
  <c r="I15" i="29"/>
  <c r="J15" i="29"/>
  <c r="L15" i="29"/>
  <c r="N15" i="29"/>
  <c r="I16" i="29"/>
  <c r="J16" i="29"/>
  <c r="L16" i="29"/>
  <c r="N16" i="29"/>
  <c r="I17" i="29"/>
  <c r="J17" i="29"/>
  <c r="L17" i="29"/>
  <c r="N17" i="29"/>
  <c r="I18" i="29"/>
  <c r="J18" i="29"/>
  <c r="L18" i="29"/>
  <c r="N18" i="29"/>
  <c r="I19" i="29"/>
  <c r="J19" i="29"/>
  <c r="L19" i="29"/>
  <c r="N19" i="29"/>
  <c r="I20" i="29"/>
  <c r="J20" i="29"/>
  <c r="L20" i="29"/>
  <c r="N20" i="29"/>
  <c r="I21" i="29"/>
  <c r="J21" i="29"/>
  <c r="L21" i="29"/>
  <c r="N21" i="29"/>
  <c r="I22" i="29"/>
  <c r="J22" i="29"/>
  <c r="L22" i="29"/>
  <c r="N22" i="29"/>
  <c r="I23" i="29"/>
  <c r="J23" i="29"/>
  <c r="L23" i="29"/>
  <c r="N23" i="29"/>
  <c r="I24" i="29"/>
  <c r="J24" i="29"/>
  <c r="L24" i="29"/>
  <c r="N24" i="29"/>
  <c r="I25" i="29"/>
  <c r="J25" i="29"/>
  <c r="L25" i="29"/>
  <c r="N25" i="29"/>
  <c r="I26" i="29"/>
  <c r="J26" i="29"/>
  <c r="L26" i="29"/>
  <c r="N26" i="29"/>
  <c r="I27" i="29"/>
  <c r="J27" i="29"/>
  <c r="L27" i="29"/>
  <c r="N27" i="29"/>
  <c r="I28" i="29"/>
  <c r="J28" i="29"/>
  <c r="L28" i="29"/>
  <c r="N28" i="29"/>
  <c r="I29" i="29"/>
  <c r="J29" i="29"/>
  <c r="L29" i="29"/>
  <c r="N29" i="29"/>
  <c r="I8" i="46"/>
  <c r="J8" i="46"/>
  <c r="L8" i="46"/>
  <c r="N8" i="46"/>
  <c r="I9" i="46"/>
  <c r="J9" i="46"/>
  <c r="L9" i="46"/>
  <c r="N9" i="46"/>
  <c r="I10" i="46"/>
  <c r="J10" i="46"/>
  <c r="L10" i="46"/>
  <c r="N10" i="46"/>
  <c r="I11" i="46"/>
  <c r="J11" i="46"/>
  <c r="L11" i="46"/>
  <c r="N11" i="46"/>
  <c r="I12" i="46"/>
  <c r="J12" i="46"/>
  <c r="L12" i="46"/>
  <c r="N12" i="46"/>
  <c r="I13" i="46"/>
  <c r="J13" i="46"/>
  <c r="L13" i="46"/>
  <c r="N13" i="46"/>
  <c r="I14" i="46"/>
  <c r="J14" i="46"/>
  <c r="L14" i="46"/>
  <c r="N14" i="46"/>
  <c r="I15" i="46"/>
  <c r="J15" i="46"/>
  <c r="L15" i="46"/>
  <c r="N15" i="46"/>
  <c r="I16" i="46"/>
  <c r="J16" i="46"/>
  <c r="L16" i="46"/>
  <c r="N16" i="46"/>
  <c r="I17" i="46"/>
  <c r="J17" i="46"/>
  <c r="L17" i="46"/>
  <c r="N17" i="46"/>
  <c r="I18" i="46"/>
  <c r="J18" i="46"/>
  <c r="L18" i="46"/>
  <c r="N18" i="46"/>
  <c r="I19" i="46"/>
  <c r="J19" i="46"/>
  <c r="L19" i="46"/>
  <c r="N19" i="46"/>
  <c r="I20" i="46"/>
  <c r="J20" i="46"/>
  <c r="L20" i="46"/>
  <c r="N20" i="46"/>
  <c r="I21" i="46"/>
  <c r="J21" i="46"/>
  <c r="L21" i="46"/>
  <c r="N21" i="46"/>
  <c r="I22" i="46"/>
  <c r="J22" i="46"/>
  <c r="L22" i="46"/>
  <c r="N22" i="46"/>
  <c r="I23" i="46"/>
  <c r="J23" i="46"/>
  <c r="L23" i="46"/>
  <c r="N23" i="46"/>
  <c r="I24" i="46"/>
  <c r="J24" i="46"/>
  <c r="L24" i="46"/>
  <c r="N24" i="46"/>
  <c r="I25" i="46"/>
  <c r="J25" i="46"/>
  <c r="L25" i="46"/>
  <c r="N25" i="46"/>
  <c r="I26" i="46"/>
  <c r="J26" i="46"/>
  <c r="L26" i="46"/>
  <c r="N26" i="46"/>
  <c r="I9" i="20"/>
  <c r="J9" i="20"/>
  <c r="L9" i="20"/>
  <c r="N9" i="20"/>
  <c r="I10" i="20"/>
  <c r="J10" i="20"/>
  <c r="L10" i="20"/>
  <c r="N10" i="20"/>
  <c r="I11" i="20"/>
  <c r="J11" i="20"/>
  <c r="L11" i="20"/>
  <c r="N11" i="20"/>
  <c r="I12" i="20"/>
  <c r="J12" i="20"/>
  <c r="L12" i="20"/>
  <c r="N12" i="20"/>
  <c r="I13" i="20"/>
  <c r="J13" i="20"/>
  <c r="L13" i="20"/>
  <c r="N13" i="20"/>
  <c r="I14" i="20"/>
  <c r="J14" i="20"/>
  <c r="L14" i="20"/>
  <c r="N14" i="20"/>
  <c r="I15" i="20"/>
  <c r="J15" i="20"/>
  <c r="L15" i="20"/>
  <c r="N15" i="20"/>
  <c r="I16" i="20"/>
  <c r="J16" i="20"/>
  <c r="L16" i="20"/>
  <c r="N16" i="20"/>
  <c r="I17" i="20"/>
  <c r="J17" i="20"/>
  <c r="L17" i="20"/>
  <c r="N17" i="20"/>
  <c r="I18" i="20"/>
  <c r="J18" i="20"/>
  <c r="L18" i="20"/>
  <c r="N18" i="20"/>
  <c r="I19" i="20"/>
  <c r="J19" i="20"/>
  <c r="L19" i="20"/>
  <c r="N19" i="20"/>
  <c r="I20" i="20"/>
  <c r="J20" i="20"/>
  <c r="L20" i="20"/>
  <c r="N20" i="20"/>
  <c r="I21" i="20"/>
  <c r="J21" i="20"/>
  <c r="L21" i="20"/>
  <c r="N21" i="20"/>
  <c r="I22" i="20"/>
  <c r="J22" i="20"/>
  <c r="L22" i="20"/>
  <c r="N22" i="20"/>
  <c r="I23" i="20"/>
  <c r="J23" i="20"/>
  <c r="L23" i="20"/>
  <c r="N23" i="20"/>
  <c r="I24" i="20"/>
  <c r="J24" i="20"/>
  <c r="L24" i="20"/>
  <c r="N24" i="20"/>
  <c r="I25" i="20"/>
  <c r="J25" i="20"/>
  <c r="L25" i="20"/>
  <c r="N25" i="20"/>
  <c r="I30" i="20"/>
  <c r="J30" i="20"/>
  <c r="L30" i="20"/>
  <c r="N30" i="20"/>
  <c r="I8" i="19"/>
  <c r="J8" i="19"/>
  <c r="L8" i="19"/>
  <c r="N8" i="19"/>
  <c r="I9" i="19"/>
  <c r="I27" i="19" s="1"/>
  <c r="J9" i="19"/>
  <c r="L9" i="19"/>
  <c r="N9" i="19"/>
  <c r="I10" i="19"/>
  <c r="J10" i="19"/>
  <c r="L10" i="19"/>
  <c r="N10" i="19"/>
  <c r="I11" i="19"/>
  <c r="J11" i="19"/>
  <c r="L11" i="19"/>
  <c r="N11" i="19"/>
  <c r="I12" i="19"/>
  <c r="J12" i="19"/>
  <c r="L12" i="19"/>
  <c r="N12" i="19"/>
  <c r="I13" i="19"/>
  <c r="J13" i="19"/>
  <c r="L13" i="19"/>
  <c r="N13" i="19"/>
  <c r="I14" i="19"/>
  <c r="J14" i="19"/>
  <c r="L14" i="19"/>
  <c r="N14" i="19"/>
  <c r="I15" i="19"/>
  <c r="J15" i="19"/>
  <c r="L15" i="19"/>
  <c r="N15" i="19"/>
  <c r="I16" i="19"/>
  <c r="J16" i="19"/>
  <c r="L16" i="19"/>
  <c r="N16" i="19"/>
  <c r="I17" i="19"/>
  <c r="J17" i="19"/>
  <c r="L17" i="19"/>
  <c r="N17" i="19"/>
  <c r="I18" i="19"/>
  <c r="J18" i="19"/>
  <c r="L18" i="19"/>
  <c r="N18" i="19"/>
  <c r="I19" i="19"/>
  <c r="J19" i="19"/>
  <c r="L19" i="19"/>
  <c r="N19" i="19"/>
  <c r="I20" i="19"/>
  <c r="J20" i="19"/>
  <c r="L20" i="19"/>
  <c r="N20" i="19"/>
  <c r="I21" i="19"/>
  <c r="J21" i="19"/>
  <c r="L21" i="19"/>
  <c r="N21" i="19"/>
  <c r="I22" i="19"/>
  <c r="J22" i="19"/>
  <c r="L22" i="19"/>
  <c r="N22" i="19"/>
  <c r="I23" i="19"/>
  <c r="J23" i="19"/>
  <c r="L23" i="19"/>
  <c r="N23" i="19"/>
  <c r="I24" i="19"/>
  <c r="J24" i="19"/>
  <c r="L24" i="19"/>
  <c r="N24" i="19"/>
  <c r="I25" i="19"/>
  <c r="J25" i="19"/>
  <c r="L25" i="19"/>
  <c r="N25" i="19"/>
  <c r="I26" i="19"/>
  <c r="J26" i="19"/>
  <c r="L26" i="19"/>
  <c r="N26" i="19"/>
  <c r="N7" i="67"/>
  <c r="N28" i="67" s="1"/>
  <c r="J41" i="28" s="1"/>
  <c r="L7" i="67"/>
  <c r="J7" i="67"/>
  <c r="J27" i="67" s="1"/>
  <c r="I7" i="67"/>
  <c r="I27" i="67" s="1"/>
  <c r="N7" i="66"/>
  <c r="N28" i="66" s="1"/>
  <c r="J40" i="28" s="1"/>
  <c r="L7" i="66"/>
  <c r="J7" i="66"/>
  <c r="J27" i="66" s="1"/>
  <c r="I7" i="66"/>
  <c r="I27" i="66"/>
  <c r="E40" i="28" s="1"/>
  <c r="G27" i="66"/>
  <c r="N7" i="65"/>
  <c r="N28" i="65" s="1"/>
  <c r="J39" i="28" s="1"/>
  <c r="L7" i="65"/>
  <c r="L28" i="65"/>
  <c r="J7" i="65"/>
  <c r="J27" i="65" s="1"/>
  <c r="I7" i="65"/>
  <c r="I27" i="65"/>
  <c r="E39" i="28" s="1"/>
  <c r="N7" i="63"/>
  <c r="N28" i="63"/>
  <c r="J38" i="28" s="1"/>
  <c r="L7" i="63"/>
  <c r="L28" i="63" s="1"/>
  <c r="J7" i="63"/>
  <c r="J27" i="63" s="1"/>
  <c r="I7" i="63"/>
  <c r="N7" i="62"/>
  <c r="N29" i="62" s="1"/>
  <c r="L7" i="62"/>
  <c r="J7" i="62"/>
  <c r="I7" i="62"/>
  <c r="N7" i="60"/>
  <c r="L7" i="60"/>
  <c r="K28" i="60"/>
  <c r="G28" i="60" s="1"/>
  <c r="J7" i="60"/>
  <c r="J27" i="60" s="1"/>
  <c r="I7" i="60"/>
  <c r="I27" i="60" s="1"/>
  <c r="N7" i="59"/>
  <c r="N28" i="59" s="1"/>
  <c r="J35" i="28" s="1"/>
  <c r="L7" i="59"/>
  <c r="L28" i="59" s="1"/>
  <c r="J7" i="59"/>
  <c r="J27" i="59"/>
  <c r="F35" i="28" s="1"/>
  <c r="I7" i="59"/>
  <c r="N7" i="58"/>
  <c r="N28" i="58" s="1"/>
  <c r="J34" i="28" s="1"/>
  <c r="L7" i="58"/>
  <c r="L28" i="58"/>
  <c r="J7" i="58"/>
  <c r="J27" i="58" s="1"/>
  <c r="I7" i="58"/>
  <c r="N7" i="57"/>
  <c r="N28" i="57" s="1"/>
  <c r="J33" i="28" s="1"/>
  <c r="M28" i="57"/>
  <c r="I33" i="28" s="1"/>
  <c r="L7" i="57"/>
  <c r="J7" i="57"/>
  <c r="I7" i="57"/>
  <c r="I27" i="57" s="1"/>
  <c r="N7" i="70"/>
  <c r="L7" i="70"/>
  <c r="J7" i="70"/>
  <c r="I7" i="70"/>
  <c r="N7" i="71"/>
  <c r="L7" i="71"/>
  <c r="J7" i="71"/>
  <c r="J27" i="71"/>
  <c r="F31" i="28" s="1"/>
  <c r="I7" i="71"/>
  <c r="I27" i="71" s="1"/>
  <c r="G27" i="71" s="1"/>
  <c r="N7" i="56"/>
  <c r="L7" i="56"/>
  <c r="K28" i="56"/>
  <c r="G28" i="56" s="1"/>
  <c r="J7" i="56"/>
  <c r="I7" i="56"/>
  <c r="I27" i="56" s="1"/>
  <c r="N7" i="55"/>
  <c r="L7" i="55"/>
  <c r="J7" i="55"/>
  <c r="I7" i="55"/>
  <c r="N7" i="54"/>
  <c r="N28" i="54" s="1"/>
  <c r="J28" i="28" s="1"/>
  <c r="L7" i="54"/>
  <c r="L28" i="54" s="1"/>
  <c r="J7" i="54"/>
  <c r="I7" i="54"/>
  <c r="I27" i="54" s="1"/>
  <c r="N7" i="53"/>
  <c r="N28" i="53"/>
  <c r="J27" i="28" s="1"/>
  <c r="L7" i="53"/>
  <c r="J7" i="53"/>
  <c r="I7" i="53"/>
  <c r="N7" i="52"/>
  <c r="N28" i="52" s="1"/>
  <c r="J25" i="28" s="1"/>
  <c r="L7" i="52"/>
  <c r="J7" i="52"/>
  <c r="J27" i="52" s="1"/>
  <c r="I7" i="52"/>
  <c r="I27" i="52" s="1"/>
  <c r="N7" i="68"/>
  <c r="M28" i="68"/>
  <c r="I24" i="28" s="1"/>
  <c r="L7" i="68"/>
  <c r="J7" i="68"/>
  <c r="J27" i="68" s="1"/>
  <c r="I7" i="68"/>
  <c r="N7" i="50"/>
  <c r="L7" i="50"/>
  <c r="L28" i="50" s="1"/>
  <c r="J7" i="50"/>
  <c r="J27" i="50" s="1"/>
  <c r="I7" i="50"/>
  <c r="I27" i="50" s="1"/>
  <c r="N7" i="49"/>
  <c r="L7" i="49"/>
  <c r="J7" i="49"/>
  <c r="I7" i="49"/>
  <c r="N7" i="24"/>
  <c r="L7" i="24"/>
  <c r="J7" i="24"/>
  <c r="I7" i="24"/>
  <c r="N7" i="48"/>
  <c r="L7" i="48"/>
  <c r="J7" i="48"/>
  <c r="I7" i="48"/>
  <c r="I27" i="48"/>
  <c r="E21" i="28" s="1"/>
  <c r="N7" i="26"/>
  <c r="N28" i="26" s="1"/>
  <c r="J20" i="28" s="1"/>
  <c r="L7" i="26"/>
  <c r="K28" i="26"/>
  <c r="G20" i="28" s="1"/>
  <c r="J7" i="26"/>
  <c r="I7" i="26"/>
  <c r="I27" i="26" s="1"/>
  <c r="N7" i="23"/>
  <c r="L7" i="23"/>
  <c r="J7" i="23"/>
  <c r="I7" i="23"/>
  <c r="N7" i="47"/>
  <c r="N28" i="47" s="1"/>
  <c r="J17" i="28" s="1"/>
  <c r="L7" i="47"/>
  <c r="L28" i="47" s="1"/>
  <c r="K7" i="47"/>
  <c r="K28" i="47"/>
  <c r="G17" i="28" s="1"/>
  <c r="J7" i="47"/>
  <c r="I7" i="47"/>
  <c r="I27" i="47" s="1"/>
  <c r="N7" i="25"/>
  <c r="L7" i="25"/>
  <c r="J7" i="25"/>
  <c r="I7" i="25"/>
  <c r="N7" i="22"/>
  <c r="L7" i="22"/>
  <c r="L28" i="22"/>
  <c r="H15" i="28" s="1"/>
  <c r="J7" i="22"/>
  <c r="J27" i="22" s="1"/>
  <c r="I7" i="22"/>
  <c r="I27" i="22" s="1"/>
  <c r="N7" i="45"/>
  <c r="L7" i="45"/>
  <c r="J7" i="45"/>
  <c r="I7" i="45"/>
  <c r="I27" i="45" s="1"/>
  <c r="N7" i="29"/>
  <c r="L7" i="29"/>
  <c r="J7" i="29"/>
  <c r="I7" i="29"/>
  <c r="N7" i="46"/>
  <c r="M28" i="46"/>
  <c r="L7" i="46"/>
  <c r="J7" i="46"/>
  <c r="I7" i="46"/>
  <c r="N7" i="20"/>
  <c r="L7" i="20"/>
  <c r="J7" i="20"/>
  <c r="I7" i="20"/>
  <c r="M28" i="19"/>
  <c r="I11" i="28" s="1"/>
  <c r="N7" i="19"/>
  <c r="N28" i="19" s="1"/>
  <c r="J11" i="28" s="1"/>
  <c r="J7" i="19"/>
  <c r="L7" i="19"/>
  <c r="L28" i="19" s="1"/>
  <c r="C4" i="28"/>
  <c r="C3" i="28"/>
  <c r="C3" i="69"/>
  <c r="C3" i="67"/>
  <c r="C3" i="66"/>
  <c r="C3" i="65"/>
  <c r="C3" i="63"/>
  <c r="C3" i="62"/>
  <c r="C3" i="60"/>
  <c r="C3" i="59"/>
  <c r="C3" i="58"/>
  <c r="C3" i="57"/>
  <c r="C3" i="70"/>
  <c r="C3" i="71"/>
  <c r="C3" i="56"/>
  <c r="C3" i="55"/>
  <c r="C3" i="54"/>
  <c r="C3" i="53"/>
  <c r="C3" i="52"/>
  <c r="C3" i="68"/>
  <c r="C3" i="50"/>
  <c r="C3" i="49"/>
  <c r="C3" i="24"/>
  <c r="C3" i="48"/>
  <c r="C3" i="26"/>
  <c r="C3" i="23"/>
  <c r="C3" i="21"/>
  <c r="C3" i="47"/>
  <c r="C3" i="25"/>
  <c r="C3" i="22"/>
  <c r="C3" i="45"/>
  <c r="C3" i="29"/>
  <c r="C3" i="46"/>
  <c r="C3" i="20"/>
  <c r="C3" i="19"/>
  <c r="N28" i="71"/>
  <c r="J31" i="28" s="1"/>
  <c r="J27" i="45"/>
  <c r="F13" i="28" s="1"/>
  <c r="J27" i="55"/>
  <c r="F29" i="28" s="1"/>
  <c r="H27" i="55"/>
  <c r="L28" i="70"/>
  <c r="H32" i="28" s="1"/>
  <c r="I27" i="23"/>
  <c r="E19" i="28" s="1"/>
  <c r="J27" i="19"/>
  <c r="F11" i="28" s="1"/>
  <c r="M28" i="55"/>
  <c r="I29" i="28" s="1"/>
  <c r="P27" i="71"/>
  <c r="P27" i="70"/>
  <c r="C4" i="70"/>
  <c r="C4" i="48"/>
  <c r="C4" i="23"/>
  <c r="C4" i="21"/>
  <c r="C4" i="25"/>
  <c r="P27" i="67"/>
  <c r="P27" i="66"/>
  <c r="P27" i="65"/>
  <c r="P27" i="63"/>
  <c r="P28" i="62"/>
  <c r="P27" i="60"/>
  <c r="P27" i="59"/>
  <c r="P27" i="58"/>
  <c r="P27" i="57"/>
  <c r="P27" i="56"/>
  <c r="P27" i="55"/>
  <c r="P27" i="54"/>
  <c r="P27" i="53"/>
  <c r="P27" i="52"/>
  <c r="P27" i="68"/>
  <c r="P27" i="50"/>
  <c r="P27" i="49"/>
  <c r="P27" i="24"/>
  <c r="P27" i="48"/>
  <c r="P27" i="26"/>
  <c r="P27" i="23"/>
  <c r="P27" i="21"/>
  <c r="P27" i="47"/>
  <c r="P27" i="25"/>
  <c r="P27" i="22"/>
  <c r="P27" i="45"/>
  <c r="P30" i="29"/>
  <c r="P33" i="20"/>
  <c r="P27" i="19"/>
  <c r="O27" i="19"/>
  <c r="E5" i="11"/>
  <c r="F5" i="11" s="1"/>
  <c r="E4" i="11"/>
  <c r="F4" i="11"/>
  <c r="D7" i="11"/>
  <c r="F3" i="11"/>
  <c r="I3" i="11"/>
  <c r="J3" i="11"/>
  <c r="L3" i="11"/>
  <c r="I4" i="11"/>
  <c r="J4" i="11"/>
  <c r="L4" i="11"/>
  <c r="I5" i="11"/>
  <c r="J5" i="11"/>
  <c r="L5" i="11" s="1"/>
  <c r="M3" i="11" s="1"/>
  <c r="E6" i="11"/>
  <c r="F6" i="11" s="1"/>
  <c r="C13" i="7"/>
  <c r="C12" i="7"/>
  <c r="I11" i="7"/>
  <c r="M11" i="7" s="1"/>
  <c r="C11" i="7"/>
  <c r="J11" i="7" s="1"/>
  <c r="K11" i="7" s="1"/>
  <c r="O11" i="7"/>
  <c r="P11" i="7" s="1"/>
  <c r="E4" i="7" s="1"/>
  <c r="D4" i="7"/>
  <c r="D5" i="7" l="1"/>
  <c r="L11" i="7"/>
  <c r="G27" i="47"/>
  <c r="E17" i="28"/>
  <c r="H28" i="28"/>
  <c r="H28" i="54"/>
  <c r="G27" i="19"/>
  <c r="E11" i="28"/>
  <c r="F24" i="28"/>
  <c r="H27" i="68"/>
  <c r="H28" i="59"/>
  <c r="H35" i="28"/>
  <c r="H30" i="28"/>
  <c r="H28" i="56"/>
  <c r="H28" i="66"/>
  <c r="H29" i="66" s="1"/>
  <c r="D40" i="28" s="1"/>
  <c r="H40" i="28"/>
  <c r="H11" i="28"/>
  <c r="H28" i="19"/>
  <c r="E20" i="28"/>
  <c r="G27" i="26"/>
  <c r="F40" i="28"/>
  <c r="H27" i="66"/>
  <c r="F17" i="28"/>
  <c r="H27" i="47"/>
  <c r="H29" i="47" s="1"/>
  <c r="D17" i="28" s="1"/>
  <c r="U17" i="28" s="1"/>
  <c r="H24" i="28"/>
  <c r="H28" i="68"/>
  <c r="G27" i="45"/>
  <c r="E13" i="28"/>
  <c r="H27" i="65"/>
  <c r="H29" i="65" s="1"/>
  <c r="D39" i="28" s="1"/>
  <c r="U39" i="28" s="1"/>
  <c r="F39" i="28"/>
  <c r="Q11" i="7"/>
  <c r="D6" i="7" s="1"/>
  <c r="N11" i="7"/>
  <c r="E3" i="7" s="1"/>
  <c r="D3" i="7"/>
  <c r="H28" i="57"/>
  <c r="H33" i="28"/>
  <c r="E36" i="28"/>
  <c r="G27" i="60"/>
  <c r="G29" i="60" s="1"/>
  <c r="C36" i="28" s="1"/>
  <c r="T36" i="28" s="1"/>
  <c r="H28" i="47"/>
  <c r="H17" i="28"/>
  <c r="G27" i="50"/>
  <c r="G29" i="50" s="1"/>
  <c r="C23" i="28" s="1"/>
  <c r="T23" i="28" s="1"/>
  <c r="E23" i="28"/>
  <c r="G27" i="57"/>
  <c r="E33" i="28"/>
  <c r="F36" i="28"/>
  <c r="H27" i="60"/>
  <c r="H29" i="60" s="1"/>
  <c r="D36" i="28" s="1"/>
  <c r="H28" i="65"/>
  <c r="J15" i="28"/>
  <c r="H28" i="22"/>
  <c r="E24" i="28"/>
  <c r="G27" i="68"/>
  <c r="H27" i="22"/>
  <c r="F15" i="28"/>
  <c r="G3" i="11"/>
  <c r="H27" i="50"/>
  <c r="F23" i="28"/>
  <c r="E25" i="28"/>
  <c r="G27" i="52"/>
  <c r="H27" i="63"/>
  <c r="F38" i="28"/>
  <c r="F28" i="28"/>
  <c r="H27" i="54"/>
  <c r="H36" i="28"/>
  <c r="H28" i="60"/>
  <c r="G11" i="28"/>
  <c r="G28" i="19"/>
  <c r="G28" i="26"/>
  <c r="I20" i="28"/>
  <c r="G28" i="50"/>
  <c r="G23" i="28"/>
  <c r="G28" i="68"/>
  <c r="G24" i="28"/>
  <c r="G25" i="28"/>
  <c r="G28" i="52"/>
  <c r="G28" i="57"/>
  <c r="G33" i="28"/>
  <c r="G28" i="58"/>
  <c r="G35" i="28"/>
  <c r="G28" i="59"/>
  <c r="G28" i="63"/>
  <c r="G29" i="63" s="1"/>
  <c r="C38" i="28" s="1"/>
  <c r="T38" i="28" s="1"/>
  <c r="G38" i="28"/>
  <c r="G28" i="65"/>
  <c r="G39" i="28"/>
  <c r="G40" i="28"/>
  <c r="G28" i="66"/>
  <c r="G28" i="67"/>
  <c r="G41" i="28"/>
  <c r="H23" i="28"/>
  <c r="H28" i="50"/>
  <c r="H29" i="50" s="1"/>
  <c r="D23" i="28" s="1"/>
  <c r="U23" i="28" s="1"/>
  <c r="E28" i="28"/>
  <c r="G27" i="54"/>
  <c r="G27" i="56"/>
  <c r="G29" i="56" s="1"/>
  <c r="C30" i="28" s="1"/>
  <c r="T30" i="28" s="1"/>
  <c r="E30" i="28"/>
  <c r="H38" i="28"/>
  <c r="H28" i="63"/>
  <c r="G28" i="22"/>
  <c r="H20" i="28"/>
  <c r="H28" i="26"/>
  <c r="H25" i="28"/>
  <c r="H28" i="52"/>
  <c r="F30" i="28"/>
  <c r="H27" i="56"/>
  <c r="H27" i="70"/>
  <c r="F32" i="28"/>
  <c r="H27" i="57"/>
  <c r="H29" i="57" s="1"/>
  <c r="D33" i="28" s="1"/>
  <c r="U33" i="28" s="1"/>
  <c r="F33" i="28"/>
  <c r="H27" i="52"/>
  <c r="F25" i="28"/>
  <c r="E15" i="28"/>
  <c r="G27" i="22"/>
  <c r="F20" i="28"/>
  <c r="H27" i="26"/>
  <c r="H29" i="26" s="1"/>
  <c r="D20" i="28" s="1"/>
  <c r="U20" i="28" s="1"/>
  <c r="G28" i="54"/>
  <c r="G29" i="54" s="1"/>
  <c r="C28" i="28" s="1"/>
  <c r="T28" i="28" s="1"/>
  <c r="G28" i="28"/>
  <c r="E35" i="28"/>
  <c r="G27" i="59"/>
  <c r="G27" i="63"/>
  <c r="E38" i="28"/>
  <c r="J27" i="25"/>
  <c r="E7" i="11"/>
  <c r="G27" i="23"/>
  <c r="G29" i="23" s="1"/>
  <c r="C19" i="28" s="1"/>
  <c r="T19" i="28" s="1"/>
  <c r="G30" i="28"/>
  <c r="G27" i="65"/>
  <c r="L28" i="67"/>
  <c r="G15" i="28"/>
  <c r="I27" i="49"/>
  <c r="G27" i="49" s="1"/>
  <c r="K28" i="46"/>
  <c r="G14" i="28" s="1"/>
  <c r="M28" i="21"/>
  <c r="I18" i="28" s="1"/>
  <c r="M29" i="62"/>
  <c r="I37" i="28" s="1"/>
  <c r="M28" i="67"/>
  <c r="I41" i="28" s="1"/>
  <c r="AC29" i="26"/>
  <c r="Q28" i="52"/>
  <c r="H30" i="52" s="1"/>
  <c r="Q28" i="59"/>
  <c r="H30" i="59" s="1"/>
  <c r="AC29" i="66"/>
  <c r="M28" i="48"/>
  <c r="I21" i="28" s="1"/>
  <c r="K28" i="49"/>
  <c r="G28" i="49" s="1"/>
  <c r="Q28" i="22"/>
  <c r="H30" i="22" s="1"/>
  <c r="AC29" i="45"/>
  <c r="I33" i="20"/>
  <c r="G33" i="20" s="1"/>
  <c r="L28" i="24"/>
  <c r="H22" i="28" s="1"/>
  <c r="L28" i="49"/>
  <c r="H26" i="28" s="1"/>
  <c r="K28" i="25"/>
  <c r="AC29" i="25"/>
  <c r="AC29" i="47"/>
  <c r="Q28" i="54"/>
  <c r="H30" i="54" s="1"/>
  <c r="AC29" i="55"/>
  <c r="AC30" i="62"/>
  <c r="AB29" i="69"/>
  <c r="Q28" i="19"/>
  <c r="H30" i="19" s="1"/>
  <c r="G28" i="47"/>
  <c r="G29" i="47" s="1"/>
  <c r="C17" i="28" s="1"/>
  <c r="T17" i="28" s="1"/>
  <c r="J33" i="20"/>
  <c r="F10" i="28" s="1"/>
  <c r="N28" i="49"/>
  <c r="J26" i="28" s="1"/>
  <c r="I27" i="58"/>
  <c r="L29" i="62"/>
  <c r="L28" i="55"/>
  <c r="H29" i="28" s="1"/>
  <c r="Q28" i="56"/>
  <c r="H30" i="56" s="1"/>
  <c r="AC29" i="68"/>
  <c r="AC29" i="54"/>
  <c r="AC29" i="56"/>
  <c r="Q28" i="57"/>
  <c r="H30" i="57" s="1"/>
  <c r="AC29" i="65"/>
  <c r="Q28" i="66"/>
  <c r="H30" i="66" s="1"/>
  <c r="Q35" i="20"/>
  <c r="H36" i="20" s="1"/>
  <c r="F7" i="11"/>
  <c r="G36" i="28"/>
  <c r="H27" i="19"/>
  <c r="L34" i="20"/>
  <c r="H34" i="20" s="1"/>
  <c r="N28" i="25"/>
  <c r="J16" i="28" s="1"/>
  <c r="H39" i="28"/>
  <c r="K34" i="20"/>
  <c r="Q28" i="71"/>
  <c r="H30" i="71" s="1"/>
  <c r="Q28" i="47"/>
  <c r="H30" i="47" s="1"/>
  <c r="AC29" i="58"/>
  <c r="Y194" i="18"/>
  <c r="L28" i="71"/>
  <c r="N34" i="20"/>
  <c r="H27" i="59"/>
  <c r="L28" i="25"/>
  <c r="I27" i="55"/>
  <c r="AC29" i="22"/>
  <c r="Q28" i="26"/>
  <c r="H30" i="26" s="1"/>
  <c r="Q28" i="68"/>
  <c r="H30" i="68" s="1"/>
  <c r="Q28" i="53"/>
  <c r="H30" i="53" s="1"/>
  <c r="Q28" i="60"/>
  <c r="H30" i="60" s="1"/>
  <c r="AC29" i="67"/>
  <c r="M28" i="25"/>
  <c r="I16" i="28" s="1"/>
  <c r="Q28" i="50"/>
  <c r="H30" i="50" s="1"/>
  <c r="AC29" i="60"/>
  <c r="Q28" i="63"/>
  <c r="H30" i="63" s="1"/>
  <c r="Q28" i="67"/>
  <c r="H30" i="67" s="1"/>
  <c r="L28" i="45"/>
  <c r="I27" i="25"/>
  <c r="J27" i="49"/>
  <c r="M34" i="20"/>
  <c r="M28" i="71"/>
  <c r="I31" i="28" s="1"/>
  <c r="AC29" i="19"/>
  <c r="AC29" i="50"/>
  <c r="AC29" i="57"/>
  <c r="AC29" i="63"/>
  <c r="Q28" i="65"/>
  <c r="H30" i="65" s="1"/>
  <c r="N28" i="48"/>
  <c r="J21" i="28" s="1"/>
  <c r="L28" i="48"/>
  <c r="H28" i="48" s="1"/>
  <c r="J27" i="48"/>
  <c r="F21" i="28" s="1"/>
  <c r="G27" i="48"/>
  <c r="AC29" i="48"/>
  <c r="K28" i="48"/>
  <c r="G21" i="28" s="1"/>
  <c r="I190" i="18"/>
  <c r="G190" i="18" s="1"/>
  <c r="J190" i="18"/>
  <c r="H190" i="18" s="1"/>
  <c r="K190" i="18"/>
  <c r="I27" i="21"/>
  <c r="G27" i="21" s="1"/>
  <c r="J27" i="21"/>
  <c r="F18" i="28" s="1"/>
  <c r="G27" i="58"/>
  <c r="G29" i="58" s="1"/>
  <c r="C34" i="28" s="1"/>
  <c r="T34" i="28" s="1"/>
  <c r="E34" i="28"/>
  <c r="F34" i="28"/>
  <c r="H27" i="58"/>
  <c r="H28" i="58"/>
  <c r="H29" i="58" s="1"/>
  <c r="D34" i="28" s="1"/>
  <c r="I34" i="28"/>
  <c r="H34" i="28"/>
  <c r="Q28" i="58"/>
  <c r="H30" i="58" s="1"/>
  <c r="N28" i="70"/>
  <c r="H28" i="70" s="1"/>
  <c r="H29" i="70" s="1"/>
  <c r="D32" i="28" s="1"/>
  <c r="U32" i="28" s="1"/>
  <c r="K28" i="70"/>
  <c r="G32" i="28" s="1"/>
  <c r="G10" i="28"/>
  <c r="AC8" i="20"/>
  <c r="I10" i="28"/>
  <c r="H28" i="55"/>
  <c r="H29" i="55" s="1"/>
  <c r="D29" i="28" s="1"/>
  <c r="G27" i="55"/>
  <c r="G29" i="55" s="1"/>
  <c r="C29" i="28" s="1"/>
  <c r="T29" i="28" s="1"/>
  <c r="E29" i="28"/>
  <c r="Q28" i="55"/>
  <c r="H30" i="55" s="1"/>
  <c r="G29" i="28"/>
  <c r="AC29" i="53"/>
  <c r="K28" i="21"/>
  <c r="G18" i="28" s="1"/>
  <c r="N28" i="21"/>
  <c r="J18" i="28" s="1"/>
  <c r="L28" i="21"/>
  <c r="H18" i="28" s="1"/>
  <c r="G31" i="28"/>
  <c r="E31" i="28"/>
  <c r="H27" i="71"/>
  <c r="H29" i="71" s="1"/>
  <c r="D31" i="28" s="1"/>
  <c r="U31" i="28" s="1"/>
  <c r="AC29" i="71"/>
  <c r="H41" i="28"/>
  <c r="H28" i="67"/>
  <c r="G27" i="67"/>
  <c r="G29" i="67" s="1"/>
  <c r="C41" i="28" s="1"/>
  <c r="T41" i="28" s="1"/>
  <c r="E41" i="28"/>
  <c r="H27" i="67"/>
  <c r="F41" i="28"/>
  <c r="H28" i="25"/>
  <c r="H16" i="28"/>
  <c r="G16" i="28"/>
  <c r="H27" i="25"/>
  <c r="H29" i="25" s="1"/>
  <c r="D16" i="28" s="1"/>
  <c r="U16" i="28" s="1"/>
  <c r="F16" i="28"/>
  <c r="E16" i="28"/>
  <c r="G27" i="25"/>
  <c r="G28" i="46"/>
  <c r="L28" i="46"/>
  <c r="H14" i="28" s="1"/>
  <c r="Q28" i="46"/>
  <c r="H30" i="46" s="1"/>
  <c r="AC13" i="46"/>
  <c r="AC29" i="46" s="1"/>
  <c r="I14" i="28"/>
  <c r="N28" i="46"/>
  <c r="J14" i="28" s="1"/>
  <c r="N190" i="18"/>
  <c r="M190" i="18"/>
  <c r="L190" i="18"/>
  <c r="J27" i="24"/>
  <c r="H27" i="24" s="1"/>
  <c r="L28" i="23"/>
  <c r="G28" i="23"/>
  <c r="J27" i="23"/>
  <c r="F19" i="28" s="1"/>
  <c r="AC29" i="23"/>
  <c r="H28" i="71"/>
  <c r="H31" i="28"/>
  <c r="AC29" i="70"/>
  <c r="I27" i="70"/>
  <c r="G27" i="70" s="1"/>
  <c r="M28" i="70"/>
  <c r="G28" i="70" s="1"/>
  <c r="AC29" i="24"/>
  <c r="M28" i="24"/>
  <c r="I22" i="28" s="1"/>
  <c r="Q28" i="70"/>
  <c r="H30" i="70" s="1"/>
  <c r="H13" i="28"/>
  <c r="H28" i="45"/>
  <c r="H29" i="45" s="1"/>
  <c r="D13" i="28" s="1"/>
  <c r="U13" i="28" s="1"/>
  <c r="H27" i="45"/>
  <c r="G13" i="28"/>
  <c r="Q28" i="45"/>
  <c r="Q28" i="23"/>
  <c r="H30" i="23" s="1"/>
  <c r="H19" i="28"/>
  <c r="H28" i="23"/>
  <c r="N28" i="24"/>
  <c r="J22" i="28" s="1"/>
  <c r="Q28" i="24"/>
  <c r="H30" i="24" s="1"/>
  <c r="I27" i="24"/>
  <c r="G27" i="24" s="1"/>
  <c r="K28" i="24"/>
  <c r="G22" i="28" s="1"/>
  <c r="K28" i="53"/>
  <c r="L28" i="53"/>
  <c r="H28" i="53" s="1"/>
  <c r="J27" i="53"/>
  <c r="F27" i="28" s="1"/>
  <c r="I27" i="53"/>
  <c r="G27" i="53" s="1"/>
  <c r="Q28" i="21"/>
  <c r="H30" i="21" s="1"/>
  <c r="E18" i="28"/>
  <c r="I30" i="29"/>
  <c r="E12" i="28" s="1"/>
  <c r="J27" i="46"/>
  <c r="H27" i="46" s="1"/>
  <c r="AB27" i="46" s="1"/>
  <c r="AB29" i="46" s="1"/>
  <c r="I27" i="46"/>
  <c r="E14" i="28" s="1"/>
  <c r="AC21" i="20"/>
  <c r="G42" i="28"/>
  <c r="H42" i="28"/>
  <c r="I28" i="69"/>
  <c r="F42" i="28"/>
  <c r="I27" i="69"/>
  <c r="E42" i="28"/>
  <c r="P28" i="69"/>
  <c r="I30" i="69" s="1"/>
  <c r="O27" i="69"/>
  <c r="N28" i="69"/>
  <c r="I42" i="28" s="1"/>
  <c r="J10" i="28"/>
  <c r="K29" i="62"/>
  <c r="G37" i="28" s="1"/>
  <c r="J37" i="28"/>
  <c r="H37" i="28"/>
  <c r="J28" i="62"/>
  <c r="F37" i="28" s="1"/>
  <c r="I28" i="62"/>
  <c r="E37" i="28" s="1"/>
  <c r="Q29" i="62"/>
  <c r="H31" i="62" s="1"/>
  <c r="Q28" i="48"/>
  <c r="H30" i="48" s="1"/>
  <c r="H21" i="28"/>
  <c r="H27" i="48"/>
  <c r="M31" i="29"/>
  <c r="I12" i="28" s="1"/>
  <c r="L31" i="29"/>
  <c r="H12" i="28" s="1"/>
  <c r="N31" i="29"/>
  <c r="J12" i="28" s="1"/>
  <c r="J30" i="29"/>
  <c r="H30" i="29" s="1"/>
  <c r="K31" i="29"/>
  <c r="G12" i="28" s="1"/>
  <c r="AC31" i="29"/>
  <c r="G30" i="29"/>
  <c r="Q31" i="29"/>
  <c r="H33" i="29" s="1"/>
  <c r="AC20" i="20"/>
  <c r="Z10" i="18"/>
  <c r="H29" i="52"/>
  <c r="D25" i="28" s="1"/>
  <c r="U25" i="28" s="1"/>
  <c r="G29" i="68"/>
  <c r="C24" i="28" s="1"/>
  <c r="T24" i="28" s="1"/>
  <c r="G29" i="66"/>
  <c r="C40" i="28" s="1"/>
  <c r="T40" i="28" s="1"/>
  <c r="G29" i="65"/>
  <c r="C39" i="28" s="1"/>
  <c r="T39" i="28" s="1"/>
  <c r="G29" i="59"/>
  <c r="C35" i="28" s="1"/>
  <c r="T35" i="28" s="1"/>
  <c r="G29" i="57"/>
  <c r="C33" i="28" s="1"/>
  <c r="T33" i="28" s="1"/>
  <c r="H29" i="68"/>
  <c r="D24" i="28" s="1"/>
  <c r="U24" i="28" s="1"/>
  <c r="G29" i="52"/>
  <c r="C25" i="28" s="1"/>
  <c r="T25" i="28" s="1"/>
  <c r="H27" i="49"/>
  <c r="H29" i="49" s="1"/>
  <c r="D26" i="28" s="1"/>
  <c r="U26" i="28" s="1"/>
  <c r="F26" i="28"/>
  <c r="H28" i="49"/>
  <c r="AC29" i="49"/>
  <c r="Q28" i="49"/>
  <c r="H30" i="49" s="1"/>
  <c r="G29" i="26"/>
  <c r="C20" i="28" s="1"/>
  <c r="T20" i="28" s="1"/>
  <c r="G29" i="22"/>
  <c r="C15" i="28" s="1"/>
  <c r="T15" i="28" s="1"/>
  <c r="G29" i="45"/>
  <c r="C13" i="28" s="1"/>
  <c r="T13" i="28" s="1"/>
  <c r="U34" i="28"/>
  <c r="U36" i="28"/>
  <c r="U40" i="28"/>
  <c r="Z8" i="18"/>
  <c r="H27" i="53"/>
  <c r="H27" i="28"/>
  <c r="E27" i="28"/>
  <c r="G28" i="53"/>
  <c r="G27" i="28"/>
  <c r="G29" i="49" l="1"/>
  <c r="C26" i="28" s="1"/>
  <c r="T26" i="28" s="1"/>
  <c r="K36" i="28"/>
  <c r="V36" i="28" s="1"/>
  <c r="G29" i="70"/>
  <c r="C32" i="28" s="1"/>
  <c r="T32" i="28" s="1"/>
  <c r="G28" i="25"/>
  <c r="H29" i="56"/>
  <c r="D30" i="28" s="1"/>
  <c r="H29" i="54"/>
  <c r="D28" i="28" s="1"/>
  <c r="U28" i="28" s="1"/>
  <c r="K40" i="28"/>
  <c r="V40" i="28" s="1"/>
  <c r="H29" i="48"/>
  <c r="D21" i="28" s="1"/>
  <c r="U21" i="28" s="1"/>
  <c r="G26" i="28"/>
  <c r="G27" i="46"/>
  <c r="E26" i="28"/>
  <c r="H27" i="23"/>
  <c r="G29" i="25"/>
  <c r="H27" i="21"/>
  <c r="AC34" i="20"/>
  <c r="G34" i="20"/>
  <c r="G35" i="20" s="1"/>
  <c r="C10" i="28" s="1"/>
  <c r="H29" i="22"/>
  <c r="D15" i="28" s="1"/>
  <c r="U15" i="28" s="1"/>
  <c r="H29" i="59"/>
  <c r="D35" i="28" s="1"/>
  <c r="U35" i="28" s="1"/>
  <c r="G28" i="48"/>
  <c r="G29" i="48" s="1"/>
  <c r="C21" i="28" s="1"/>
  <c r="T21" i="28" s="1"/>
  <c r="G28" i="21"/>
  <c r="G29" i="21" s="1"/>
  <c r="C18" i="28" s="1"/>
  <c r="T18" i="28" s="1"/>
  <c r="J32" i="28"/>
  <c r="H29" i="63"/>
  <c r="D38" i="28" s="1"/>
  <c r="U38" i="28" s="1"/>
  <c r="H29" i="19"/>
  <c r="D11" i="28" s="1"/>
  <c r="R11" i="7"/>
  <c r="E6" i="7" s="1"/>
  <c r="E5" i="7"/>
  <c r="H10" i="28"/>
  <c r="G28" i="71"/>
  <c r="G29" i="71" s="1"/>
  <c r="C31" i="28" s="1"/>
  <c r="T31" i="28" s="1"/>
  <c r="G29" i="19"/>
  <c r="C11" i="28" s="1"/>
  <c r="T11" i="28" s="1"/>
  <c r="G191" i="18"/>
  <c r="H191" i="18"/>
  <c r="I32" i="28"/>
  <c r="I43" i="28" s="1"/>
  <c r="E32" i="28"/>
  <c r="G29" i="62"/>
  <c r="U29" i="28"/>
  <c r="K29" i="28"/>
  <c r="V29" i="28" s="1"/>
  <c r="I29" i="69"/>
  <c r="D42" i="28" s="1"/>
  <c r="U42" i="28" s="1"/>
  <c r="H28" i="21"/>
  <c r="D18" i="28" s="1"/>
  <c r="U18" i="28" s="1"/>
  <c r="F22" i="28"/>
  <c r="F43" i="28" s="1"/>
  <c r="D43" i="28" s="1"/>
  <c r="H29" i="67"/>
  <c r="D41" i="28" s="1"/>
  <c r="H28" i="46"/>
  <c r="F14" i="28"/>
  <c r="H28" i="24"/>
  <c r="H29" i="24" s="1"/>
  <c r="D22" i="28" s="1"/>
  <c r="U22" i="28" s="1"/>
  <c r="E22" i="28"/>
  <c r="H29" i="23"/>
  <c r="D19" i="28" s="1"/>
  <c r="K19" i="28" s="1"/>
  <c r="V19" i="28" s="1"/>
  <c r="G28" i="24"/>
  <c r="G29" i="24" s="1"/>
  <c r="C22" i="28" s="1"/>
  <c r="T22" i="28" s="1"/>
  <c r="U19" i="28"/>
  <c r="E10" i="28"/>
  <c r="H31" i="29"/>
  <c r="H32" i="29" s="1"/>
  <c r="D12" i="28" s="1"/>
  <c r="H28" i="69"/>
  <c r="H29" i="69" s="1"/>
  <c r="C42" i="28" s="1"/>
  <c r="T42" i="28" s="1"/>
  <c r="H33" i="20"/>
  <c r="H35" i="20" s="1"/>
  <c r="J43" i="28"/>
  <c r="H29" i="62"/>
  <c r="G28" i="62"/>
  <c r="G30" i="62" s="1"/>
  <c r="C37" i="28" s="1"/>
  <c r="T37" i="28" s="1"/>
  <c r="H28" i="62"/>
  <c r="G31" i="29"/>
  <c r="G32" i="29" s="1"/>
  <c r="C12" i="28" s="1"/>
  <c r="T12" i="28" s="1"/>
  <c r="F12" i="28"/>
  <c r="K39" i="28"/>
  <c r="V39" i="28" s="1"/>
  <c r="K38" i="28"/>
  <c r="V38" i="28" s="1"/>
  <c r="K34" i="28"/>
  <c r="V34" i="28" s="1"/>
  <c r="K32" i="28"/>
  <c r="V32" i="28" s="1"/>
  <c r="K28" i="28"/>
  <c r="V28" i="28" s="1"/>
  <c r="K25" i="28"/>
  <c r="V25" i="28" s="1"/>
  <c r="K24" i="28"/>
  <c r="V24" i="28" s="1"/>
  <c r="K23" i="28"/>
  <c r="V23" i="28" s="1"/>
  <c r="G43" i="28"/>
  <c r="K17" i="28"/>
  <c r="V17" i="28" s="1"/>
  <c r="C16" i="28"/>
  <c r="T16" i="28" s="1"/>
  <c r="K35" i="28"/>
  <c r="V35" i="28" s="1"/>
  <c r="K33" i="28"/>
  <c r="V33" i="28" s="1"/>
  <c r="H29" i="53"/>
  <c r="D27" i="28" s="1"/>
  <c r="U27" i="28" s="1"/>
  <c r="K26" i="28"/>
  <c r="V26" i="28" s="1"/>
  <c r="K20" i="28"/>
  <c r="V20" i="28" s="1"/>
  <c r="K15" i="28"/>
  <c r="V15" i="28" s="1"/>
  <c r="K13" i="28"/>
  <c r="V13" i="28" s="1"/>
  <c r="G29" i="46"/>
  <c r="C14" i="28" s="1"/>
  <c r="T14" i="28" s="1"/>
  <c r="AA27" i="46"/>
  <c r="AA29" i="46" s="1"/>
  <c r="AB30" i="46" s="1"/>
  <c r="H43" i="28"/>
  <c r="H29" i="46"/>
  <c r="D14" i="28" s="1"/>
  <c r="G29" i="53"/>
  <c r="C27" i="28" s="1"/>
  <c r="T27" i="28" s="1"/>
  <c r="C44" i="28" l="1"/>
  <c r="K11" i="28"/>
  <c r="V11" i="28" s="1"/>
  <c r="U11" i="28"/>
  <c r="K30" i="28"/>
  <c r="V30" i="28" s="1"/>
  <c r="U30" i="28"/>
  <c r="K31" i="28"/>
  <c r="V31" i="28" s="1"/>
  <c r="K21" i="28"/>
  <c r="V21" i="28" s="1"/>
  <c r="K18" i="28"/>
  <c r="V18" i="28" s="1"/>
  <c r="H30" i="62"/>
  <c r="D37" i="28" s="1"/>
  <c r="T10" i="28"/>
  <c r="T45" i="28" s="1"/>
  <c r="D10" i="28"/>
  <c r="U10" i="28" s="1"/>
  <c r="K42" i="28"/>
  <c r="V42" i="28" s="1"/>
  <c r="E43" i="28"/>
  <c r="C43" i="28" s="1"/>
  <c r="C45" i="28" s="1"/>
  <c r="K41" i="28"/>
  <c r="V41" i="28" s="1"/>
  <c r="U41" i="28"/>
  <c r="K16" i="28"/>
  <c r="V16" i="28" s="1"/>
  <c r="D44" i="28"/>
  <c r="D45" i="28" s="1"/>
  <c r="K12" i="28"/>
  <c r="V12" i="28" s="1"/>
  <c r="U12" i="28"/>
  <c r="K27" i="28"/>
  <c r="V27" i="28" s="1"/>
  <c r="K22" i="28"/>
  <c r="V22" i="28" s="1"/>
  <c r="U14" i="28"/>
  <c r="K14" i="28"/>
  <c r="V14" i="28" s="1"/>
  <c r="U37" i="28"/>
  <c r="K37" i="28"/>
  <c r="K10" i="28" l="1"/>
  <c r="V10" i="28" s="1"/>
  <c r="U45" i="28"/>
  <c r="U47" i="28" s="1"/>
  <c r="V37" i="28"/>
  <c r="K45" i="28"/>
  <c r="V45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X6" authorId="0" shapeId="0" xr:uid="{00000000-0006-0000-01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7" authorId="0" shapeId="0" xr:uid="{00000000-0006-0000-0100-000004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7" authorId="0" shapeId="0" xr:uid="{00000000-0006-0000-0100-000005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7" authorId="0" shapeId="0" xr:uid="{00000000-0006-0000-0100-000006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7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7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7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7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F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F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F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F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F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F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F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T8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9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9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C9" authorId="0" shapeId="0" xr:uid="{00000000-0006-0000-0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D9" authorId="0" shapeId="0" xr:uid="{00000000-0006-0000-0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E9" authorId="0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F9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I9" authorId="0" shapeId="0" xr:uid="{00000000-0006-0000-0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9" authorId="0" shapeId="0" xr:uid="{00000000-0006-0000-0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6" authorId="0" shapeId="0" xr:uid="{00000000-0006-0000-0300-000003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G6" authorId="0" shapeId="0" xr:uid="{00000000-0006-0000-1F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F00-000002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F00-000004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F00-000005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meno predklaDAJúCEHO POSANCA </t>
        </r>
      </text>
    </comment>
    <comment ref="G6" authorId="0" shapeId="0" xr:uid="{00000000-0006-0000-2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H6" authorId="0" shapeId="0" xr:uid="{00000000-0006-0000-2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I6" authorId="0" shapeId="0" xr:uid="{00000000-0006-0000-2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J6" authorId="0" shapeId="0" xr:uid="{00000000-0006-0000-2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K6" authorId="0" shapeId="0" xr:uid="{00000000-0006-0000-2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00000000-0006-0000-2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O6" authorId="0" shapeId="0" xr:uid="{00000000-0006-0000-2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sharedStrings.xml><?xml version="1.0" encoding="utf-8"?>
<sst xmlns="http://schemas.openxmlformats.org/spreadsheetml/2006/main" count="3761" uniqueCount="790">
  <si>
    <t>Čas
(v min.)</t>
  </si>
  <si>
    <t>Počet plnení</t>
  </si>
  <si>
    <t>Koeficient</t>
  </si>
  <si>
    <t>1-krát ročne</t>
  </si>
  <si>
    <t>každé 2 roky</t>
  </si>
  <si>
    <t>2-krát ročne (polročne)</t>
  </si>
  <si>
    <t>každé 3 roky</t>
  </si>
  <si>
    <t>3-krát ročne</t>
  </si>
  <si>
    <t>každé 4 roky</t>
  </si>
  <si>
    <t>4-krát ročne (štvrťročne)</t>
  </si>
  <si>
    <t>mesačne</t>
  </si>
  <si>
    <t>každých 5 rokov</t>
  </si>
  <si>
    <t>nepravidelne/ jednorazovo</t>
  </si>
  <si>
    <t>Frekvencia plnenia povinnosti</t>
  </si>
  <si>
    <t>Iné</t>
  </si>
  <si>
    <t>Priemerná hrubá mesačná mzda v národnom hospodárstve za rok 2013</t>
  </si>
  <si>
    <t>Evidencia, vedenie dokumentácie</t>
  </si>
  <si>
    <t>Inventarizácia</t>
  </si>
  <si>
    <t>Poskytnutie súčinnosti</t>
  </si>
  <si>
    <t>Predloženie dokladu/dokumentu papierovo</t>
  </si>
  <si>
    <t>Predloženie dokladu/dokumentu elektornicky</t>
  </si>
  <si>
    <t>Žiadosť/návrh</t>
  </si>
  <si>
    <t>Archivácia</t>
  </si>
  <si>
    <t>Náklady na celé podnikateľské prostredie</t>
  </si>
  <si>
    <r>
      <t>Celkové náklady</t>
    </r>
    <r>
      <rPr>
        <b/>
        <i/>
        <sz val="10"/>
        <color theme="0"/>
        <rFont val="Arial"/>
        <family val="2"/>
      </rPr>
      <t xml:space="preserve"> povinnosti (EUR)</t>
    </r>
  </si>
  <si>
    <t>Ohlásenie, oznámenie, poskytnutie informácie</t>
  </si>
  <si>
    <t>Vypracovanie dokumentu/správy</t>
  </si>
  <si>
    <t>Overenie súladu</t>
  </si>
  <si>
    <t>Náklady regulácie</t>
  </si>
  <si>
    <r>
      <t>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</si>
  <si>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>Nepriame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</si>
  <si>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 xml:space="preserve">Administratívne náklady </t>
    </r>
    <r>
      <rPr>
        <b/>
        <i/>
        <sz val="10"/>
        <color rgb="FF77AC00"/>
        <rFont val="Arial"/>
        <family val="2"/>
      </rPr>
      <t>(EUR)</t>
    </r>
  </si>
  <si>
    <t>Náklady na 1 podnikateľa</t>
  </si>
  <si>
    <r>
      <rPr>
        <b/>
        <sz val="11"/>
        <color theme="0"/>
        <rFont val="Arial"/>
        <family val="2"/>
        <charset val="238"/>
      </rPr>
      <t>Priame finančné náklady</t>
    </r>
    <r>
      <rPr>
        <sz val="10"/>
        <color theme="0"/>
        <rFont val="Arial"/>
        <family val="2"/>
      </rPr>
      <t xml:space="preserve"> 
na povinnosť na 1 podnikateľa (EUR)</t>
    </r>
  </si>
  <si>
    <r>
      <rPr>
        <b/>
        <sz val="11"/>
        <color theme="0"/>
        <rFont val="Arial"/>
        <family val="2"/>
        <charset val="238"/>
      </rPr>
      <t>Nepriame finančné náklady</t>
    </r>
    <r>
      <rPr>
        <sz val="10"/>
        <color theme="0"/>
        <rFont val="Arial"/>
        <family val="2"/>
        <charset val="238"/>
      </rPr>
      <t xml:space="preserve"> 
na povinnosť na 1 podnikateľa (EUR)</t>
    </r>
  </si>
  <si>
    <t>Časová náročnosť povinnosti</t>
  </si>
  <si>
    <r>
      <t xml:space="preserve">Alternatíva 1: 
</t>
    </r>
    <r>
      <rPr>
        <b/>
        <sz val="11"/>
        <color theme="0"/>
        <rFont val="Arial"/>
        <family val="2"/>
        <charset val="238"/>
      </rPr>
      <t xml:space="preserve">Štandardná časová náročnosť
</t>
    </r>
    <r>
      <rPr>
        <sz val="10"/>
        <color theme="0"/>
        <rFont val="Arial"/>
        <family val="2"/>
        <charset val="238"/>
      </rPr>
      <t>(min.)</t>
    </r>
  </si>
  <si>
    <r>
      <t xml:space="preserve">Alternatíva 2: 
</t>
    </r>
    <r>
      <rPr>
        <b/>
        <sz val="11"/>
        <color theme="0"/>
        <rFont val="Arial"/>
        <family val="2"/>
        <charset val="238"/>
      </rPr>
      <t xml:space="preserve">Expertný odhad trvania </t>
    </r>
    <r>
      <rPr>
        <sz val="10"/>
        <color theme="0"/>
        <rFont val="Arial"/>
        <family val="2"/>
        <charset val="238"/>
      </rPr>
      <t>(min.)</t>
    </r>
  </si>
  <si>
    <t xml:space="preserve">Počet dotknutých podnikateľov </t>
  </si>
  <si>
    <t>Vyberte frekvenciu</t>
  </si>
  <si>
    <t>Vyberte typickú povinnosť</t>
  </si>
  <si>
    <t>Celkové náklady povinnosti (EUR)</t>
  </si>
  <si>
    <t>Administratívne náklady (EUR)</t>
  </si>
  <si>
    <t>Nepriame finančné náklady (EUR)</t>
  </si>
  <si>
    <t>Priame finančné náklady (EUR)</t>
  </si>
  <si>
    <t>S. r. o.</t>
  </si>
  <si>
    <t>Vplyvy (náklady) na celé podnikateľské prostredie</t>
  </si>
  <si>
    <t>Vplyvy (náklady) na celú kategóriu subjektov</t>
  </si>
  <si>
    <t>Vplyvy (náklady) na 1 podnikateľský subjekt</t>
  </si>
  <si>
    <t>Početnosť kategórie</t>
  </si>
  <si>
    <t>Kategória dotknutých subjektov</t>
  </si>
  <si>
    <t>OUT</t>
  </si>
  <si>
    <t>IN</t>
  </si>
  <si>
    <t>Druhy nákladov</t>
  </si>
  <si>
    <t>Priame finančné náklady okrem poplatkov</t>
  </si>
  <si>
    <t>Priame finančné náklady - poplatky</t>
  </si>
  <si>
    <t>Nepriame finančné náklady</t>
  </si>
  <si>
    <t>Administratívne náklady</t>
  </si>
  <si>
    <t>SPOLU</t>
  </si>
  <si>
    <t>Počet dotknutých subjektov v kategórii</t>
  </si>
  <si>
    <t xml:space="preserve">A. s. </t>
  </si>
  <si>
    <t>P.č.</t>
  </si>
  <si>
    <t>Suma 2021</t>
  </si>
  <si>
    <t>Suma 2022</t>
  </si>
  <si>
    <t>Predkladateľ</t>
  </si>
  <si>
    <t xml:space="preserve">Účinnosť
</t>
  </si>
  <si>
    <t>MF</t>
  </si>
  <si>
    <t>MH</t>
  </si>
  <si>
    <t>MPSVR</t>
  </si>
  <si>
    <t>MO</t>
  </si>
  <si>
    <t>MŽP</t>
  </si>
  <si>
    <t>MZ</t>
  </si>
  <si>
    <t>MŠVVŠ</t>
  </si>
  <si>
    <t>MS</t>
  </si>
  <si>
    <t>Celkom</t>
  </si>
  <si>
    <t>Suma 2021 (1I1O)</t>
  </si>
  <si>
    <t>Zvýšenie nákladov  
(IN) v € na PP</t>
  </si>
  <si>
    <t>Zníženie nákladov (OUT) v € na PP</t>
  </si>
  <si>
    <t>Ministerstvo financií SR</t>
  </si>
  <si>
    <t>Ministerstvo dopravy a výstavby SR</t>
  </si>
  <si>
    <t>Ministerstvo práce, sociálnych vecí a rodiny SR</t>
  </si>
  <si>
    <t>Ministerstvo hospodárstva SR</t>
  </si>
  <si>
    <t>Ministerstvo pôdohospodárstva a rozvoja vidieka SR</t>
  </si>
  <si>
    <t>Ministerstvo vnútra SR</t>
  </si>
  <si>
    <t>Ministerstvo obrany SR</t>
  </si>
  <si>
    <t>Ministerstvo spravodlivosti SR</t>
  </si>
  <si>
    <t>Ministerstvo zahraničných vecí a európskych záležitostí SR</t>
  </si>
  <si>
    <t>Ministerstvo životného prostredia SR</t>
  </si>
  <si>
    <t>Ministerstvo školstva, vedy a výskumu SR</t>
  </si>
  <si>
    <t>Ministerstvo kultúry SR</t>
  </si>
  <si>
    <t>Ministerstvo zdravotníctva SR</t>
  </si>
  <si>
    <t>Ministerstvo investícií, regionálneho rozvoja a informatizácie SR</t>
  </si>
  <si>
    <t>Úrad vlády SR</t>
  </si>
  <si>
    <t>Protimonopolný úrad SR</t>
  </si>
  <si>
    <t>Štatistický úrad SR</t>
  </si>
  <si>
    <t>Úrad geodézie, kartografie a katastra SR</t>
  </si>
  <si>
    <t>Úrad jadrového dozoru SR</t>
  </si>
  <si>
    <t>Úrad pre normalizáciu, metrológiu a skúšobníctvo SR</t>
  </si>
  <si>
    <t>Úrad pre verejné obstarávanie</t>
  </si>
  <si>
    <t>Úrad priemyselného vlastníctva SR</t>
  </si>
  <si>
    <t>Správa štátnych hmotných rezerv SR</t>
  </si>
  <si>
    <t>Národný bezpečnostný úrad</t>
  </si>
  <si>
    <t>NBS</t>
  </si>
  <si>
    <t>Generálna prokuratúra</t>
  </si>
  <si>
    <t>Najvyšší kontrolný úrad</t>
  </si>
  <si>
    <t>MV</t>
  </si>
  <si>
    <t>MZVEZ</t>
  </si>
  <si>
    <t>MK</t>
  </si>
  <si>
    <t>Úrad vlády</t>
  </si>
  <si>
    <t>PMÚ</t>
  </si>
  <si>
    <t>MIRRI</t>
  </si>
  <si>
    <t>ŠÚ</t>
  </si>
  <si>
    <t>ÚGKK</t>
  </si>
  <si>
    <t>ÚJD</t>
  </si>
  <si>
    <t>ÚNMS</t>
  </si>
  <si>
    <t>ÚVO</t>
  </si>
  <si>
    <t>ÚPV</t>
  </si>
  <si>
    <t>SŠHR</t>
  </si>
  <si>
    <t>NBÚ</t>
  </si>
  <si>
    <t>ÚOOÚ</t>
  </si>
  <si>
    <t>GP</t>
  </si>
  <si>
    <t>NKÚ</t>
  </si>
  <si>
    <t>Podpredseda vlády pre legislatívu</t>
  </si>
  <si>
    <t>Č. právneho predpisu</t>
  </si>
  <si>
    <t>Názov právneho predpisu</t>
  </si>
  <si>
    <t xml:space="preserve">Mechanizmus znižovania byrokracie a nákladov - Virtuálny účet </t>
  </si>
  <si>
    <t>Predkladateľ:</t>
  </si>
  <si>
    <t>Kontrolné obdobie:</t>
  </si>
  <si>
    <t xml:space="preserve">Č. právneho predpisu </t>
  </si>
  <si>
    <t>Národná banka Slovenska</t>
  </si>
  <si>
    <t>PV pre legislatívu</t>
  </si>
  <si>
    <t>Poslanci Národnej rady SR</t>
  </si>
  <si>
    <t>Príslušný rezorst resp. ÚOŠS</t>
  </si>
  <si>
    <t>drop down</t>
  </si>
  <si>
    <t>Poslanecký návrh 
áno/nie</t>
  </si>
  <si>
    <t>Meno prekladajúceho poslanca</t>
  </si>
  <si>
    <t>Aktualizácia k:</t>
  </si>
  <si>
    <t>v zmysle bodu 6.10 aktualizovanej Jednotnej metodiky na posudzovanie vybraných vplyvov, schválenej uznesením vlády SR č. 234/2021</t>
  </si>
  <si>
    <t>Úrad pre reguláciu sieťových odvetví</t>
  </si>
  <si>
    <t>Úrad pre reguláciu elektronických komunikácií a poštových služieb</t>
  </si>
  <si>
    <t>ÚREKPS</t>
  </si>
  <si>
    <t>ÚRSO</t>
  </si>
  <si>
    <t>NRSR</t>
  </si>
  <si>
    <t>Návrh skupiny poslancov Národnej rady Slovenskej republiky Radovana Kazdu, Jaromíra Šíbla, Tomáša Lehotského a Ľuboša Krajčíra na vydanie zákona, ktorým sa mení a dopĺňa zákon č. 541/2004 Z. z. o mierovom využívaní jadrovej energie (atómový zákon) a o zmene a doplnení niektorých zákonov v znení neskorších predpisov</t>
  </si>
  <si>
    <t>541/2004</t>
  </si>
  <si>
    <t>https://www.nrsr.sk/web/Default.aspx?sid=zakony/cpt&amp;ZakZborID=13&amp;CisObdobia=8&amp;ID=594</t>
  </si>
  <si>
    <t>ÚJD SR</t>
  </si>
  <si>
    <t>áno</t>
  </si>
  <si>
    <t>Radovan Kazda, Jaromír Šíbl, Tomáš Lehotský a Ľuboš Krajčír</t>
  </si>
  <si>
    <t>MPRV SR</t>
  </si>
  <si>
    <t>nie</t>
  </si>
  <si>
    <t>-</t>
  </si>
  <si>
    <t>Negatívne vplyvy  
(IN) v € 
1in1out (2021)</t>
  </si>
  <si>
    <t>Pozitívne vplyvy (OUT) v €
1in1out (2021)</t>
  </si>
  <si>
    <t>Negatívne vplyvy  
(IN) v €
neskôr ako 2022</t>
  </si>
  <si>
    <t>Pozitívne vplyvy (OUT) aktuálne kontrolné obdobie (2022)</t>
  </si>
  <si>
    <t>Negatívne vplyvy (IN) aktuálne kontrolné obdobie (2022)</t>
  </si>
  <si>
    <t>Pozitívne vplyvy  
(OUT) v €
neskôr ako 2022</t>
  </si>
  <si>
    <t>Suma 2022+ (1I2O)</t>
  </si>
  <si>
    <t>Suma 2022+</t>
  </si>
  <si>
    <t>Zostáva odstániť vplyv</t>
  </si>
  <si>
    <t>Celkové zvýšenie nákladov  
(IN) v € na PP</t>
  </si>
  <si>
    <t>Celkové zníženie nákladov (OUT) v € na PP</t>
  </si>
  <si>
    <t>ŠÚ SR</t>
  </si>
  <si>
    <t>393/2021</t>
  </si>
  <si>
    <t>https://www.slov-lex.sk/legislativne-procesy/SK/LP/2021/509</t>
  </si>
  <si>
    <t>Úrad na ochranu osobných údajov</t>
  </si>
  <si>
    <t>518/2021</t>
  </si>
  <si>
    <t xml:space="preserve">Zákon, ktorým sa mení a dopĺňa zákon č. 302/2019 Z. z. o zálohovaní jednorazových obalov na nápoje a o zmene a doplnení niektorých zákonov v znení neskorších predpisov a o zmene a doplnení niektorých zákonov </t>
  </si>
  <si>
    <t>MŽP SR</t>
  </si>
  <si>
    <t>https://www.nrsr.sk/web/Default.aspx?sid=zakony/zakon&amp;MasterID=8344</t>
  </si>
  <si>
    <t>Vyhláška Štatistického úradu Slovenskej republiky č. 393/2021 Z. z., ktorou sa mení a dopĺňa vyhláška Štatistického úradu Slovenskej republiky č. 292/2020 Z. z., ktorou sa vydáva Program štátnych štatistických zisťovaní na roky 2021 až 2023</t>
  </si>
  <si>
    <t>MS SR</t>
  </si>
  <si>
    <t>355/2014</t>
  </si>
  <si>
    <t>Vyhláška Ministerstva spravodlivosti Slovenskej republiky, ktorou sa mení vyhláška Ministerstva spravodlivosti Slovenskej republiky č. 355/2014 Z. z. o centrálnom registri exekúcií</t>
  </si>
  <si>
    <t>https://www.slov-lex.sk/legislativne-procesy/SK/LP/2021/446</t>
  </si>
  <si>
    <t xml:space="preserve">Link na materiál </t>
  </si>
  <si>
    <t>Návrh vyhlášky Ministerstva spravodlivosti Slovenskej republiky, ktorou sa mení a dopĺňa vyhláška Ministerstva spravodlivosti Slovenskej republiky č. 666/2005 Z. z. o Kancelárskom poriadku pre správcov v znení neskorších predpisov</t>
  </si>
  <si>
    <t>666/2005</t>
  </si>
  <si>
    <t xml:space="preserve">https://www.slov-lex.sk/legislativne-procesy/SK/LP/2022/156 </t>
  </si>
  <si>
    <t xml:space="preserve">Link na schválený materiál 
</t>
  </si>
  <si>
    <t>Vyhláška Úradu jadrového dozoru Slovenskej republiky, ktorou sa mení a dopĺňa vyhláška č. 431/2011 Z. z. o systéme manažérstva kvality v znení vyhlášky č. 104/2016 Z. z.</t>
  </si>
  <si>
    <t>431/2011</t>
  </si>
  <si>
    <t xml:space="preserve">https://www.slov-lex.sk/legislativne-procesy/SK/LP/2021/773 </t>
  </si>
  <si>
    <t xml:space="preserve">Zákon, ktorým sa mení a dopĺňa zákon č. 125/2015 Z. z. o registri adries a o zmene a doplnení niektorých zákonov a ktorým sa menia a dopĺňajú niektoré zákony </t>
  </si>
  <si>
    <t>MV SR</t>
  </si>
  <si>
    <t>https://www.slov-lex.sk/legislativne-procesy/SK/LP/2021/406</t>
  </si>
  <si>
    <t>MPSVR SR</t>
  </si>
  <si>
    <t xml:space="preserve">Zákon,ktorým sa mení a dopĺňa zákon č. 461/2003 Z. z. o sociálnom poistení v znení neskorších predpisov a ktorým sa menia a dopĺňajú niektoré zákony </t>
  </si>
  <si>
    <t xml:space="preserve">https://www.slov-lex.sk/legislativne-procesy/SK/LP/2021/407 </t>
  </si>
  <si>
    <t>MZ SR</t>
  </si>
  <si>
    <t>540/2021</t>
  </si>
  <si>
    <t>https://www.slov-lex.sk/legislativne-procesy/SK/LP/2021/437</t>
  </si>
  <si>
    <t>Návrh zákona o riešení hroziaceho úpadku a o zmene a doplnení niektorých zákonov</t>
  </si>
  <si>
    <t>https://www.slov-lex.sk/legislativne-procesy/SK/LP/2021/502</t>
  </si>
  <si>
    <t>MK SR</t>
  </si>
  <si>
    <t xml:space="preserve">https://www.slov-lex.sk/legislativne-procesy/SK/LP/2021/532 </t>
  </si>
  <si>
    <t>Zákon o mediálnych službách a o zmene a doplnení niektorých zákonov (zákon o mediálnych službách)</t>
  </si>
  <si>
    <t>https://www.slov-lex.sk/legislativne-procesy/SK/LP/2021/559</t>
  </si>
  <si>
    <t>Zákon, ktorým sa mení a dopĺňa zákon č. 124/2006 Z. z. o bezpečnosti a ochrane zdravia pri práci a o zmene a doplnení niektorých zákonov v znení neskorších predpisov a ktorým sa menia niektoré zákony</t>
  </si>
  <si>
    <t>https://www.slov-lex.sk/legislativne-procesy/SK/LP/2021/613</t>
  </si>
  <si>
    <t>Zákon o vydavateľoch publikácií a o registri v oblasti médií a audiovízie (zákon o publikáciách)</t>
  </si>
  <si>
    <t>https://www.slov-lex.sk/legislativne-procesy/SK/LP/2021/682</t>
  </si>
  <si>
    <t>MF SR</t>
  </si>
  <si>
    <t xml:space="preserve">https://www.slov-lex.sk/legislativne-procesy/SK/LP/2021/736 </t>
  </si>
  <si>
    <t xml:space="preserve">https://www.slov-lex.sk/legislativne-procesy/SK/LP/2021/644 </t>
  </si>
  <si>
    <t>https://www.slov-lex.sk/legislativne-procesy/SK/LP/2021/816</t>
  </si>
  <si>
    <t>125/2015</t>
  </si>
  <si>
    <t>311/2001</t>
  </si>
  <si>
    <t>461/2003</t>
  </si>
  <si>
    <t>124/2006</t>
  </si>
  <si>
    <t>371/2014</t>
  </si>
  <si>
    <t>363/2011</t>
  </si>
  <si>
    <t>64/2019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</si>
  <si>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t>
  </si>
  <si>
    <t>https://www.slov-lex.sk/legislativne-procesy/SK/LP/2021/555</t>
  </si>
  <si>
    <t>https://www.slov-lex.sk/legislativne-procesy/SK/LP/2021/740</t>
  </si>
  <si>
    <t>https://www.slov-lex.sk/legislativne-procesy/SK/LP/2021/777</t>
  </si>
  <si>
    <t>https://www.slov-lex.sk/legislativne-procesy/SK/LP/2021/576</t>
  </si>
  <si>
    <t>228/2020</t>
  </si>
  <si>
    <t>371/2015</t>
  </si>
  <si>
    <t>373/2015</t>
  </si>
  <si>
    <t>530/2011</t>
  </si>
  <si>
    <t>MIRRI SR</t>
  </si>
  <si>
    <t>Návrh zákona, ktorým sa menia a dopĺňajú niektoré zákony v súvislosti s rozvojom automatizovaných vozidiel</t>
  </si>
  <si>
    <t xml:space="preserve">https://www.slov-lex.sk/legislativne-procesy/SK/LP/2022/5 </t>
  </si>
  <si>
    <t>https://www.slov-lex.sk/legislativne-procesy/SK/LP/2022/42</t>
  </si>
  <si>
    <t>https://www.slov-lex.sk/legislativne-procesy/SK/LP/2022/45</t>
  </si>
  <si>
    <t>https://www.slov-lex.sk/legislativne-procesy/SK/LP/2022/53</t>
  </si>
  <si>
    <t>https://www.slov-lex.sk/legislativne-procesy/SK/LP/2022/86</t>
  </si>
  <si>
    <t>https://www.slov-lex.sk/legislativne-procesy/SK/LP/2022/108</t>
  </si>
  <si>
    <t>https://www.slov-lex.sk/legislativne-procesy/SK/LP/2022/27</t>
  </si>
  <si>
    <t>https://www.slov-lex.sk/legislativne-procesy/SK/LP/2022/167</t>
  </si>
  <si>
    <t>https://www.slov-lex.sk/legislativne-procesy/SK/LP/2022/184</t>
  </si>
  <si>
    <t>https://www.slov-lex.sk/legislativne-procesy/SK/LP/2022/241</t>
  </si>
  <si>
    <t>https://www.slov-lex.sk/legislativne-procesy/SK/LP/2022/277</t>
  </si>
  <si>
    <t>https://www.slov-lex.sk/legislativne-procesy/SK/LP/2022/307</t>
  </si>
  <si>
    <t>https://www.slov-lex.sk/legislativne-procesy/SK/LP/2022/309</t>
  </si>
  <si>
    <t>https://www.slov-lex.sk/legislativne-procesy/SK/LP/2022/304</t>
  </si>
  <si>
    <t>473/2005</t>
  </si>
  <si>
    <t>576/2004</t>
  </si>
  <si>
    <t>79/2015</t>
  </si>
  <si>
    <t>305/2013</t>
  </si>
  <si>
    <t>222/2004</t>
  </si>
  <si>
    <t>486/2013</t>
  </si>
  <si>
    <t>43/2004</t>
  </si>
  <si>
    <t>293/2008</t>
  </si>
  <si>
    <t>5/2018</t>
  </si>
  <si>
    <t>24/2013</t>
  </si>
  <si>
    <t>10/2016</t>
  </si>
  <si>
    <t>10/2017</t>
  </si>
  <si>
    <t>Návrh zákona, ktorým sa mení a dopĺňa zákon č. 371/2014 Z. z. o riešení krízových situácií na finančnom trhu a o zmene a doplnení niektorých zákonov v znení neskorších predpisov a ktorým sa menia a dopĺňajú niektoré zákony</t>
  </si>
  <si>
    <t>https://www.slov-lex.sk/legislativne-procesy/SK/LP/2021/380</t>
  </si>
  <si>
    <t>https://www.slov-lex.sk/legislativne-procesy/SK/LP/2021/346</t>
  </si>
  <si>
    <t>Zostáva odstrániť vplyv</t>
  </si>
  <si>
    <t>Vyhláška Úradu pre reguláciu sieťových odvetví, ktorou sa ustanovuje cenová regulácia v tepelnej energetike</t>
  </si>
  <si>
    <t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t>
  </si>
  <si>
    <t>391/2006</t>
  </si>
  <si>
    <t>440/2015</t>
  </si>
  <si>
    <t>404/2011</t>
  </si>
  <si>
    <t>595/2003</t>
  </si>
  <si>
    <t>13/1993</t>
  </si>
  <si>
    <t>https://www.slov-lex.sk/legislativne-procesy/SK/LP/2022/320</t>
  </si>
  <si>
    <t>https://www.slov-lex.sk/legislativne-procesy/SK/LP/2022/389</t>
  </si>
  <si>
    <t xml:space="preserve">https://www.slov-lex.sk/legislativne-procesy/SK/LP/2022/408 </t>
  </si>
  <si>
    <t>https://www.slov-lex.sk/legislativne-procesy/SK/LP/2022/428</t>
  </si>
  <si>
    <t>https://www.slov-lex.sk/legislativne-procesy/SK/LP/2022/315</t>
  </si>
  <si>
    <t>185/2015</t>
  </si>
  <si>
    <t>Zákon, ktorým sa mení a dopĺňa zákon č. 185/2015 Z. z. Autorský zákon v
znení neskorších predpisov</t>
  </si>
  <si>
    <t>MH SR</t>
  </si>
  <si>
    <t>249/2022</t>
  </si>
  <si>
    <t>Návrh zákona, ktorým sa menia a dopĺňajú niektoré zákony v súvislosti so zlepšovaním podnikateľského prostredia</t>
  </si>
  <si>
    <t xml:space="preserve">https://www.slov-lex.sk/legislativne-procesy/-/SK/dokumenty/LP-2021-619
</t>
  </si>
  <si>
    <t>https://www.slov-lex.sk/legislativne-procesy/-/SK/dokumenty/LP-2021-619</t>
  </si>
  <si>
    <t>Vyhláška Úradu pre reguláciu sieťových odvetví, ktorou sa ustanovuje cenová regulácia dodávky plynu</t>
  </si>
  <si>
    <t>5/2004</t>
  </si>
  <si>
    <t>282/2020</t>
  </si>
  <si>
    <t>https://www.slov-lex.sk/legislativne-procesy/SK/LP/2022/466</t>
  </si>
  <si>
    <t>https://www.slov-lex.sk/legislativne-procesy/SK/LP/2022/500</t>
  </si>
  <si>
    <t>111/2022</t>
  </si>
  <si>
    <t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t>
  </si>
  <si>
    <t>https://www.slov-lex.sk/legislativne-procesy/SK/LP/2021/597</t>
  </si>
  <si>
    <t>MF/011078/2021-74</t>
  </si>
  <si>
    <t>Návrh opatrenia Národnej banky Slovenska z ... 2022, ktorým sa mení a dopĺňa opatrenie Národnej banky Slovenska zo 14. novembra 2017 č. 10/2017, ktorým sa ustanovujú podrobnosti o posúdení schopnosti spotrebiteľa splácať spotrebiteľský úver v znení neskorších predpisov</t>
  </si>
  <si>
    <t>Návrh opatrenia Národnej banky Slovenska z ... 2022, ktorým sa mení a dopĺňa opatrenie Národnej banky Slovenska z 13. decembra 2016 č. 10/2016, ktorým sa ustanovujú podrobnosti o posúdení schopnosti spotrebiteľa splácať úver na bývanie v znení neskorších predpisov</t>
  </si>
  <si>
    <t>Návrh zákona ktorým sa mení a dopĺňa zákon č. 473/2005 Z. z.
o poskytovaní služieb v oblasti súkromnej bezpečnosti a o zmene a doplnení niektorých
zákonov (zákon o súkromnej bezpečnosti) v znení neskorších predpisov</t>
  </si>
  <si>
    <t>265/2022</t>
  </si>
  <si>
    <t>https://www.slov-lex.sk/legislativne-procesy/SK/LP/2022/538</t>
  </si>
  <si>
    <t>https://www.slov-lex.sk/legislativne-procesy/SK/LP/2022/537</t>
  </si>
  <si>
    <t>https://www.slov-lex.sk/legislativne-procesy/SK/LP/2022/619</t>
  </si>
  <si>
    <t>https://www.slov-lex.sk/legislativne-procesy/SK/LP/2022/653</t>
  </si>
  <si>
    <t>MF/014373/2022-74</t>
  </si>
  <si>
    <t>271/2011</t>
  </si>
  <si>
    <t>410/2014</t>
  </si>
  <si>
    <t>145/1995</t>
  </si>
  <si>
    <t>Návrh vyhlášky, ktorou sa mení a dopĺňa vyhláška Ministerstva životného prostredia Slovenskej republiky č. 371/2015 Z. z., ktorou sa vykonávajú niektoré ustanovenia zákona o odpadoch v znení neskorších predpisov</t>
  </si>
  <si>
    <t>Návrh zákona, ktorým sa mení a dopĺňa zákon č. 305/2013 Z. z. o elektronickej podobe výkonu pôsobnosti orgánov verejnej moci a o zmene a doplnení niektorých zákonov (zákon o e-Governmente) v znení neskorších predpisov a ktorým sa menia a dopĺňajú niektoré zákony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</si>
  <si>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</si>
  <si>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https://www.slov-lex.sk/legislativne-procesy/SK/LP/2022/695</t>
  </si>
  <si>
    <t>https://www.slov-lex.sk/legislativne-procesy/SK/LP/2022/720</t>
  </si>
  <si>
    <t>https://www.slov-lex.sk/legislativne-procesy/SK/LP/2022/765</t>
  </si>
  <si>
    <t>356/2007</t>
  </si>
  <si>
    <t>527/2007</t>
  </si>
  <si>
    <t>Návrh zákona, ktorým sa mení a dopĺňa zákon č. 64/2019 Z. z. o sprístupňovaní strelných zbraní a streliva na civilné použitie na trhu v znení zákona č. 376/2019 Z. z. a o zmene a doplnení niektorých zákonov</t>
  </si>
  <si>
    <t>UNMS</t>
  </si>
  <si>
    <t>410/2022</t>
  </si>
  <si>
    <t>Zákon č. 410/2022 Z. z., ktorým sa mení a dopĺňa zákon č. 650/2004 Z. z. o doplnkovom dôchodkovom sporení a o zmene a doplnení niektorých zákonov v znení neskorších predpisov</t>
  </si>
  <si>
    <t>Tomáš Lehotský, Peter Cmorej, Marián Viskupič, Vladimír Ledecký</t>
  </si>
  <si>
    <t>Návrh zákona, ktorým sa mení a dopĺňa zákon č. 43/2004 Z. z. o starobnom dôchodkovom sporení a o zmene a doplnení niektorých zákonov v znení neskorších predpisov a ktorým sa menia a dopĺňajú niektoré zákony</t>
  </si>
  <si>
    <t>Vyhláška Ministerstva dopravy a výstavby Slovenskej republiky,ktorou sa mení a dopĺňa vyhláška Ministerstva dopravy, pôšt a telekomunikácií Slovenskej republiky č. 350/2010 Z. z. o stavebnom a technickom poriadku dráh v znení neskorších predpisov</t>
  </si>
  <si>
    <t>https://www.slov-lex.sk/legislativne-procesy/SK/LP/2022/791</t>
  </si>
  <si>
    <t>https://www.slov-lex.sk/legislativne-procesy/SK/LP/2022/839</t>
  </si>
  <si>
    <t>350/2010</t>
  </si>
  <si>
    <t>364/2004</t>
  </si>
  <si>
    <t>Návrh zákona, ktorým sa mení a dopĺňa zákon č. 79/2015 Z. z. o odpadoch a o zmene a doplnení niektorých zákonov v znení neskorších predpisov</t>
  </si>
  <si>
    <t>Návrh zákona, ktorým sa mení a dopĺňa zákon č. 5/2004 Z. z. o službách zamestnanosti a o zmene a doplnení niektorých zákonov v znení neskorších predpisov a ktorým sa menia a dopĺňajú niektoré zákony</t>
  </si>
  <si>
    <t>https://www.slov-lex.sk/legislativne-procesy/SK/LP/2022/873</t>
  </si>
  <si>
    <t>https://www.slov-lex.sk/legislativne-procesy/SK/LP/2023/1</t>
  </si>
  <si>
    <t>Návrh zákona, ktorým sa mení a dopĺňa zákon č. 222/2004 Z. z. o dani z pridanej hodnoty v znení neskorších predpisov.</t>
  </si>
  <si>
    <t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t>
  </si>
  <si>
    <t>Vyhláška Úradu pre reguláciu sieťových odvetví, ktorou sa ustanovuje cenová regulácia dodávky elektriny</t>
  </si>
  <si>
    <t>https://www.slov-lex.sk/legislativne-procesy/SK/LP/2023/49</t>
  </si>
  <si>
    <t>https://www.slov-lex.sk/legislativne-procesy/SK/LP/2023/60</t>
  </si>
  <si>
    <t>https://www.slov-lex.sk/legislativne-procesy/-/SK/dokumenty/LP-2022-402</t>
  </si>
  <si>
    <t>https://www.slov-lex.sk/legislativne-procesy/-/SK/dokumenty/LP-2022-480</t>
  </si>
  <si>
    <t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t>
  </si>
  <si>
    <t>https://www.slov-lex.sk/legislativne-procesy/-/SK/dokumenty/LP-2022-</t>
  </si>
  <si>
    <t>312/2022</t>
  </si>
  <si>
    <t>450/2022</t>
  </si>
  <si>
    <t>Návrh zákona o akreditácii orgánov posudzovania zhody</t>
  </si>
  <si>
    <t>53/2023</t>
  </si>
  <si>
    <t>MD SR</t>
  </si>
  <si>
    <t>Návrh poslancov Národnej rady Slovenskej republiky Richarda NEMCA, Karola KUČERU, Mareka ŠEFČÍKA a Petra VONSU na vydanie zákona, ktorým sa mení a dopĺňa zákon č. 595/2003 Z. z. o dani z príjmov v znení neskorších predpisov (tlač 1385)</t>
  </si>
  <si>
    <t>https://www.slov-lex.sk/legislativne-procesy/SK/LP/2023/115</t>
  </si>
  <si>
    <t>https://www.slov-lex.sk/legislativne-procesy/SK/LP/2023/135</t>
  </si>
  <si>
    <t>https://www.slov-lex.sk/legislativne-procesy/SK/LP/2023/145</t>
  </si>
  <si>
    <t>https://www.slov-lex.sk/legislativne-procesy/SK/LP/2023/161</t>
  </si>
  <si>
    <t>18/2012</t>
  </si>
  <si>
    <t>20/2012</t>
  </si>
  <si>
    <t>17/2012</t>
  </si>
  <si>
    <t>139/2013</t>
  </si>
  <si>
    <t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t>
  </si>
  <si>
    <t>2/2023</t>
  </si>
  <si>
    <t>Návrh vyhlášky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t>
  </si>
  <si>
    <t>Zákon, ktorým sa mení a dopĺňa zákon č. 404/2011 Z. z. o pobyte cudzincov a o zmene a doplnení niektorých zákonov v znení neskorších predpisov a ktorým sa menia a dopĺňajú niektoré zákony</t>
  </si>
  <si>
    <t>Vyhláška Ministerstva dopravy Slovenskej republiky, ktorou sa mení a dopĺňa vyhláška Ministerstva dopravy a výstavby Slovenskej republiky č. 137/2018 Z. z., ktorou sa ustanovujú podrobnosti v oblasti technickej kontroly v znení neskorších predpisov</t>
  </si>
  <si>
    <t>https://www.slov-lex.sk/legislativne-procesy/SK/LP/2023/88</t>
  </si>
  <si>
    <t>https://www.slov-lex.sk/legislativne-procesy/SK/LP/2023/238</t>
  </si>
  <si>
    <t>172/2018</t>
  </si>
  <si>
    <t>137/2018</t>
  </si>
  <si>
    <t>107/2023</t>
  </si>
  <si>
    <t xml:space="preserve">https://www.slov-lex.sk/legislativne-procesy/-/SK/dokumenty/LP-2023-79 </t>
  </si>
  <si>
    <t>146/2023</t>
  </si>
  <si>
    <t>Návrh zákona o ochrane ovzdušia</t>
  </si>
  <si>
    <t>Návrh poslancov Národnej rady Slovenskej republiky Richarda TAKÁČA, Juraja BLANÁRA, Ladislava KAMENICKÉHO a Borisa SUSKA na vydanie zákona, ktorým sa mení a dopĺňa zákon Národnej rady Slovenskej republiky č. 18/1996 Z. z. o cenách v znení neskorších predpisov (tlač č. 1646)</t>
  </si>
  <si>
    <t xml:space="preserve">Vyhláška Ministerstva vnútra Slovenskej republiky, ktorou sa mení a dopĺňa vyhláška Ministerstva vnútra Slovenskej republiky č. 628/2002 Z. z., ktorou sa vykonávajú niektoré ustanovenia zákona o archívoch a registratúrach </t>
  </si>
  <si>
    <t>https://www.slov-lex.sk/legislativne-procesy/SK/LP/2023/345</t>
  </si>
  <si>
    <t>https://www.slov-lex.sk/legislativne-procesy/SK/LP/2023/348</t>
  </si>
  <si>
    <t>https://www.slov-lex.sk/legislativne-procesy/SK/LP/2023/361</t>
  </si>
  <si>
    <t>https://www.slov-lex.sk/legislativne-procesy/SK/LP/2023/362</t>
  </si>
  <si>
    <t xml:space="preserve">https://www.slov-lex.sk/legislativne-procesy/SK/LP/2023/365 </t>
  </si>
  <si>
    <t>https://www.slov-lex.sk/legislativne-procesy/SK/LP/2023/363</t>
  </si>
  <si>
    <t>https://www.slov-lex.sk/legislativne-procesy/SK/LP/2023/367</t>
  </si>
  <si>
    <t>https://www.slov-lex.sk/legislativne-procesy/SK/LP/2023/391</t>
  </si>
  <si>
    <t>18/1996</t>
  </si>
  <si>
    <t>90/2016</t>
  </si>
  <si>
    <t>Návrh poslancov Národnej rady Slovenskej republiky Jarmily Halgašovej, Gyӧrgya
Gyimesiho, Ondreja Dostála, Radovana Kazdu, Mariána Viskupiča a Radovana Slobodu na
vydanie zákona, ktorým sa mení a dopĺňa zákon č. 530/2011 Z. z. o spotrebnej dani z
alkoholických nápojov v znení neskorších predpisov a ktorým sa mení a dopĺňa zákon č.
467/2002 Z. z. o výrobe a uvádzaní liehu na trh v znení neskorších predpisov</t>
  </si>
  <si>
    <t>Návrh opatrenia Ministerstva financií Slovenskej republiky
č. MF/014373/2022-74, ktorým sa zrušuje výkaz vybraných údajov z konsolidovanej účtovnej
závierky pre účtovné jednotky, ktorými sú poisťovne a zaisťovne</t>
  </si>
  <si>
    <t>310/2022</t>
  </si>
  <si>
    <t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t>
  </si>
  <si>
    <t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t>
  </si>
  <si>
    <t>https://www.slov-lex.sk/legislativne-procesy/SK/LP/2023/407</t>
  </si>
  <si>
    <t>https://www.slov-lex.sk/legislativne-procesy/SK/LP/2023/435</t>
  </si>
  <si>
    <t>Zákon, ktorým sa mení a dopĺňa zákon Národnej rady Slovenskej
republiky č. 13/1993 Z. z. o umeleckých fondoch v znení neskorších predpisov</t>
  </si>
  <si>
    <t>Návrh zákona, ktorým sa mení a dopĺňa zákon č. 486/2013 Z. z. o
presadzovaní práv duševného vlastníctva colnými orgánmi v znení zákona č. 312/2020 Z. z.</t>
  </si>
  <si>
    <t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t>
  </si>
  <si>
    <t>208/2023</t>
  </si>
  <si>
    <t>Návrh zákona, ktorým sa mení a dopĺňa zákon Národnej rady Slovenskej republiky č. 145/1995 Z. z. o správnych poplatkoch v znení
neskorších predpisov</t>
  </si>
  <si>
    <t>https://www.slov-lex.sk/legislativne-procesy/-/SK/dokumenty/LP-2022-681</t>
  </si>
  <si>
    <t>Jaroslav Karahuta</t>
  </si>
  <si>
    <t>Návrh opatrenia Ministerstva práce, sociálnych vecí a rodiny Slovenskej
republiky, ktorým sa ustanovuje vzor výpisu z osobného dôchodkového účtu sporiteľa</t>
  </si>
  <si>
    <t>Návrh opatrenia, ktorým sa ustanovuje obsah, štruktúra, forma, podmienky
a spôsob priebežnej aktualizácie a lehoty na zverejnenie kľúčových informácií o dôchodkovom
fonde</t>
  </si>
  <si>
    <t>352/2023</t>
  </si>
  <si>
    <t>351/2023</t>
  </si>
  <si>
    <t>09812/2008</t>
  </si>
  <si>
    <t>Návrh opatrenia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t>
  </si>
  <si>
    <t>Poslanci NR SR</t>
  </si>
  <si>
    <t>Návrh poslancov Národnej rady Slovenskej republiky Juraja ŠELIGU,
Milana VETRÁKA, Gábora GRENDELA, Jany ŽITŇANSKEJ a Miroslava KOLLÁRA na vydanie zákona, ktorým sa mení a dopĺňa zákon č. 90/2016 Z. z. o úveroch na bývanie a o zmene a doplnení niektorých zákonov v znení neskorších predpisov</t>
  </si>
  <si>
    <t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t>
  </si>
  <si>
    <t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t>
  </si>
  <si>
    <t>Zákon o správcoch úverov a nákupcoch úverov a o zmene a doplnení niektorých zákonov</t>
  </si>
  <si>
    <t>Vyhláška Štatistického úradu Slovenskej republiky, ktorou sa vydáva Program štátnych štatistických zisťovaní na roky 2024 až 2026</t>
  </si>
  <si>
    <t>Vyhláška Ministerstva dopravy Slovenskej republiky, ktorou sa mení vyhláška Ministerstva dopravy a výstavby Slovenskej republiky č. 228/2020 Z. z., ktorou sa vymedzujú úseky diaľnic, ciest I. triedy a ciest II. triedy s výberom mýta v znení neskorších predpisov</t>
  </si>
  <si>
    <t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t>
  </si>
  <si>
    <t>https://www.slov-lex.sk/legislativne-procesy/SK/LP/2023/511</t>
  </si>
  <si>
    <t>https://www.slov-lex.sk/legislativne-procesy/SK/LP/2023/503</t>
  </si>
  <si>
    <t>https://www.slov-lex.sk/legislativne-procesy/SK/LP/2023/506</t>
  </si>
  <si>
    <t>https://www.slov-lex.sk/legislativne-procesy/SK/LP/2023/529</t>
  </si>
  <si>
    <t>https://www.slov-lex.sk/legislativne-procesy/SK/LP/2023/542</t>
  </si>
  <si>
    <t>https://www.slov-lex.sk/legislativne-procesy/SK/LP/2023/516</t>
  </si>
  <si>
    <t>https://www.slov-lex.sk/legislativne-procesy/SK/LP/2023/532</t>
  </si>
  <si>
    <t>https://www.slov-lex.sk/legislativne-procesy/SK/LP/2023/544</t>
  </si>
  <si>
    <t>https://www.slov-lex.sk/legislativne-procesy/SK/LP/2023/555</t>
  </si>
  <si>
    <t>https://www.slov-lex.sk/legislativne-procesy/SK/LP/2023/556</t>
  </si>
  <si>
    <t>https://www.slov-lex.sk/legislativne-procesy/SK/LP/2023/558</t>
  </si>
  <si>
    <t>327/2005</t>
  </si>
  <si>
    <t>280/2018</t>
  </si>
  <si>
    <t>301/2023</t>
  </si>
  <si>
    <t>Návrh zákona, ktorým sa mení a dopĺňa zákon č. 95/2019 Z. z. o
informačných technológiách vo verejnej správe a o zmene a doplnení niektorých zákonov v
znení neskorších predpisov a ktorým sa menia a dopĺňajú niektoré zákony</t>
  </si>
  <si>
    <t>https://www.slov-lex.sk/legislativne-procesy/SK/LP/2022/846</t>
  </si>
  <si>
    <t>Návrh zákona o premenách obchodných spoločností a družstiev a
o zmene a doplnení niektorých zákonov</t>
  </si>
  <si>
    <t>309/2023</t>
  </si>
  <si>
    <t>https://www.slov-lex.sk/legislativne-procesy/SK/LP/2023/14</t>
  </si>
  <si>
    <t>Návrh poslancov Národnej rady Slovenskej republiky Jaroslava Karahutu a Jozefa Lukáča na vydanie zákona, ktorým sa mení a dopĺňa zákon č. 311/2001 Z. z. Zákonník
práce v znení neskorších predpisov a ktorým sa menia a dopĺňajú niektoré zákony (ČPT 852)</t>
  </si>
  <si>
    <t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t>
  </si>
  <si>
    <t>207/2023</t>
  </si>
  <si>
    <t>Vyhláška Úradu pre reguláciu sieťových odvetví, ktorou sa ustanovujú
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</t>
  </si>
  <si>
    <t>Návrh poslancov Národnej rady Slovenskej republiky Juraja ŠELIGU,
Milana VETRÁKA, Gábora GRENDELA, Jany ŽITŇANSKEJ a Miroslava KOLLÁRA na vydanie zákona, ktorým sa mení a dopĺňa zákon č. 90/2016 Z. z. o úveroch na bývanie
a o zmene a doplnení niektorých zákonov v znení neskorších predpisov</t>
  </si>
  <si>
    <t>Návrh poslancov Národnej rady Slovenskej  republiky Miloša SVRČEKA a Jozefa LUKÁČA na vydanie zákona, ktorým sa mení a dopĺňa zákon č. 461/2003 Z. z. o sociálnom poistení v znení neskorších predpisov (ČPT 1397)</t>
  </si>
  <si>
    <t>https://www.slov-lex.sk/legislativne-procesy/SK/LP/2023/65</t>
  </si>
  <si>
    <t>zákon z ... 2021,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t>
  </si>
  <si>
    <t>Zákon č. 540/2021 zo kategorizácii ústavnej zdravotnej starostlivosti a o zmene a doplnení niektorých zákonov</t>
  </si>
  <si>
    <t>Návrh zákona, ktorým sa mení a dopĺňa zákon č. 576/2004 Z. z. o zdravotnej starostlivosti, službách
súvisiacich s poskytovaním zdravotnej starostlivosti a o zmene a doplnení niektorých zákonov v znení
neskorších predpisov a ktorým sa menia dopĺňajú niektoré zákony</t>
  </si>
  <si>
    <t>Opatrenie Národnej banky Slovenska z ... 2023 o registri bankových úverov a záruk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</si>
  <si>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t>
  </si>
  <si>
    <t>https://www.slov-lex.sk/legislativne-procesy/SK/LP/2023/569</t>
  </si>
  <si>
    <t>https://www.slov-lex.sk/legislativne-procesy/SK/LP/2023/574</t>
  </si>
  <si>
    <t>https://www.slov-lex.sk/legislativne-procesy/SK/LP/2023/599</t>
  </si>
  <si>
    <t>https://www.slov-lex.sk/legislativne-procesy/SK/LP/2023/626</t>
  </si>
  <si>
    <t>323/2022</t>
  </si>
  <si>
    <t>https://www.slov-lex.sk/legislativne-procesy/SK/LP/2022/714</t>
  </si>
  <si>
    <t>533/2007</t>
  </si>
  <si>
    <t>Vyhláška Ministerstva zdravotníctva Slovenskej republiky z .................2022, ktorou sa mení a dopĺňa vyhláška Ministerstva zdravotníctva Slovenskej republiky č. 533/2007 Z. z. o podrobnostiach o požiadavkách na zariadenia spoločného stravovania v znení neskorších predpisov</t>
  </si>
  <si>
    <t>Návrh vyhlášky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t>
  </si>
  <si>
    <t xml:space="preserve">https://www.slov-lex.sk/legislativne-procesy/SK/LP/2022/243 </t>
  </si>
  <si>
    <t>Návrh vyhlášky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t>
  </si>
  <si>
    <t xml:space="preserve">https://www.slov-lex.sk/legislativne-procesy/SK/LP/2022/158 </t>
  </si>
  <si>
    <t>Návrh zákona, ktorým sa mení a dopĺňa zákon č. 282/2020 Z. z. o ekologickej poľnohospodárskej výrobe v znení zákona č. 350/2020 Z. z.</t>
  </si>
  <si>
    <t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t>
  </si>
  <si>
    <t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t>
  </si>
  <si>
    <t>154/2023</t>
  </si>
  <si>
    <t xml:space="preserve">https://www.slov-lex.sk/legislativne-procesy/SK/LP/2023/122 </t>
  </si>
  <si>
    <t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t>
  </si>
  <si>
    <t>Návrh vyhlášky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t>
  </si>
  <si>
    <t>Vyhláška Ministerstva zdravotníctva Slovenskej republiky o kategorizácii ústavnej starostlivosti</t>
  </si>
  <si>
    <t>Vyhláška Ministerstva životného prostredia Slovenskej republiky, ktorou sa mení a dopĺňa vyhláška Ministerstva životného prostredia Slovenskej republiky č. 382/2018 Z. z. o skládkovaní odpadov a o uskladnení kovovej ortuti v znení vyhlášky č. 26/2021 Z. z.</t>
  </si>
  <si>
    <t>https://www.slov-lex.sk/legislativne-procesy/SK/LP/2023/642</t>
  </si>
  <si>
    <t>https://www.slov-lex.sk/legislativne-procesy/SK/LP/2023/648</t>
  </si>
  <si>
    <t>382/2018</t>
  </si>
  <si>
    <t>https://www.slov-lex.sk/legislativne-procesy/SK/LP/2024/26</t>
  </si>
  <si>
    <t>ÚGKK SR</t>
  </si>
  <si>
    <t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t>
  </si>
  <si>
    <t>Zákon o niektorých povinnostiach a oprávneniach v oblasti kryptoaktív a o zmene a doplnení niektorých zákonov</t>
  </si>
  <si>
    <t>https://www.slov-lex.sk/legislativne-procesy/SK/LP/2024/47</t>
  </si>
  <si>
    <t>https://www.slov-lex.sk/legislativne-procesy/SK/LP/2024/81</t>
  </si>
  <si>
    <t>https://www.slov-lex.sk/legislativne-procesy/SK/LP/2024/86</t>
  </si>
  <si>
    <t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t>
  </si>
  <si>
    <t>UREKPS</t>
  </si>
  <si>
    <t>Návrh opatrenia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</si>
  <si>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 xml:space="preserve">Opatrenie Národnej banky Slovenska z .... 2024 o predkladaní výkazov dôchodkovou správcovskou spoločnosťou a doplnkovou dôchodkovou spoločnosťou na účely vykonávania dohľadu </t>
  </si>
  <si>
    <t xml:space="preserve">Opatrenie Národnej banky Slovenska z ... 2024 o ročných správach a polročných správach predkladaných dôchodkovou správcovskou spoločnosťou </t>
  </si>
  <si>
    <t xml:space="preserve">Opatrenie Národnej banky Slovenska z ... 2024 o ročných správach a polročných správach predkladaných doplnkovou dôchodkovou spoločnosťou </t>
  </si>
  <si>
    <t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t>
  </si>
  <si>
    <t xml:space="preserve">https://www.slov-lex.sk/legislativne-procesy/SK/LP/2024/90 </t>
  </si>
  <si>
    <t>https://www.slov-lex.sk/legislativne-procesy/SK/LP/2024/98</t>
  </si>
  <si>
    <t xml:space="preserve">https://www.slov-lex.sk/legislativne-procesy/SK/LP/2024/99 </t>
  </si>
  <si>
    <t>https://www.slov-lex.sk/legislativne-procesy/SK/LP/2024/105</t>
  </si>
  <si>
    <t>https://www.slov-lex.sk/legislativne-procesy/SK/LP/2024/114</t>
  </si>
  <si>
    <t>https://www.slov-lex.sk/legislativne-procesy/SK/LP/2024/121</t>
  </si>
  <si>
    <t>252/2014</t>
  </si>
  <si>
    <t>139/1998</t>
  </si>
  <si>
    <t>429/2022</t>
  </si>
  <si>
    <t>47/2023</t>
  </si>
  <si>
    <t>Zákon o dani zo sladených nealkoholických nápojov a o zmene a doplnení niektorých zákonov</t>
  </si>
  <si>
    <t xml:space="preserve">Zákon, ktorým sa mení a dopĺňa zákon č. 106/2004 Z. z. o spotrebnej dani z tabakových výrobkov v znení neskorších predpisov </t>
  </si>
  <si>
    <t>https://www.slov-lex.sk/legislativne-procesy/SK/LP/2024/176</t>
  </si>
  <si>
    <t>https://www.slov-lex.sk/legislativne-procesy/SK/LP/2024/174</t>
  </si>
  <si>
    <t>106/2004</t>
  </si>
  <si>
    <t>Návrh vyhlášky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t>
  </si>
  <si>
    <t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</si>
  <si>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Vyhláška Úradu pre reguláciu elektronických komunikácií a poštových služieb z ... 2023 o podrobnostiach týkajúcich sa limitov spotreby pre službu prístupu k internetu alebo k verejne dostupnej interpersonálnej komunikačnej službe</t>
  </si>
  <si>
    <t>Opatrenie Národnej banky Slovenska z ....2023 o náležitostiach žiadosti o udelenie predchádzajúceho súhlasu Národnej banky Slovenska podľa zákona o starobnom dôchodkovom sporení</t>
  </si>
  <si>
    <t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t>
  </si>
  <si>
    <t>Návrh opatrenia Národnej banky Slovenska, ktorým sa mení a dopĺňa opatrenie Národnej banky Slovenska č. 280/2018 Z. z. o predkladaní hlásení podľa Devízového zákona</t>
  </si>
  <si>
    <t>Zákon, ktorým sa mení a dopĺňa zákon č. 566/2001 Z. z. o cenných papieroch a investičných službách a o zmene a doplnení niektorých zákonov (zákon o cenných papieroch) v znení neskorších predpisov a ktorým sa menia a dopĺňajú niektoré zákony</t>
  </si>
  <si>
    <t>566/2001</t>
  </si>
  <si>
    <t>https://www.slov-lex.sk/legislativne-procesy/SK/LP/2023/668</t>
  </si>
  <si>
    <t>Návrh nariadenia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t>
  </si>
  <si>
    <t xml:space="preserve">Vyhláška Ministerstva životného prostredia Slovenskej republiky o evidenčnej a ohlasovacej povinnosti </t>
  </si>
  <si>
    <t>89/2024</t>
  </si>
  <si>
    <t xml:space="preserve">Návrh opatrenia Národnej banky Slovenska z ... 2023 o spôsobe preukazovania splnenia podmienok na udelenie povolenia na vznik a činnosť dôchodkovej správcovskej spoločnosti  </t>
  </si>
  <si>
    <t>429/2024</t>
  </si>
  <si>
    <t>Vyhláška Úradu pre reguláciu sieťových odvetví, ktorou sa mení a dopĺňa vyhláška Úradu pre reguláciu sieťových odvetví č. 312/2022 Z. z., ktorou sa ustanovuje cenová regulácia v tepelnej energetike</t>
  </si>
  <si>
    <t>Zákon, ktorým sa mení a dopĺňa zákon č. 513/2009 Z. z. o dráhach a o zmene a doplnení niektorých zákonov v znení neskorších predpisov a ktorým sa menia a dopĺňajú niektoré zákony</t>
  </si>
  <si>
    <t>https://www.slov-lex.sk/legislativne-procesy/SK/LP/2024/210</t>
  </si>
  <si>
    <t>https://www.slov-lex.sk/legislativne-procesy/SK/LP/2024/216</t>
  </si>
  <si>
    <t>https://www.slov-lex.sk/legislativne-procesy/SK/LP/2024/218</t>
  </si>
  <si>
    <t>106/2024</t>
  </si>
  <si>
    <t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</si>
  <si>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t>
  </si>
  <si>
    <t>https://www.slov-lex.sk/legislativne-procesy/SK/LP/2024/293</t>
  </si>
  <si>
    <t>https://www.slov-lex.sk/legislativne-procesy/SK/LP/2024/294</t>
  </si>
  <si>
    <t>254/2014</t>
  </si>
  <si>
    <t>255/2014</t>
  </si>
  <si>
    <t>259/2023</t>
  </si>
  <si>
    <t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t>
  </si>
  <si>
    <t>Zákon č. 108/2024 Z. z. o ochrane spotrebiteľa a o zmene a doplnení niektorých zákonov</t>
  </si>
  <si>
    <t>108/2024</t>
  </si>
  <si>
    <t>https://www.slov-lex.sk/legislativne-procesy/-/SK/LP/2022/39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</si>
  <si>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</si>
  <si>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 xml:space="preserve">https://www.slov-lex.sk/legislativne-procesy/SK/LP/2024/362 </t>
  </si>
  <si>
    <t>https://www.slov-lex.sk/legislativne-procesy/SK/LP/2024/370</t>
  </si>
  <si>
    <t>272/2016</t>
  </si>
  <si>
    <t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</si>
  <si>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</si>
  <si>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Zákon, ktorým sa mení a dopĺňa zákon č. 153/2013 Z. z. o národnom zdravotníckom informačnom systéme a o zmene a doplnení niektorých zákonov v znení neskorších predpisov a ktorým sa menia a dopĺňajú niektoré zákony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</si>
  <si>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</si>
  <si>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Zákon o poľovníctve a o zmene niektorých zákonov</t>
  </si>
  <si>
    <t>https://www.slov-lex.sk/legislativne-procesy/SK/LP/2024/402</t>
  </si>
  <si>
    <t>https://www.slov-lex.sk/legislativne-procesy/SK/LP/2024/404</t>
  </si>
  <si>
    <t>https://www.slov-lex.sk/legislativne-procesy/SK/LP/2024/384</t>
  </si>
  <si>
    <t>https://www.slov-lex.sk/legislativne-procesy/SK/LP/2024/419</t>
  </si>
  <si>
    <t>https://www.slov-lex.sk/legislativne-procesy/SK/LP/2024/369</t>
  </si>
  <si>
    <t>https://www.slov-lex.sk/legislativne-procesy/SK/LP/2024/435</t>
  </si>
  <si>
    <t>https://www.slov-lex.sk/legislativne-procesy/SK/LP/2024/437</t>
  </si>
  <si>
    <t>578/2004</t>
  </si>
  <si>
    <t>351/2012</t>
  </si>
  <si>
    <t>153/2013</t>
  </si>
  <si>
    <t>162/1995</t>
  </si>
  <si>
    <t>137/2024</t>
  </si>
  <si>
    <t>Vyhláška Úradu pre reguláciu elektronických komunikácií a poštových služieb zo 17. júna 2024 o podrobnostiach týkajúcich sa zmeny podniku poskytujúceho službu prístupu k internetu (</t>
  </si>
  <si>
    <t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t>
  </si>
  <si>
    <t>Vyhláška Úradu pre reguláciu sieťových odvetví, ktorou sa ustanovuje rozsah ekonomicky oprávnených nákladov vyvolaných odpojením sa odberateľa od sústavy tepelných zariadení dodávateľa a spôsob ich výpočtu (ďalej len „návrh vyhlášky“).</t>
  </si>
  <si>
    <t>146/2024</t>
  </si>
  <si>
    <t>141/2024</t>
  </si>
  <si>
    <t>133/2024</t>
  </si>
  <si>
    <t>https://www.slov-lex.sk/legislativne-procesy/SK/LP/2023/691</t>
  </si>
  <si>
    <t>123/2022</t>
  </si>
  <si>
    <t>Vyhláška Ministerstva financií SR, ktorou sa vykonáva zákon č. 123/2022 Z. z. o centrálnom registri účtov a o zmene a doplnení niektorých zákonov</t>
  </si>
  <si>
    <t>7/2023</t>
  </si>
  <si>
    <t>9/2023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</si>
  <si>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</si>
  <si>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Vyhláška Štatistického úradu Slovenskej republiky, ktorou sa mení a dopĺňa vyhláška Štatistického úradu Slovenskej republiky č. 425/2023 Z. z., ktorou sa vydáva Program štátnych štatistických zisťovaní na roky 2024 až 2026</t>
  </si>
  <si>
    <t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</si>
  <si>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</si>
  <si>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https://www.slov-lex.sk/legislativne-procesy/SK/LP/2024/428</t>
  </si>
  <si>
    <t>https://www.slov-lex.sk/legislativne-procesy/SK/LP/2024/443</t>
  </si>
  <si>
    <t>https://www.slov-lex.sk/legislativne-procesy/SK/LP/2024/446</t>
  </si>
  <si>
    <t>https://www.slov-lex.sk/legislativne-procesy/SK/LP/2024/478</t>
  </si>
  <si>
    <t>https://www.slov-lex.sk/legislativne-procesy/SK/LP/2024/481</t>
  </si>
  <si>
    <t>https://www.slov-lex.sk/legislativne-procesy/SK/LP/2024/480</t>
  </si>
  <si>
    <t>https://www.slov-lex.sk/legislativne-procesy/SK/LP/2024/477</t>
  </si>
  <si>
    <t>https://www.slov-lex.sk/legislativne-procesy/SK/LP/2024/485</t>
  </si>
  <si>
    <t xml:space="preserve">https://www.slov-lex.sk/legislativne-procesy/SK/LP/2024/495 </t>
  </si>
  <si>
    <t>https://www.slov-lex.sk/legislativne-procesy/SK/LP/2024/496</t>
  </si>
  <si>
    <t>425/2023</t>
  </si>
  <si>
    <t>276/2012</t>
  </si>
  <si>
    <t>236/2016</t>
  </si>
  <si>
    <t>277/2012</t>
  </si>
  <si>
    <t>278/2012</t>
  </si>
  <si>
    <t>609/2017</t>
  </si>
  <si>
    <t>https://www.slov-lex.sk/legislativne-procesy/SK/LP/2023/528</t>
  </si>
  <si>
    <t>ÚPV SR</t>
  </si>
  <si>
    <t>Návrh poslankyne Národnej rady Slovenskej republiky Ľubice LAŠŠÁKOVEJ na vydanie zákona, ktorým sa mení a dopĺňa zákon č. 461/2003 Z. z. o sociálnom poistení v znení neskorších predpisov a ktorým sa menia niektoré zákony (tlač 399)</t>
  </si>
  <si>
    <t>Vyhláška Úradu pre reguláciu elektronických komunikácií a poštových služieb z ... 2024 o podrobnostiach týkajúcich sa kvalitatívnych ukazovateľov služieb</t>
  </si>
  <si>
    <t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t>
  </si>
  <si>
    <t>Vyhláška Ministerstva práce, sociálnych vecí a rodiny Slovenskej republiky, ktorou sa ustanovuje vzor dôchodkovej prognózy</t>
  </si>
  <si>
    <t>Návrh poslancov Národnej rady Slovenskej republiky Milana Garaja, Andreja Danka a Dagmar Kramplovej na vydanie zákona, ktorým sa mení zákon č. 311/2001 Z. z. Zákonník práce v znení neskorších predpisov a ktorým sa menia a dopĺňajú niektoré zákony (tlač 452)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</si>
  <si>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</si>
  <si>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</si>
  <si>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https://www.slov-lex.sk/legislativne-procesy/SK/LP/2024/501</t>
  </si>
  <si>
    <t>https://www.slov-lex.sk/legislativne-procesy/SK/LP/2024/516</t>
  </si>
  <si>
    <t>https://www.slov-lex.sk/legislativne-procesy/SK/LP/2024/525</t>
  </si>
  <si>
    <t>https://www.slov-lex.sk/legislativne-procesy/SK/LP/2024/528</t>
  </si>
  <si>
    <t>https://www.slov-lex.sk/legislativne-procesy/SK/LP/2024/538</t>
  </si>
  <si>
    <t>https://www.slov-lex.sk/legislativne-procesy/SK/LP/2024/556</t>
  </si>
  <si>
    <t>https://www.slov-lex.sk/elegislativa/legislativne-procesy/SK/LP/2024/534</t>
  </si>
  <si>
    <t>https://www.slov-lex.sk/elegislativa/legislativne-procesy/SK/LP/2024/548</t>
  </si>
  <si>
    <t>https://www.slov-lex.sk/elegislativa/legislativne-procesy/SK/LP/2024/547</t>
  </si>
  <si>
    <t>https://www.slov-lex.sk/elegislativa/legislativne-procesy/SK/LP/2024/577</t>
  </si>
  <si>
    <t>579/2004</t>
  </si>
  <si>
    <t>445/2022</t>
  </si>
  <si>
    <t>355/2007</t>
  </si>
  <si>
    <t xml:space="preserve">Návrh zákona o ochrane spotrebiteľa pri finančných službách na diaľku a o zmene a doplnení niektorých zákonov </t>
  </si>
  <si>
    <t>https://www.slov-lex.sk/elegislativa/legislativne-procesy/SK/LP/2024/618</t>
  </si>
  <si>
    <t>https://www.slov-lex.sk/elegislativa/legislativne-procesy/SK/LP/2024/638</t>
  </si>
  <si>
    <t>609/2007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</si>
  <si>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</si>
  <si>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https://www.slov-lex.sk/elegislativa/legislativne-procesy/SK/LP/2024/645</t>
  </si>
  <si>
    <t>https://www.slov-lex.sk/elegislativa/legislativne-procesy/SK/LP/2024/665</t>
  </si>
  <si>
    <t>https://www.slov-lex.sk/elegislativa/legislativne-procesy/SK/LP/2024/672</t>
  </si>
  <si>
    <t>359/2015</t>
  </si>
  <si>
    <t>358/2023</t>
  </si>
  <si>
    <t>Opatrenie Národnej banky Slovenska z 3. decembra 2024 č. 8/2024, ktorým sa mení a dopĺňa opatrenie Národnej banky Slovenska z 25. mája 2021 č. 5/2021 o poplatkoch za úkony Národnej banky Slovenska</t>
  </si>
  <si>
    <t>8/2024</t>
  </si>
  <si>
    <t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t>
  </si>
  <si>
    <t>Vyhláška ministerstva zdravotníctva SR , ktorou sa mení vyhláška Ministerstva zdravotníctva SR 527/2007 Z. z., ktorou sa ustanovujú podrobnosti o požiadavkách na zotavovacie podujatie</t>
  </si>
  <si>
    <t>6228/2002</t>
  </si>
  <si>
    <t>Virtuálny účet Ex post</t>
  </si>
  <si>
    <t>Ex post</t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</si>
  <si>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IN 
v €</t>
    </r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</si>
  <si>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OUT
v €</t>
    </r>
  </si>
  <si>
    <t>Poznámky ex post</t>
  </si>
  <si>
    <r>
      <t xml:space="preserve">Zostáva odstrániť vplyv 
po Ex post v €
</t>
    </r>
    <r>
      <rPr>
        <sz val="11"/>
        <color rgb="FF000000"/>
        <rFont val="Calibri"/>
        <family val="2"/>
        <charset val="238"/>
        <scheme val="minor"/>
      </rPr>
      <t>(iba rozdiel Ex Ante vs Ex Post)</t>
    </r>
    <r>
      <rPr>
        <b/>
        <sz val="11"/>
        <color rgb="FF000000"/>
        <rFont val="Calibri"/>
        <family val="2"/>
        <charset val="238"/>
        <scheme val="minor"/>
      </rPr>
      <t xml:space="preserve">
</t>
    </r>
  </si>
  <si>
    <t>Celkovo na VÚ</t>
  </si>
  <si>
    <r>
      <t xml:space="preserve">Zostáva odstrániť vplyv 
celkom v €
</t>
    </r>
    <r>
      <rPr>
        <sz val="11"/>
        <color rgb="FF000000"/>
        <rFont val="Calibri"/>
        <family val="2"/>
        <charset val="238"/>
        <scheme val="minor"/>
      </rPr>
      <t/>
    </r>
  </si>
  <si>
    <t xml:space="preserve">
Negatívne vplyvy  
IN
v €
</t>
  </si>
  <si>
    <t>Pozitívne vplyvy 
OUT
v €</t>
  </si>
  <si>
    <t xml:space="preserve">
Negatívne vplyvy  
IN 
v €
</t>
  </si>
  <si>
    <t>ex post: reg. č. 38 z II. 2023
bola odhadovaná úspora, nakoniec vznikli náklady</t>
  </si>
  <si>
    <t>Ex Ante</t>
  </si>
  <si>
    <t>ROZDIEL do IN
ex ante: reg. č. 1 z AVnaPP
ex post: reg. č. 72 z I. 2023</t>
  </si>
  <si>
    <t>kontrola</t>
  </si>
  <si>
    <t>Ex ante</t>
  </si>
  <si>
    <t xml:space="preserve"> Ex post</t>
  </si>
  <si>
    <t>ex post: č. 54 z I. 2024
ex post: č. 56 z I. 2024</t>
  </si>
  <si>
    <t>Ex ante IN
(pôvodný výpočet z ex ante)</t>
  </si>
  <si>
    <t>Ex ante OUT
(pôvodný výpočet z ex ante)</t>
  </si>
  <si>
    <t>Ex post IN
2024
(vyčíslené v ex post)</t>
  </si>
  <si>
    <t>Ex post OUT
2024
(vyčíslené v ex post)</t>
  </si>
  <si>
    <t>Ex post
(pôvodný výpočet z ex ante)</t>
  </si>
  <si>
    <t xml:space="preserve">Virtuálny účet </t>
  </si>
  <si>
    <t>Zostáva odstrániť vplyv
po Ex ante</t>
  </si>
  <si>
    <t>Zostáva odstániť vplyv (Ex ante &amp; Ex Post)</t>
  </si>
  <si>
    <t>MD</t>
  </si>
  <si>
    <t>248/2024</t>
  </si>
  <si>
    <t>513/2009</t>
  </si>
  <si>
    <t>264/2022</t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</si>
  <si>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
medzi ex ante a ex post
IN</t>
    </r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</si>
  <si>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medzi ex ante a ex post
OUT</t>
    </r>
  </si>
  <si>
    <r>
      <t xml:space="preserve">Zostáva odstrániť vplyv 
po Ex post v €
</t>
    </r>
    <r>
      <rPr>
        <sz val="11"/>
        <color rgb="FF000000"/>
        <rFont val="Arial"/>
        <family val="2"/>
        <charset val="238"/>
      </rPr>
      <t>(iba rozdiel Ex Ante vs Ex Post)</t>
    </r>
    <r>
      <rPr>
        <b/>
        <sz val="11"/>
        <color rgb="FF000000"/>
        <rFont val="Arial"/>
        <family val="2"/>
        <charset val="238"/>
      </rPr>
      <t xml:space="preserve">
</t>
    </r>
  </si>
  <si>
    <t>13/2014</t>
  </si>
  <si>
    <t>8/2021</t>
  </si>
  <si>
    <t>7/2021</t>
  </si>
  <si>
    <t>11/2018</t>
  </si>
  <si>
    <t>3/2024</t>
  </si>
  <si>
    <t>134/2024</t>
  </si>
  <si>
    <t>2/2024</t>
  </si>
  <si>
    <t>ROZDIEL do IN
ex ante: reg. č. 1 z AVnaPP
ex post: č. 7 a č. 8 z I. 2024</t>
  </si>
  <si>
    <t>ROZDIEL do IN
ex ante: reg. č. 1 z AVnaPP
ex post: reg. č. 62 z I. 2024</t>
  </si>
  <si>
    <t>https://www.slov-lex.sk/legislativne-procesy/SK/LP/2024/296</t>
  </si>
  <si>
    <t>297/2008</t>
  </si>
  <si>
    <t>Návrh vyhlášky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</si>
  <si>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</si>
  <si>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>92/2018</t>
  </si>
  <si>
    <t>Návrh opatrenia Národnej banky Slovenska z ... 2025 o predkladaní výkazov poskytovateľmi služieb kryptoaktív</t>
  </si>
  <si>
    <t>https://www.slov-lex.sk/elegislativa/legislativne-procesy/SK/LP/2025/8</t>
  </si>
  <si>
    <t>V roku 2025 zostáva odstániť vplyv</t>
  </si>
  <si>
    <t>251/2024</t>
  </si>
  <si>
    <t xml:space="preserve">Návrh zákona o psychologickej činnosti a psychoterapeutickej činnosti a o zmene a doplnení niektorých zákonov 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</si>
  <si>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</si>
  <si>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</si>
  <si>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 xml:space="preserve">Návrh zákona o spotrebiteľských úveroch a o iných úveroch a pôžičkách pre spotrebiteľov a o zmene a doplnení niektorých zákonov </t>
  </si>
  <si>
    <t xml:space="preserve">MF SR </t>
  </si>
  <si>
    <t>https://www.slov-lex.sk/elegislativa/legislativne-procesy/SK/LP/2025/14</t>
  </si>
  <si>
    <t>https://www.slov-lex.sk/elegislativa/legislativne-procesy/SK/LP/2025/29</t>
  </si>
  <si>
    <t>https://www.slov-lex.sk/elegislativa/legislativne-procesy/SK/LP/2025/39</t>
  </si>
  <si>
    <t>https://www.slov-lex.sk/elegislativa/legislativne-procesy/SK/LP/2025/42</t>
  </si>
  <si>
    <t>https://www.slov-lex.sk/elegislativa/legislativne-procesy/SK/LP/2025/43</t>
  </si>
  <si>
    <t>https://www.slov-lex.sk/elegislativa/legislativne-procesy/SK/LP/2025/44</t>
  </si>
  <si>
    <t>338/2000</t>
  </si>
  <si>
    <t>544/2002</t>
  </si>
  <si>
    <t xml:space="preserve">Zákon, ktorým sa mení a dopĺňa zákon č. 461/2003 Z. z. o sociálnom poistení v znení neskorších predpisov a ktorým sa menia a dopĺňajú niektoré zákony </t>
  </si>
  <si>
    <t>https://www.slov-lex.sk/elegislativa/legislativne-procesy/SK/LP/2025/55</t>
  </si>
  <si>
    <t>Návrh zákona o verejnej osobnej doprave a o zmene a doplnení niektorých zákonov</t>
  </si>
  <si>
    <t>https://www.slov-lex.sk/elegislativa/legislativne-procesy/SK/LP/2023/171</t>
  </si>
  <si>
    <t xml:space="preserve">Návrh vyhlášky, ktorou sa mení a dopĺňa vyhláška Ministerstva životného prostredia Slovenskej republiky č. 373/2015 Z. z. o rozšírenej zodpovednosti výrobcov vyhradených výrobkov a o nakladaní s vyhradenými prúdmi odpadov v znení neskorších predpisov </t>
  </si>
  <si>
    <t>MPRV</t>
  </si>
  <si>
    <t>https://www.slov-lex.sk/legislativne-procesy/SK/LP/2024/351</t>
  </si>
  <si>
    <t>Vyhláška Ministerstva pôdohospodárstva a rozvoja vidieka Slovenskej republiky z ..... 2023, ktorou sa mení a dopĺňa vyhláška Ministerstva pôdohospodárstva a rozvoja vidieka Slovenskej republiky č. 83/2016 Z. z. o mäsových výrobkoch</t>
  </si>
  <si>
    <t>https://www.slov-lex.sk/elegislativa/legislativne-procesy/SK/LP/2023/2</t>
  </si>
  <si>
    <t xml:space="preserve">Vyhláška Úradu pre reguláciu sieťových odvetví, ktorou sa ustanovujú niektoré podrobnosti v oblasti tokov jalového elektrického výkonu a jeho kompenzácie </t>
  </si>
  <si>
    <t xml:space="preserve">Návrh zákona,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t>
  </si>
  <si>
    <t>Návrh vyhlášky Ministerstva zdravotníctva Slovenskej republiky, ktorou sa mení vyhláška Ministerstva zdravotníctva Slovenskej republiky č. 526/2007 Z. z., ktorou sa ustanovujú podrobnosti o požiadavkách na zotavovacie podujatia.</t>
  </si>
  <si>
    <t>https://www.slov-lex.sk/elegislativa/legislativne-procesy/SK/LP/2023/528</t>
  </si>
  <si>
    <t>Nariadenie vlády Slovenskej republiky, ktorým sa mení nariadenie vlády Slovenskej republiky č. 391/2006 Z. z. o minimálnych bezpečnostných a zdravotných požiadavkách na pracovisko</t>
  </si>
  <si>
    <t>Návrh zákona, ktorým sa mení a dopĺňa zákon Národnej rady Slovenskej republiky č. 18/1996 Z. z. o cenách v znení neskorších predpisov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</si>
  <si>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t>
  </si>
  <si>
    <t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t>
  </si>
  <si>
    <t>Vyhláška Úradu pre reguláciu sieťových odvetví, ktorou sa mení a dopĺňa vyhláška Úradu pre reguláciu sieťových odvetví č. 236/2016 Z. z., ktorou sa ustanovujú štandardy kvality prenosu elektriny, distribúcie elektriny a dodávky elektriny</t>
  </si>
  <si>
    <t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t>
  </si>
  <si>
    <t xml:space="preserve">Vyhláška Úradu pre reguláciu sieťových odvetví, ktorou sa mení a dopĺňa vyhláška Úradu pre reguláciu sieťových odvetví č. 277/2012 Z. z., ktorou sa ustanovujú štandardy kvality dodávky tepla v znení vyhlášky č. 234/2016 Z. z. </t>
  </si>
  <si>
    <t>Návrh vyhlášky Ministerstva dopravy Slovenskej republiky, ktorou sa mení a dopĺňa vyhláška Ministerstva dopravy a výstavby Slovenskej republiky č. 134/2018 Z. z., ktorou sa ustanovujú podrobnosti o prevádzke vozidiel v cestnej premávke v znení neskorších predpisov</t>
  </si>
  <si>
    <t>134/2018</t>
  </si>
  <si>
    <t>526/2007</t>
  </si>
  <si>
    <t>Návrh opatrenia Úradu pre reguláciu elektronických komunikácií a poštových služieb z .... 2024                 č. ..... 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</si>
  <si>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Návrh vyhlášky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</si>
  <si>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 xml:space="preserve">Návrh zákona, ktorým sa mení a dopĺňa zákon č. 364/2004 
Z. z. o vodách a o zmene zákona Slovenskej národnej rady č. 372/1990 Zb. o priestupkoch v znení neskorších predpisov (vodný zákon) v znení neskorších predpisov
</t>
  </si>
  <si>
    <t>MHSR (SOI)</t>
  </si>
  <si>
    <t>Návrh zákona,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t>
  </si>
  <si>
    <t>https://www.slov-lex.sk/elegislativa/legislativne-procesy/SK/LP/2025/110</t>
  </si>
  <si>
    <t>https://www.slov-lex.sk/elegislativa/legislativne-procesy/SK/LP/2025/127</t>
  </si>
  <si>
    <t xml:space="preserve">https://www.slov-lex.sk/elegislativa/legislativne-procesy/SK/LP/2025/129 </t>
  </si>
  <si>
    <t>https://www.slov-lex.sk/elegislativa/legislativne-procesy/SK/LP/2025/141</t>
  </si>
  <si>
    <t>https://www.slov-lex.sk/elegislativa/legislativne-procesy/SK/LP/2025/158</t>
  </si>
  <si>
    <t>https://www.slov-lex.sk/elegislativa/legislativne-procesy/SK/LP/2025/159</t>
  </si>
  <si>
    <t xml:space="preserve">Vyhláška Úradu pre reguláciu sieťových odvetví, ktorou sa ustanovuje vzor žiadosti o vydanie povolenia na podnikanie v tepelnej energetike 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</si>
  <si>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</si>
  <si>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Návrh zákona o obchodnom registri a o zmene a doplnení niektorých zákonov (zákon o obchodnom registri</t>
  </si>
  <si>
    <t xml:space="preserve">Návrh zákona, ktorým sa mení a dopĺňa zákon č. 452/2021 Z. z. o elektronických komunikáciách v znení neskorších predpisov </t>
  </si>
  <si>
    <t xml:space="preserve">Návrh opatrenia Ministerstva práce, sociálnych vecí a rodiny Slovenskej republiky, ktorým sa ustanovuje vzor výpisu z osobného dôchodkového účtu sporiteľa a vzor informácie o dôchodkoch zo starobného dôchodkového sporenia </t>
  </si>
  <si>
    <t xml:space="preserve">Návrh opatrenia Ministerstva práce, sociálnych vecí a rodiny Slovenskej republiky, ktorým sa ustanovujú vzory výpisov z osobného účtu a výkazov v doplnkovom dôchodkovom sporení a informácia o dávkach z doplnkového dôchodkového sporenia 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</si>
  <si>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</si>
  <si>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</si>
  <si>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</si>
  <si>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</si>
  <si>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</si>
  <si>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>https://www.slov-lex.sk/elegislativa/legislativne-procesy/SK/LP/2025/161</t>
  </si>
  <si>
    <t>https://www.slov-lex.sk/elegislativa/legislativne-procesy/SK/LP/2025/179</t>
  </si>
  <si>
    <t>https://www.slov-lex.sk/elegislativa/legislativne-procesy/SK/LP/2025/198</t>
  </si>
  <si>
    <t>https://www.slov-lex.sk/elegislativa/legislativne-procesy/SK/LP/2025/225</t>
  </si>
  <si>
    <t>https://www.slov-lex.sk/elegislativa/legislativne-procesy/SK/LP/2025/145</t>
  </si>
  <si>
    <t>https://www.slov-lex.sk/elegislativa/legislativne-procesy/SK/LP/2025/232</t>
  </si>
  <si>
    <t xml:space="preserve">https://www.slov-lex.sk/elegislativa/legislativne-procesy/SK/LP/2025/243 </t>
  </si>
  <si>
    <t>ÚNMS SR</t>
  </si>
  <si>
    <t>79/2025</t>
  </si>
  <si>
    <t>Ministerstvo cestovného ruchu a športu Slovenskej republiky</t>
  </si>
  <si>
    <t>MCRŠ</t>
  </si>
  <si>
    <t>Zákon, ktorým sa mení a dopĺňa zákon č. 440/2015 Z. z. o športe a o zmene a doplnení niektorých zákonov v znení neskorších predpisov</t>
  </si>
  <si>
    <t xml:space="preserve">Návrh zákona, ktorým sa mení a dopĺňa zákon č. 579/2004 Z. z. o záchrannej zdravotnej službe a o zmene a doplnení niektorých zákonov v znení neskorších predpisov a ktorým sa menia a dopĺňajú niektoré zákony </t>
  </si>
  <si>
    <t xml:space="preserve">https://www.slov-lex.sk/legislativne-procesy/SK/LP/2024/517 </t>
  </si>
  <si>
    <t>65/2025</t>
  </si>
  <si>
    <t>Návrh vyhlášky Štatistického úradu Slovenskej republiky, ktorou sa mení a dopĺňa vyhláška Štatistického úradu Slovenskej republiky č. 292/2020 Z. z., ktorou sa vydáva Program štátnych štatistických zisťovaní na roky 2021 až 2023 v znení vyhlášky č. 393/2021 Z. z.</t>
  </si>
  <si>
    <t>292/2020</t>
  </si>
  <si>
    <t xml:space="preserve">https://www.slov-lex.sk/legislativne-procesy/SK/LP/2022/479 </t>
  </si>
  <si>
    <t>Ľubica Laššáková</t>
  </si>
  <si>
    <t xml:space="preserve">Návrh zákona o registri užívacích vzťahov k pozemkom a o zmene a doplnení niektorých zákonov </t>
  </si>
  <si>
    <t>https://www.slov-lex.sk/elegislativa/legislativne-procesy/SK/LP/2025/274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</si>
  <si>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</si>
  <si>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>https://www.slov-lex.sk/elegislativa/legislativne-procesy/SK/LP/2025/282</t>
  </si>
  <si>
    <t xml:space="preserve">NBS 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</si>
  <si>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</si>
  <si>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https://www.slov-lex.sk/elegislativa/legislativne-procesy/SK/LP/2025/290</t>
  </si>
  <si>
    <t>Návrh vyhlášky Ministerstva zdravotníctva Slovenskej republiky, ktorou sa mení a dopĺňa vyhláška Ministerstva zdravotníctva Slovenskej republiky č. 129/2012 Z. z. o požiadavkách na správnu lekárenskú prax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</si>
  <si>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>https://www.slov-lex.sk/elegislativa/legislativne-procesy/SK/LP/2025/296</t>
    </r>
  </si>
  <si>
    <t xml:space="preserve">Návrh zákona, ktorým sa mení a dopĺňa zákon č. 39/2007 Z. z. o veterinárnej starostlivosti v znení neskorších predpisov a ktorým sa menia a dopĺňajú niektoré zákony </t>
  </si>
  <si>
    <t>https://www.slov-lex.sk/elegislativa/legislativne-procesy/SK/LP/2025/334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</si>
  <si>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</si>
  <si>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>https://www.slov-lex.sk/elegislativa/legislativne-procesy/SK/LP/2025/332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</si>
  <si>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</si>
  <si>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>https://www.slov-lex.sk/elegislativa/legislativne-procesy/SK/LP/2025/331</t>
  </si>
  <si>
    <t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t>
  </si>
  <si>
    <t>436/2022</t>
  </si>
  <si>
    <t>https://www.slov-lex.sk/legislativne-procesy/SK/LP/2023/684</t>
  </si>
  <si>
    <t>Návrh zákona, ktorým sa mení a dopĺňa zákon č. 338/2000 Z. z. o vnútrozemskej plavbe a o zmene a doplnení niektorých zákonov v znení neskorších predpisov a ktorým sa menia a dopĺňajú niektoré zákony.</t>
  </si>
  <si>
    <t>Návrh nariadenia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t>
  </si>
  <si>
    <t>Návrh vyhlášky č. .../2025, ktorou sa mení a dopĺňa vyhláška Úradu jadrového dozoru Slovenskej republiky č. 431/2011 Z. z. o systéme manažérstva kvality v znení neskorších predpisov</t>
  </si>
  <si>
    <t xml:space="preserve">Návrh zákona,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t>
  </si>
  <si>
    <t>160/2025</t>
  </si>
  <si>
    <t>204/2025</t>
  </si>
  <si>
    <t>MŠVVM SR</t>
  </si>
  <si>
    <t xml:space="preserve">Zákon o školskej správe a o zmene niektorých zákonov </t>
  </si>
  <si>
    <t>https://www.slov-lex.sk/elegislativa/legislativne-procesy/SK/LP/2025/325</t>
  </si>
  <si>
    <t xml:space="preserve">Návrh zákona, ktorým sa mení a dopĺňa zákon č. 79/2015 Z. z. o odpadoch a o zmene a doplnení niektorých zákonov v znení neskorších predpisov </t>
  </si>
  <si>
    <t>https://www.slov-lex.sk/elegislativa/legislativne-procesy/SK/LP/2025/364</t>
  </si>
  <si>
    <t xml:space="preserve">Návrh zákona o evidencii tržieb a o zmene a doplnení niektorých zákonov </t>
  </si>
  <si>
    <t>https://www.slov-lex.sk/elegislativa/legislativne-procesy/SK/LP/2025/375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</si>
  <si>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</si>
  <si>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 xml:space="preserve">https://www.slov-lex.sk/elegislativa/legislativne-procesy/SK/LP/2025/377 </t>
  </si>
  <si>
    <t xml:space="preserve">Návrh zákona o organizácii štátnej správy v oblasti umelej inteligencie a o zmene a doplnení niektorých zákonov </t>
  </si>
  <si>
    <t>https://www.slov-lex.sk/elegislativa/legislativne-procesy/SK/LP/2025/401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</si>
  <si>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</si>
  <si>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</si>
  <si>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>ÚREKaPS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</si>
  <si>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</si>
  <si>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</si>
  <si>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 xml:space="preserve">Návrh opatrenia Národnej banky Slovenska z ... 2025 o predkladaní výkazov správcom úverov na účely vykonávania dohľadu </t>
  </si>
  <si>
    <t>https://www.slov-lex.sk/elegislativa/legislativne-procesy/SK/LP/2025/416</t>
  </si>
  <si>
    <t>https://www.slov-lex.sk/elegislativa/legislativne-procesy/SK/LP/2025/422</t>
  </si>
  <si>
    <t xml:space="preserve">https://www.slov-lex.sk/elegislativa/legislativne-procesy/SK/LP/2025/428 </t>
  </si>
  <si>
    <t>Návrh opatrenia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t>
  </si>
  <si>
    <t>Návrh zákona, ktorým sa mení a dopĺňa zákon č. 435/2001 Z. z. o patentoch, dodatkových ochranných osvedčeniach a o zmene a doplnení niektorých zákonov (patentový zákon) v znení neskorších predpisov a ktorým sa menia a dopĺňajú niektoré zákony</t>
  </si>
  <si>
    <t xml:space="preserve">opatrenie Národnej banky Slovenska z 8. júla 2025 č. 6/2025 o poskytovaní údajov týkajúcich sa úverov poskytnutých spotrebiteľom </t>
  </si>
  <si>
    <t>Návrh zákona, ktorým sa mení a dopĺňa zákon č. 359/2015 Z. z. o automatickej výmene informácií o finančných účtoch na účely správy daní a o zmene a doplnení niektorých zákonov v znení neskorších predpisov a ktorým sa menia a dopĺňajú niektoré zákony</t>
  </si>
  <si>
    <t>206/2025</t>
  </si>
  <si>
    <t>205/2025</t>
  </si>
  <si>
    <t>177/2025</t>
  </si>
  <si>
    <t>167/2025</t>
  </si>
  <si>
    <t>169/2025</t>
  </si>
  <si>
    <t>Návrh zákona č. 189/2025 Z. z., ktorým sa mení a dopĺňa zákon č. 265/2022 Z. z. o vydavateľoch publikácií a o registri v oblasti médií a audiovízie a o zmene a doplnení niektorých zákonov (zákon o publikáciách) a ktorým sa mení a dopĺňa zákon č. 264/2022 Z. z. o mediálnych službách a o zmene a doplnení niektorých zákonov (zákon o mediálnych službách) v znení neskorších predpisov</t>
  </si>
  <si>
    <t>189/2025</t>
  </si>
  <si>
    <t>Michelko, Huliak, Danko, Lučanský</t>
  </si>
  <si>
    <t>Návrh vyhlášky Ministerstva zdravotníctva Slovenskej republiky o minimálnych požiadavkách na personálne zabezpečenie a materiálno - technické vybavenie vybraných druhov ambulantných zdravotníckych zariadení</t>
  </si>
  <si>
    <t>236/2025</t>
  </si>
  <si>
    <t>Zákon č. 258/2025 Z. z., ktorým sa mení a dopĺňa zákon č. 461/2003 Z. z. o sociálnom poistení v znení neskorších predpisov a ktorým sa menia a dopĺňajú niektoré zákony.</t>
  </si>
  <si>
    <t>258/2025</t>
  </si>
  <si>
    <t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 (ďalej len „návrh opatrenia“).</t>
  </si>
  <si>
    <t>299/2025</t>
  </si>
  <si>
    <t>298/2025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</si>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</sst>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#,##0\ &quot;€&quot;"/>
    <numFmt numFmtId="169" formatCode="_-* #,##0\ [$€-41B]_-;\-* #,##0\ [$€-41B]_-;_-* &quot;-&quot;??\ [$€-41B]_-;_-@_-"/>
    <numFmt numFmtId="170" formatCode="#,##0.00\ &quot;€&quot;"/>
    <numFmt numFmtId="171" formatCode="_-* #,##0.000\ &quot;€&quot;_-;\-* #,##0.000\ &quot;€&quot;_-;_-* &quot;-&quot;??\ &quot;€&quot;_-;_-@_-"/>
    <numFmt numFmtId="172" formatCode="_-* #,##0\ [$€-1]_-;\-* #,##0\ [$€-1]_-;_-* &quot;-&quot;??\ [$€-1]_-;_-@_-"/>
  </numFmts>
  <fonts count="125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b/>
      <sz val="10"/>
      <color rgb="FF77AC00"/>
      <name val="Arial"/>
      <family val="2"/>
    </font>
    <font>
      <b/>
      <i/>
      <sz val="10"/>
      <color rgb="FF77AC00"/>
      <name val="Arial"/>
      <family val="2"/>
    </font>
    <font>
      <b/>
      <sz val="10"/>
      <color rgb="FF00B0F0"/>
      <name val="Arial"/>
      <family val="2"/>
      <charset val="238"/>
    </font>
    <font>
      <b/>
      <sz val="10"/>
      <color rgb="FF77AC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</font>
    <font>
      <b/>
      <u val="singleAccounting"/>
      <sz val="11"/>
      <color rgb="FF000000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b/>
      <u val="singleAccounting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u val="singleAccounting"/>
      <sz val="11"/>
      <color rgb="FF000000"/>
      <name val="Arial"/>
      <family val="2"/>
      <charset val="238"/>
    </font>
    <font>
      <b/>
      <u val="singleAccounting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0"/>
      <name val="Arial"/>
      <family val="2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rgb="FF000000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0"/>
      <color rgb="FF0089C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u/>
      <sz val="10"/>
      <name val="Arial"/>
      <family val="2"/>
    </font>
    <font>
      <b/>
      <sz val="14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 val="singleAccounting"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color rgb="FF0089C0"/>
      <name val="Calibri"/>
      <family val="2"/>
      <charset val="238"/>
      <scheme val="minor"/>
    </font>
    <font>
      <u/>
      <sz val="11"/>
      <color rgb="FF0089C0"/>
      <name val="Arial"/>
      <family val="2"/>
      <charset val="238"/>
    </font>
    <font>
      <u/>
      <sz val="10"/>
      <color rgb="FF0089C0"/>
      <name val="Arial"/>
      <family val="2"/>
      <charset val="238"/>
    </font>
    <font>
      <sz val="11"/>
      <color rgb="FF0089C0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u/>
      <sz val="14"/>
      <color theme="10"/>
      <name val="Arial"/>
      <family val="2"/>
      <charset val="238"/>
    </font>
    <font>
      <sz val="11"/>
      <color rgb="FF0089C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EAF7FC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A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rgb="FF9CE2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3DC"/>
        <bgColor indexed="64"/>
      </patternFill>
    </fill>
    <fill>
      <patternFill patternType="lightUp">
        <fgColor theme="0" tint="-0.14993743705557422"/>
        <bgColor theme="0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A1DE"/>
      </left>
      <right style="thin">
        <color rgb="FF00A1DE"/>
      </right>
      <top style="thin">
        <color rgb="FF00A1DE"/>
      </top>
      <bottom style="thin">
        <color rgb="FF00A1DE"/>
      </bottom>
      <diagonal/>
    </border>
    <border>
      <left style="thin">
        <color rgb="FF00A1DE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EE100"/>
      </left>
      <right style="thin">
        <color rgb="FFBEE100"/>
      </right>
      <top style="thin">
        <color rgb="FFBEE100"/>
      </top>
      <bottom style="thin">
        <color rgb="FFBEE1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rgb="FF8C8C8C"/>
      </right>
      <top style="thin">
        <color rgb="FF8C8C8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C8C8C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6" fillId="0" borderId="0"/>
    <xf numFmtId="0" fontId="27" fillId="0" borderId="0"/>
    <xf numFmtId="0" fontId="26" fillId="0" borderId="0"/>
    <xf numFmtId="0" fontId="28" fillId="0" borderId="0"/>
    <xf numFmtId="164" fontId="35" fillId="0" borderId="0" applyFont="0" applyFill="0" applyBorder="0" applyAlignment="0" applyProtection="0"/>
    <xf numFmtId="0" fontId="31" fillId="0" borderId="0"/>
    <xf numFmtId="0" fontId="25" fillId="0" borderId="0"/>
    <xf numFmtId="164" fontId="35" fillId="0" borderId="0" applyFont="0" applyFill="0" applyBorder="0" applyAlignment="0" applyProtection="0"/>
    <xf numFmtId="0" fontId="49" fillId="0" borderId="0"/>
    <xf numFmtId="0" fontId="65" fillId="0" borderId="0" applyNumberFormat="0" applyFill="0" applyBorder="0" applyAlignment="0" applyProtection="0"/>
    <xf numFmtId="44" fontId="35" fillId="0" borderId="0" applyFont="0" applyFill="0" applyBorder="0" applyAlignment="0" applyProtection="0"/>
  </cellStyleXfs>
  <cellXfs count="11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31" fillId="0" borderId="0" xfId="0" applyFont="1"/>
    <xf numFmtId="14" fontId="31" fillId="2" borderId="0" xfId="2" applyNumberFormat="1" applyFont="1" applyFill="1" applyAlignment="1" applyProtection="1">
      <alignment horizontal="center" vertical="center"/>
      <protection locked="0"/>
    </xf>
    <xf numFmtId="14" fontId="31" fillId="2" borderId="0" xfId="2" applyNumberFormat="1" applyFont="1" applyFill="1" applyAlignment="1" applyProtection="1">
      <alignment vertical="center"/>
      <protection locked="0"/>
    </xf>
    <xf numFmtId="0" fontId="31" fillId="2" borderId="0" xfId="0" applyFont="1" applyFill="1"/>
    <xf numFmtId="0" fontId="31" fillId="2" borderId="0" xfId="2" applyFont="1" applyFill="1" applyProtection="1">
      <protection locked="0"/>
    </xf>
    <xf numFmtId="0" fontId="0" fillId="0" borderId="1" xfId="0" applyBorder="1" applyAlignment="1">
      <alignment horizontal="left"/>
    </xf>
    <xf numFmtId="0" fontId="31" fillId="2" borderId="0" xfId="0" applyFont="1" applyFill="1" applyAlignment="1">
      <alignment horizont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2" applyFont="1" applyAlignment="1" applyProtection="1">
      <alignment vertical="center" wrapText="1"/>
      <protection locked="0"/>
    </xf>
    <xf numFmtId="0" fontId="31" fillId="0" borderId="3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9" fillId="0" borderId="7" xfId="2" applyFont="1" applyBorder="1" applyAlignment="1" applyProtection="1">
      <alignment horizontal="center" vertical="center" wrapText="1"/>
      <protection locked="0"/>
    </xf>
    <xf numFmtId="0" fontId="31" fillId="2" borderId="0" xfId="2" applyFont="1" applyFill="1" applyAlignment="1" applyProtection="1">
      <alignment horizontal="center"/>
      <protection locked="0"/>
    </xf>
    <xf numFmtId="0" fontId="33" fillId="0" borderId="8" xfId="2" applyFont="1" applyBorder="1" applyAlignment="1" applyProtection="1">
      <alignment horizontal="center" vertical="center" wrapText="1"/>
      <protection locked="0"/>
    </xf>
    <xf numFmtId="4" fontId="29" fillId="0" borderId="0" xfId="2" applyNumberFormat="1" applyFont="1" applyAlignment="1">
      <alignment vertical="center" wrapText="1"/>
    </xf>
    <xf numFmtId="0" fontId="32" fillId="8" borderId="6" xfId="2" applyFont="1" applyFill="1" applyBorder="1" applyAlignment="1" applyProtection="1">
      <alignment horizontal="center" vertical="center" wrapText="1"/>
      <protection locked="0"/>
    </xf>
    <xf numFmtId="0" fontId="31" fillId="9" borderId="10" xfId="2" applyFont="1" applyFill="1" applyBorder="1" applyAlignment="1" applyProtection="1">
      <alignment horizontal="center" vertical="center" wrapText="1"/>
      <protection locked="0"/>
    </xf>
    <xf numFmtId="0" fontId="31" fillId="9" borderId="25" xfId="2" applyFont="1" applyFill="1" applyBorder="1" applyAlignment="1" applyProtection="1">
      <alignment horizontal="center" vertical="center" wrapText="1"/>
      <protection locked="0"/>
    </xf>
    <xf numFmtId="0" fontId="29" fillId="8" borderId="37" xfId="2" applyFont="1" applyFill="1" applyBorder="1" applyAlignment="1" applyProtection="1">
      <alignment horizontal="center" vertical="center" wrapText="1"/>
      <protection locked="0"/>
    </xf>
    <xf numFmtId="0" fontId="29" fillId="8" borderId="38" xfId="2" applyFont="1" applyFill="1" applyBorder="1" applyAlignment="1" applyProtection="1">
      <alignment horizontal="center" vertical="center" wrapText="1"/>
      <protection locked="0"/>
    </xf>
    <xf numFmtId="3" fontId="42" fillId="2" borderId="40" xfId="2" applyNumberFormat="1" applyFont="1" applyFill="1" applyBorder="1" applyAlignment="1">
      <alignment horizontal="center" vertical="center" wrapText="1"/>
    </xf>
    <xf numFmtId="3" fontId="42" fillId="2" borderId="42" xfId="2" applyNumberFormat="1" applyFont="1" applyFill="1" applyBorder="1" applyAlignment="1">
      <alignment horizontal="center" vertical="center" wrapText="1"/>
    </xf>
    <xf numFmtId="3" fontId="43" fillId="2" borderId="44" xfId="2" applyNumberFormat="1" applyFont="1" applyFill="1" applyBorder="1" applyAlignment="1">
      <alignment horizontal="center" vertical="center" wrapText="1"/>
    </xf>
    <xf numFmtId="0" fontId="29" fillId="3" borderId="45" xfId="2" applyFont="1" applyFill="1" applyBorder="1" applyAlignment="1" applyProtection="1">
      <alignment horizontal="center" vertical="center" wrapText="1"/>
      <protection locked="0"/>
    </xf>
    <xf numFmtId="0" fontId="29" fillId="3" borderId="46" xfId="2" applyFont="1" applyFill="1" applyBorder="1" applyAlignment="1" applyProtection="1">
      <alignment vertical="center" wrapText="1"/>
      <protection locked="0"/>
    </xf>
    <xf numFmtId="3" fontId="29" fillId="3" borderId="48" xfId="2" applyNumberFormat="1" applyFont="1" applyFill="1" applyBorder="1" applyAlignment="1">
      <alignment horizontal="center" vertical="center" wrapText="1"/>
    </xf>
    <xf numFmtId="0" fontId="34" fillId="4" borderId="22" xfId="2" applyFont="1" applyFill="1" applyBorder="1" applyAlignment="1" applyProtection="1">
      <alignment horizontal="left" vertical="center" wrapText="1"/>
      <protection locked="0"/>
    </xf>
    <xf numFmtId="0" fontId="34" fillId="4" borderId="24" xfId="2" applyFont="1" applyFill="1" applyBorder="1" applyAlignment="1" applyProtection="1">
      <alignment horizontal="left" vertical="center" wrapText="1"/>
      <protection locked="0"/>
    </xf>
    <xf numFmtId="3" fontId="42" fillId="2" borderId="33" xfId="2" applyNumberFormat="1" applyFont="1" applyFill="1" applyBorder="1" applyAlignment="1">
      <alignment horizontal="center" vertical="center" wrapText="1"/>
    </xf>
    <xf numFmtId="3" fontId="42" fillId="2" borderId="29" xfId="2" applyNumberFormat="1" applyFont="1" applyFill="1" applyBorder="1" applyAlignment="1">
      <alignment horizontal="center" vertical="center" wrapText="1"/>
    </xf>
    <xf numFmtId="3" fontId="43" fillId="2" borderId="31" xfId="2" applyNumberFormat="1" applyFont="1" applyFill="1" applyBorder="1" applyAlignment="1">
      <alignment horizontal="center" vertical="center" wrapText="1"/>
    </xf>
    <xf numFmtId="3" fontId="29" fillId="3" borderId="47" xfId="2" applyNumberFormat="1" applyFont="1" applyFill="1" applyBorder="1" applyAlignment="1">
      <alignment horizontal="center" vertical="center" wrapText="1"/>
    </xf>
    <xf numFmtId="0" fontId="25" fillId="0" borderId="0" xfId="7"/>
    <xf numFmtId="4" fontId="25" fillId="0" borderId="0" xfId="7" applyNumberFormat="1"/>
    <xf numFmtId="0" fontId="46" fillId="0" borderId="0" xfId="7" applyFont="1"/>
    <xf numFmtId="4" fontId="45" fillId="0" borderId="0" xfId="7" applyNumberFormat="1" applyFont="1"/>
    <xf numFmtId="0" fontId="45" fillId="0" borderId="0" xfId="7" applyFont="1" applyAlignment="1">
      <alignment horizontal="center" vertical="center" wrapText="1"/>
    </xf>
    <xf numFmtId="0" fontId="25" fillId="0" borderId="0" xfId="7" applyAlignment="1">
      <alignment vertical="center"/>
    </xf>
    <xf numFmtId="0" fontId="25" fillId="0" borderId="0" xfId="7" applyAlignment="1">
      <alignment horizontal="center" vertical="center"/>
    </xf>
    <xf numFmtId="0" fontId="45" fillId="0" borderId="55" xfId="7" applyFont="1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0" borderId="1" xfId="7" applyFont="1" applyBorder="1"/>
    <xf numFmtId="4" fontId="25" fillId="0" borderId="1" xfId="7" applyNumberFormat="1" applyBorder="1"/>
    <xf numFmtId="0" fontId="25" fillId="0" borderId="1" xfId="7" applyBorder="1"/>
    <xf numFmtId="0" fontId="46" fillId="0" borderId="4" xfId="7" applyFont="1" applyBorder="1" applyAlignment="1">
      <alignment horizontal="center" vertical="center" wrapText="1"/>
    </xf>
    <xf numFmtId="4" fontId="25" fillId="0" borderId="4" xfId="7" applyNumberFormat="1" applyBorder="1"/>
    <xf numFmtId="0" fontId="45" fillId="0" borderId="1" xfId="7" applyFont="1" applyBorder="1" applyAlignment="1">
      <alignment horizontal="center" vertical="center"/>
    </xf>
    <xf numFmtId="3" fontId="25" fillId="0" borderId="1" xfId="7" applyNumberFormat="1" applyBorder="1"/>
    <xf numFmtId="3" fontId="25" fillId="0" borderId="4" xfId="7" applyNumberFormat="1" applyBorder="1"/>
    <xf numFmtId="0" fontId="45" fillId="13" borderId="55" xfId="7" applyFont="1" applyFill="1" applyBorder="1" applyAlignment="1">
      <alignment horizontal="center" vertical="center" wrapText="1"/>
    </xf>
    <xf numFmtId="4" fontId="45" fillId="13" borderId="4" xfId="7" applyNumberFormat="1" applyFont="1" applyFill="1" applyBorder="1"/>
    <xf numFmtId="4" fontId="25" fillId="13" borderId="1" xfId="7" applyNumberFormat="1" applyFill="1" applyBorder="1"/>
    <xf numFmtId="0" fontId="25" fillId="13" borderId="1" xfId="7" applyFill="1" applyBorder="1"/>
    <xf numFmtId="0" fontId="25" fillId="13" borderId="0" xfId="7" applyFill="1"/>
    <xf numFmtId="0" fontId="52" fillId="0" borderId="1" xfId="0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center" wrapText="1"/>
    </xf>
    <xf numFmtId="0" fontId="53" fillId="0" borderId="61" xfId="0" applyFont="1" applyBorder="1" applyAlignment="1">
      <alignment vertical="center"/>
    </xf>
    <xf numFmtId="0" fontId="51" fillId="15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4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52" fillId="0" borderId="1" xfId="5" applyNumberFormat="1" applyFont="1" applyBorder="1" applyAlignment="1">
      <alignment horizontal="center" vertical="center" wrapText="1"/>
    </xf>
    <xf numFmtId="166" fontId="52" fillId="0" borderId="64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56" fillId="0" borderId="0" xfId="0" applyNumberFormat="1" applyFont="1"/>
    <xf numFmtId="0" fontId="56" fillId="0" borderId="0" xfId="0" applyFont="1"/>
    <xf numFmtId="166" fontId="51" fillId="0" borderId="64" xfId="0" applyNumberFormat="1" applyFont="1" applyBorder="1" applyAlignment="1">
      <alignment horizontal="center" vertical="center" wrapText="1"/>
    </xf>
    <xf numFmtId="166" fontId="57" fillId="0" borderId="6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8" fillId="0" borderId="0" xfId="0" applyFont="1" applyAlignment="1">
      <alignment horizontal="left" vertical="center"/>
    </xf>
    <xf numFmtId="166" fontId="59" fillId="0" borderId="0" xfId="0" applyNumberFormat="1" applyFont="1" applyAlignment="1">
      <alignment horizontal="center" vertical="center" wrapText="1"/>
    </xf>
    <xf numFmtId="166" fontId="60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166" fontId="0" fillId="0" borderId="68" xfId="5" applyNumberFormat="1" applyFont="1" applyBorder="1" applyAlignment="1">
      <alignment horizontal="center" vertical="center"/>
    </xf>
    <xf numFmtId="0" fontId="51" fillId="14" borderId="58" xfId="0" applyFont="1" applyFill="1" applyBorder="1" applyAlignment="1">
      <alignment horizontal="center" vertical="center" wrapText="1"/>
    </xf>
    <xf numFmtId="0" fontId="61" fillId="0" borderId="62" xfId="0" applyFon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/>
    </xf>
    <xf numFmtId="0" fontId="62" fillId="0" borderId="0" xfId="0" applyFont="1"/>
    <xf numFmtId="0" fontId="63" fillId="0" borderId="0" xfId="0" applyFont="1"/>
    <xf numFmtId="0" fontId="66" fillId="0" borderId="0" xfId="0" applyFont="1" applyAlignment="1">
      <alignment horizontal="center"/>
    </xf>
    <xf numFmtId="14" fontId="66" fillId="0" borderId="0" xfId="0" applyNumberFormat="1" applyFont="1" applyAlignment="1">
      <alignment horizontal="center"/>
    </xf>
    <xf numFmtId="0" fontId="64" fillId="0" borderId="0" xfId="0" applyFont="1" applyAlignment="1">
      <alignment horizontal="center"/>
    </xf>
    <xf numFmtId="0" fontId="67" fillId="0" borderId="68" xfId="0" applyFont="1" applyBorder="1" applyAlignment="1">
      <alignment horizontal="left" vertical="center" wrapText="1"/>
    </xf>
    <xf numFmtId="14" fontId="0" fillId="0" borderId="68" xfId="0" applyNumberFormat="1" applyBorder="1" applyAlignment="1">
      <alignment horizontal="center" vertical="center"/>
    </xf>
    <xf numFmtId="49" fontId="67" fillId="0" borderId="1" xfId="0" applyNumberFormat="1" applyFont="1" applyBorder="1" applyAlignment="1">
      <alignment horizontal="left" vertical="center" wrapText="1"/>
    </xf>
    <xf numFmtId="0" fontId="65" fillId="0" borderId="68" xfId="10" applyBorder="1" applyAlignment="1">
      <alignment horizontal="left" vertical="center" wrapText="1"/>
    </xf>
    <xf numFmtId="49" fontId="65" fillId="0" borderId="1" xfId="10" applyNumberFormat="1" applyBorder="1" applyAlignment="1">
      <alignment horizontal="left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0" fontId="68" fillId="0" borderId="0" xfId="0" applyFont="1"/>
    <xf numFmtId="0" fontId="69" fillId="0" borderId="0" xfId="0" applyFont="1"/>
    <xf numFmtId="0" fontId="69" fillId="0" borderId="0" xfId="0" applyFont="1" applyAlignment="1">
      <alignment horizontal="center"/>
    </xf>
    <xf numFmtId="14" fontId="69" fillId="0" borderId="0" xfId="0" applyNumberFormat="1" applyFont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51" fillId="15" borderId="73" xfId="0" applyFont="1" applyFill="1" applyBorder="1" applyAlignment="1">
      <alignment horizontal="center" vertical="center" wrapText="1"/>
    </xf>
    <xf numFmtId="0" fontId="53" fillId="0" borderId="72" xfId="0" applyFont="1" applyBorder="1" applyAlignment="1">
      <alignment vertical="center"/>
    </xf>
    <xf numFmtId="0" fontId="44" fillId="0" borderId="0" xfId="0" applyFont="1"/>
    <xf numFmtId="166" fontId="51" fillId="0" borderId="1" xfId="5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65" fillId="0" borderId="1" xfId="10" applyBorder="1" applyAlignment="1">
      <alignment vertical="top" wrapText="1"/>
    </xf>
    <xf numFmtId="0" fontId="65" fillId="0" borderId="68" xfId="10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5" fillId="0" borderId="1" xfId="10" applyNumberFormat="1" applyBorder="1" applyAlignment="1">
      <alignment horizontal="center" vertical="center" wrapText="1"/>
    </xf>
    <xf numFmtId="167" fontId="53" fillId="0" borderId="1" xfId="11" applyNumberFormat="1" applyFont="1" applyFill="1" applyBorder="1" applyAlignment="1">
      <alignment horizontal="center" vertical="center" wrapText="1"/>
    </xf>
    <xf numFmtId="0" fontId="51" fillId="14" borderId="77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166" fontId="52" fillId="0" borderId="7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1" xfId="11" applyNumberFormat="1" applyFont="1" applyBorder="1" applyAlignment="1">
      <alignment horizontal="center" vertical="center"/>
    </xf>
    <xf numFmtId="167" fontId="0" fillId="0" borderId="77" xfId="11" applyNumberFormat="1" applyFont="1" applyBorder="1" applyAlignment="1">
      <alignment horizontal="center" vertical="center"/>
    </xf>
    <xf numFmtId="167" fontId="0" fillId="0" borderId="75" xfId="11" applyNumberFormat="1" applyFont="1" applyBorder="1" applyAlignment="1">
      <alignment horizontal="center" vertical="center"/>
    </xf>
    <xf numFmtId="168" fontId="60" fillId="0" borderId="75" xfId="0" applyNumberFormat="1" applyFont="1" applyBorder="1" applyAlignment="1">
      <alignment horizontal="right" vertical="center" wrapText="1"/>
    </xf>
    <xf numFmtId="167" fontId="60" fillId="0" borderId="1" xfId="11" applyNumberFormat="1" applyFont="1" applyBorder="1" applyAlignment="1">
      <alignment horizontal="center" vertical="center" wrapText="1"/>
    </xf>
    <xf numFmtId="49" fontId="65" fillId="0" borderId="1" xfId="10" applyNumberFormat="1" applyBorder="1" applyAlignment="1">
      <alignment horizontal="center" wrapText="1"/>
    </xf>
    <xf numFmtId="167" fontId="62" fillId="0" borderId="68" xfId="11" applyNumberFormat="1" applyFont="1" applyBorder="1" applyAlignment="1">
      <alignment horizontal="center" vertical="center"/>
    </xf>
    <xf numFmtId="166" fontId="71" fillId="0" borderId="1" xfId="5" applyNumberFormat="1" applyFont="1" applyBorder="1" applyAlignment="1">
      <alignment horizontal="center" vertical="center" wrapText="1"/>
    </xf>
    <xf numFmtId="167" fontId="53" fillId="0" borderId="1" xfId="11" applyNumberFormat="1" applyFont="1" applyFill="1" applyBorder="1" applyAlignment="1">
      <alignment horizontal="right" vertical="center" wrapText="1"/>
    </xf>
    <xf numFmtId="167" fontId="53" fillId="0" borderId="1" xfId="11" applyNumberFormat="1" applyFont="1" applyBorder="1" applyAlignment="1">
      <alignment horizontal="center" vertical="center" wrapText="1"/>
    </xf>
    <xf numFmtId="0" fontId="73" fillId="14" borderId="58" xfId="0" applyFont="1" applyFill="1" applyBorder="1" applyAlignment="1">
      <alignment horizontal="center" vertical="center" wrapText="1"/>
    </xf>
    <xf numFmtId="0" fontId="73" fillId="15" borderId="56" xfId="0" applyFont="1" applyFill="1" applyBorder="1" applyAlignment="1">
      <alignment horizontal="center" vertical="center" wrapText="1"/>
    </xf>
    <xf numFmtId="0" fontId="73" fillId="15" borderId="73" xfId="0" applyFont="1" applyFill="1" applyBorder="1" applyAlignment="1">
      <alignment horizontal="center" vertical="center" wrapText="1"/>
    </xf>
    <xf numFmtId="0" fontId="73" fillId="14" borderId="77" xfId="0" applyFont="1" applyFill="1" applyBorder="1" applyAlignment="1">
      <alignment horizontal="center" vertical="center" wrapText="1"/>
    </xf>
    <xf numFmtId="167" fontId="62" fillId="0" borderId="1" xfId="11" applyNumberFormat="1" applyFont="1" applyBorder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/>
    </xf>
    <xf numFmtId="166" fontId="73" fillId="0" borderId="64" xfId="0" applyNumberFormat="1" applyFont="1" applyBorder="1" applyAlignment="1">
      <alignment horizontal="center" vertical="center" wrapText="1"/>
    </xf>
    <xf numFmtId="166" fontId="71" fillId="0" borderId="64" xfId="0" applyNumberFormat="1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166" fontId="74" fillId="0" borderId="64" xfId="0" applyNumberFormat="1" applyFont="1" applyBorder="1" applyAlignment="1">
      <alignment horizontal="center" vertical="center" wrapText="1"/>
    </xf>
    <xf numFmtId="166" fontId="75" fillId="0" borderId="0" xfId="0" applyNumberFormat="1" applyFont="1" applyAlignment="1">
      <alignment horizontal="center" vertical="center" wrapText="1"/>
    </xf>
    <xf numFmtId="14" fontId="53" fillId="0" borderId="1" xfId="0" applyNumberFormat="1" applyFont="1" applyBorder="1" applyAlignment="1">
      <alignment horizontal="center" vertical="center" wrapText="1"/>
    </xf>
    <xf numFmtId="167" fontId="62" fillId="0" borderId="68" xfId="11" applyNumberFormat="1" applyFont="1" applyFill="1" applyBorder="1" applyAlignment="1">
      <alignment horizontal="center" vertical="center" wrapText="1"/>
    </xf>
    <xf numFmtId="14" fontId="62" fillId="0" borderId="68" xfId="0" applyNumberFormat="1" applyFont="1" applyBorder="1" applyAlignment="1">
      <alignment horizontal="center" vertical="center"/>
    </xf>
    <xf numFmtId="14" fontId="53" fillId="0" borderId="68" xfId="0" applyNumberFormat="1" applyFont="1" applyBorder="1" applyAlignment="1">
      <alignment horizontal="center" vertical="center" wrapText="1"/>
    </xf>
    <xf numFmtId="14" fontId="62" fillId="0" borderId="1" xfId="0" applyNumberFormat="1" applyFont="1" applyBorder="1" applyAlignment="1">
      <alignment horizontal="center"/>
    </xf>
    <xf numFmtId="0" fontId="65" fillId="0" borderId="1" xfId="1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/>
    </xf>
    <xf numFmtId="167" fontId="52" fillId="0" borderId="1" xfId="11" applyNumberFormat="1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0" borderId="0" xfId="0" applyFont="1" applyAlignment="1">
      <alignment horizontal="center" vertical="center"/>
    </xf>
    <xf numFmtId="14" fontId="66" fillId="0" borderId="0" xfId="0" applyNumberFormat="1" applyFont="1" applyAlignment="1">
      <alignment horizontal="center" vertical="center"/>
    </xf>
    <xf numFmtId="167" fontId="62" fillId="0" borderId="0" xfId="11" applyNumberFormat="1" applyFont="1"/>
    <xf numFmtId="0" fontId="77" fillId="0" borderId="68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top" wrapText="1"/>
    </xf>
    <xf numFmtId="14" fontId="71" fillId="0" borderId="1" xfId="0" applyNumberFormat="1" applyFont="1" applyBorder="1" applyAlignment="1">
      <alignment horizontal="center" vertical="center" wrapText="1"/>
    </xf>
    <xf numFmtId="167" fontId="71" fillId="0" borderId="1" xfId="11" applyNumberFormat="1" applyFont="1" applyBorder="1" applyAlignment="1">
      <alignment horizontal="center" vertical="center" wrapText="1"/>
    </xf>
    <xf numFmtId="0" fontId="76" fillId="0" borderId="63" xfId="0" applyFont="1" applyBorder="1" applyAlignment="1">
      <alignment horizontal="center" vertical="center" wrapText="1"/>
    </xf>
    <xf numFmtId="0" fontId="76" fillId="0" borderId="69" xfId="0" applyFont="1" applyBorder="1" applyAlignment="1">
      <alignment horizontal="center" vertical="center" wrapText="1"/>
    </xf>
    <xf numFmtId="0" fontId="76" fillId="0" borderId="62" xfId="0" applyFont="1" applyBorder="1" applyAlignment="1">
      <alignment horizontal="center" vertical="center" wrapText="1"/>
    </xf>
    <xf numFmtId="0" fontId="78" fillId="0" borderId="62" xfId="0" applyFont="1" applyBorder="1" applyAlignment="1">
      <alignment horizontal="center" vertical="center" wrapText="1"/>
    </xf>
    <xf numFmtId="14" fontId="79" fillId="0" borderId="1" xfId="0" applyNumberFormat="1" applyFont="1" applyBorder="1" applyAlignment="1">
      <alignment horizontal="center" vertical="center"/>
    </xf>
    <xf numFmtId="167" fontId="79" fillId="0" borderId="1" xfId="11" applyNumberFormat="1" applyFont="1" applyFill="1" applyBorder="1" applyAlignment="1">
      <alignment vertical="center"/>
    </xf>
    <xf numFmtId="167" fontId="79" fillId="0" borderId="1" xfId="11" applyNumberFormat="1" applyFont="1" applyFill="1" applyBorder="1" applyAlignment="1">
      <alignment horizontal="center" vertical="center"/>
    </xf>
    <xf numFmtId="0" fontId="79" fillId="0" borderId="68" xfId="0" applyFont="1" applyBorder="1" applyAlignment="1">
      <alignment horizontal="center" vertical="center"/>
    </xf>
    <xf numFmtId="167" fontId="71" fillId="0" borderId="1" xfId="11" applyNumberFormat="1" applyFont="1" applyFill="1" applyBorder="1" applyAlignment="1">
      <alignment vertical="center" wrapText="1"/>
    </xf>
    <xf numFmtId="167" fontId="71" fillId="0" borderId="1" xfId="11" applyNumberFormat="1" applyFont="1" applyFill="1" applyBorder="1" applyAlignment="1">
      <alignment horizontal="center" vertical="center" wrapText="1"/>
    </xf>
    <xf numFmtId="167" fontId="79" fillId="0" borderId="68" xfId="11" applyNumberFormat="1" applyFont="1" applyBorder="1" applyAlignment="1">
      <alignment horizontal="center" vertical="center"/>
    </xf>
    <xf numFmtId="0" fontId="79" fillId="0" borderId="57" xfId="0" applyFont="1" applyBorder="1" applyAlignment="1">
      <alignment horizontal="center" vertical="center"/>
    </xf>
    <xf numFmtId="0" fontId="79" fillId="0" borderId="70" xfId="0" applyFont="1" applyBorder="1" applyAlignment="1">
      <alignment horizontal="center" vertical="center"/>
    </xf>
    <xf numFmtId="49" fontId="79" fillId="0" borderId="1" xfId="0" applyNumberFormat="1" applyFont="1" applyBorder="1" applyAlignment="1">
      <alignment horizontal="center" vertical="center" wrapText="1"/>
    </xf>
    <xf numFmtId="49" fontId="80" fillId="0" borderId="1" xfId="10" applyNumberFormat="1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/>
    </xf>
    <xf numFmtId="0" fontId="80" fillId="0" borderId="1" xfId="10" applyFont="1" applyBorder="1" applyAlignment="1">
      <alignment horizontal="center" vertical="center" wrapText="1"/>
    </xf>
    <xf numFmtId="14" fontId="71" fillId="0" borderId="1" xfId="5" applyNumberFormat="1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1" fillId="0" borderId="61" xfId="0" applyFont="1" applyBorder="1" applyAlignment="1">
      <alignment vertical="center"/>
    </xf>
    <xf numFmtId="0" fontId="71" fillId="0" borderId="72" xfId="0" applyFont="1" applyBorder="1" applyAlignment="1">
      <alignment vertical="center"/>
    </xf>
    <xf numFmtId="0" fontId="79" fillId="0" borderId="0" xfId="0" applyFont="1"/>
    <xf numFmtId="0" fontId="81" fillId="0" borderId="0" xfId="0" applyFont="1" applyAlignment="1">
      <alignment horizontal="left" vertical="center"/>
    </xf>
    <xf numFmtId="49" fontId="82" fillId="0" borderId="1" xfId="10" applyNumberFormat="1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45" fillId="0" borderId="62" xfId="0" applyFont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0" fontId="83" fillId="14" borderId="58" xfId="0" applyFont="1" applyFill="1" applyBorder="1" applyAlignment="1">
      <alignment horizontal="center" vertical="center" wrapText="1"/>
    </xf>
    <xf numFmtId="0" fontId="83" fillId="15" borderId="56" xfId="0" applyFont="1" applyFill="1" applyBorder="1" applyAlignment="1">
      <alignment horizontal="center" vertical="center" wrapText="1"/>
    </xf>
    <xf numFmtId="0" fontId="83" fillId="15" borderId="73" xfId="0" applyFont="1" applyFill="1" applyBorder="1" applyAlignment="1">
      <alignment horizontal="center" vertical="center" wrapText="1"/>
    </xf>
    <xf numFmtId="0" fontId="83" fillId="14" borderId="77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49" fontId="23" fillId="0" borderId="59" xfId="0" applyNumberFormat="1" applyFont="1" applyBorder="1" applyAlignment="1">
      <alignment horizontal="center" vertical="center"/>
    </xf>
    <xf numFmtId="49" fontId="84" fillId="0" borderId="59" xfId="10" applyNumberFormat="1" applyFont="1" applyBorder="1" applyAlignment="1">
      <alignment horizontal="center" vertical="center" wrapText="1"/>
    </xf>
    <xf numFmtId="14" fontId="85" fillId="0" borderId="1" xfId="0" applyNumberFormat="1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/>
    </xf>
    <xf numFmtId="167" fontId="23" fillId="0" borderId="1" xfId="1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49" fontId="84" fillId="0" borderId="1" xfId="10" applyNumberFormat="1" applyFont="1" applyBorder="1" applyAlignment="1">
      <alignment horizontal="center" vertical="center" wrapText="1"/>
    </xf>
    <xf numFmtId="166" fontId="85" fillId="0" borderId="1" xfId="5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85" fillId="0" borderId="1" xfId="11" applyNumberFormat="1" applyFont="1" applyBorder="1" applyAlignment="1">
      <alignment horizontal="center" vertical="center" wrapText="1"/>
    </xf>
    <xf numFmtId="0" fontId="84" fillId="0" borderId="1" xfId="1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166" fontId="83" fillId="0" borderId="64" xfId="0" applyNumberFormat="1" applyFont="1" applyBorder="1" applyAlignment="1">
      <alignment horizontal="center" vertical="center" wrapText="1"/>
    </xf>
    <xf numFmtId="166" fontId="85" fillId="0" borderId="64" xfId="0" applyNumberFormat="1" applyFont="1" applyBorder="1" applyAlignment="1">
      <alignment horizontal="center" vertical="center" wrapText="1"/>
    </xf>
    <xf numFmtId="167" fontId="23" fillId="0" borderId="77" xfId="11" applyNumberFormat="1" applyFont="1" applyBorder="1" applyAlignment="1">
      <alignment horizontal="center" vertical="center"/>
    </xf>
    <xf numFmtId="0" fontId="85" fillId="0" borderId="64" xfId="0" applyFont="1" applyBorder="1" applyAlignment="1">
      <alignment horizontal="center" vertical="center" wrapText="1"/>
    </xf>
    <xf numFmtId="0" fontId="85" fillId="0" borderId="61" xfId="0" applyFont="1" applyBorder="1" applyAlignment="1">
      <alignment vertical="center"/>
    </xf>
    <xf numFmtId="0" fontId="85" fillId="0" borderId="72" xfId="0" applyFont="1" applyBorder="1" applyAlignment="1">
      <alignment vertical="center"/>
    </xf>
    <xf numFmtId="167" fontId="23" fillId="0" borderId="75" xfId="11" applyNumberFormat="1" applyFont="1" applyBorder="1" applyAlignment="1">
      <alignment horizontal="center" vertical="center"/>
    </xf>
    <xf numFmtId="166" fontId="87" fillId="0" borderId="64" xfId="0" applyNumberFormat="1" applyFont="1" applyBorder="1" applyAlignment="1">
      <alignment horizontal="center" vertical="center" wrapText="1"/>
    </xf>
    <xf numFmtId="0" fontId="23" fillId="0" borderId="0" xfId="0" applyFont="1"/>
    <xf numFmtId="0" fontId="86" fillId="0" borderId="0" xfId="0" applyFont="1" applyAlignment="1">
      <alignment horizontal="left" vertical="center"/>
    </xf>
    <xf numFmtId="166" fontId="88" fillId="0" borderId="0" xfId="0" applyNumberFormat="1" applyFont="1" applyAlignment="1">
      <alignment horizontal="center" vertical="center" wrapText="1"/>
    </xf>
    <xf numFmtId="168" fontId="45" fillId="0" borderId="75" xfId="0" applyNumberFormat="1" applyFont="1" applyBorder="1" applyAlignment="1">
      <alignment horizontal="right" vertical="center" wrapText="1"/>
    </xf>
    <xf numFmtId="14" fontId="23" fillId="0" borderId="68" xfId="0" applyNumberFormat="1" applyFont="1" applyBorder="1" applyAlignment="1">
      <alignment horizontal="center" vertical="center"/>
    </xf>
    <xf numFmtId="167" fontId="23" fillId="0" borderId="68" xfId="11" applyNumberFormat="1" applyFont="1" applyBorder="1" applyAlignment="1">
      <alignment horizontal="center" vertical="center"/>
    </xf>
    <xf numFmtId="0" fontId="84" fillId="0" borderId="68" xfId="10" applyFont="1" applyBorder="1" applyAlignment="1">
      <alignment horizontal="center" vertical="center" wrapText="1"/>
    </xf>
    <xf numFmtId="166" fontId="23" fillId="0" borderId="68" xfId="5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/>
    </xf>
    <xf numFmtId="49" fontId="89" fillId="0" borderId="1" xfId="0" applyNumberFormat="1" applyFont="1" applyBorder="1" applyAlignment="1">
      <alignment horizontal="center" vertical="center"/>
    </xf>
    <xf numFmtId="1" fontId="0" fillId="0" borderId="68" xfId="0" applyNumberForma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65" fillId="0" borderId="4" xfId="10" applyNumberForma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4" fontId="0" fillId="0" borderId="68" xfId="11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167" fontId="0" fillId="0" borderId="1" xfId="1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68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 wrapText="1"/>
    </xf>
    <xf numFmtId="14" fontId="52" fillId="0" borderId="1" xfId="5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84" fillId="0" borderId="59" xfId="1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 vertical="center"/>
    </xf>
    <xf numFmtId="0" fontId="53" fillId="0" borderId="72" xfId="0" applyFont="1" applyBorder="1" applyAlignment="1">
      <alignment horizontal="center" vertical="center"/>
    </xf>
    <xf numFmtId="49" fontId="20" fillId="0" borderId="68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65" fillId="0" borderId="68" xfId="10" applyNumberForma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7" fontId="19" fillId="0" borderId="68" xfId="11" applyNumberFormat="1" applyFont="1" applyBorder="1" applyAlignment="1">
      <alignment horizontal="center" vertical="center"/>
    </xf>
    <xf numFmtId="166" fontId="19" fillId="0" borderId="68" xfId="5" applyNumberFormat="1" applyFont="1" applyBorder="1" applyAlignment="1">
      <alignment horizontal="center" vertical="center"/>
    </xf>
    <xf numFmtId="0" fontId="92" fillId="0" borderId="63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92" fillId="0" borderId="62" xfId="0" applyFont="1" applyBorder="1" applyAlignment="1">
      <alignment horizontal="center" vertical="center" wrapText="1"/>
    </xf>
    <xf numFmtId="0" fontId="93" fillId="0" borderId="62" xfId="0" applyFont="1" applyBorder="1" applyAlignment="1">
      <alignment horizontal="center" vertical="center" wrapText="1"/>
    </xf>
    <xf numFmtId="0" fontId="72" fillId="0" borderId="57" xfId="0" applyFont="1" applyBorder="1" applyAlignment="1">
      <alignment horizontal="center" vertical="center"/>
    </xf>
    <xf numFmtId="0" fontId="72" fillId="0" borderId="68" xfId="0" applyFont="1" applyBorder="1" applyAlignment="1">
      <alignment horizontal="center" vertical="center"/>
    </xf>
    <xf numFmtId="0" fontId="72" fillId="0" borderId="68" xfId="0" applyFont="1" applyBorder="1" applyAlignment="1">
      <alignment horizontal="center" vertical="center" wrapText="1"/>
    </xf>
    <xf numFmtId="0" fontId="94" fillId="0" borderId="68" xfId="10" applyFont="1" applyBorder="1" applyAlignment="1">
      <alignment horizontal="center" vertical="center" wrapText="1"/>
    </xf>
    <xf numFmtId="14" fontId="72" fillId="0" borderId="68" xfId="0" applyNumberFormat="1" applyFont="1" applyBorder="1" applyAlignment="1">
      <alignment horizontal="center" vertical="center"/>
    </xf>
    <xf numFmtId="167" fontId="72" fillId="0" borderId="1" xfId="11" applyNumberFormat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 wrapText="1"/>
    </xf>
    <xf numFmtId="49" fontId="94" fillId="0" borderId="4" xfId="10" applyNumberFormat="1" applyFont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/>
    </xf>
    <xf numFmtId="49" fontId="72" fillId="0" borderId="1" xfId="0" applyNumberFormat="1" applyFont="1" applyBorder="1" applyAlignment="1">
      <alignment horizontal="center" vertical="center" wrapText="1"/>
    </xf>
    <xf numFmtId="49" fontId="94" fillId="0" borderId="1" xfId="10" applyNumberFormat="1" applyFont="1" applyBorder="1" applyAlignment="1">
      <alignment horizontal="center" vertical="center" wrapText="1"/>
    </xf>
    <xf numFmtId="0" fontId="72" fillId="0" borderId="70" xfId="0" applyFont="1" applyBorder="1" applyAlignment="1">
      <alignment horizontal="center" vertical="center"/>
    </xf>
    <xf numFmtId="167" fontId="72" fillId="0" borderId="77" xfId="11" applyNumberFormat="1" applyFont="1" applyBorder="1" applyAlignment="1">
      <alignment horizontal="center" vertical="center"/>
    </xf>
    <xf numFmtId="0" fontId="95" fillId="0" borderId="61" xfId="0" applyFont="1" applyBorder="1" applyAlignment="1">
      <alignment vertical="center"/>
    </xf>
    <xf numFmtId="0" fontId="95" fillId="0" borderId="72" xfId="0" applyFont="1" applyBorder="1" applyAlignment="1">
      <alignment vertical="center"/>
    </xf>
    <xf numFmtId="167" fontId="72" fillId="0" borderId="75" xfId="11" applyNumberFormat="1" applyFont="1" applyBorder="1" applyAlignment="1">
      <alignment horizontal="center" vertical="center"/>
    </xf>
    <xf numFmtId="0" fontId="72" fillId="0" borderId="0" xfId="0" applyFont="1"/>
    <xf numFmtId="0" fontId="96" fillId="0" borderId="0" xfId="0" applyFont="1" applyAlignment="1">
      <alignment horizontal="left" vertical="center"/>
    </xf>
    <xf numFmtId="0" fontId="97" fillId="0" borderId="1" xfId="1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65" fillId="0" borderId="68" xfId="10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3" fillId="14" borderId="63" xfId="0" applyFont="1" applyFill="1" applyBorder="1" applyAlignment="1">
      <alignment horizontal="center" vertical="center" wrapText="1"/>
    </xf>
    <xf numFmtId="0" fontId="83" fillId="15" borderId="93" xfId="0" applyFont="1" applyFill="1" applyBorder="1" applyAlignment="1">
      <alignment horizontal="center" vertical="center" wrapText="1"/>
    </xf>
    <xf numFmtId="0" fontId="51" fillId="14" borderId="63" xfId="0" applyFont="1" applyFill="1" applyBorder="1" applyAlignment="1">
      <alignment horizontal="center" vertical="center" wrapText="1"/>
    </xf>
    <xf numFmtId="0" fontId="51" fillId="15" borderId="93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7" fontId="0" fillId="18" borderId="94" xfId="0" applyNumberFormat="1" applyFill="1" applyBorder="1" applyAlignment="1">
      <alignment horizontal="center" vertical="center"/>
    </xf>
    <xf numFmtId="167" fontId="0" fillId="0" borderId="96" xfId="11" applyNumberFormat="1" applyFont="1" applyBorder="1" applyAlignment="1">
      <alignment horizontal="center" vertical="center"/>
    </xf>
    <xf numFmtId="167" fontId="0" fillId="0" borderId="58" xfId="11" applyNumberFormat="1" applyFont="1" applyBorder="1" applyAlignment="1">
      <alignment horizontal="center" vertical="center"/>
    </xf>
    <xf numFmtId="168" fontId="100" fillId="0" borderId="1" xfId="0" applyNumberFormat="1" applyFont="1" applyBorder="1" applyAlignment="1">
      <alignment horizontal="center" vertical="center"/>
    </xf>
    <xf numFmtId="167" fontId="72" fillId="0" borderId="1" xfId="0" applyNumberFormat="1" applyFont="1" applyBorder="1" applyAlignment="1">
      <alignment horizontal="center" vertical="center"/>
    </xf>
    <xf numFmtId="167" fontId="50" fillId="0" borderId="0" xfId="11" applyNumberFormat="1" applyFont="1" applyFill="1" applyBorder="1" applyAlignment="1">
      <alignment horizontal="center" vertical="center"/>
    </xf>
    <xf numFmtId="167" fontId="101" fillId="0" borderId="0" xfId="11" applyNumberFormat="1" applyFont="1" applyBorder="1" applyAlignment="1">
      <alignment horizontal="center" vertical="center"/>
    </xf>
    <xf numFmtId="0" fontId="44" fillId="0" borderId="98" xfId="0" applyFont="1" applyBorder="1" applyAlignment="1">
      <alignment horizontal="center" vertical="center" wrapText="1"/>
    </xf>
    <xf numFmtId="14" fontId="0" fillId="0" borderId="78" xfId="0" applyNumberFormat="1" applyBorder="1" applyAlignment="1">
      <alignment horizontal="center" vertical="center"/>
    </xf>
    <xf numFmtId="14" fontId="53" fillId="0" borderId="76" xfId="0" applyNumberFormat="1" applyFont="1" applyBorder="1" applyAlignment="1">
      <alignment horizontal="center" vertical="center" wrapText="1"/>
    </xf>
    <xf numFmtId="14" fontId="52" fillId="0" borderId="76" xfId="0" applyNumberFormat="1" applyFont="1" applyBorder="1" applyAlignment="1">
      <alignment horizontal="center" vertical="center" wrapText="1"/>
    </xf>
    <xf numFmtId="0" fontId="52" fillId="0" borderId="76" xfId="0" applyFont="1" applyBorder="1" applyAlignment="1">
      <alignment horizontal="center" vertical="center" wrapText="1"/>
    </xf>
    <xf numFmtId="0" fontId="83" fillId="14" borderId="69" xfId="0" applyFont="1" applyFill="1" applyBorder="1" applyAlignment="1">
      <alignment horizontal="center" vertical="center" wrapText="1"/>
    </xf>
    <xf numFmtId="169" fontId="0" fillId="0" borderId="68" xfId="0" applyNumberFormat="1" applyBorder="1" applyAlignment="1">
      <alignment horizontal="center" vertical="center"/>
    </xf>
    <xf numFmtId="168" fontId="100" fillId="0" borderId="68" xfId="0" applyNumberFormat="1" applyFont="1" applyBorder="1" applyAlignment="1">
      <alignment horizontal="center" vertical="center"/>
    </xf>
    <xf numFmtId="0" fontId="0" fillId="0" borderId="68" xfId="0" applyBorder="1"/>
    <xf numFmtId="0" fontId="51" fillId="14" borderId="96" xfId="0" applyFont="1" applyFill="1" applyBorder="1" applyAlignment="1">
      <alignment horizontal="center" vertical="center" wrapText="1"/>
    </xf>
    <xf numFmtId="167" fontId="52" fillId="0" borderId="57" xfId="11" applyNumberFormat="1" applyFont="1" applyBorder="1" applyAlignment="1">
      <alignment horizontal="center" vertical="center" wrapText="1"/>
    </xf>
    <xf numFmtId="167" fontId="0" fillId="0" borderId="102" xfId="11" applyNumberFormat="1" applyFont="1" applyBorder="1" applyAlignment="1">
      <alignment horizontal="center" vertical="center"/>
    </xf>
    <xf numFmtId="167" fontId="0" fillId="0" borderId="57" xfId="11" applyNumberFormat="1" applyFont="1" applyBorder="1" applyAlignment="1">
      <alignment horizontal="center" vertical="center"/>
    </xf>
    <xf numFmtId="166" fontId="52" fillId="0" borderId="57" xfId="5" applyNumberFormat="1" applyFont="1" applyBorder="1" applyAlignment="1">
      <alignment horizontal="center" vertical="center" wrapText="1"/>
    </xf>
    <xf numFmtId="166" fontId="51" fillId="0" borderId="103" xfId="0" applyNumberFormat="1" applyFont="1" applyBorder="1" applyAlignment="1">
      <alignment horizontal="center" vertical="center" wrapText="1"/>
    </xf>
    <xf numFmtId="167" fontId="0" fillId="0" borderId="100" xfId="11" applyNumberFormat="1" applyFont="1" applyBorder="1" applyAlignment="1">
      <alignment horizontal="center" vertical="center"/>
    </xf>
    <xf numFmtId="167" fontId="0" fillId="0" borderId="66" xfId="11" applyNumberFormat="1" applyFont="1" applyBorder="1" applyAlignment="1">
      <alignment horizontal="center" vertical="center"/>
    </xf>
    <xf numFmtId="167" fontId="0" fillId="0" borderId="103" xfId="11" applyNumberFormat="1" applyFont="1" applyBorder="1" applyAlignment="1">
      <alignment horizontal="center" vertical="center"/>
    </xf>
    <xf numFmtId="167" fontId="0" fillId="0" borderId="64" xfId="11" applyNumberFormat="1" applyFont="1" applyBorder="1" applyAlignment="1">
      <alignment horizontal="center" vertical="center"/>
    </xf>
    <xf numFmtId="167" fontId="0" fillId="0" borderId="61" xfId="11" applyNumberFormat="1" applyFont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 vertical="center"/>
    </xf>
    <xf numFmtId="167" fontId="0" fillId="18" borderId="56" xfId="0" applyNumberFormat="1" applyFill="1" applyBorder="1" applyAlignment="1">
      <alignment horizontal="center" vertical="center"/>
    </xf>
    <xf numFmtId="167" fontId="0" fillId="18" borderId="102" xfId="0" applyNumberFormat="1" applyFill="1" applyBorder="1" applyAlignment="1">
      <alignment horizontal="center" vertical="center"/>
    </xf>
    <xf numFmtId="167" fontId="0" fillId="0" borderId="104" xfId="11" applyNumberFormat="1" applyFont="1" applyBorder="1" applyAlignment="1">
      <alignment horizontal="center" vertical="center"/>
    </xf>
    <xf numFmtId="167" fontId="0" fillId="0" borderId="105" xfId="11" applyNumberFormat="1" applyFont="1" applyBorder="1" applyAlignment="1">
      <alignment horizontal="center" vertical="center"/>
    </xf>
    <xf numFmtId="167" fontId="0" fillId="0" borderId="106" xfId="11" applyNumberFormat="1" applyFont="1" applyBorder="1" applyAlignment="1">
      <alignment horizontal="center" vertical="center"/>
    </xf>
    <xf numFmtId="167" fontId="0" fillId="0" borderId="65" xfId="11" applyNumberFormat="1" applyFont="1" applyBorder="1" applyAlignment="1">
      <alignment horizontal="center" vertical="center"/>
    </xf>
    <xf numFmtId="167" fontId="0" fillId="0" borderId="59" xfId="11" applyNumberFormat="1" applyFont="1" applyBorder="1" applyAlignment="1">
      <alignment horizontal="center" vertical="center"/>
    </xf>
    <xf numFmtId="172" fontId="0" fillId="0" borderId="0" xfId="0" applyNumberFormat="1"/>
    <xf numFmtId="167" fontId="0" fillId="0" borderId="0" xfId="0" applyNumberFormat="1"/>
    <xf numFmtId="0" fontId="0" fillId="0" borderId="102" xfId="0" applyBorder="1" applyAlignment="1">
      <alignment horizontal="left" vertical="center" wrapText="1"/>
    </xf>
    <xf numFmtId="167" fontId="0" fillId="0" borderId="97" xfId="11" applyNumberFormat="1" applyFont="1" applyBorder="1" applyAlignment="1">
      <alignment horizontal="center" vertical="center"/>
    </xf>
    <xf numFmtId="166" fontId="52" fillId="0" borderId="102" xfId="5" applyNumberFormat="1" applyFont="1" applyBorder="1" applyAlignment="1">
      <alignment horizontal="center" vertical="center" wrapText="1"/>
    </xf>
    <xf numFmtId="166" fontId="51" fillId="0" borderId="61" xfId="0" applyNumberFormat="1" applyFont="1" applyBorder="1" applyAlignment="1">
      <alignment horizontal="center" vertical="center" wrapText="1"/>
    </xf>
    <xf numFmtId="167" fontId="50" fillId="0" borderId="0" xfId="0" applyNumberFormat="1" applyFont="1" applyAlignment="1">
      <alignment horizontal="center" vertical="center"/>
    </xf>
    <xf numFmtId="166" fontId="57" fillId="0" borderId="103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72" fillId="0" borderId="0" xfId="0" applyFont="1" applyAlignment="1">
      <alignment vertical="center"/>
    </xf>
    <xf numFmtId="167" fontId="72" fillId="0" borderId="0" xfId="0" applyNumberFormat="1" applyFont="1"/>
    <xf numFmtId="167" fontId="72" fillId="18" borderId="1" xfId="0" applyNumberFormat="1" applyFont="1" applyFill="1" applyBorder="1" applyAlignment="1">
      <alignment horizontal="center" vertical="center"/>
    </xf>
    <xf numFmtId="0" fontId="72" fillId="19" borderId="1" xfId="0" applyFont="1" applyFill="1" applyBorder="1"/>
    <xf numFmtId="0" fontId="72" fillId="0" borderId="1" xfId="0" applyFont="1" applyBorder="1"/>
    <xf numFmtId="166" fontId="83" fillId="0" borderId="103" xfId="0" applyNumberFormat="1" applyFont="1" applyBorder="1" applyAlignment="1">
      <alignment horizontal="center" vertical="center" wrapText="1"/>
    </xf>
    <xf numFmtId="0" fontId="72" fillId="0" borderId="61" xfId="0" applyFont="1" applyBorder="1" applyAlignment="1">
      <alignment vertical="center"/>
    </xf>
    <xf numFmtId="0" fontId="72" fillId="0" borderId="67" xfId="0" applyFont="1" applyBorder="1"/>
    <xf numFmtId="166" fontId="83" fillId="0" borderId="61" xfId="0" applyNumberFormat="1" applyFont="1" applyBorder="1" applyAlignment="1">
      <alignment horizontal="center" vertical="center" wrapText="1"/>
    </xf>
    <xf numFmtId="167" fontId="92" fillId="0" borderId="0" xfId="0" applyNumberFormat="1" applyFont="1" applyAlignment="1">
      <alignment horizontal="center"/>
    </xf>
    <xf numFmtId="166" fontId="87" fillId="0" borderId="61" xfId="0" applyNumberFormat="1" applyFont="1" applyBorder="1" applyAlignment="1">
      <alignment horizontal="center" vertical="center" wrapText="1"/>
    </xf>
    <xf numFmtId="0" fontId="17" fillId="0" borderId="0" xfId="0" applyFont="1"/>
    <xf numFmtId="0" fontId="102" fillId="0" borderId="0" xfId="0" applyFont="1"/>
    <xf numFmtId="166" fontId="102" fillId="0" borderId="0" xfId="0" applyNumberFormat="1" applyFont="1"/>
    <xf numFmtId="0" fontId="51" fillId="15" borderId="93" xfId="0" applyFont="1" applyFill="1" applyBorder="1" applyAlignment="1">
      <alignment vertical="center" wrapText="1"/>
    </xf>
    <xf numFmtId="167" fontId="0" fillId="11" borderId="1" xfId="0" applyNumberFormat="1" applyFill="1" applyBorder="1" applyAlignment="1">
      <alignment horizontal="center" vertical="center"/>
    </xf>
    <xf numFmtId="172" fontId="72" fillId="0" borderId="68" xfId="0" applyNumberFormat="1" applyFont="1" applyBorder="1" applyAlignment="1">
      <alignment horizontal="center" vertical="center"/>
    </xf>
    <xf numFmtId="172" fontId="72" fillId="0" borderId="1" xfId="0" applyNumberFormat="1" applyFont="1" applyBorder="1" applyAlignment="1">
      <alignment horizontal="center" vertical="center"/>
    </xf>
    <xf numFmtId="166" fontId="57" fillId="0" borderId="80" xfId="0" applyNumberFormat="1" applyFont="1" applyBorder="1" applyAlignment="1">
      <alignment horizontal="center" vertical="center" wrapText="1"/>
    </xf>
    <xf numFmtId="166" fontId="57" fillId="0" borderId="81" xfId="0" applyNumberFormat="1" applyFont="1" applyBorder="1" applyAlignment="1">
      <alignment horizontal="center" vertical="center" wrapText="1"/>
    </xf>
    <xf numFmtId="166" fontId="57" fillId="0" borderId="112" xfId="0" applyNumberFormat="1" applyFont="1" applyBorder="1" applyAlignment="1">
      <alignment horizontal="center" vertical="center" wrapText="1"/>
    </xf>
    <xf numFmtId="0" fontId="72" fillId="0" borderId="103" xfId="0" applyFont="1" applyBorder="1"/>
    <xf numFmtId="167" fontId="101" fillId="0" borderId="64" xfId="11" applyNumberFormat="1" applyFont="1" applyBorder="1" applyAlignment="1">
      <alignment horizontal="center" vertical="center"/>
    </xf>
    <xf numFmtId="0" fontId="72" fillId="0" borderId="61" xfId="0" applyFont="1" applyBorder="1"/>
    <xf numFmtId="0" fontId="83" fillId="16" borderId="93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7" fontId="85" fillId="0" borderId="57" xfId="11" applyNumberFormat="1" applyFont="1" applyFill="1" applyBorder="1" applyAlignment="1">
      <alignment vertical="center" wrapText="1"/>
    </xf>
    <xf numFmtId="167" fontId="85" fillId="0" borderId="102" xfId="11" applyNumberFormat="1" applyFont="1" applyFill="1" applyBorder="1" applyAlignment="1">
      <alignment vertical="center" wrapText="1"/>
    </xf>
    <xf numFmtId="167" fontId="17" fillId="0" borderId="1" xfId="0" applyNumberFormat="1" applyFont="1" applyBorder="1" applyAlignment="1">
      <alignment horizontal="center" vertical="center"/>
    </xf>
    <xf numFmtId="167" fontId="85" fillId="0" borderId="71" xfId="11" applyNumberFormat="1" applyFont="1" applyFill="1" applyBorder="1" applyAlignment="1">
      <alignment vertical="center" wrapText="1"/>
    </xf>
    <xf numFmtId="167" fontId="85" fillId="0" borderId="91" xfId="11" applyNumberFormat="1" applyFont="1" applyFill="1" applyBorder="1" applyAlignment="1">
      <alignment vertical="center" wrapText="1"/>
    </xf>
    <xf numFmtId="0" fontId="83" fillId="14" borderId="100" xfId="0" applyFont="1" applyFill="1" applyBorder="1" applyAlignment="1">
      <alignment horizontal="center" vertical="center" wrapText="1"/>
    </xf>
    <xf numFmtId="0" fontId="0" fillId="0" borderId="105" xfId="0" applyBorder="1"/>
    <xf numFmtId="167" fontId="85" fillId="0" borderId="96" xfId="11" applyNumberFormat="1" applyFont="1" applyFill="1" applyBorder="1" applyAlignment="1">
      <alignment vertical="center" wrapText="1"/>
    </xf>
    <xf numFmtId="167" fontId="85" fillId="0" borderId="56" xfId="11" applyNumberFormat="1" applyFont="1" applyFill="1" applyBorder="1" applyAlignment="1">
      <alignment vertical="center" wrapText="1"/>
    </xf>
    <xf numFmtId="167" fontId="0" fillId="18" borderId="93" xfId="0" applyNumberFormat="1" applyFill="1" applyBorder="1" applyAlignment="1">
      <alignment horizontal="center" vertical="center"/>
    </xf>
    <xf numFmtId="167" fontId="85" fillId="0" borderId="104" xfId="11" applyNumberFormat="1" applyFont="1" applyFill="1" applyBorder="1" applyAlignment="1">
      <alignment vertical="center" wrapText="1"/>
    </xf>
    <xf numFmtId="167" fontId="85" fillId="0" borderId="106" xfId="11" applyNumberFormat="1" applyFont="1" applyFill="1" applyBorder="1" applyAlignment="1">
      <alignment vertical="center" wrapText="1"/>
    </xf>
    <xf numFmtId="167" fontId="0" fillId="18" borderId="106" xfId="0" applyNumberFormat="1" applyFill="1" applyBorder="1" applyAlignment="1">
      <alignment horizontal="center" vertical="center"/>
    </xf>
    <xf numFmtId="167" fontId="60" fillId="0" borderId="0" xfId="11" applyNumberFormat="1" applyFont="1" applyBorder="1" applyAlignment="1">
      <alignment horizontal="center" vertical="center" wrapText="1"/>
    </xf>
    <xf numFmtId="169" fontId="0" fillId="0" borderId="103" xfId="0" applyNumberFormat="1" applyBorder="1" applyAlignment="1">
      <alignment horizontal="center" vertical="center"/>
    </xf>
    <xf numFmtId="169" fontId="0" fillId="0" borderId="64" xfId="0" applyNumberFormat="1" applyBorder="1" applyAlignment="1">
      <alignment horizontal="center" vertical="center"/>
    </xf>
    <xf numFmtId="167" fontId="72" fillId="0" borderId="64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left" vertical="center" wrapText="1"/>
    </xf>
    <xf numFmtId="167" fontId="0" fillId="18" borderId="61" xfId="0" applyNumberFormat="1" applyFill="1" applyBorder="1" applyAlignment="1">
      <alignment horizontal="center" vertical="center"/>
    </xf>
    <xf numFmtId="166" fontId="52" fillId="0" borderId="65" xfId="5" applyNumberFormat="1" applyFont="1" applyBorder="1" applyAlignment="1">
      <alignment horizontal="center" vertical="center" wrapText="1"/>
    </xf>
    <xf numFmtId="166" fontId="52" fillId="0" borderId="59" xfId="5" applyNumberFormat="1" applyFont="1" applyBorder="1" applyAlignment="1">
      <alignment horizontal="center" vertical="center" wrapText="1"/>
    </xf>
    <xf numFmtId="167" fontId="0" fillId="0" borderId="94" xfId="11" applyNumberFormat="1" applyFont="1" applyBorder="1" applyAlignment="1">
      <alignment horizontal="center" vertical="center"/>
    </xf>
    <xf numFmtId="166" fontId="51" fillId="0" borderId="107" xfId="0" applyNumberFormat="1" applyFont="1" applyBorder="1" applyAlignment="1">
      <alignment horizontal="center" vertical="center" wrapText="1"/>
    </xf>
    <xf numFmtId="166" fontId="51" fillId="0" borderId="74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right"/>
    </xf>
    <xf numFmtId="0" fontId="0" fillId="0" borderId="61" xfId="0" applyBorder="1"/>
    <xf numFmtId="167" fontId="50" fillId="0" borderId="75" xfId="11" applyNumberFormat="1" applyFont="1" applyBorder="1" applyAlignment="1">
      <alignment horizontal="center" vertical="center"/>
    </xf>
    <xf numFmtId="167" fontId="0" fillId="18" borderId="117" xfId="0" applyNumberFormat="1" applyFill="1" applyBorder="1" applyAlignment="1">
      <alignment horizontal="center" vertical="center"/>
    </xf>
    <xf numFmtId="167" fontId="0" fillId="18" borderId="118" xfId="0" applyNumberFormat="1" applyFill="1" applyBorder="1" applyAlignment="1">
      <alignment horizontal="center" vertical="center"/>
    </xf>
    <xf numFmtId="167" fontId="0" fillId="0" borderId="56" xfId="11" applyNumberFormat="1" applyFont="1" applyBorder="1" applyAlignment="1">
      <alignment horizontal="center" vertical="center"/>
    </xf>
    <xf numFmtId="166" fontId="51" fillId="0" borderId="65" xfId="0" applyNumberFormat="1" applyFont="1" applyBorder="1" applyAlignment="1">
      <alignment horizontal="center" vertical="center" wrapText="1"/>
    </xf>
    <xf numFmtId="166" fontId="51" fillId="0" borderId="94" xfId="0" applyNumberFormat="1" applyFont="1" applyBorder="1" applyAlignment="1">
      <alignment horizontal="center" vertical="center" wrapText="1"/>
    </xf>
    <xf numFmtId="167" fontId="0" fillId="18" borderId="120" xfId="0" applyNumberForma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166" fontId="57" fillId="0" borderId="61" xfId="0" applyNumberFormat="1" applyFont="1" applyBorder="1" applyAlignment="1">
      <alignment horizontal="center" vertical="center" wrapText="1"/>
    </xf>
    <xf numFmtId="166" fontId="57" fillId="0" borderId="88" xfId="0" applyNumberFormat="1" applyFont="1" applyBorder="1" applyAlignment="1">
      <alignment horizontal="center" vertical="center" wrapText="1"/>
    </xf>
    <xf numFmtId="167" fontId="50" fillId="0" borderId="66" xfId="11" applyNumberFormat="1" applyFont="1" applyBorder="1" applyAlignment="1">
      <alignment horizontal="center" vertical="center"/>
    </xf>
    <xf numFmtId="166" fontId="53" fillId="0" borderId="107" xfId="5" applyNumberFormat="1" applyFont="1" applyBorder="1" applyAlignment="1">
      <alignment vertical="center"/>
    </xf>
    <xf numFmtId="166" fontId="53" fillId="0" borderId="74" xfId="5" applyNumberFormat="1" applyFont="1" applyBorder="1" applyAlignment="1">
      <alignment vertical="center"/>
    </xf>
    <xf numFmtId="3" fontId="53" fillId="0" borderId="74" xfId="5" applyNumberFormat="1" applyFont="1" applyBorder="1" applyAlignment="1">
      <alignment vertical="center"/>
    </xf>
    <xf numFmtId="0" fontId="0" fillId="0" borderId="74" xfId="0" applyBorder="1"/>
    <xf numFmtId="167" fontId="50" fillId="0" borderId="84" xfId="11" applyNumberFormat="1" applyFont="1" applyBorder="1" applyAlignment="1">
      <alignment horizontal="center" vertical="center"/>
    </xf>
    <xf numFmtId="0" fontId="0" fillId="0" borderId="107" xfId="0" applyBorder="1"/>
    <xf numFmtId="168" fontId="60" fillId="0" borderId="74" xfId="0" applyNumberFormat="1" applyFont="1" applyBorder="1" applyAlignment="1">
      <alignment horizontal="right" vertical="center" wrapText="1"/>
    </xf>
    <xf numFmtId="168" fontId="60" fillId="0" borderId="84" xfId="0" applyNumberFormat="1" applyFont="1" applyBorder="1" applyAlignment="1">
      <alignment horizontal="right" vertical="center" wrapText="1"/>
    </xf>
    <xf numFmtId="167" fontId="0" fillId="0" borderId="76" xfId="11" applyNumberFormat="1" applyFont="1" applyBorder="1" applyAlignment="1">
      <alignment horizontal="center" vertical="center"/>
    </xf>
    <xf numFmtId="0" fontId="83" fillId="14" borderId="65" xfId="0" applyFont="1" applyFill="1" applyBorder="1" applyAlignment="1">
      <alignment horizontal="center" vertical="center" wrapText="1"/>
    </xf>
    <xf numFmtId="0" fontId="83" fillId="15" borderId="59" xfId="0" applyFont="1" applyFill="1" applyBorder="1" applyAlignment="1">
      <alignment horizontal="center" vertical="center" wrapText="1"/>
    </xf>
    <xf numFmtId="0" fontId="83" fillId="14" borderId="59" xfId="0" applyFont="1" applyFill="1" applyBorder="1" applyAlignment="1">
      <alignment horizontal="center" vertical="center" wrapText="1"/>
    </xf>
    <xf numFmtId="169" fontId="0" fillId="0" borderId="96" xfId="0" applyNumberFormat="1" applyBorder="1" applyAlignment="1">
      <alignment horizontal="center" vertical="center"/>
    </xf>
    <xf numFmtId="169" fontId="0" fillId="0" borderId="58" xfId="0" applyNumberFormat="1" applyBorder="1" applyAlignment="1">
      <alignment horizontal="center" vertical="center"/>
    </xf>
    <xf numFmtId="169" fontId="0" fillId="0" borderId="57" xfId="0" applyNumberFormat="1" applyBorder="1" applyAlignment="1">
      <alignment horizontal="center" vertical="center"/>
    </xf>
    <xf numFmtId="169" fontId="0" fillId="0" borderId="104" xfId="0" applyNumberFormat="1" applyBorder="1" applyAlignment="1">
      <alignment horizontal="center" vertical="center"/>
    </xf>
    <xf numFmtId="169" fontId="0" fillId="0" borderId="105" xfId="0" applyNumberFormat="1" applyBorder="1" applyAlignment="1">
      <alignment horizontal="center" vertical="center"/>
    </xf>
    <xf numFmtId="167" fontId="88" fillId="0" borderId="75" xfId="11" applyNumberFormat="1" applyFont="1" applyBorder="1" applyAlignment="1">
      <alignment horizontal="right" vertical="center"/>
    </xf>
    <xf numFmtId="5" fontId="72" fillId="0" borderId="0" xfId="0" applyNumberFormat="1" applyFont="1"/>
    <xf numFmtId="166" fontId="87" fillId="0" borderId="104" xfId="0" applyNumberFormat="1" applyFont="1" applyBorder="1" applyAlignment="1">
      <alignment horizontal="center" vertical="center" wrapText="1"/>
    </xf>
    <xf numFmtId="167" fontId="85" fillId="0" borderId="118" xfId="11" applyNumberFormat="1" applyFont="1" applyFill="1" applyBorder="1" applyAlignment="1">
      <alignment vertical="center" wrapText="1"/>
    </xf>
    <xf numFmtId="167" fontId="50" fillId="18" borderId="119" xfId="0" applyNumberFormat="1" applyFont="1" applyFill="1" applyBorder="1" applyAlignment="1">
      <alignment horizontal="center" vertical="center"/>
    </xf>
    <xf numFmtId="166" fontId="87" fillId="0" borderId="106" xfId="0" applyNumberFormat="1" applyFont="1" applyBorder="1" applyAlignment="1">
      <alignment horizontal="center" vertical="center" wrapText="1"/>
    </xf>
    <xf numFmtId="166" fontId="57" fillId="0" borderId="62" xfId="0" applyNumberFormat="1" applyFont="1" applyBorder="1" applyAlignment="1">
      <alignment horizontal="center" vertical="center" wrapText="1"/>
    </xf>
    <xf numFmtId="167" fontId="95" fillId="0" borderId="89" xfId="0" applyNumberFormat="1" applyFont="1" applyBorder="1" applyAlignment="1">
      <alignment vertical="center"/>
    </xf>
    <xf numFmtId="0" fontId="72" fillId="0" borderId="87" xfId="0" applyFont="1" applyBorder="1"/>
    <xf numFmtId="167" fontId="88" fillId="0" borderId="85" xfId="11" applyNumberFormat="1" applyFont="1" applyBorder="1" applyAlignment="1">
      <alignment horizontal="right" vertical="center"/>
    </xf>
    <xf numFmtId="5" fontId="72" fillId="0" borderId="64" xfId="0" applyNumberFormat="1" applyFont="1" applyBorder="1"/>
    <xf numFmtId="5" fontId="72" fillId="0" borderId="61" xfId="0" applyNumberFormat="1" applyFont="1" applyBorder="1"/>
    <xf numFmtId="0" fontId="51" fillId="14" borderId="62" xfId="0" applyFont="1" applyFill="1" applyBorder="1" applyAlignment="1">
      <alignment horizontal="center" vertical="center" wrapText="1"/>
    </xf>
    <xf numFmtId="0" fontId="51" fillId="15" borderId="98" xfId="0" applyFont="1" applyFill="1" applyBorder="1" applyAlignment="1">
      <alignment horizontal="center" vertical="center" wrapText="1"/>
    </xf>
    <xf numFmtId="166" fontId="52" fillId="0" borderId="74" xfId="0" applyNumberFormat="1" applyFont="1" applyBorder="1" applyAlignment="1">
      <alignment horizontal="center" vertical="center" wrapText="1"/>
    </xf>
    <xf numFmtId="166" fontId="90" fillId="0" borderId="74" xfId="0" applyNumberFormat="1" applyFont="1" applyBorder="1" applyAlignment="1">
      <alignment horizontal="center" vertical="center" wrapText="1"/>
    </xf>
    <xf numFmtId="166" fontId="85" fillId="0" borderId="85" xfId="0" applyNumberFormat="1" applyFont="1" applyBorder="1" applyAlignment="1">
      <alignment horizontal="center" vertical="center" wrapText="1"/>
    </xf>
    <xf numFmtId="0" fontId="72" fillId="0" borderId="86" xfId="0" applyFont="1" applyBorder="1"/>
    <xf numFmtId="0" fontId="72" fillId="0" borderId="81" xfId="0" applyFont="1" applyBorder="1"/>
    <xf numFmtId="0" fontId="72" fillId="0" borderId="112" xfId="0" applyFont="1" applyBorder="1"/>
    <xf numFmtId="0" fontId="0" fillId="0" borderId="96" xfId="0" applyBorder="1" applyAlignment="1">
      <alignment horizontal="center" vertical="center"/>
    </xf>
    <xf numFmtId="166" fontId="51" fillId="0" borderId="58" xfId="5" applyNumberFormat="1" applyFont="1" applyBorder="1" applyAlignment="1">
      <alignment horizontal="center" vertical="center" wrapText="1"/>
    </xf>
    <xf numFmtId="166" fontId="52" fillId="0" borderId="58" xfId="5" applyNumberFormat="1" applyFont="1" applyBorder="1" applyAlignment="1">
      <alignment horizontal="center" vertical="center" wrapText="1"/>
    </xf>
    <xf numFmtId="167" fontId="17" fillId="0" borderId="58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66" fontId="51" fillId="0" borderId="105" xfId="5" applyNumberFormat="1" applyFont="1" applyBorder="1" applyAlignment="1">
      <alignment horizontal="center" vertical="center" wrapText="1"/>
    </xf>
    <xf numFmtId="166" fontId="52" fillId="0" borderId="105" xfId="5" applyNumberFormat="1" applyFont="1" applyBorder="1" applyAlignment="1">
      <alignment horizontal="center" vertical="center" wrapText="1"/>
    </xf>
    <xf numFmtId="167" fontId="17" fillId="0" borderId="105" xfId="0" applyNumberFormat="1" applyFont="1" applyBorder="1" applyAlignment="1">
      <alignment horizontal="center" vertical="center"/>
    </xf>
    <xf numFmtId="0" fontId="51" fillId="14" borderId="69" xfId="0" applyFont="1" applyFill="1" applyBorder="1" applyAlignment="1">
      <alignment horizontal="center" vertical="center" wrapText="1"/>
    </xf>
    <xf numFmtId="166" fontId="51" fillId="0" borderId="121" xfId="5" applyNumberFormat="1" applyFont="1" applyBorder="1" applyAlignment="1">
      <alignment horizontal="center" vertical="center" wrapText="1"/>
    </xf>
    <xf numFmtId="166" fontId="51" fillId="0" borderId="68" xfId="5" applyNumberFormat="1" applyFont="1" applyBorder="1" applyAlignment="1">
      <alignment horizontal="center" vertical="center" wrapText="1"/>
    </xf>
    <xf numFmtId="166" fontId="51" fillId="0" borderId="113" xfId="5" applyNumberFormat="1" applyFont="1" applyBorder="1" applyAlignment="1">
      <alignment horizontal="center" vertical="center" wrapText="1"/>
    </xf>
    <xf numFmtId="0" fontId="44" fillId="0" borderId="99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72" fillId="0" borderId="73" xfId="0" applyFont="1" applyBorder="1"/>
    <xf numFmtId="0" fontId="72" fillId="0" borderId="76" xfId="0" applyFont="1" applyBorder="1"/>
    <xf numFmtId="0" fontId="72" fillId="0" borderId="110" xfId="0" applyFont="1" applyBorder="1"/>
    <xf numFmtId="167" fontId="79" fillId="0" borderId="76" xfId="11" applyNumberFormat="1" applyFont="1" applyBorder="1" applyAlignment="1">
      <alignment horizontal="center" vertical="center"/>
    </xf>
    <xf numFmtId="167" fontId="79" fillId="0" borderId="100" xfId="11" applyNumberFormat="1" applyFont="1" applyBorder="1" applyAlignment="1">
      <alignment horizontal="center" vertical="center"/>
    </xf>
    <xf numFmtId="167" fontId="0" fillId="0" borderId="58" xfId="0" applyNumberFormat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168" fontId="100" fillId="0" borderId="57" xfId="0" applyNumberFormat="1" applyFont="1" applyBorder="1" applyAlignment="1">
      <alignment horizontal="center" vertical="center"/>
    </xf>
    <xf numFmtId="0" fontId="0" fillId="0" borderId="57" xfId="0" applyBorder="1"/>
    <xf numFmtId="167" fontId="50" fillId="0" borderId="103" xfId="11" applyNumberFormat="1" applyFont="1" applyFill="1" applyBorder="1" applyAlignment="1">
      <alignment horizontal="center" vertical="center"/>
    </xf>
    <xf numFmtId="167" fontId="50" fillId="0" borderId="64" xfId="11" applyNumberFormat="1" applyFont="1" applyFill="1" applyBorder="1" applyAlignment="1">
      <alignment horizontal="center" vertical="center"/>
    </xf>
    <xf numFmtId="167" fontId="72" fillId="0" borderId="58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167" fontId="72" fillId="0" borderId="105" xfId="0" applyNumberFormat="1" applyFont="1" applyBorder="1" applyAlignment="1">
      <alignment horizontal="center" vertical="center"/>
    </xf>
    <xf numFmtId="0" fontId="0" fillId="0" borderId="106" xfId="0" applyBorder="1" applyAlignment="1">
      <alignment horizontal="left" vertical="center" wrapText="1"/>
    </xf>
    <xf numFmtId="167" fontId="0" fillId="0" borderId="63" xfId="11" applyNumberFormat="1" applyFont="1" applyBorder="1" applyAlignment="1">
      <alignment horizontal="center" vertical="center"/>
    </xf>
    <xf numFmtId="167" fontId="0" fillId="0" borderId="62" xfId="11" applyNumberFormat="1" applyFont="1" applyBorder="1" applyAlignment="1">
      <alignment horizontal="center" vertical="center"/>
    </xf>
    <xf numFmtId="167" fontId="50" fillId="0" borderId="61" xfId="11" applyNumberFormat="1" applyFont="1" applyFill="1" applyBorder="1" applyAlignment="1">
      <alignment horizontal="center" vertical="center"/>
    </xf>
    <xf numFmtId="167" fontId="72" fillId="18" borderId="68" xfId="0" applyNumberFormat="1" applyFont="1" applyFill="1" applyBorder="1" applyAlignment="1">
      <alignment horizontal="center" vertical="center"/>
    </xf>
    <xf numFmtId="166" fontId="83" fillId="0" borderId="107" xfId="0" applyNumberFormat="1" applyFont="1" applyBorder="1" applyAlignment="1">
      <alignment horizontal="center" vertical="center" wrapText="1"/>
    </xf>
    <xf numFmtId="166" fontId="83" fillId="0" borderId="74" xfId="0" applyNumberFormat="1" applyFont="1" applyBorder="1" applyAlignment="1">
      <alignment horizontal="center" vertical="center" wrapText="1"/>
    </xf>
    <xf numFmtId="167" fontId="72" fillId="0" borderId="96" xfId="11" applyNumberFormat="1" applyFont="1" applyBorder="1" applyAlignment="1">
      <alignment horizontal="center" vertical="center"/>
    </xf>
    <xf numFmtId="167" fontId="72" fillId="0" borderId="56" xfId="11" applyNumberFormat="1" applyFont="1" applyBorder="1" applyAlignment="1">
      <alignment horizontal="center" vertical="center"/>
    </xf>
    <xf numFmtId="167" fontId="72" fillId="0" borderId="57" xfId="11" applyNumberFormat="1" applyFont="1" applyBorder="1" applyAlignment="1">
      <alignment horizontal="center" vertical="center"/>
    </xf>
    <xf numFmtId="167" fontId="72" fillId="0" borderId="102" xfId="11" applyNumberFormat="1" applyFont="1" applyBorder="1" applyAlignment="1">
      <alignment horizontal="center" vertical="center"/>
    </xf>
    <xf numFmtId="167" fontId="72" fillId="0" borderId="104" xfId="11" applyNumberFormat="1" applyFont="1" applyBorder="1" applyAlignment="1">
      <alignment horizontal="center" vertical="center"/>
    </xf>
    <xf numFmtId="167" fontId="72" fillId="0" borderId="106" xfId="11" applyNumberFormat="1" applyFont="1" applyBorder="1" applyAlignment="1">
      <alignment horizontal="center" vertical="center"/>
    </xf>
    <xf numFmtId="167" fontId="0" fillId="0" borderId="121" xfId="11" applyNumberFormat="1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1" xfId="0" applyBorder="1" applyAlignment="1">
      <alignment horizontal="left" vertical="center" wrapText="1"/>
    </xf>
    <xf numFmtId="169" fontId="0" fillId="0" borderId="121" xfId="0" applyNumberFormat="1" applyBorder="1" applyAlignment="1">
      <alignment horizontal="center" vertical="center"/>
    </xf>
    <xf numFmtId="166" fontId="0" fillId="0" borderId="57" xfId="5" applyNumberFormat="1" applyFont="1" applyBorder="1" applyAlignment="1">
      <alignment horizontal="center" vertical="center"/>
    </xf>
    <xf numFmtId="166" fontId="52" fillId="0" borderId="104" xfId="5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13" xfId="0" applyBorder="1"/>
    <xf numFmtId="168" fontId="100" fillId="0" borderId="105" xfId="0" applyNumberFormat="1" applyFont="1" applyBorder="1" applyAlignment="1">
      <alignment horizontal="center" vertical="center"/>
    </xf>
    <xf numFmtId="167" fontId="0" fillId="0" borderId="105" xfId="0" applyNumberFormat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169" fontId="0" fillId="11" borderId="96" xfId="0" applyNumberFormat="1" applyFill="1" applyBorder="1" applyAlignment="1">
      <alignment horizontal="center" vertical="center"/>
    </xf>
    <xf numFmtId="169" fontId="0" fillId="11" borderId="58" xfId="0" applyNumberFormat="1" applyFill="1" applyBorder="1" applyAlignment="1">
      <alignment horizontal="center" vertical="center"/>
    </xf>
    <xf numFmtId="167" fontId="0" fillId="0" borderId="107" xfId="11" applyNumberFormat="1" applyFont="1" applyBorder="1" applyAlignment="1">
      <alignment horizontal="center" vertical="center"/>
    </xf>
    <xf numFmtId="167" fontId="0" fillId="0" borderId="74" xfId="11" applyNumberFormat="1" applyFont="1" applyBorder="1" applyAlignment="1">
      <alignment horizontal="center" vertical="center"/>
    </xf>
    <xf numFmtId="167" fontId="0" fillId="0" borderId="84" xfId="11" applyNumberFormat="1" applyFont="1" applyBorder="1" applyAlignment="1">
      <alignment horizontal="center" vertical="center"/>
    </xf>
    <xf numFmtId="167" fontId="72" fillId="0" borderId="4" xfId="0" applyNumberFormat="1" applyFont="1" applyBorder="1" applyAlignment="1">
      <alignment horizontal="center" vertical="center"/>
    </xf>
    <xf numFmtId="0" fontId="72" fillId="0" borderId="114" xfId="0" applyFont="1" applyBorder="1"/>
    <xf numFmtId="0" fontId="72" fillId="0" borderId="95" xfId="0" applyFont="1" applyBorder="1"/>
    <xf numFmtId="0" fontId="72" fillId="0" borderId="1" xfId="0" applyFont="1" applyBorder="1" applyAlignment="1">
      <alignment horizontal="left" vertical="center" wrapText="1"/>
    </xf>
    <xf numFmtId="0" fontId="102" fillId="0" borderId="1" xfId="0" applyFont="1" applyBorder="1" applyAlignment="1">
      <alignment horizontal="left" vertical="center" wrapText="1"/>
    </xf>
    <xf numFmtId="168" fontId="60" fillId="0" borderId="85" xfId="0" applyNumberFormat="1" applyFont="1" applyBorder="1" applyAlignment="1">
      <alignment horizontal="right" vertical="center" wrapText="1"/>
    </xf>
    <xf numFmtId="169" fontId="0" fillId="0" borderId="0" xfId="0" applyNumberFormat="1"/>
    <xf numFmtId="167" fontId="0" fillId="0" borderId="80" xfId="11" applyNumberFormat="1" applyFont="1" applyBorder="1" applyAlignment="1">
      <alignment horizontal="center" vertical="center"/>
    </xf>
    <xf numFmtId="167" fontId="0" fillId="0" borderId="81" xfId="11" applyNumberFormat="1" applyFont="1" applyBorder="1" applyAlignment="1">
      <alignment horizontal="center" vertical="center"/>
    </xf>
    <xf numFmtId="167" fontId="0" fillId="0" borderId="112" xfId="11" applyNumberFormat="1" applyFont="1" applyBorder="1" applyAlignment="1">
      <alignment horizontal="center" vertical="center"/>
    </xf>
    <xf numFmtId="169" fontId="71" fillId="0" borderId="103" xfId="0" applyNumberFormat="1" applyFont="1" applyBorder="1" applyAlignment="1">
      <alignment vertical="center"/>
    </xf>
    <xf numFmtId="169" fontId="71" fillId="0" borderId="64" xfId="0" applyNumberFormat="1" applyFont="1" applyBorder="1" applyAlignment="1">
      <alignment vertical="center"/>
    </xf>
    <xf numFmtId="0" fontId="71" fillId="0" borderId="64" xfId="0" applyFont="1" applyBorder="1" applyAlignment="1">
      <alignment vertical="center"/>
    </xf>
    <xf numFmtId="0" fontId="0" fillId="0" borderId="64" xfId="0" applyBorder="1" applyAlignment="1">
      <alignment horizontal="left" vertical="center" wrapText="1"/>
    </xf>
    <xf numFmtId="166" fontId="51" fillId="0" borderId="62" xfId="0" applyNumberFormat="1" applyFont="1" applyBorder="1" applyAlignment="1">
      <alignment horizontal="center" vertical="center" wrapText="1"/>
    </xf>
    <xf numFmtId="166" fontId="52" fillId="0" borderId="62" xfId="0" applyNumberFormat="1" applyFont="1" applyBorder="1" applyAlignment="1">
      <alignment horizontal="center" vertical="center" wrapText="1"/>
    </xf>
    <xf numFmtId="166" fontId="57" fillId="0" borderId="74" xfId="0" applyNumberFormat="1" applyFont="1" applyBorder="1" applyAlignment="1">
      <alignment horizontal="center" vertical="center" wrapText="1"/>
    </xf>
    <xf numFmtId="0" fontId="53" fillId="0" borderId="64" xfId="0" applyFont="1" applyBorder="1" applyAlignment="1">
      <alignment vertical="center"/>
    </xf>
    <xf numFmtId="167" fontId="0" fillId="18" borderId="64" xfId="0" applyNumberFormat="1" applyFill="1" applyBorder="1" applyAlignment="1">
      <alignment horizontal="center" vertical="center"/>
    </xf>
    <xf numFmtId="167" fontId="50" fillId="18" borderId="61" xfId="0" applyNumberFormat="1" applyFont="1" applyFill="1" applyBorder="1" applyAlignment="1">
      <alignment horizontal="center" vertical="center"/>
    </xf>
    <xf numFmtId="167" fontId="45" fillId="0" borderId="75" xfId="11" applyNumberFormat="1" applyFont="1" applyBorder="1" applyAlignment="1">
      <alignment horizontal="center" vertical="center"/>
    </xf>
    <xf numFmtId="167" fontId="0" fillId="0" borderId="93" xfId="11" applyNumberFormat="1" applyFont="1" applyBorder="1" applyAlignment="1">
      <alignment horizontal="center" vertical="center"/>
    </xf>
    <xf numFmtId="167" fontId="0" fillId="18" borderId="76" xfId="0" applyNumberFormat="1" applyFill="1" applyBorder="1" applyAlignment="1">
      <alignment horizontal="center" vertical="center"/>
    </xf>
    <xf numFmtId="169" fontId="71" fillId="0" borderId="60" xfId="0" applyNumberFormat="1" applyFont="1" applyBorder="1" applyAlignment="1">
      <alignment vertical="center"/>
    </xf>
    <xf numFmtId="166" fontId="51" fillId="0" borderId="68" xfId="5" applyNumberFormat="1" applyFont="1" applyFill="1" applyBorder="1" applyAlignment="1">
      <alignment horizontal="center" vertical="center" wrapText="1"/>
    </xf>
    <xf numFmtId="166" fontId="51" fillId="0" borderId="1" xfId="5" applyNumberFormat="1" applyFont="1" applyFill="1" applyBorder="1" applyAlignment="1">
      <alignment horizontal="center" vertical="center" wrapText="1"/>
    </xf>
    <xf numFmtId="166" fontId="52" fillId="0" borderId="1" xfId="5" applyNumberFormat="1" applyFont="1" applyFill="1" applyBorder="1" applyAlignment="1">
      <alignment horizontal="center" vertical="center" wrapText="1"/>
    </xf>
    <xf numFmtId="3" fontId="72" fillId="0" borderId="76" xfId="5" applyNumberFormat="1" applyFont="1" applyFill="1" applyBorder="1"/>
    <xf numFmtId="167" fontId="0" fillId="0" borderId="118" xfId="0" applyNumberFormat="1" applyBorder="1" applyAlignment="1">
      <alignment horizontal="center" vertical="center"/>
    </xf>
    <xf numFmtId="0" fontId="72" fillId="0" borderId="58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2" fillId="0" borderId="86" xfId="0" applyFont="1" applyBorder="1" applyAlignment="1">
      <alignment horizontal="center" vertical="center"/>
    </xf>
    <xf numFmtId="0" fontId="72" fillId="0" borderId="81" xfId="0" applyFont="1" applyBorder="1" applyAlignment="1">
      <alignment horizontal="center" vertical="center"/>
    </xf>
    <xf numFmtId="5" fontId="72" fillId="0" borderId="103" xfId="0" applyNumberFormat="1" applyFont="1" applyBorder="1" applyAlignment="1">
      <alignment horizontal="center" vertical="center"/>
    </xf>
    <xf numFmtId="5" fontId="72" fillId="0" borderId="64" xfId="0" applyNumberFormat="1" applyFont="1" applyBorder="1" applyAlignment="1">
      <alignment horizontal="center" vertical="center"/>
    </xf>
    <xf numFmtId="0" fontId="72" fillId="0" borderId="87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 wrapText="1"/>
    </xf>
    <xf numFmtId="0" fontId="79" fillId="0" borderId="65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91" fillId="0" borderId="1" xfId="1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5" fillId="0" borderId="1" xfId="10" applyFont="1" applyBorder="1" applyAlignment="1">
      <alignment horizontal="center" vertical="center" wrapText="1"/>
    </xf>
    <xf numFmtId="0" fontId="62" fillId="0" borderId="68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 wrapText="1"/>
    </xf>
    <xf numFmtId="166" fontId="62" fillId="0" borderId="68" xfId="5" applyNumberFormat="1" applyFont="1" applyBorder="1" applyAlignment="1">
      <alignment horizontal="center" vertical="center"/>
    </xf>
    <xf numFmtId="167" fontId="62" fillId="0" borderId="76" xfId="11" applyNumberFormat="1" applyFont="1" applyBorder="1" applyAlignment="1">
      <alignment horizontal="center" vertical="center"/>
    </xf>
    <xf numFmtId="169" fontId="62" fillId="0" borderId="57" xfId="0" applyNumberFormat="1" applyFont="1" applyBorder="1" applyAlignment="1">
      <alignment horizontal="center" vertical="center"/>
    </xf>
    <xf numFmtId="169" fontId="62" fillId="0" borderId="1" xfId="0" applyNumberFormat="1" applyFont="1" applyBorder="1" applyAlignment="1">
      <alignment horizontal="center" vertical="center"/>
    </xf>
    <xf numFmtId="0" fontId="62" fillId="0" borderId="1" xfId="0" applyFont="1" applyBorder="1"/>
    <xf numFmtId="167" fontId="62" fillId="18" borderId="102" xfId="0" applyNumberFormat="1" applyFont="1" applyFill="1" applyBorder="1" applyAlignment="1">
      <alignment horizontal="center" vertical="center"/>
    </xf>
    <xf numFmtId="167" fontId="62" fillId="0" borderId="57" xfId="11" applyNumberFormat="1" applyFont="1" applyBorder="1" applyAlignment="1">
      <alignment horizontal="center" vertical="center"/>
    </xf>
    <xf numFmtId="167" fontId="62" fillId="0" borderId="102" xfId="11" applyNumberFormat="1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06" fillId="0" borderId="1" xfId="10" applyFont="1" applyBorder="1" applyAlignment="1">
      <alignment horizontal="center" vertical="center" wrapText="1"/>
    </xf>
    <xf numFmtId="0" fontId="107" fillId="0" borderId="1" xfId="10" applyFont="1" applyBorder="1" applyAlignment="1">
      <alignment horizontal="center" vertical="center" wrapText="1"/>
    </xf>
    <xf numFmtId="0" fontId="107" fillId="0" borderId="1" xfId="10" applyFont="1" applyBorder="1" applyAlignment="1">
      <alignment horizontal="center" vertical="top" wrapText="1"/>
    </xf>
    <xf numFmtId="0" fontId="108" fillId="0" borderId="76" xfId="0" applyFont="1" applyBorder="1" applyAlignment="1">
      <alignment horizontal="center" vertical="center" wrapText="1"/>
    </xf>
    <xf numFmtId="0" fontId="106" fillId="0" borderId="76" xfId="10" applyFont="1" applyBorder="1" applyAlignment="1">
      <alignment horizontal="center" vertical="center" wrapText="1"/>
    </xf>
    <xf numFmtId="14" fontId="71" fillId="0" borderId="124" xfId="0" applyNumberFormat="1" applyFont="1" applyBorder="1" applyAlignment="1">
      <alignment horizontal="center" vertical="center" wrapText="1"/>
    </xf>
    <xf numFmtId="167" fontId="71" fillId="0" borderId="68" xfId="11" applyNumberFormat="1" applyFont="1" applyBorder="1" applyAlignment="1">
      <alignment horizontal="center" vertical="center" wrapText="1"/>
    </xf>
    <xf numFmtId="0" fontId="109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14" fontId="98" fillId="0" borderId="0" xfId="0" applyNumberFormat="1" applyFont="1" applyAlignment="1">
      <alignment horizontal="center"/>
    </xf>
    <xf numFmtId="0" fontId="78" fillId="0" borderId="98" xfId="0" applyFont="1" applyBorder="1" applyAlignment="1">
      <alignment vertical="center" wrapText="1"/>
    </xf>
    <xf numFmtId="0" fontId="76" fillId="0" borderId="116" xfId="0" applyFont="1" applyBorder="1" applyAlignment="1">
      <alignment horizontal="center" vertical="center" wrapText="1"/>
    </xf>
    <xf numFmtId="0" fontId="73" fillId="14" borderId="103" xfId="0" applyFont="1" applyFill="1" applyBorder="1" applyAlignment="1">
      <alignment horizontal="center" vertical="center" wrapText="1"/>
    </xf>
    <xf numFmtId="0" fontId="73" fillId="16" borderId="64" xfId="0" applyFont="1" applyFill="1" applyBorder="1" applyAlignment="1">
      <alignment horizontal="center" vertical="center" wrapText="1"/>
    </xf>
    <xf numFmtId="0" fontId="73" fillId="14" borderId="64" xfId="0" applyFont="1" applyFill="1" applyBorder="1" applyAlignment="1">
      <alignment horizontal="center" vertical="center" wrapText="1"/>
    </xf>
    <xf numFmtId="0" fontId="73" fillId="15" borderId="64" xfId="0" applyFont="1" applyFill="1" applyBorder="1" applyAlignment="1">
      <alignment horizontal="center" vertical="center" wrapText="1"/>
    </xf>
    <xf numFmtId="0" fontId="73" fillId="15" borderId="61" xfId="0" applyFont="1" applyFill="1" applyBorder="1" applyAlignment="1">
      <alignment horizontal="center" vertical="center" wrapText="1"/>
    </xf>
    <xf numFmtId="0" fontId="73" fillId="14" borderId="88" xfId="0" applyFont="1" applyFill="1" applyBorder="1" applyAlignment="1">
      <alignment horizontal="center" vertical="center" wrapText="1"/>
    </xf>
    <xf numFmtId="0" fontId="73" fillId="14" borderId="75" xfId="0" applyFont="1" applyFill="1" applyBorder="1" applyAlignment="1">
      <alignment horizontal="center" vertical="center" wrapText="1"/>
    </xf>
    <xf numFmtId="0" fontId="73" fillId="14" borderId="63" xfId="0" applyFont="1" applyFill="1" applyBorder="1" applyAlignment="1">
      <alignment horizontal="center" vertical="center" wrapText="1"/>
    </xf>
    <xf numFmtId="0" fontId="73" fillId="16" borderId="93" xfId="0" applyFont="1" applyFill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/>
    </xf>
    <xf numFmtId="0" fontId="79" fillId="0" borderId="1" xfId="0" applyFont="1" applyBorder="1" applyAlignment="1">
      <alignment horizontal="center" vertical="center" wrapText="1"/>
    </xf>
    <xf numFmtId="49" fontId="80" fillId="0" borderId="76" xfId="10" applyNumberFormat="1" applyFont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 vertical="center"/>
    </xf>
    <xf numFmtId="167" fontId="79" fillId="0" borderId="71" xfId="11" applyNumberFormat="1" applyFont="1" applyFill="1" applyBorder="1" applyAlignment="1">
      <alignment vertical="center"/>
    </xf>
    <xf numFmtId="167" fontId="71" fillId="0" borderId="4" xfId="11" applyNumberFormat="1" applyFont="1" applyFill="1" applyBorder="1" applyAlignment="1">
      <alignment horizontal="center" vertical="center" wrapText="1"/>
    </xf>
    <xf numFmtId="167" fontId="71" fillId="0" borderId="4" xfId="11" applyNumberFormat="1" applyFont="1" applyBorder="1" applyAlignment="1">
      <alignment horizontal="right" vertical="center" wrapText="1"/>
    </xf>
    <xf numFmtId="167" fontId="71" fillId="0" borderId="91" xfId="11" applyNumberFormat="1" applyFont="1" applyBorder="1" applyAlignment="1">
      <alignment horizontal="right" vertical="center" wrapText="1"/>
    </xf>
    <xf numFmtId="167" fontId="79" fillId="0" borderId="108" xfId="0" applyNumberFormat="1" applyFont="1" applyBorder="1" applyAlignment="1">
      <alignment horizontal="center" vertical="center"/>
    </xf>
    <xf numFmtId="167" fontId="79" fillId="0" borderId="91" xfId="0" applyNumberFormat="1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167" fontId="71" fillId="0" borderId="57" xfId="11" applyNumberFormat="1" applyFont="1" applyFill="1" applyBorder="1" applyAlignment="1">
      <alignment vertical="center" wrapText="1"/>
    </xf>
    <xf numFmtId="167" fontId="71" fillId="0" borderId="1" xfId="11" applyNumberFormat="1" applyFont="1" applyBorder="1" applyAlignment="1">
      <alignment horizontal="right" vertical="center" wrapText="1"/>
    </xf>
    <xf numFmtId="167" fontId="71" fillId="0" borderId="102" xfId="11" applyNumberFormat="1" applyFont="1" applyBorder="1" applyAlignment="1">
      <alignment horizontal="right" vertical="center" wrapText="1"/>
    </xf>
    <xf numFmtId="167" fontId="79" fillId="0" borderId="70" xfId="0" applyNumberFormat="1" applyFont="1" applyBorder="1" applyAlignment="1">
      <alignment horizontal="center" vertical="center"/>
    </xf>
    <xf numFmtId="167" fontId="79" fillId="0" borderId="102" xfId="0" applyNumberFormat="1" applyFont="1" applyBorder="1" applyAlignment="1">
      <alignment horizontal="center" vertical="center"/>
    </xf>
    <xf numFmtId="167" fontId="71" fillId="0" borderId="65" xfId="11" applyNumberFormat="1" applyFont="1" applyFill="1" applyBorder="1" applyAlignment="1">
      <alignment vertical="center" wrapText="1"/>
    </xf>
    <xf numFmtId="14" fontId="79" fillId="0" borderId="124" xfId="0" applyNumberFormat="1" applyFont="1" applyBorder="1" applyAlignment="1">
      <alignment horizontal="center" vertical="center"/>
    </xf>
    <xf numFmtId="167" fontId="71" fillId="0" borderId="70" xfId="11" applyNumberFormat="1" applyFont="1" applyFill="1" applyBorder="1" applyAlignment="1">
      <alignment vertical="center" wrapText="1"/>
    </xf>
    <xf numFmtId="167" fontId="79" fillId="0" borderId="59" xfId="11" applyNumberFormat="1" applyFont="1" applyFill="1" applyBorder="1" applyAlignment="1">
      <alignment horizontal="center" vertical="center"/>
    </xf>
    <xf numFmtId="167" fontId="71" fillId="0" borderId="59" xfId="11" applyNumberFormat="1" applyFont="1" applyBorder="1" applyAlignment="1">
      <alignment horizontal="right" vertical="center" wrapText="1"/>
    </xf>
    <xf numFmtId="167" fontId="71" fillId="0" borderId="94" xfId="11" applyNumberFormat="1" applyFont="1" applyBorder="1" applyAlignment="1">
      <alignment horizontal="right" vertical="center" wrapText="1"/>
    </xf>
    <xf numFmtId="167" fontId="79" fillId="0" borderId="99" xfId="0" applyNumberFormat="1" applyFont="1" applyBorder="1" applyAlignment="1">
      <alignment horizontal="center" vertical="center"/>
    </xf>
    <xf numFmtId="167" fontId="79" fillId="0" borderId="112" xfId="0" applyNumberFormat="1" applyFont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 wrapText="1"/>
    </xf>
    <xf numFmtId="167" fontId="79" fillId="2" borderId="103" xfId="11" applyNumberFormat="1" applyFont="1" applyFill="1" applyBorder="1" applyAlignment="1">
      <alignment vertical="center"/>
    </xf>
    <xf numFmtId="167" fontId="79" fillId="0" borderId="64" xfId="11" applyNumberFormat="1" applyFont="1" applyFill="1" applyBorder="1" applyAlignment="1">
      <alignment horizontal="center" vertical="center"/>
    </xf>
    <xf numFmtId="167" fontId="71" fillId="0" borderId="64" xfId="11" applyNumberFormat="1" applyFont="1" applyBorder="1" applyAlignment="1">
      <alignment horizontal="center" vertical="center" wrapText="1"/>
    </xf>
    <xf numFmtId="167" fontId="71" fillId="0" borderId="64" xfId="11" applyNumberFormat="1" applyFont="1" applyBorder="1" applyAlignment="1">
      <alignment horizontal="right" vertical="center" wrapText="1"/>
    </xf>
    <xf numFmtId="167" fontId="71" fillId="0" borderId="61" xfId="11" applyNumberFormat="1" applyFont="1" applyBorder="1" applyAlignment="1">
      <alignment horizontal="center" vertical="center" wrapText="1"/>
    </xf>
    <xf numFmtId="167" fontId="79" fillId="0" borderId="67" xfId="0" applyNumberFormat="1" applyFont="1" applyBorder="1" applyAlignment="1">
      <alignment horizontal="center" vertical="center"/>
    </xf>
    <xf numFmtId="167" fontId="79" fillId="0" borderId="61" xfId="0" applyNumberFormat="1" applyFont="1" applyBorder="1" applyAlignment="1">
      <alignment horizontal="center" vertical="center"/>
    </xf>
    <xf numFmtId="167" fontId="79" fillId="0" borderId="4" xfId="11" applyNumberFormat="1" applyFont="1" applyFill="1" applyBorder="1" applyAlignment="1">
      <alignment horizontal="center" vertical="center"/>
    </xf>
    <xf numFmtId="167" fontId="71" fillId="0" borderId="4" xfId="11" applyNumberFormat="1" applyFont="1" applyBorder="1" applyAlignment="1">
      <alignment horizontal="center" vertical="center" wrapText="1"/>
    </xf>
    <xf numFmtId="167" fontId="71" fillId="0" borderId="91" xfId="11" applyNumberFormat="1" applyFont="1" applyBorder="1" applyAlignment="1">
      <alignment horizontal="center" vertical="center" wrapText="1"/>
    </xf>
    <xf numFmtId="168" fontId="79" fillId="0" borderId="71" xfId="0" applyNumberFormat="1" applyFont="1" applyBorder="1" applyAlignment="1">
      <alignment horizontal="center" vertical="center"/>
    </xf>
    <xf numFmtId="168" fontId="79" fillId="0" borderId="4" xfId="0" applyNumberFormat="1" applyFont="1" applyBorder="1" applyAlignment="1">
      <alignment horizontal="center" vertical="center"/>
    </xf>
    <xf numFmtId="167" fontId="79" fillId="0" borderId="57" xfId="11" applyNumberFormat="1" applyFont="1" applyFill="1" applyBorder="1" applyAlignment="1">
      <alignment vertical="center"/>
    </xf>
    <xf numFmtId="167" fontId="71" fillId="0" borderId="102" xfId="11" applyNumberFormat="1" applyFont="1" applyBorder="1" applyAlignment="1">
      <alignment horizontal="center" vertical="center" wrapText="1"/>
    </xf>
    <xf numFmtId="167" fontId="79" fillId="0" borderId="118" xfId="0" applyNumberFormat="1" applyFont="1" applyBorder="1" applyAlignment="1">
      <alignment horizontal="center" vertical="center"/>
    </xf>
    <xf numFmtId="168" fontId="79" fillId="0" borderId="57" xfId="0" applyNumberFormat="1" applyFont="1" applyBorder="1" applyAlignment="1">
      <alignment horizontal="center" vertical="center"/>
    </xf>
    <xf numFmtId="168" fontId="79" fillId="0" borderId="1" xfId="0" applyNumberFormat="1" applyFont="1" applyBorder="1" applyAlignment="1">
      <alignment horizontal="center" vertical="center"/>
    </xf>
    <xf numFmtId="14" fontId="71" fillId="0" borderId="109" xfId="0" applyNumberFormat="1" applyFont="1" applyBorder="1" applyAlignment="1">
      <alignment horizontal="center" vertical="center" wrapText="1"/>
    </xf>
    <xf numFmtId="167" fontId="71" fillId="0" borderId="59" xfId="11" applyNumberFormat="1" applyFont="1" applyFill="1" applyBorder="1" applyAlignment="1">
      <alignment horizontal="center" vertical="center" wrapText="1"/>
    </xf>
    <xf numFmtId="167" fontId="71" fillId="0" borderId="59" xfId="11" applyNumberFormat="1" applyFont="1" applyBorder="1" applyAlignment="1">
      <alignment horizontal="center" vertical="center" wrapText="1"/>
    </xf>
    <xf numFmtId="167" fontId="71" fillId="0" borderId="94" xfId="11" applyNumberFormat="1" applyFont="1" applyBorder="1" applyAlignment="1">
      <alignment horizontal="center" vertical="center" wrapText="1"/>
    </xf>
    <xf numFmtId="167" fontId="79" fillId="0" borderId="120" xfId="0" applyNumberFormat="1" applyFont="1" applyBorder="1" applyAlignment="1">
      <alignment horizontal="center" vertical="center"/>
    </xf>
    <xf numFmtId="168" fontId="79" fillId="0" borderId="65" xfId="0" applyNumberFormat="1" applyFont="1" applyBorder="1" applyAlignment="1">
      <alignment horizontal="center" vertical="center"/>
    </xf>
    <xf numFmtId="168" fontId="79" fillId="0" borderId="59" xfId="0" applyNumberFormat="1" applyFont="1" applyBorder="1" applyAlignment="1">
      <alignment horizontal="center" vertical="center"/>
    </xf>
    <xf numFmtId="167" fontId="79" fillId="0" borderId="94" xfId="0" applyNumberFormat="1" applyFont="1" applyBorder="1" applyAlignment="1">
      <alignment horizontal="center" vertical="center"/>
    </xf>
    <xf numFmtId="49" fontId="80" fillId="0" borderId="83" xfId="10" applyNumberFormat="1" applyFont="1" applyBorder="1" applyAlignment="1">
      <alignment horizontal="center" vertical="center" wrapText="1"/>
    </xf>
    <xf numFmtId="167" fontId="79" fillId="0" borderId="103" xfId="11" applyNumberFormat="1" applyFont="1" applyFill="1" applyBorder="1" applyAlignment="1">
      <alignment horizontal="center" vertical="center" wrapText="1"/>
    </xf>
    <xf numFmtId="167" fontId="79" fillId="0" borderId="64" xfId="11" applyNumberFormat="1" applyFont="1" applyFill="1" applyBorder="1" applyAlignment="1">
      <alignment horizontal="center" vertical="center" wrapText="1"/>
    </xf>
    <xf numFmtId="167" fontId="79" fillId="0" borderId="64" xfId="0" applyNumberFormat="1" applyFont="1" applyBorder="1" applyAlignment="1">
      <alignment horizontal="center" vertical="center"/>
    </xf>
    <xf numFmtId="167" fontId="79" fillId="0" borderId="78" xfId="0" applyNumberFormat="1" applyFont="1" applyBorder="1" applyAlignment="1">
      <alignment horizontal="center" vertical="center"/>
    </xf>
    <xf numFmtId="167" fontId="79" fillId="0" borderId="71" xfId="11" applyNumberFormat="1" applyFont="1" applyFill="1" applyBorder="1" applyAlignment="1">
      <alignment horizontal="center" vertical="center" wrapText="1"/>
    </xf>
    <xf numFmtId="167" fontId="79" fillId="0" borderId="4" xfId="11" applyNumberFormat="1" applyFont="1" applyFill="1" applyBorder="1" applyAlignment="1">
      <alignment horizontal="center" vertical="center" wrapText="1"/>
    </xf>
    <xf numFmtId="167" fontId="79" fillId="0" borderId="57" xfId="11" applyNumberFormat="1" applyFont="1" applyFill="1" applyBorder="1" applyAlignment="1">
      <alignment horizontal="center" vertical="center" wrapText="1"/>
    </xf>
    <xf numFmtId="167" fontId="79" fillId="0" borderId="1" xfId="11" applyNumberFormat="1" applyFont="1" applyFill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/>
    </xf>
    <xf numFmtId="167" fontId="79" fillId="0" borderId="57" xfId="11" applyNumberFormat="1" applyFont="1" applyBorder="1" applyAlignment="1">
      <alignment horizontal="center" vertical="center"/>
    </xf>
    <xf numFmtId="167" fontId="79" fillId="0" borderId="1" xfId="11" applyNumberFormat="1" applyFont="1" applyBorder="1" applyAlignment="1">
      <alignment horizontal="center" vertical="center"/>
    </xf>
    <xf numFmtId="0" fontId="80" fillId="0" borderId="78" xfId="10" applyFont="1" applyBorder="1" applyAlignment="1">
      <alignment horizontal="center" vertical="center" wrapText="1"/>
    </xf>
    <xf numFmtId="167" fontId="71" fillId="0" borderId="57" xfId="11" applyNumberFormat="1" applyFont="1" applyBorder="1" applyAlignment="1">
      <alignment horizontal="center" vertical="center" wrapText="1"/>
    </xf>
    <xf numFmtId="167" fontId="79" fillId="0" borderId="57" xfId="0" applyNumberFormat="1" applyFont="1" applyBorder="1" applyAlignment="1">
      <alignment horizontal="center" vertical="center"/>
    </xf>
    <xf numFmtId="167" fontId="79" fillId="0" borderId="1" xfId="0" applyNumberFormat="1" applyFont="1" applyBorder="1" applyAlignment="1">
      <alignment horizontal="center" vertical="center"/>
    </xf>
    <xf numFmtId="167" fontId="71" fillId="0" borderId="57" xfId="11" applyNumberFormat="1" applyFont="1" applyFill="1" applyBorder="1" applyAlignment="1">
      <alignment horizontal="center" vertical="center" wrapText="1"/>
    </xf>
    <xf numFmtId="49" fontId="80" fillId="0" borderId="76" xfId="10" applyNumberFormat="1" applyFont="1" applyBorder="1" applyAlignment="1">
      <alignment horizontal="center" wrapText="1"/>
    </xf>
    <xf numFmtId="167" fontId="71" fillId="0" borderId="1" xfId="11" applyNumberFormat="1" applyFont="1" applyFill="1" applyBorder="1" applyAlignment="1">
      <alignment horizontal="right" vertical="center" wrapText="1"/>
    </xf>
    <xf numFmtId="167" fontId="79" fillId="0" borderId="118" xfId="11" applyNumberFormat="1" applyFont="1" applyBorder="1" applyAlignment="1">
      <alignment horizontal="center" vertical="center"/>
    </xf>
    <xf numFmtId="168" fontId="79" fillId="0" borderId="57" xfId="11" applyNumberFormat="1" applyFont="1" applyBorder="1" applyAlignment="1">
      <alignment horizontal="center" vertical="center"/>
    </xf>
    <xf numFmtId="168" fontId="79" fillId="0" borderId="1" xfId="11" applyNumberFormat="1" applyFont="1" applyBorder="1" applyAlignment="1">
      <alignment horizontal="center" vertical="center"/>
    </xf>
    <xf numFmtId="167" fontId="79" fillId="0" borderId="118" xfId="0" applyNumberFormat="1" applyFont="1" applyBorder="1" applyAlignment="1">
      <alignment horizontal="right" vertical="center"/>
    </xf>
    <xf numFmtId="168" fontId="79" fillId="0" borderId="57" xfId="0" applyNumberFormat="1" applyFont="1" applyBorder="1" applyAlignment="1">
      <alignment horizontal="right" vertical="center"/>
    </xf>
    <xf numFmtId="168" fontId="79" fillId="0" borderId="1" xfId="0" applyNumberFormat="1" applyFont="1" applyBorder="1" applyAlignment="1">
      <alignment horizontal="right" vertical="center"/>
    </xf>
    <xf numFmtId="167" fontId="79" fillId="0" borderId="118" xfId="11" applyNumberFormat="1" applyFont="1" applyBorder="1" applyAlignment="1">
      <alignment horizontal="right" vertical="center"/>
    </xf>
    <xf numFmtId="168" fontId="79" fillId="0" borderId="57" xfId="11" applyNumberFormat="1" applyFont="1" applyBorder="1" applyAlignment="1">
      <alignment horizontal="right" vertical="center"/>
    </xf>
    <xf numFmtId="168" fontId="79" fillId="0" borderId="1" xfId="11" applyNumberFormat="1" applyFont="1" applyBorder="1" applyAlignment="1">
      <alignment horizontal="right" vertical="center"/>
    </xf>
    <xf numFmtId="49" fontId="79" fillId="0" borderId="68" xfId="0" applyNumberFormat="1" applyFont="1" applyBorder="1" applyAlignment="1">
      <alignment horizontal="center" vertical="center"/>
    </xf>
    <xf numFmtId="167" fontId="79" fillId="0" borderId="65" xfId="11" applyNumberFormat="1" applyFont="1" applyBorder="1" applyAlignment="1">
      <alignment horizontal="center" vertical="center"/>
    </xf>
    <xf numFmtId="167" fontId="79" fillId="0" borderId="59" xfId="11" applyNumberFormat="1" applyFont="1" applyBorder="1" applyAlignment="1">
      <alignment horizontal="center" vertical="center"/>
    </xf>
    <xf numFmtId="167" fontId="79" fillId="0" borderId="120" xfId="11" applyNumberFormat="1" applyFont="1" applyBorder="1" applyAlignment="1">
      <alignment horizontal="right" vertical="center"/>
    </xf>
    <xf numFmtId="168" fontId="79" fillId="0" borderId="65" xfId="11" applyNumberFormat="1" applyFont="1" applyBorder="1" applyAlignment="1">
      <alignment horizontal="right" vertical="center"/>
    </xf>
    <xf numFmtId="168" fontId="79" fillId="0" borderId="59" xfId="11" applyNumberFormat="1" applyFont="1" applyBorder="1" applyAlignment="1">
      <alignment horizontal="right" vertical="center"/>
    </xf>
    <xf numFmtId="167" fontId="79" fillId="0" borderId="103" xfId="11" applyNumberFormat="1" applyFont="1" applyBorder="1" applyAlignment="1">
      <alignment horizontal="center" vertical="center"/>
    </xf>
    <xf numFmtId="167" fontId="79" fillId="0" borderId="64" xfId="11" applyNumberFormat="1" applyFont="1" applyBorder="1" applyAlignment="1">
      <alignment horizontal="center" vertical="center"/>
    </xf>
    <xf numFmtId="167" fontId="79" fillId="0" borderId="67" xfId="11" applyNumberFormat="1" applyFont="1" applyBorder="1" applyAlignment="1">
      <alignment horizontal="right" vertical="center"/>
    </xf>
    <xf numFmtId="167" fontId="79" fillId="0" borderId="71" xfId="11" applyNumberFormat="1" applyFont="1" applyBorder="1" applyAlignment="1">
      <alignment horizontal="center" vertical="center"/>
    </xf>
    <xf numFmtId="167" fontId="79" fillId="0" borderId="4" xfId="11" applyNumberFormat="1" applyFont="1" applyBorder="1" applyAlignment="1">
      <alignment horizontal="center" vertical="center"/>
    </xf>
    <xf numFmtId="167" fontId="79" fillId="0" borderId="108" xfId="11" applyNumberFormat="1" applyFont="1" applyBorder="1" applyAlignment="1">
      <alignment horizontal="right" vertical="center"/>
    </xf>
    <xf numFmtId="49" fontId="80" fillId="0" borderId="76" xfId="10" applyNumberFormat="1" applyFont="1" applyBorder="1" applyAlignment="1">
      <alignment horizontal="left" vertical="center" wrapText="1"/>
    </xf>
    <xf numFmtId="167" fontId="71" fillId="0" borderId="65" xfId="11" applyNumberFormat="1" applyFont="1" applyBorder="1" applyAlignment="1">
      <alignment horizontal="center" vertical="center" wrapText="1"/>
    </xf>
    <xf numFmtId="167" fontId="79" fillId="0" borderId="65" xfId="0" applyNumberFormat="1" applyFont="1" applyBorder="1" applyAlignment="1">
      <alignment horizontal="center" vertical="center"/>
    </xf>
    <xf numFmtId="167" fontId="79" fillId="0" borderId="59" xfId="0" applyNumberFormat="1" applyFont="1" applyBorder="1" applyAlignment="1">
      <alignment horizontal="center" vertical="center"/>
    </xf>
    <xf numFmtId="167" fontId="71" fillId="0" borderId="103" xfId="11" applyNumberFormat="1" applyFont="1" applyBorder="1" applyAlignment="1">
      <alignment horizontal="center" vertical="center" wrapText="1"/>
    </xf>
    <xf numFmtId="167" fontId="71" fillId="0" borderId="71" xfId="11" applyNumberFormat="1" applyFont="1" applyBorder="1" applyAlignment="1">
      <alignment horizontal="center" vertical="center" wrapText="1"/>
    </xf>
    <xf numFmtId="167" fontId="79" fillId="0" borderId="71" xfId="0" applyNumberFormat="1" applyFont="1" applyBorder="1" applyAlignment="1">
      <alignment horizontal="center" vertical="center"/>
    </xf>
    <xf numFmtId="167" fontId="79" fillId="0" borderId="4" xfId="0" applyNumberFormat="1" applyFont="1" applyBorder="1" applyAlignment="1">
      <alignment horizontal="center" vertical="center"/>
    </xf>
    <xf numFmtId="0" fontId="80" fillId="0" borderId="76" xfId="10" applyFont="1" applyBorder="1" applyAlignment="1">
      <alignment horizontal="center" vertical="center" wrapText="1"/>
    </xf>
    <xf numFmtId="14" fontId="71" fillId="0" borderId="109" xfId="5" applyNumberFormat="1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167" fontId="79" fillId="0" borderId="71" xfId="11" applyNumberFormat="1" applyFont="1" applyBorder="1" applyAlignment="1">
      <alignment horizontal="right" vertical="center"/>
    </xf>
    <xf numFmtId="167" fontId="79" fillId="0" borderId="4" xfId="11" applyNumberFormat="1" applyFont="1" applyBorder="1" applyAlignment="1">
      <alignment horizontal="right" vertical="center"/>
    </xf>
    <xf numFmtId="167" fontId="79" fillId="0" borderId="57" xfId="11" applyNumberFormat="1" applyFont="1" applyBorder="1" applyAlignment="1">
      <alignment horizontal="right" vertical="center"/>
    </xf>
    <xf numFmtId="167" fontId="79" fillId="0" borderId="1" xfId="11" applyNumberFormat="1" applyFont="1" applyBorder="1" applyAlignment="1">
      <alignment horizontal="right" vertical="center"/>
    </xf>
    <xf numFmtId="0" fontId="79" fillId="0" borderId="70" xfId="0" applyFont="1" applyBorder="1" applyAlignment="1">
      <alignment horizontal="center" vertical="center" wrapText="1"/>
    </xf>
    <xf numFmtId="0" fontId="80" fillId="0" borderId="115" xfId="10" applyFont="1" applyBorder="1" applyAlignment="1">
      <alignment horizontal="center" vertical="center" wrapText="1"/>
    </xf>
    <xf numFmtId="167" fontId="71" fillId="0" borderId="81" xfId="11" applyNumberFormat="1" applyFont="1" applyBorder="1" applyAlignment="1">
      <alignment horizontal="center" vertical="center" wrapText="1"/>
    </xf>
    <xf numFmtId="167" fontId="71" fillId="0" borderId="81" xfId="11" applyNumberFormat="1" applyFont="1" applyBorder="1" applyAlignment="1">
      <alignment horizontal="right" vertical="center" wrapText="1"/>
    </xf>
    <xf numFmtId="167" fontId="71" fillId="0" borderId="112" xfId="11" applyNumberFormat="1" applyFont="1" applyBorder="1" applyAlignment="1">
      <alignment horizontal="center" vertical="center" wrapText="1"/>
    </xf>
    <xf numFmtId="167" fontId="79" fillId="0" borderId="90" xfId="11" applyNumberFormat="1" applyFont="1" applyBorder="1" applyAlignment="1">
      <alignment horizontal="right" vertical="center"/>
    </xf>
    <xf numFmtId="167" fontId="79" fillId="0" borderId="80" xfId="11" applyNumberFormat="1" applyFont="1" applyBorder="1" applyAlignment="1">
      <alignment horizontal="right" vertical="center"/>
    </xf>
    <xf numFmtId="167" fontId="79" fillId="0" borderId="81" xfId="11" applyNumberFormat="1" applyFont="1" applyBorder="1" applyAlignment="1">
      <alignment horizontal="right" vertical="center"/>
    </xf>
    <xf numFmtId="167" fontId="79" fillId="0" borderId="81" xfId="0" applyNumberFormat="1" applyFont="1" applyBorder="1" applyAlignment="1">
      <alignment horizontal="center" vertical="center"/>
    </xf>
    <xf numFmtId="0" fontId="79" fillId="0" borderId="86" xfId="0" applyFont="1" applyBorder="1" applyAlignment="1">
      <alignment horizontal="center" vertical="center"/>
    </xf>
    <xf numFmtId="0" fontId="79" fillId="0" borderId="86" xfId="0" applyFont="1" applyBorder="1" applyAlignment="1">
      <alignment horizontal="center" vertical="center" wrapText="1"/>
    </xf>
    <xf numFmtId="0" fontId="80" fillId="0" borderId="0" xfId="10" applyFont="1" applyBorder="1" applyAlignment="1">
      <alignment horizontal="center" vertical="center" wrapText="1"/>
    </xf>
    <xf numFmtId="49" fontId="79" fillId="0" borderId="4" xfId="0" applyNumberFormat="1" applyFont="1" applyBorder="1" applyAlignment="1">
      <alignment horizontal="center" vertical="center" wrapText="1"/>
    </xf>
    <xf numFmtId="49" fontId="80" fillId="0" borderId="111" xfId="10" applyNumberFormat="1" applyFont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 vertical="center" wrapText="1"/>
    </xf>
    <xf numFmtId="167" fontId="79" fillId="0" borderId="57" xfId="11" applyNumberFormat="1" applyFont="1" applyBorder="1" applyAlignment="1">
      <alignment horizontal="center" vertical="center" wrapText="1"/>
    </xf>
    <xf numFmtId="167" fontId="79" fillId="0" borderId="1" xfId="11" applyNumberFormat="1" applyFont="1" applyBorder="1" applyAlignment="1">
      <alignment horizontal="center" vertical="center" wrapText="1"/>
    </xf>
    <xf numFmtId="49" fontId="79" fillId="0" borderId="59" xfId="0" applyNumberFormat="1" applyFont="1" applyBorder="1" applyAlignment="1">
      <alignment horizontal="center" vertical="center" wrapText="1"/>
    </xf>
    <xf numFmtId="0" fontId="80" fillId="0" borderId="83" xfId="10" applyFont="1" applyBorder="1" applyAlignment="1">
      <alignment horizontal="center" vertical="center" wrapText="1"/>
    </xf>
    <xf numFmtId="49" fontId="79" fillId="0" borderId="68" xfId="0" applyNumberFormat="1" applyFont="1" applyBorder="1" applyAlignment="1">
      <alignment horizontal="center" vertical="center" wrapText="1"/>
    </xf>
    <xf numFmtId="49" fontId="80" fillId="0" borderId="78" xfId="10" applyNumberFormat="1" applyFont="1" applyBorder="1" applyAlignment="1">
      <alignment horizontal="center" vertical="center" wrapText="1"/>
    </xf>
    <xf numFmtId="167" fontId="79" fillId="0" borderId="65" xfId="11" applyNumberFormat="1" applyFont="1" applyBorder="1" applyAlignment="1">
      <alignment horizontal="right" vertical="center"/>
    </xf>
    <xf numFmtId="167" fontId="79" fillId="0" borderId="59" xfId="11" applyNumberFormat="1" applyFont="1" applyBorder="1" applyAlignment="1">
      <alignment horizontal="right" vertical="center"/>
    </xf>
    <xf numFmtId="167" fontId="79" fillId="0" borderId="88" xfId="11" applyNumberFormat="1" applyFont="1" applyBorder="1" applyAlignment="1">
      <alignment horizontal="right" vertical="center"/>
    </xf>
    <xf numFmtId="167" fontId="79" fillId="0" borderId="103" xfId="11" applyNumberFormat="1" applyFont="1" applyBorder="1" applyAlignment="1">
      <alignment horizontal="right" vertical="center"/>
    </xf>
    <xf numFmtId="167" fontId="79" fillId="0" borderId="64" xfId="11" applyNumberFormat="1" applyFont="1" applyBorder="1" applyAlignment="1">
      <alignment horizontal="right" vertical="center"/>
    </xf>
    <xf numFmtId="167" fontId="79" fillId="0" borderId="125" xfId="11" applyNumberFormat="1" applyFont="1" applyBorder="1" applyAlignment="1">
      <alignment horizontal="right" vertical="center"/>
    </xf>
    <xf numFmtId="167" fontId="79" fillId="0" borderId="68" xfId="11" applyNumberFormat="1" applyFont="1" applyBorder="1" applyAlignment="1">
      <alignment horizontal="right" vertical="center"/>
    </xf>
    <xf numFmtId="171" fontId="79" fillId="0" borderId="118" xfId="11" applyNumberFormat="1" applyFont="1" applyBorder="1" applyAlignment="1">
      <alignment horizontal="right" vertical="center"/>
    </xf>
    <xf numFmtId="171" fontId="79" fillId="0" borderId="57" xfId="11" applyNumberFormat="1" applyFont="1" applyBorder="1" applyAlignment="1">
      <alignment horizontal="right" vertical="center"/>
    </xf>
    <xf numFmtId="171" fontId="79" fillId="0" borderId="1" xfId="11" applyNumberFormat="1" applyFont="1" applyBorder="1" applyAlignment="1">
      <alignment horizontal="right" vertical="center"/>
    </xf>
    <xf numFmtId="14" fontId="71" fillId="0" borderId="123" xfId="0" applyNumberFormat="1" applyFont="1" applyBorder="1" applyAlignment="1">
      <alignment horizontal="center" vertical="center" wrapText="1"/>
    </xf>
    <xf numFmtId="14" fontId="71" fillId="0" borderId="126" xfId="0" applyNumberFormat="1" applyFont="1" applyBorder="1" applyAlignment="1">
      <alignment horizontal="center" vertical="center" wrapText="1"/>
    </xf>
    <xf numFmtId="14" fontId="71" fillId="0" borderId="127" xfId="0" applyNumberFormat="1" applyFont="1" applyBorder="1" applyAlignment="1">
      <alignment horizontal="center" vertical="center" wrapText="1"/>
    </xf>
    <xf numFmtId="49" fontId="104" fillId="0" borderId="1" xfId="0" applyNumberFormat="1" applyFont="1" applyBorder="1" applyAlignment="1">
      <alignment horizontal="center" vertical="center"/>
    </xf>
    <xf numFmtId="167" fontId="79" fillId="0" borderId="70" xfId="11" applyNumberFormat="1" applyFont="1" applyBorder="1" applyAlignment="1">
      <alignment horizontal="right" vertical="center"/>
    </xf>
    <xf numFmtId="0" fontId="111" fillId="0" borderId="74" xfId="0" applyFont="1" applyBorder="1" applyAlignment="1">
      <alignment vertical="center"/>
    </xf>
    <xf numFmtId="166" fontId="104" fillId="0" borderId="74" xfId="0" applyNumberFormat="1" applyFont="1" applyBorder="1" applyAlignment="1">
      <alignment vertical="center"/>
    </xf>
    <xf numFmtId="167" fontId="76" fillId="0" borderId="84" xfId="11" applyNumberFormat="1" applyFont="1" applyBorder="1" applyAlignment="1">
      <alignment horizontal="right" vertical="center"/>
    </xf>
    <xf numFmtId="167" fontId="76" fillId="0" borderId="88" xfId="11" applyNumberFormat="1" applyFont="1" applyBorder="1" applyAlignment="1">
      <alignment horizontal="right" vertical="center"/>
    </xf>
    <xf numFmtId="166" fontId="76" fillId="0" borderId="0" xfId="0" applyNumberFormat="1" applyFont="1" applyAlignment="1">
      <alignment horizontal="center" vertical="center" wrapText="1"/>
    </xf>
    <xf numFmtId="167" fontId="76" fillId="0" borderId="0" xfId="11" applyNumberFormat="1" applyFont="1" applyBorder="1" applyAlignment="1">
      <alignment horizontal="center" vertical="center" wrapText="1"/>
    </xf>
    <xf numFmtId="167" fontId="76" fillId="0" borderId="0" xfId="11" applyNumberFormat="1" applyFont="1" applyBorder="1" applyAlignment="1">
      <alignment horizontal="right" vertical="center"/>
    </xf>
    <xf numFmtId="0" fontId="79" fillId="0" borderId="0" xfId="0" applyFont="1" applyAlignment="1">
      <alignment horizontal="center"/>
    </xf>
    <xf numFmtId="0" fontId="76" fillId="0" borderId="0" xfId="0" applyFont="1"/>
    <xf numFmtId="14" fontId="76" fillId="0" borderId="0" xfId="0" applyNumberFormat="1" applyFont="1" applyAlignment="1">
      <alignment horizontal="center"/>
    </xf>
    <xf numFmtId="168" fontId="79" fillId="0" borderId="70" xfId="0" applyNumberFormat="1" applyFont="1" applyBorder="1" applyAlignment="1">
      <alignment horizontal="center" vertical="center"/>
    </xf>
    <xf numFmtId="168" fontId="79" fillId="0" borderId="81" xfId="0" applyNumberFormat="1" applyFont="1" applyBorder="1" applyAlignment="1">
      <alignment horizontal="center" vertical="center"/>
    </xf>
    <xf numFmtId="168" fontId="79" fillId="17" borderId="64" xfId="0" applyNumberFormat="1" applyFont="1" applyFill="1" applyBorder="1" applyAlignment="1">
      <alignment horizontal="center" vertical="center"/>
    </xf>
    <xf numFmtId="168" fontId="79" fillId="0" borderId="64" xfId="0" applyNumberFormat="1" applyFont="1" applyBorder="1" applyAlignment="1">
      <alignment horizontal="center" vertical="center"/>
    </xf>
    <xf numFmtId="168" fontId="79" fillId="0" borderId="4" xfId="0" applyNumberFormat="1" applyFont="1" applyBorder="1"/>
    <xf numFmtId="168" fontId="79" fillId="0" borderId="1" xfId="0" applyNumberFormat="1" applyFont="1" applyBorder="1"/>
    <xf numFmtId="168" fontId="79" fillId="0" borderId="59" xfId="0" applyNumberFormat="1" applyFont="1" applyBorder="1"/>
    <xf numFmtId="0" fontId="79" fillId="0" borderId="78" xfId="0" applyFont="1" applyBorder="1"/>
    <xf numFmtId="0" fontId="79" fillId="0" borderId="4" xfId="0" applyFont="1" applyBorder="1"/>
    <xf numFmtId="0" fontId="79" fillId="0" borderId="1" xfId="0" applyFont="1" applyBorder="1"/>
    <xf numFmtId="0" fontId="79" fillId="0" borderId="81" xfId="0" applyFont="1" applyBorder="1"/>
    <xf numFmtId="0" fontId="79" fillId="0" borderId="59" xfId="0" applyFont="1" applyBorder="1"/>
    <xf numFmtId="0" fontId="79" fillId="0" borderId="64" xfId="0" applyFont="1" applyBorder="1"/>
    <xf numFmtId="0" fontId="80" fillId="0" borderId="78" xfId="10" applyFont="1" applyBorder="1" applyAlignment="1">
      <alignment horizontal="center" wrapText="1"/>
    </xf>
    <xf numFmtId="14" fontId="79" fillId="0" borderId="77" xfId="0" applyNumberFormat="1" applyFont="1" applyBorder="1" applyAlignment="1">
      <alignment horizontal="center" vertical="center"/>
    </xf>
    <xf numFmtId="167" fontId="79" fillId="0" borderId="70" xfId="11" applyNumberFormat="1" applyFont="1" applyBorder="1" applyAlignment="1">
      <alignment horizontal="center" vertical="center"/>
    </xf>
    <xf numFmtId="0" fontId="106" fillId="0" borderId="76" xfId="0" applyFont="1" applyBorder="1" applyAlignment="1">
      <alignment horizontal="center" vertical="center" wrapText="1"/>
    </xf>
    <xf numFmtId="168" fontId="79" fillId="0" borderId="107" xfId="0" applyNumberFormat="1" applyFont="1" applyBorder="1" applyAlignment="1">
      <alignment horizontal="center" vertical="center"/>
    </xf>
    <xf numFmtId="168" fontId="79" fillId="0" borderId="74" xfId="0" applyNumberFormat="1" applyFont="1" applyBorder="1" applyAlignment="1">
      <alignment horizontal="center" vertical="center"/>
    </xf>
    <xf numFmtId="168" fontId="76" fillId="0" borderId="103" xfId="0" applyNumberFormat="1" applyFont="1" applyBorder="1" applyAlignment="1">
      <alignment horizontal="center" vertical="center"/>
    </xf>
    <xf numFmtId="168" fontId="76" fillId="0" borderId="61" xfId="0" applyNumberFormat="1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6" fontId="79" fillId="0" borderId="0" xfId="0" applyNumberFormat="1" applyFont="1"/>
    <xf numFmtId="0" fontId="112" fillId="0" borderId="0" xfId="0" applyFont="1"/>
    <xf numFmtId="166" fontId="112" fillId="0" borderId="0" xfId="0" applyNumberFormat="1" applyFont="1"/>
    <xf numFmtId="0" fontId="113" fillId="0" borderId="0" xfId="0" applyFont="1"/>
    <xf numFmtId="0" fontId="109" fillId="0" borderId="0" xfId="0" applyFont="1"/>
    <xf numFmtId="0" fontId="98" fillId="0" borderId="0" xfId="0" applyFont="1"/>
    <xf numFmtId="167" fontId="73" fillId="0" borderId="85" xfId="11" applyNumberFormat="1" applyFont="1" applyFill="1" applyBorder="1" applyAlignment="1">
      <alignment horizontal="center" vertical="center" wrapText="1"/>
    </xf>
    <xf numFmtId="167" fontId="74" fillId="0" borderId="85" xfId="11" applyNumberFormat="1" applyFont="1" applyFill="1" applyBorder="1" applyAlignment="1">
      <alignment horizontal="center" vertical="center" wrapText="1"/>
    </xf>
    <xf numFmtId="0" fontId="111" fillId="0" borderId="122" xfId="0" applyFont="1" applyBorder="1" applyAlignment="1">
      <alignment horizontal="center" vertical="center" wrapText="1"/>
    </xf>
    <xf numFmtId="167" fontId="71" fillId="0" borderId="75" xfId="11" applyNumberFormat="1" applyFont="1" applyFill="1" applyBorder="1" applyAlignment="1">
      <alignment vertical="center" wrapText="1"/>
    </xf>
    <xf numFmtId="167" fontId="79" fillId="18" borderId="75" xfId="0" applyNumberFormat="1" applyFont="1" applyFill="1" applyBorder="1" applyAlignment="1">
      <alignment horizontal="center" vertical="center"/>
    </xf>
    <xf numFmtId="167" fontId="16" fillId="11" borderId="1" xfId="0" applyNumberFormat="1" applyFont="1" applyFill="1" applyBorder="1" applyAlignment="1">
      <alignment horizontal="center" vertical="center"/>
    </xf>
    <xf numFmtId="168" fontId="85" fillId="11" borderId="68" xfId="0" applyNumberFormat="1" applyFont="1" applyFill="1" applyBorder="1" applyAlignment="1">
      <alignment horizontal="center" vertical="center"/>
    </xf>
    <xf numFmtId="168" fontId="85" fillId="11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5" fillId="0" borderId="76" xfId="10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 wrapText="1"/>
    </xf>
    <xf numFmtId="14" fontId="23" fillId="0" borderId="92" xfId="0" applyNumberFormat="1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05" fillId="0" borderId="76" xfId="0" applyFont="1" applyBorder="1" applyAlignment="1">
      <alignment horizontal="center" vertical="center" wrapText="1"/>
    </xf>
    <xf numFmtId="0" fontId="115" fillId="0" borderId="76" xfId="0" applyFont="1" applyBorder="1" applyAlignment="1">
      <alignment horizontal="center" vertical="center" wrapText="1"/>
    </xf>
    <xf numFmtId="0" fontId="91" fillId="0" borderId="76" xfId="10" applyFont="1" applyBorder="1" applyAlignment="1">
      <alignment horizontal="center" vertical="center" wrapText="1"/>
    </xf>
    <xf numFmtId="14" fontId="79" fillId="0" borderId="95" xfId="0" applyNumberFormat="1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center"/>
    </xf>
    <xf numFmtId="0" fontId="116" fillId="0" borderId="1" xfId="1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168" fontId="62" fillId="0" borderId="81" xfId="0" applyNumberFormat="1" applyFont="1" applyBorder="1" applyAlignment="1">
      <alignment horizontal="center" vertical="center" wrapText="1"/>
    </xf>
    <xf numFmtId="168" fontId="62" fillId="0" borderId="1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170" fontId="62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8" fontId="62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17" fillId="0" borderId="4" xfId="10" applyFont="1" applyBorder="1" applyAlignment="1">
      <alignment horizontal="center" vertical="center" wrapText="1"/>
    </xf>
    <xf numFmtId="0" fontId="117" fillId="0" borderId="1" xfId="1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/>
    </xf>
    <xf numFmtId="168" fontId="27" fillId="2" borderId="59" xfId="0" applyNumberFormat="1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168" fontId="27" fillId="0" borderId="1" xfId="0" applyNumberFormat="1" applyFont="1" applyBorder="1" applyAlignment="1">
      <alignment horizontal="center" vertical="center" wrapText="1"/>
    </xf>
    <xf numFmtId="168" fontId="27" fillId="0" borderId="4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/>
    </xf>
    <xf numFmtId="0" fontId="62" fillId="0" borderId="4" xfId="0" applyFont="1" applyBorder="1"/>
    <xf numFmtId="0" fontId="50" fillId="0" borderId="63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0" fontId="50" fillId="0" borderId="62" xfId="0" applyFont="1" applyBorder="1" applyAlignment="1">
      <alignment horizontal="center" vertical="center" wrapText="1"/>
    </xf>
    <xf numFmtId="167" fontId="118" fillId="14" borderId="58" xfId="11" applyNumberFormat="1" applyFont="1" applyFill="1" applyBorder="1" applyAlignment="1">
      <alignment horizontal="center" vertical="center" wrapText="1"/>
    </xf>
    <xf numFmtId="167" fontId="118" fillId="15" borderId="56" xfId="11" applyNumberFormat="1" applyFont="1" applyFill="1" applyBorder="1" applyAlignment="1">
      <alignment horizontal="center" vertical="center" wrapText="1"/>
    </xf>
    <xf numFmtId="0" fontId="118" fillId="14" borderId="58" xfId="0" applyFont="1" applyFill="1" applyBorder="1" applyAlignment="1">
      <alignment horizontal="center" vertical="center" wrapText="1"/>
    </xf>
    <xf numFmtId="0" fontId="118" fillId="15" borderId="56" xfId="0" applyFont="1" applyFill="1" applyBorder="1" applyAlignment="1">
      <alignment horizontal="center" vertical="center" wrapText="1"/>
    </xf>
    <xf numFmtId="0" fontId="118" fillId="15" borderId="73" xfId="0" applyFont="1" applyFill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/>
    </xf>
    <xf numFmtId="166" fontId="53" fillId="0" borderId="1" xfId="5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68" xfId="0" applyNumberFormat="1" applyFont="1" applyBorder="1" applyAlignment="1">
      <alignment horizontal="center" vertical="center" wrapText="1"/>
    </xf>
    <xf numFmtId="167" fontId="79" fillId="0" borderId="86" xfId="11" applyNumberFormat="1" applyFont="1" applyBorder="1" applyAlignment="1">
      <alignment horizontal="right" vertical="center"/>
    </xf>
    <xf numFmtId="14" fontId="85" fillId="0" borderId="76" xfId="0" applyNumberFormat="1" applyFont="1" applyBorder="1" applyAlignment="1">
      <alignment horizontal="center" vertical="center" wrapText="1"/>
    </xf>
    <xf numFmtId="167" fontId="85" fillId="0" borderId="68" xfId="1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20" fillId="0" borderId="1" xfId="1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65" fillId="0" borderId="4" xfId="1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5" fillId="0" borderId="1" xfId="10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 vertical="top" wrapText="1"/>
    </xf>
    <xf numFmtId="0" fontId="121" fillId="0" borderId="1" xfId="0" applyFont="1" applyBorder="1" applyAlignment="1">
      <alignment horizontal="center" wrapText="1"/>
    </xf>
    <xf numFmtId="0" fontId="62" fillId="0" borderId="59" xfId="0" applyFont="1" applyBorder="1" applyAlignment="1">
      <alignment horizontal="center" vertical="center"/>
    </xf>
    <xf numFmtId="0" fontId="62" fillId="0" borderId="81" xfId="0" applyFont="1" applyBorder="1"/>
    <xf numFmtId="0" fontId="62" fillId="0" borderId="59" xfId="0" applyFont="1" applyBorder="1"/>
    <xf numFmtId="167" fontId="0" fillId="2" borderId="1" xfId="11" applyNumberFormat="1" applyFont="1" applyFill="1" applyBorder="1" applyAlignment="1">
      <alignment horizontal="center" vertical="center" wrapText="1"/>
    </xf>
    <xf numFmtId="167" fontId="7" fillId="2" borderId="1" xfId="11" applyNumberFormat="1" applyFont="1" applyFill="1" applyBorder="1" applyAlignment="1">
      <alignment horizontal="center" vertical="center" wrapText="1"/>
    </xf>
    <xf numFmtId="0" fontId="106" fillId="0" borderId="76" xfId="10" applyFont="1" applyBorder="1" applyAlignment="1">
      <alignment horizontal="center" vertical="top" wrapText="1"/>
    </xf>
    <xf numFmtId="49" fontId="65" fillId="0" borderId="76" xfId="10" applyNumberFormat="1" applyBorder="1" applyAlignment="1">
      <alignment horizontal="center" vertical="center" wrapText="1"/>
    </xf>
    <xf numFmtId="0" fontId="97" fillId="0" borderId="76" xfId="10" applyFont="1" applyBorder="1" applyAlignment="1">
      <alignment horizontal="center" vertical="center" wrapText="1"/>
    </xf>
    <xf numFmtId="49" fontId="65" fillId="0" borderId="78" xfId="10" applyNumberFormat="1" applyBorder="1" applyAlignment="1">
      <alignment horizontal="center" vertical="center" wrapText="1"/>
    </xf>
    <xf numFmtId="0" fontId="65" fillId="0" borderId="78" xfId="10" applyBorder="1" applyAlignment="1">
      <alignment horizontal="center" vertical="center" wrapText="1"/>
    </xf>
    <xf numFmtId="0" fontId="117" fillId="0" borderId="76" xfId="10" applyFont="1" applyBorder="1" applyAlignment="1">
      <alignment horizontal="center" vertical="center" wrapText="1"/>
    </xf>
    <xf numFmtId="0" fontId="120" fillId="0" borderId="76" xfId="10" applyFont="1" applyBorder="1" applyAlignment="1">
      <alignment horizontal="center" vertical="center" wrapText="1"/>
    </xf>
    <xf numFmtId="0" fontId="117" fillId="0" borderId="111" xfId="10" applyFont="1" applyBorder="1" applyAlignment="1">
      <alignment horizontal="center" vertical="center" wrapText="1"/>
    </xf>
    <xf numFmtId="0" fontId="65" fillId="0" borderId="111" xfId="10" applyBorder="1" applyAlignment="1">
      <alignment horizontal="center" vertical="center" wrapText="1"/>
    </xf>
    <xf numFmtId="0" fontId="62" fillId="0" borderId="76" xfId="0" applyFont="1" applyBorder="1" applyAlignment="1">
      <alignment horizontal="center" vertical="center" wrapText="1"/>
    </xf>
    <xf numFmtId="0" fontId="116" fillId="0" borderId="76" xfId="10" applyFont="1" applyBorder="1" applyAlignment="1">
      <alignment horizontal="center" vertical="center" wrapText="1"/>
    </xf>
    <xf numFmtId="0" fontId="65" fillId="0" borderId="76" xfId="10" applyFill="1" applyBorder="1" applyAlignment="1">
      <alignment horizontal="center" vertical="center" wrapText="1"/>
    </xf>
    <xf numFmtId="167" fontId="52" fillId="0" borderId="68" xfId="11" applyNumberFormat="1" applyFont="1" applyBorder="1" applyAlignment="1">
      <alignment horizontal="center" vertical="center" wrapText="1"/>
    </xf>
    <xf numFmtId="14" fontId="52" fillId="0" borderId="124" xfId="0" applyNumberFormat="1" applyFont="1" applyBorder="1" applyAlignment="1">
      <alignment horizontal="center" vertical="center" wrapText="1"/>
    </xf>
    <xf numFmtId="14" fontId="23" fillId="0" borderId="124" xfId="0" applyNumberFormat="1" applyFont="1" applyBorder="1" applyAlignment="1">
      <alignment horizontal="center" vertical="center"/>
    </xf>
    <xf numFmtId="14" fontId="0" fillId="0" borderId="124" xfId="0" applyNumberFormat="1" applyBorder="1" applyAlignment="1">
      <alignment horizontal="center" vertical="center"/>
    </xf>
    <xf numFmtId="14" fontId="85" fillId="0" borderId="124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5" fillId="0" borderId="0" xfId="10"/>
    <xf numFmtId="0" fontId="58" fillId="0" borderId="1" xfId="0" applyFont="1" applyBorder="1" applyAlignment="1">
      <alignment horizontal="left" vertical="center"/>
    </xf>
    <xf numFmtId="167" fontId="119" fillId="0" borderId="1" xfId="11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70" fontId="0" fillId="11" borderId="1" xfId="0" applyNumberForma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0" fontId="89" fillId="0" borderId="81" xfId="0" applyFont="1" applyBorder="1" applyAlignment="1">
      <alignment horizontal="center" vertical="center" wrapText="1"/>
    </xf>
    <xf numFmtId="0" fontId="94" fillId="0" borderId="1" xfId="10" applyFont="1" applyBorder="1" applyAlignment="1">
      <alignment horizontal="center" vertical="center" wrapText="1"/>
    </xf>
    <xf numFmtId="0" fontId="94" fillId="0" borderId="4" xfId="10" applyFont="1" applyBorder="1" applyAlignment="1">
      <alignment horizontal="center" vertical="center" wrapText="1"/>
    </xf>
    <xf numFmtId="0" fontId="122" fillId="0" borderId="81" xfId="10" applyFont="1" applyBorder="1" applyAlignment="1">
      <alignment horizontal="center" vertical="center" wrapText="1"/>
    </xf>
    <xf numFmtId="0" fontId="123" fillId="0" borderId="1" xfId="0" applyFont="1" applyBorder="1" applyAlignment="1">
      <alignment horizontal="center" wrapText="1"/>
    </xf>
    <xf numFmtId="0" fontId="123" fillId="0" borderId="59" xfId="0" applyFont="1" applyBorder="1" applyAlignment="1">
      <alignment horizontal="center" wrapText="1"/>
    </xf>
    <xf numFmtId="0" fontId="121" fillId="0" borderId="1" xfId="0" applyFont="1" applyBorder="1" applyAlignment="1">
      <alignment horizontal="center" vertical="center" wrapText="1"/>
    </xf>
    <xf numFmtId="0" fontId="121" fillId="0" borderId="0" xfId="0" applyFont="1" applyAlignment="1">
      <alignment horizontal="center" wrapText="1"/>
    </xf>
    <xf numFmtId="0" fontId="89" fillId="0" borderId="4" xfId="0" applyFont="1" applyBorder="1" applyAlignment="1">
      <alignment horizontal="center" vertical="center" wrapText="1"/>
    </xf>
    <xf numFmtId="0" fontId="122" fillId="0" borderId="4" xfId="1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 wrapText="1"/>
    </xf>
    <xf numFmtId="0" fontId="65" fillId="0" borderId="83" xfId="10" applyBorder="1" applyAlignment="1">
      <alignment horizontal="center" vertical="center" wrapText="1"/>
    </xf>
    <xf numFmtId="14" fontId="52" fillId="0" borderId="127" xfId="0" applyNumberFormat="1" applyFont="1" applyBorder="1" applyAlignment="1">
      <alignment horizontal="center" vertical="center" wrapText="1"/>
    </xf>
    <xf numFmtId="167" fontId="52" fillId="0" borderId="70" xfId="11" applyNumberFormat="1" applyFont="1" applyBorder="1" applyAlignment="1">
      <alignment horizontal="center" vertical="center" wrapText="1"/>
    </xf>
    <xf numFmtId="167" fontId="52" fillId="0" borderId="59" xfId="11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104" fillId="0" borderId="4" xfId="0" applyFont="1" applyBorder="1" applyAlignment="1">
      <alignment horizontal="center" vertical="center" wrapText="1"/>
    </xf>
    <xf numFmtId="14" fontId="71" fillId="0" borderId="118" xfId="0" applyNumberFormat="1" applyFont="1" applyBorder="1" applyAlignment="1">
      <alignment horizontal="center" vertical="center" wrapText="1"/>
    </xf>
    <xf numFmtId="0" fontId="117" fillId="0" borderId="91" xfId="10" applyFont="1" applyBorder="1" applyAlignment="1">
      <alignment horizontal="center" vertical="center" wrapText="1"/>
    </xf>
    <xf numFmtId="0" fontId="116" fillId="0" borderId="102" xfId="10" applyFont="1" applyBorder="1" applyAlignment="1">
      <alignment horizontal="center" vertical="center" wrapText="1"/>
    </xf>
    <xf numFmtId="0" fontId="65" fillId="0" borderId="102" xfId="10" applyFill="1" applyBorder="1" applyAlignment="1">
      <alignment horizontal="center" vertical="center" wrapText="1"/>
    </xf>
    <xf numFmtId="167" fontId="79" fillId="0" borderId="79" xfId="1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0" fontId="0" fillId="0" borderId="1" xfId="11" applyNumberFormat="1" applyFont="1" applyBorder="1" applyAlignment="1">
      <alignment horizontal="center" vertical="center"/>
    </xf>
    <xf numFmtId="167" fontId="27" fillId="0" borderId="1" xfId="11" applyNumberFormat="1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65" fillId="0" borderId="59" xfId="10" applyBorder="1" applyAlignment="1">
      <alignment horizontal="center" vertical="center" wrapText="1"/>
    </xf>
    <xf numFmtId="167" fontId="27" fillId="0" borderId="130" xfId="11" applyNumberFormat="1" applyFont="1" applyFill="1" applyBorder="1" applyAlignment="1">
      <alignment horizontal="center" vertical="center" wrapText="1"/>
    </xf>
    <xf numFmtId="167" fontId="79" fillId="0" borderId="99" xfId="11" applyNumberFormat="1" applyFont="1" applyBorder="1" applyAlignment="1">
      <alignment horizontal="right" vertical="center"/>
    </xf>
    <xf numFmtId="168" fontId="79" fillId="0" borderId="121" xfId="0" applyNumberFormat="1" applyFont="1" applyBorder="1" applyAlignment="1">
      <alignment horizontal="center" vertical="center"/>
    </xf>
    <xf numFmtId="168" fontId="79" fillId="0" borderId="58" xfId="0" applyNumberFormat="1" applyFont="1" applyBorder="1" applyAlignment="1">
      <alignment horizontal="center" vertical="center"/>
    </xf>
    <xf numFmtId="167" fontId="79" fillId="0" borderId="56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62" fillId="0" borderId="59" xfId="0" applyFont="1" applyBorder="1" applyAlignment="1">
      <alignment horizontal="center" vertical="center" wrapText="1"/>
    </xf>
    <xf numFmtId="0" fontId="89" fillId="0" borderId="59" xfId="0" applyFont="1" applyBorder="1" applyAlignment="1">
      <alignment horizontal="center" vertical="center" wrapText="1"/>
    </xf>
    <xf numFmtId="14" fontId="27" fillId="0" borderId="59" xfId="0" applyNumberFormat="1" applyFont="1" applyBorder="1" applyAlignment="1">
      <alignment horizontal="center" vertical="center"/>
    </xf>
    <xf numFmtId="167" fontId="27" fillId="0" borderId="59" xfId="11" applyNumberFormat="1" applyFont="1" applyFill="1" applyBorder="1" applyAlignment="1">
      <alignment horizontal="center" vertical="center" wrapText="1"/>
    </xf>
    <xf numFmtId="0" fontId="79" fillId="0" borderId="89" xfId="0" applyFont="1" applyBorder="1" applyAlignment="1">
      <alignment horizontal="center" vertical="center"/>
    </xf>
    <xf numFmtId="0" fontId="0" fillId="0" borderId="80" xfId="0" applyBorder="1"/>
    <xf numFmtId="168" fontId="100" fillId="0" borderId="81" xfId="0" applyNumberFormat="1" applyFont="1" applyBorder="1" applyAlignment="1">
      <alignment horizontal="center" vertical="center"/>
    </xf>
    <xf numFmtId="0" fontId="0" fillId="0" borderId="81" xfId="0" applyBorder="1"/>
    <xf numFmtId="0" fontId="0" fillId="0" borderId="8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17" borderId="0" xfId="0" applyFill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4" fillId="0" borderId="0" xfId="0" applyFont="1" applyAlignment="1">
      <alignment horizontal="center" wrapText="1"/>
    </xf>
    <xf numFmtId="0" fontId="124" fillId="0" borderId="1" xfId="0" applyFont="1" applyBorder="1" applyAlignment="1">
      <alignment horizontal="center" vertical="top" wrapText="1"/>
    </xf>
    <xf numFmtId="0" fontId="124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24" fillId="0" borderId="1" xfId="0" applyFont="1" applyBorder="1" applyAlignment="1">
      <alignment horizontal="center" wrapText="1"/>
    </xf>
    <xf numFmtId="0" fontId="123" fillId="0" borderId="1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/>
    </xf>
    <xf numFmtId="167" fontId="27" fillId="0" borderId="0" xfId="11" applyNumberFormat="1" applyFont="1" applyFill="1" applyBorder="1" applyAlignment="1">
      <alignment horizontal="center" vertical="center" wrapText="1"/>
    </xf>
    <xf numFmtId="0" fontId="65" fillId="0" borderId="1" xfId="10" applyFill="1" applyBorder="1" applyAlignment="1">
      <alignment horizontal="center" wrapText="1"/>
    </xf>
    <xf numFmtId="0" fontId="65" fillId="0" borderId="1" xfId="10" applyBorder="1" applyAlignment="1">
      <alignment horizontal="center" wrapText="1"/>
    </xf>
    <xf numFmtId="0" fontId="65" fillId="17" borderId="4" xfId="10" applyFill="1" applyBorder="1" applyAlignment="1">
      <alignment horizontal="center" vertical="center" wrapText="1"/>
    </xf>
    <xf numFmtId="0" fontId="65" fillId="17" borderId="1" xfId="10" applyFill="1" applyBorder="1" applyAlignment="1">
      <alignment horizontal="center" wrapText="1"/>
    </xf>
    <xf numFmtId="0" fontId="0" fillId="0" borderId="8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6" xfId="0" applyBorder="1"/>
    <xf numFmtId="0" fontId="0" fillId="0" borderId="109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73" fillId="0" borderId="95" xfId="11" applyNumberFormat="1" applyFont="1" applyFill="1" applyBorder="1" applyAlignment="1">
      <alignment horizontal="center" vertical="center" wrapText="1"/>
    </xf>
    <xf numFmtId="166" fontId="104" fillId="0" borderId="79" xfId="0" applyNumberFormat="1" applyFont="1" applyBorder="1" applyAlignment="1">
      <alignment horizontal="center" vertical="center" wrapText="1"/>
    </xf>
    <xf numFmtId="166" fontId="104" fillId="0" borderId="4" xfId="0" applyNumberFormat="1" applyFont="1" applyBorder="1" applyAlignment="1">
      <alignment horizontal="center" vertical="center" wrapText="1"/>
    </xf>
    <xf numFmtId="166" fontId="111" fillId="0" borderId="4" xfId="0" applyNumberFormat="1" applyFont="1" applyBorder="1" applyAlignment="1">
      <alignment horizontal="center" vertical="center" wrapText="1"/>
    </xf>
    <xf numFmtId="0" fontId="65" fillId="17" borderId="1" xfId="10" applyFill="1" applyBorder="1" applyAlignment="1">
      <alignment horizontal="center" vertical="center" wrapText="1"/>
    </xf>
    <xf numFmtId="167" fontId="71" fillId="0" borderId="76" xfId="11" applyNumberFormat="1" applyFont="1" applyBorder="1" applyAlignment="1">
      <alignment horizontal="center" vertical="center" wrapText="1"/>
    </xf>
    <xf numFmtId="167" fontId="79" fillId="0" borderId="75" xfId="11" applyNumberFormat="1" applyFont="1" applyBorder="1" applyAlignment="1">
      <alignment horizontal="right" vertical="center"/>
    </xf>
    <xf numFmtId="167" fontId="79" fillId="0" borderId="77" xfId="11" applyNumberFormat="1" applyFont="1" applyBorder="1" applyAlignment="1">
      <alignment horizontal="right" vertical="center"/>
    </xf>
    <xf numFmtId="167" fontId="79" fillId="0" borderId="92" xfId="11" applyNumberFormat="1" applyFont="1" applyBorder="1" applyAlignment="1">
      <alignment horizontal="right" vertical="center"/>
    </xf>
    <xf numFmtId="167" fontId="79" fillId="0" borderId="85" xfId="1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5" fillId="0" borderId="81" xfId="10" applyBorder="1" applyAlignment="1">
      <alignment horizontal="center" wrapText="1"/>
    </xf>
    <xf numFmtId="14" fontId="85" fillId="0" borderId="4" xfId="0" applyNumberFormat="1" applyFont="1" applyBorder="1" applyAlignment="1">
      <alignment horizontal="center" vertical="center" wrapText="1"/>
    </xf>
    <xf numFmtId="0" fontId="65" fillId="0" borderId="1" xfId="10" applyBorder="1" applyAlignment="1">
      <alignment horizontal="center" vertical="top" wrapText="1"/>
    </xf>
    <xf numFmtId="0" fontId="65" fillId="0" borderId="0" xfId="10" applyAlignment="1">
      <alignment horizontal="center" vertical="top" wrapText="1"/>
    </xf>
    <xf numFmtId="167" fontId="85" fillId="0" borderId="4" xfId="11" applyNumberFormat="1" applyFont="1" applyBorder="1" applyAlignment="1">
      <alignment horizontal="center" vertical="center" wrapText="1"/>
    </xf>
    <xf numFmtId="0" fontId="38" fillId="2" borderId="39" xfId="2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vertical="center" wrapText="1"/>
    </xf>
    <xf numFmtId="0" fontId="38" fillId="2" borderId="41" xfId="2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vertical="center" wrapText="1"/>
    </xf>
    <xf numFmtId="0" fontId="40" fillId="2" borderId="43" xfId="2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vertical="center" wrapText="1"/>
    </xf>
    <xf numFmtId="0" fontId="37" fillId="8" borderId="35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3" fontId="31" fillId="6" borderId="2" xfId="5" applyNumberFormat="1" applyFont="1" applyFill="1" applyBorder="1" applyAlignment="1" applyProtection="1">
      <alignment horizontal="center" vertical="center" wrapText="1"/>
      <protection locked="0"/>
    </xf>
    <xf numFmtId="0" fontId="31" fillId="10" borderId="10" xfId="2" applyFont="1" applyFill="1" applyBorder="1" applyAlignment="1" applyProtection="1">
      <alignment horizontal="center" vertical="center" wrapText="1"/>
      <protection locked="0"/>
    </xf>
    <xf numFmtId="0" fontId="31" fillId="10" borderId="25" xfId="2" applyFont="1" applyFill="1" applyBorder="1" applyAlignment="1" applyProtection="1">
      <alignment horizontal="center" vertical="center" wrapText="1"/>
      <protection locked="0"/>
    </xf>
    <xf numFmtId="1" fontId="31" fillId="10" borderId="10" xfId="2" applyNumberFormat="1" applyFont="1" applyFill="1" applyBorder="1" applyAlignment="1" applyProtection="1">
      <alignment horizontal="center" vertical="center" wrapText="1"/>
      <protection locked="0"/>
    </xf>
    <xf numFmtId="1" fontId="31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34" fillId="4" borderId="23" xfId="2" applyNumberFormat="1" applyFont="1" applyFill="1" applyBorder="1" applyAlignment="1" applyProtection="1">
      <alignment horizontal="center" vertical="center" wrapText="1"/>
      <protection locked="0"/>
    </xf>
    <xf numFmtId="165" fontId="34" fillId="4" borderId="26" xfId="2" applyNumberFormat="1" applyFont="1" applyFill="1" applyBorder="1" applyAlignment="1" applyProtection="1">
      <alignment horizontal="center" vertical="center" wrapText="1"/>
      <protection locked="0"/>
    </xf>
    <xf numFmtId="165" fontId="31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31" fillId="4" borderId="16" xfId="2" applyNumberFormat="1" applyFont="1" applyFill="1" applyBorder="1" applyAlignment="1" applyProtection="1">
      <alignment horizontal="center" vertical="center" wrapText="1"/>
      <protection locked="0"/>
    </xf>
    <xf numFmtId="3" fontId="31" fillId="4" borderId="13" xfId="2" applyNumberFormat="1" applyFont="1" applyFill="1" applyBorder="1" applyAlignment="1">
      <alignment horizontal="center" vertical="center" wrapText="1"/>
    </xf>
    <xf numFmtId="3" fontId="31" fillId="4" borderId="14" xfId="2" applyNumberFormat="1" applyFont="1" applyFill="1" applyBorder="1" applyAlignment="1">
      <alignment horizontal="center" vertical="center" wrapText="1"/>
    </xf>
    <xf numFmtId="4" fontId="34" fillId="0" borderId="49" xfId="5" applyNumberFormat="1" applyFont="1" applyFill="1" applyBorder="1" applyAlignment="1" applyProtection="1">
      <alignment horizontal="center" vertical="center" wrapText="1"/>
    </xf>
    <xf numFmtId="4" fontId="34" fillId="0" borderId="50" xfId="5" applyNumberFormat="1" applyFont="1" applyFill="1" applyBorder="1" applyAlignment="1" applyProtection="1">
      <alignment horizontal="center" vertical="center" wrapText="1"/>
    </xf>
    <xf numFmtId="4" fontId="34" fillId="0" borderId="17" xfId="5" applyNumberFormat="1" applyFont="1" applyFill="1" applyBorder="1" applyAlignment="1" applyProtection="1">
      <alignment horizontal="center" vertical="center" wrapText="1"/>
    </xf>
    <xf numFmtId="3" fontId="31" fillId="7" borderId="9" xfId="5" applyNumberFormat="1" applyFont="1" applyFill="1" applyBorder="1" applyAlignment="1" applyProtection="1">
      <alignment horizontal="center" vertical="center" wrapText="1"/>
    </xf>
    <xf numFmtId="165" fontId="32" fillId="5" borderId="15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11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12" xfId="2" applyNumberFormat="1" applyFont="1" applyFill="1" applyBorder="1" applyAlignment="1" applyProtection="1">
      <alignment horizontal="center" vertical="center" wrapText="1"/>
      <protection locked="0"/>
    </xf>
    <xf numFmtId="4" fontId="34" fillId="0" borderId="51" xfId="5" applyNumberFormat="1" applyFont="1" applyFill="1" applyBorder="1" applyAlignment="1" applyProtection="1">
      <alignment horizontal="center" vertical="center" wrapText="1"/>
      <protection locked="0"/>
    </xf>
    <xf numFmtId="4" fontId="34" fillId="0" borderId="50" xfId="5" applyNumberFormat="1" applyFont="1" applyFill="1" applyBorder="1" applyAlignment="1" applyProtection="1">
      <alignment horizontal="center" vertical="center" wrapText="1"/>
      <protection locked="0"/>
    </xf>
    <xf numFmtId="4" fontId="34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34" fillId="6" borderId="2" xfId="5" applyNumberFormat="1" applyFont="1" applyFill="1" applyBorder="1" applyAlignment="1" applyProtection="1">
      <alignment horizontal="center" vertical="center" wrapText="1"/>
    </xf>
    <xf numFmtId="0" fontId="37" fillId="8" borderId="19" xfId="2" applyFont="1" applyFill="1" applyBorder="1" applyAlignment="1" applyProtection="1">
      <alignment horizontal="center" vertical="center" wrapText="1"/>
      <protection locked="0"/>
    </xf>
    <xf numFmtId="0" fontId="37" fillId="8" borderId="6" xfId="2" applyFont="1" applyFill="1" applyBorder="1" applyAlignment="1" applyProtection="1">
      <alignment horizontal="center" vertical="center" wrapText="1"/>
      <protection locked="0"/>
    </xf>
    <xf numFmtId="165" fontId="37" fillId="8" borderId="20" xfId="2" applyNumberFormat="1" applyFont="1" applyFill="1" applyBorder="1" applyAlignment="1" applyProtection="1">
      <alignment horizontal="center" vertical="center" wrapText="1"/>
      <protection locked="0"/>
    </xf>
    <xf numFmtId="165" fontId="37" fillId="8" borderId="21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left" vertical="center" wrapText="1"/>
      <protection locked="0"/>
    </xf>
    <xf numFmtId="0" fontId="32" fillId="8" borderId="18" xfId="2" applyFont="1" applyFill="1" applyBorder="1" applyAlignment="1" applyProtection="1">
      <alignment horizontal="center" vertical="center" wrapText="1"/>
      <protection locked="0"/>
    </xf>
    <xf numFmtId="0" fontId="32" fillId="8" borderId="19" xfId="2" applyFont="1" applyFill="1" applyBorder="1" applyAlignment="1" applyProtection="1">
      <alignment horizontal="center" vertical="center" wrapText="1"/>
      <protection locked="0"/>
    </xf>
    <xf numFmtId="0" fontId="36" fillId="8" borderId="19" xfId="2" applyFont="1" applyFill="1" applyBorder="1" applyAlignment="1" applyProtection="1">
      <alignment horizontal="center" vertical="center" wrapText="1"/>
      <protection locked="0"/>
    </xf>
    <xf numFmtId="0" fontId="32" fillId="8" borderId="6" xfId="2" applyFont="1" applyFill="1" applyBorder="1" applyAlignment="1" applyProtection="1">
      <alignment horizontal="center" vertical="center" wrapText="1"/>
      <protection locked="0"/>
    </xf>
    <xf numFmtId="0" fontId="32" fillId="8" borderId="27" xfId="2" applyFont="1" applyFill="1" applyBorder="1" applyAlignment="1" applyProtection="1">
      <alignment horizontal="center" vertical="center" wrapText="1"/>
      <protection locked="0"/>
    </xf>
    <xf numFmtId="0" fontId="32" fillId="8" borderId="28" xfId="2" applyFont="1" applyFill="1" applyBorder="1" applyAlignment="1" applyProtection="1">
      <alignment horizontal="center" vertical="center" wrapText="1"/>
      <protection locked="0"/>
    </xf>
    <xf numFmtId="0" fontId="76" fillId="0" borderId="116" xfId="0" applyFont="1" applyBorder="1" applyAlignment="1">
      <alignment horizontal="left" vertical="center"/>
    </xf>
    <xf numFmtId="0" fontId="76" fillId="0" borderId="130" xfId="0" applyFont="1" applyBorder="1" applyAlignment="1">
      <alignment horizontal="left" vertical="center"/>
    </xf>
    <xf numFmtId="0" fontId="76" fillId="0" borderId="108" xfId="0" applyFont="1" applyBorder="1" applyAlignment="1">
      <alignment horizontal="left" vertical="center"/>
    </xf>
    <xf numFmtId="0" fontId="76" fillId="0" borderId="100" xfId="0" applyFont="1" applyBorder="1" applyAlignment="1">
      <alignment horizontal="center"/>
    </xf>
    <xf numFmtId="0" fontId="76" fillId="0" borderId="101" xfId="0" applyFont="1" applyBorder="1" applyAlignment="1">
      <alignment horizontal="center"/>
    </xf>
    <xf numFmtId="0" fontId="76" fillId="0" borderId="99" xfId="0" applyFont="1" applyBorder="1" applyAlignment="1">
      <alignment horizontal="center"/>
    </xf>
    <xf numFmtId="0" fontId="76" fillId="0" borderId="66" xfId="0" applyFont="1" applyBorder="1" applyAlignment="1">
      <alignment horizontal="center"/>
    </xf>
    <xf numFmtId="0" fontId="76" fillId="0" borderId="88" xfId="0" applyFont="1" applyBorder="1" applyAlignment="1">
      <alignment horizontal="center"/>
    </xf>
    <xf numFmtId="0" fontId="73" fillId="14" borderId="77" xfId="0" applyFont="1" applyFill="1" applyBorder="1" applyAlignment="1">
      <alignment horizontal="center" vertical="center" wrapText="1"/>
    </xf>
    <xf numFmtId="0" fontId="73" fillId="14" borderId="92" xfId="0" applyFont="1" applyFill="1" applyBorder="1" applyAlignment="1">
      <alignment horizontal="center" vertical="center" wrapText="1"/>
    </xf>
    <xf numFmtId="0" fontId="76" fillId="0" borderId="100" xfId="0" applyFont="1" applyBorder="1" applyAlignment="1">
      <alignment horizontal="center" wrapText="1"/>
    </xf>
    <xf numFmtId="0" fontId="80" fillId="0" borderId="83" xfId="10" applyFont="1" applyBorder="1" applyAlignment="1">
      <alignment horizontal="center" vertical="center" wrapText="1"/>
    </xf>
    <xf numFmtId="0" fontId="80" fillId="0" borderId="114" xfId="10" applyFont="1" applyBorder="1" applyAlignment="1">
      <alignment horizontal="center" vertical="center" wrapText="1"/>
    </xf>
    <xf numFmtId="0" fontId="80" fillId="0" borderId="111" xfId="10" applyFont="1" applyBorder="1" applyAlignment="1">
      <alignment horizontal="center" vertical="center" wrapText="1"/>
    </xf>
    <xf numFmtId="0" fontId="79" fillId="0" borderId="65" xfId="0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 wrapText="1"/>
    </xf>
    <xf numFmtId="0" fontId="76" fillId="0" borderId="128" xfId="0" applyFont="1" applyBorder="1" applyAlignment="1">
      <alignment horizontal="left" vertical="center"/>
    </xf>
    <xf numFmtId="0" fontId="76" fillId="0" borderId="129" xfId="0" applyFont="1" applyBorder="1" applyAlignment="1">
      <alignment horizontal="left" vertical="center"/>
    </xf>
    <xf numFmtId="0" fontId="76" fillId="0" borderId="119" xfId="0" applyFont="1" applyBorder="1" applyAlignment="1">
      <alignment horizontal="left" vertical="center"/>
    </xf>
    <xf numFmtId="0" fontId="81" fillId="0" borderId="66" xfId="0" applyFont="1" applyBorder="1" applyAlignment="1">
      <alignment horizontal="left" vertical="center"/>
    </xf>
    <xf numFmtId="0" fontId="81" fillId="0" borderId="67" xfId="0" applyFont="1" applyBorder="1" applyAlignment="1">
      <alignment horizontal="left" vertical="center"/>
    </xf>
    <xf numFmtId="0" fontId="81" fillId="0" borderId="88" xfId="0" applyFont="1" applyBorder="1" applyAlignment="1">
      <alignment horizontal="left" vertical="center"/>
    </xf>
    <xf numFmtId="0" fontId="114" fillId="0" borderId="0" xfId="10" applyFont="1"/>
    <xf numFmtId="49" fontId="79" fillId="0" borderId="59" xfId="0" applyNumberFormat="1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49" fontId="80" fillId="0" borderId="83" xfId="10" applyNumberFormat="1" applyFont="1" applyBorder="1" applyAlignment="1">
      <alignment horizontal="center" vertical="center" wrapText="1"/>
    </xf>
    <xf numFmtId="49" fontId="80" fillId="0" borderId="111" xfId="10" applyNumberFormat="1" applyFont="1" applyBorder="1" applyAlignment="1">
      <alignment horizontal="center" vertical="center" wrapText="1"/>
    </xf>
    <xf numFmtId="0" fontId="79" fillId="0" borderId="70" xfId="0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 wrapText="1"/>
    </xf>
    <xf numFmtId="0" fontId="65" fillId="0" borderId="0" xfId="10"/>
    <xf numFmtId="0" fontId="103" fillId="0" borderId="66" xfId="0" applyFont="1" applyBorder="1" applyAlignment="1">
      <alignment horizontal="center"/>
    </xf>
    <xf numFmtId="0" fontId="103" fillId="0" borderId="67" xfId="0" applyFont="1" applyBorder="1" applyAlignment="1">
      <alignment horizontal="center"/>
    </xf>
    <xf numFmtId="0" fontId="103" fillId="0" borderId="88" xfId="0" applyFont="1" applyBorder="1" applyAlignment="1">
      <alignment horizontal="center"/>
    </xf>
    <xf numFmtId="0" fontId="83" fillId="0" borderId="100" xfId="0" applyFont="1" applyBorder="1" applyAlignment="1">
      <alignment horizontal="center" vertical="center" wrapText="1"/>
    </xf>
    <xf numFmtId="0" fontId="83" fillId="0" borderId="99" xfId="0" applyFont="1" applyBorder="1" applyAlignment="1">
      <alignment horizontal="center" vertical="center" wrapText="1"/>
    </xf>
    <xf numFmtId="0" fontId="83" fillId="14" borderId="69" xfId="0" applyFont="1" applyFill="1" applyBorder="1" applyAlignment="1">
      <alignment horizontal="center" vertical="center" wrapText="1"/>
    </xf>
    <xf numFmtId="0" fontId="83" fillId="14" borderId="86" xfId="0" applyFont="1" applyFill="1" applyBorder="1" applyAlignment="1">
      <alignment horizontal="center" vertical="center" wrapText="1"/>
    </xf>
    <xf numFmtId="0" fontId="83" fillId="15" borderId="100" xfId="0" applyFont="1" applyFill="1" applyBorder="1" applyAlignment="1">
      <alignment horizontal="center" vertical="center" wrapText="1"/>
    </xf>
    <xf numFmtId="0" fontId="83" fillId="15" borderId="89" xfId="0" applyFont="1" applyFill="1" applyBorder="1" applyAlignment="1">
      <alignment horizontal="center" vertical="center" wrapText="1"/>
    </xf>
    <xf numFmtId="0" fontId="50" fillId="0" borderId="66" xfId="0" applyFont="1" applyBorder="1" applyAlignment="1">
      <alignment horizontal="left" vertical="center"/>
    </xf>
    <xf numFmtId="0" fontId="50" fillId="0" borderId="67" xfId="0" applyFont="1" applyBorder="1" applyAlignment="1">
      <alignment horizontal="left" vertical="center"/>
    </xf>
    <xf numFmtId="0" fontId="58" fillId="0" borderId="66" xfId="0" applyFont="1" applyBorder="1" applyAlignment="1">
      <alignment horizontal="left" vertical="center"/>
    </xf>
    <xf numFmtId="0" fontId="58" fillId="0" borderId="67" xfId="0" applyFont="1" applyBorder="1" applyAlignment="1">
      <alignment horizontal="left" vertical="center"/>
    </xf>
    <xf numFmtId="0" fontId="50" fillId="0" borderId="82" xfId="0" applyFont="1" applyBorder="1" applyAlignment="1">
      <alignment horizontal="left" vertical="center"/>
    </xf>
    <xf numFmtId="0" fontId="50" fillId="0" borderId="87" xfId="0" applyFont="1" applyBorder="1" applyAlignment="1">
      <alignment horizontal="left" vertical="center"/>
    </xf>
    <xf numFmtId="0" fontId="98" fillId="0" borderId="66" xfId="0" applyFont="1" applyBorder="1" applyAlignment="1">
      <alignment horizontal="center"/>
    </xf>
    <xf numFmtId="0" fontId="98" fillId="0" borderId="88" xfId="0" applyFont="1" applyBorder="1" applyAlignment="1">
      <alignment horizontal="center"/>
    </xf>
    <xf numFmtId="0" fontId="83" fillId="14" borderId="77" xfId="0" applyFont="1" applyFill="1" applyBorder="1" applyAlignment="1">
      <alignment horizontal="center" vertical="center" wrapText="1"/>
    </xf>
    <xf numFmtId="0" fontId="83" fillId="14" borderId="90" xfId="0" applyFont="1" applyFill="1" applyBorder="1" applyAlignment="1">
      <alignment horizontal="center" vertical="center" wrapText="1"/>
    </xf>
    <xf numFmtId="0" fontId="83" fillId="14" borderId="92" xfId="0" applyFont="1" applyFill="1" applyBorder="1" applyAlignment="1">
      <alignment horizontal="center" vertical="center" wrapText="1"/>
    </xf>
    <xf numFmtId="14" fontId="66" fillId="0" borderId="100" xfId="0" applyNumberFormat="1" applyFont="1" applyBorder="1" applyAlignment="1">
      <alignment horizontal="center" vertical="center"/>
    </xf>
    <xf numFmtId="14" fontId="66" fillId="0" borderId="101" xfId="0" applyNumberFormat="1" applyFont="1" applyBorder="1" applyAlignment="1">
      <alignment horizontal="center" vertical="center"/>
    </xf>
    <xf numFmtId="14" fontId="66" fillId="0" borderId="99" xfId="0" applyNumberFormat="1" applyFont="1" applyBorder="1" applyAlignment="1">
      <alignment horizontal="center" vertical="center"/>
    </xf>
    <xf numFmtId="14" fontId="66" fillId="0" borderId="82" xfId="0" applyNumberFormat="1" applyFont="1" applyBorder="1" applyAlignment="1">
      <alignment horizontal="center" vertical="center"/>
    </xf>
    <xf numFmtId="14" fontId="66" fillId="0" borderId="87" xfId="0" applyNumberFormat="1" applyFont="1" applyBorder="1" applyAlignment="1">
      <alignment horizontal="center" vertical="center"/>
    </xf>
    <xf numFmtId="14" fontId="66" fillId="0" borderId="97" xfId="0" applyNumberFormat="1" applyFont="1" applyBorder="1" applyAlignment="1">
      <alignment horizontal="center" vertical="center"/>
    </xf>
    <xf numFmtId="0" fontId="83" fillId="9" borderId="91" xfId="0" applyFont="1" applyFill="1" applyBorder="1" applyAlignment="1">
      <alignment horizontal="center" vertical="center" wrapText="1"/>
    </xf>
    <xf numFmtId="0" fontId="83" fillId="9" borderId="94" xfId="0" applyFont="1" applyFill="1" applyBorder="1" applyAlignment="1">
      <alignment horizontal="center" vertical="center" wrapText="1"/>
    </xf>
    <xf numFmtId="0" fontId="83" fillId="14" borderId="95" xfId="0" applyFont="1" applyFill="1" applyBorder="1" applyAlignment="1">
      <alignment horizontal="center" vertical="center" wrapText="1"/>
    </xf>
    <xf numFmtId="0" fontId="50" fillId="0" borderId="60" xfId="0" applyFont="1" applyBorder="1" applyAlignment="1">
      <alignment horizontal="left" vertical="center"/>
    </xf>
    <xf numFmtId="0" fontId="58" fillId="0" borderId="60" xfId="0" applyFont="1" applyBorder="1" applyAlignment="1">
      <alignment horizontal="left" vertical="center"/>
    </xf>
    <xf numFmtId="0" fontId="98" fillId="0" borderId="100" xfId="0" applyFont="1" applyBorder="1" applyAlignment="1">
      <alignment horizontal="center" vertical="center"/>
    </xf>
    <xf numFmtId="0" fontId="98" fillId="0" borderId="101" xfId="0" applyFont="1" applyBorder="1" applyAlignment="1">
      <alignment horizontal="center" vertical="center"/>
    </xf>
    <xf numFmtId="0" fontId="98" fillId="0" borderId="99" xfId="0" applyFont="1" applyBorder="1" applyAlignment="1">
      <alignment horizontal="center" vertical="center"/>
    </xf>
    <xf numFmtId="0" fontId="98" fillId="0" borderId="82" xfId="0" applyFont="1" applyBorder="1" applyAlignment="1">
      <alignment horizontal="center" vertical="center"/>
    </xf>
    <xf numFmtId="0" fontId="98" fillId="0" borderId="87" xfId="0" applyFont="1" applyBorder="1" applyAlignment="1">
      <alignment horizontal="center" vertical="center"/>
    </xf>
    <xf numFmtId="0" fontId="98" fillId="0" borderId="97" xfId="0" applyFont="1" applyBorder="1" applyAlignment="1">
      <alignment horizontal="center" vertical="center"/>
    </xf>
    <xf numFmtId="0" fontId="98" fillId="0" borderId="67" xfId="0" applyFont="1" applyBorder="1" applyAlignment="1">
      <alignment horizontal="center"/>
    </xf>
    <xf numFmtId="0" fontId="83" fillId="0" borderId="0" xfId="0" applyFont="1" applyAlignment="1">
      <alignment horizontal="center" vertical="center" wrapText="1"/>
    </xf>
    <xf numFmtId="0" fontId="83" fillId="0" borderId="90" xfId="0" applyFont="1" applyBorder="1" applyAlignment="1">
      <alignment horizontal="center" vertical="center" wrapText="1"/>
    </xf>
    <xf numFmtId="0" fontId="83" fillId="0" borderId="89" xfId="0" applyFont="1" applyBorder="1" applyAlignment="1">
      <alignment horizontal="center" vertical="center" wrapText="1"/>
    </xf>
    <xf numFmtId="0" fontId="76" fillId="0" borderId="66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60" xfId="0" applyFont="1" applyBorder="1" applyAlignment="1">
      <alignment horizontal="left" vertical="center"/>
    </xf>
    <xf numFmtId="0" fontId="81" fillId="0" borderId="60" xfId="0" applyFont="1" applyBorder="1" applyAlignment="1">
      <alignment horizontal="left" vertical="center"/>
    </xf>
    <xf numFmtId="49" fontId="80" fillId="0" borderId="59" xfId="10" applyNumberFormat="1" applyFont="1" applyBorder="1" applyAlignment="1">
      <alignment horizontal="center" vertical="center" wrapText="1"/>
    </xf>
    <xf numFmtId="49" fontId="80" fillId="0" borderId="4" xfId="1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5" fillId="0" borderId="59" xfId="10" applyBorder="1" applyAlignment="1">
      <alignment horizontal="center" vertical="center" wrapText="1"/>
    </xf>
    <xf numFmtId="0" fontId="65" fillId="0" borderId="4" xfId="1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65" fillId="0" borderId="81" xfId="10" applyBorder="1" applyAlignment="1">
      <alignment horizontal="center" vertical="center" wrapText="1"/>
    </xf>
    <xf numFmtId="0" fontId="98" fillId="0" borderId="66" xfId="0" applyFont="1" applyBorder="1" applyAlignment="1">
      <alignment horizontal="center" vertical="center"/>
    </xf>
    <xf numFmtId="0" fontId="98" fillId="0" borderId="88" xfId="0" applyFont="1" applyBorder="1" applyAlignment="1">
      <alignment horizontal="center" vertical="center"/>
    </xf>
    <xf numFmtId="0" fontId="83" fillId="14" borderId="99" xfId="0" applyFont="1" applyFill="1" applyBorder="1" applyAlignment="1">
      <alignment horizontal="center" vertical="center" wrapText="1"/>
    </xf>
    <xf numFmtId="0" fontId="45" fillId="0" borderId="66" xfId="0" applyFont="1" applyBorder="1" applyAlignment="1">
      <alignment horizontal="left" vertical="center"/>
    </xf>
    <xf numFmtId="0" fontId="45" fillId="0" borderId="67" xfId="0" applyFont="1" applyBorder="1" applyAlignment="1">
      <alignment horizontal="left" vertical="center"/>
    </xf>
    <xf numFmtId="0" fontId="45" fillId="0" borderId="60" xfId="0" applyFont="1" applyBorder="1" applyAlignment="1">
      <alignment horizontal="left" vertical="center"/>
    </xf>
    <xf numFmtId="0" fontId="86" fillId="0" borderId="66" xfId="0" applyFont="1" applyBorder="1" applyAlignment="1">
      <alignment horizontal="left" vertical="center"/>
    </xf>
    <xf numFmtId="0" fontId="86" fillId="0" borderId="67" xfId="0" applyFont="1" applyBorder="1" applyAlignment="1">
      <alignment horizontal="left" vertical="center"/>
    </xf>
    <xf numFmtId="0" fontId="86" fillId="0" borderId="60" xfId="0" applyFont="1" applyBorder="1" applyAlignment="1">
      <alignment horizontal="left" vertical="center"/>
    </xf>
    <xf numFmtId="0" fontId="83" fillId="14" borderId="4" xfId="0" applyFont="1" applyFill="1" applyBorder="1" applyAlignment="1">
      <alignment horizontal="center" vertical="center" wrapText="1"/>
    </xf>
    <xf numFmtId="0" fontId="83" fillId="14" borderId="59" xfId="0" applyFont="1" applyFill="1" applyBorder="1" applyAlignment="1">
      <alignment horizontal="center" vertical="center" wrapText="1"/>
    </xf>
    <xf numFmtId="0" fontId="83" fillId="15" borderId="4" xfId="0" applyFont="1" applyFill="1" applyBorder="1" applyAlignment="1">
      <alignment horizontal="center" vertical="center" wrapText="1"/>
    </xf>
    <xf numFmtId="0" fontId="83" fillId="15" borderId="59" xfId="0" applyFont="1" applyFill="1" applyBorder="1" applyAlignment="1">
      <alignment horizontal="center" vertical="center" wrapText="1"/>
    </xf>
    <xf numFmtId="0" fontId="83" fillId="9" borderId="111" xfId="0" applyFont="1" applyFill="1" applyBorder="1" applyAlignment="1">
      <alignment horizontal="center" vertical="center" wrapText="1"/>
    </xf>
    <xf numFmtId="0" fontId="83" fillId="9" borderId="83" xfId="0" applyFont="1" applyFill="1" applyBorder="1" applyAlignment="1">
      <alignment horizontal="center" vertical="center" wrapText="1"/>
    </xf>
    <xf numFmtId="0" fontId="83" fillId="0" borderId="71" xfId="0" applyFont="1" applyBorder="1" applyAlignment="1">
      <alignment horizontal="center" vertical="center" wrapText="1"/>
    </xf>
    <xf numFmtId="0" fontId="83" fillId="0" borderId="4" xfId="0" applyFont="1" applyBorder="1" applyAlignment="1">
      <alignment horizontal="center" vertical="center" wrapText="1"/>
    </xf>
    <xf numFmtId="0" fontId="83" fillId="14" borderId="108" xfId="0" applyFont="1" applyFill="1" applyBorder="1" applyAlignment="1">
      <alignment horizontal="center" vertical="center" wrapText="1"/>
    </xf>
    <xf numFmtId="0" fontId="83" fillId="15" borderId="63" xfId="0" applyFont="1" applyFill="1" applyBorder="1" applyAlignment="1">
      <alignment horizontal="center" vertical="center" wrapText="1"/>
    </xf>
    <xf numFmtId="0" fontId="83" fillId="15" borderId="71" xfId="0" applyFont="1" applyFill="1" applyBorder="1" applyAlignment="1">
      <alignment horizontal="center" vertical="center" wrapText="1"/>
    </xf>
    <xf numFmtId="0" fontId="83" fillId="9" borderId="93" xfId="0" applyFont="1" applyFill="1" applyBorder="1" applyAlignment="1">
      <alignment horizontal="center" vertical="center" wrapText="1"/>
    </xf>
    <xf numFmtId="0" fontId="92" fillId="0" borderId="66" xfId="0" applyFont="1" applyBorder="1" applyAlignment="1">
      <alignment horizontal="left" vertical="center"/>
    </xf>
    <xf numFmtId="0" fontId="92" fillId="0" borderId="67" xfId="0" applyFont="1" applyBorder="1" applyAlignment="1">
      <alignment horizontal="left" vertical="center"/>
    </xf>
    <xf numFmtId="0" fontId="92" fillId="0" borderId="60" xfId="0" applyFont="1" applyBorder="1" applyAlignment="1">
      <alignment horizontal="left" vertical="center"/>
    </xf>
    <xf numFmtId="0" fontId="96" fillId="0" borderId="66" xfId="0" applyFont="1" applyBorder="1" applyAlignment="1">
      <alignment horizontal="left" vertical="center"/>
    </xf>
    <xf numFmtId="0" fontId="96" fillId="0" borderId="67" xfId="0" applyFont="1" applyBorder="1" applyAlignment="1">
      <alignment horizontal="left" vertical="center"/>
    </xf>
    <xf numFmtId="0" fontId="96" fillId="0" borderId="60" xfId="0" applyFont="1" applyBorder="1" applyAlignment="1">
      <alignment horizontal="left" vertical="center"/>
    </xf>
    <xf numFmtId="0" fontId="83" fillId="0" borderId="66" xfId="0" applyFont="1" applyBorder="1" applyAlignment="1">
      <alignment horizontal="center" vertical="center" wrapText="1"/>
    </xf>
    <xf numFmtId="0" fontId="83" fillId="0" borderId="88" xfId="0" applyFont="1" applyBorder="1" applyAlignment="1">
      <alignment horizontal="center" vertical="center" wrapText="1"/>
    </xf>
    <xf numFmtId="0" fontId="50" fillId="0" borderId="122" xfId="0" applyFont="1" applyBorder="1" applyAlignment="1">
      <alignment horizontal="left" vertical="center"/>
    </xf>
    <xf numFmtId="0" fontId="47" fillId="11" borderId="54" xfId="7" applyFont="1" applyFill="1" applyBorder="1" applyAlignment="1">
      <alignment horizontal="center"/>
    </xf>
    <xf numFmtId="0" fontId="47" fillId="11" borderId="53" xfId="7" applyFont="1" applyFill="1" applyBorder="1" applyAlignment="1">
      <alignment horizontal="center"/>
    </xf>
    <xf numFmtId="0" fontId="47" fillId="11" borderId="52" xfId="7" applyFont="1" applyFill="1" applyBorder="1" applyAlignment="1">
      <alignment horizontal="center"/>
    </xf>
    <xf numFmtId="0" fontId="48" fillId="12" borderId="54" xfId="7" applyFont="1" applyFill="1" applyBorder="1" applyAlignment="1">
      <alignment horizontal="center"/>
    </xf>
    <xf numFmtId="0" fontId="48" fillId="12" borderId="53" xfId="7" applyFont="1" applyFill="1" applyBorder="1" applyAlignment="1">
      <alignment horizontal="center"/>
    </xf>
    <xf numFmtId="0" fontId="48" fillId="12" borderId="52" xfId="7" applyFont="1" applyFill="1" applyBorder="1" applyAlignment="1">
      <alignment horizontal="center"/>
    </xf>
    <xf numFmtId="0" fontId="25" fillId="0" borderId="1" xfId="7" applyBorder="1" applyAlignment="1">
      <alignment horizontal="center" vertical="center"/>
    </xf>
    <xf numFmtId="0" fontId="25" fillId="0" borderId="4" xfId="7" applyBorder="1" applyAlignment="1">
      <alignment horizontal="center" vertical="center"/>
    </xf>
  </cellXfs>
  <cellStyles count="12">
    <cellStyle name="Čiarka" xfId="5" builtinId="3"/>
    <cellStyle name="Čiarka 2" xfId="8" xr:uid="{00000000-0005-0000-0000-000001000000}"/>
    <cellStyle name="Hypertextové prepojenie" xfId="10" builtinId="8"/>
    <cellStyle name="Mena" xfId="11" builtinId="4"/>
    <cellStyle name="Normal 2" xfId="1" xr:uid="{00000000-0005-0000-0000-000004000000}"/>
    <cellStyle name="Normal 3" xfId="6" xr:uid="{00000000-0005-0000-0000-000005000000}"/>
    <cellStyle name="Normálna" xfId="0" builtinId="0"/>
    <cellStyle name="Normálna 2" xfId="2" xr:uid="{00000000-0005-0000-0000-000007000000}"/>
    <cellStyle name="Normálna 2 2" xfId="3" xr:uid="{00000000-0005-0000-0000-000008000000}"/>
    <cellStyle name="Normálna 3" xfId="4" xr:uid="{00000000-0005-0000-0000-000009000000}"/>
    <cellStyle name="Normálna 4" xfId="7" xr:uid="{00000000-0005-0000-0000-00000A000000}"/>
    <cellStyle name="Normálna 5" xfId="9" xr:uid="{00000000-0005-0000-0000-00000B000000}"/>
  </cellStyles>
  <dxfs count="463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FF"/>
      <color rgb="FF0089C0"/>
      <color rgb="FF72C7E7"/>
      <color rgb="FFB4FABC"/>
      <color rgb="FFFB6D8F"/>
      <color rgb="FF9CE200"/>
      <color rgb="FF90ED8B"/>
      <color rgb="FFFBB3C2"/>
      <color rgb="FF77AC00"/>
      <color rgb="FF81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1/502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s://www.slov-lex.sk/legislativne-procesy/SK/LP/2022/156" TargetMode="External"/><Relationship Id="rId1" Type="http://schemas.openxmlformats.org/officeDocument/2006/relationships/hyperlink" Target="https://www.slov-lex.sk/legislativne-procesy/SK/LP/2021/446" TargetMode="External"/><Relationship Id="rId6" Type="http://schemas.openxmlformats.org/officeDocument/2006/relationships/vmlDrawing" Target="../drawings/vmlDrawing10.vml"/><Relationship Id="rId5" Type="http://schemas.openxmlformats.org/officeDocument/2006/relationships/hyperlink" Target="https://www.slov-lex.sk/legislativne-procesy/SK/LP/2024/428" TargetMode="External"/><Relationship Id="rId4" Type="http://schemas.openxmlformats.org/officeDocument/2006/relationships/hyperlink" Target="https://www.slov-lex.sk/legislativne-procesy/SK/LP/2023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86" TargetMode="External"/><Relationship Id="rId13" Type="http://schemas.openxmlformats.org/officeDocument/2006/relationships/hyperlink" Target="https://www.slov-lex.sk/elegislativa/legislativne-procesy/SK/LP/2025/158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slov-lex.sk/legislativne-procesy/SK/LP/2022/619" TargetMode="External"/><Relationship Id="rId7" Type="http://schemas.openxmlformats.org/officeDocument/2006/relationships/hyperlink" Target="https://www.slov-lex.sk/legislativne-procesy/SK/LP/2023/362" TargetMode="External"/><Relationship Id="rId12" Type="http://schemas.openxmlformats.org/officeDocument/2006/relationships/hyperlink" Target="https://www.slov-lex.sk/elegislativa/legislativne-procesy/SK/LP/2025/179" TargetMode="External"/><Relationship Id="rId17" Type="http://schemas.openxmlformats.org/officeDocument/2006/relationships/hyperlink" Target="https://www.slov-lex.sk/elegislativa/legislativne-procesy/SK/LP/2025/331" TargetMode="External"/><Relationship Id="rId2" Type="http://schemas.openxmlformats.org/officeDocument/2006/relationships/hyperlink" Target="https://www.slov-lex.sk/legislativne-procesy/SK/LP/2021/613" TargetMode="External"/><Relationship Id="rId16" Type="http://schemas.openxmlformats.org/officeDocument/2006/relationships/hyperlink" Target="https://www.slov-lex.sk/elegislativa/legislativne-procesy/SK/LP/2025/332" TargetMode="External"/><Relationship Id="rId20" Type="http://schemas.openxmlformats.org/officeDocument/2006/relationships/comments" Target="../comments12.xml"/><Relationship Id="rId1" Type="http://schemas.openxmlformats.org/officeDocument/2006/relationships/hyperlink" Target="https://www.slov-lex.sk/legislativne-procesy/SK/LP/2021/407" TargetMode="External"/><Relationship Id="rId6" Type="http://schemas.openxmlformats.org/officeDocument/2006/relationships/hyperlink" Target="https://www.slov-lex.sk/legislativne-procesy/SK/LP/2023/361" TargetMode="External"/><Relationship Id="rId11" Type="http://schemas.openxmlformats.org/officeDocument/2006/relationships/hyperlink" Target="https://www.slov-lex.sk/legislativne-procesy/SK/LP/2024/501" TargetMode="External"/><Relationship Id="rId5" Type="http://schemas.openxmlformats.org/officeDocument/2006/relationships/hyperlink" Target="https://www.slov-lex.sk/legislativne-procesy/SK/LP/2022/466" TargetMode="External"/><Relationship Id="rId15" Type="http://schemas.openxmlformats.org/officeDocument/2006/relationships/hyperlink" Target="https://www.slov-lex.sk/elegislativa/legislativne-procesy/SK/LP/2025/55" TargetMode="External"/><Relationship Id="rId10" Type="http://schemas.openxmlformats.org/officeDocument/2006/relationships/hyperlink" Target="https://www.slov-lex.sk/elegislativa/legislativne-procesy/SK/LP/2024/534" TargetMode="External"/><Relationship Id="rId19" Type="http://schemas.openxmlformats.org/officeDocument/2006/relationships/vmlDrawing" Target="../drawings/vmlDrawing12.vml"/><Relationship Id="rId4" Type="http://schemas.openxmlformats.org/officeDocument/2006/relationships/hyperlink" Target="https://www.slov-lex.sk/legislativne-procesy/SK/LP/2022/241" TargetMode="External"/><Relationship Id="rId9" Type="http://schemas.openxmlformats.org/officeDocument/2006/relationships/hyperlink" Target="https://www.slov-lex.sk/legislativne-procesy/SK/LP/2022/695" TargetMode="External"/><Relationship Id="rId14" Type="http://schemas.openxmlformats.org/officeDocument/2006/relationships/hyperlink" Target="https://www.slov-lex.sk/elegislativa/legislativne-procesy/SK/LP/2025/159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765" TargetMode="External"/><Relationship Id="rId13" Type="http://schemas.openxmlformats.org/officeDocument/2006/relationships/comments" Target="../comments13.xml"/><Relationship Id="rId3" Type="http://schemas.openxmlformats.org/officeDocument/2006/relationships/hyperlink" Target="https://www.slov-lex.sk/legislativne-procesy/SK/LP/2022/42" TargetMode="External"/><Relationship Id="rId7" Type="http://schemas.openxmlformats.org/officeDocument/2006/relationships/hyperlink" Target="https://www.slov-lex.sk/legislativne-procesy/SK/LP/2022/791" TargetMode="External"/><Relationship Id="rId12" Type="http://schemas.openxmlformats.org/officeDocument/2006/relationships/vmlDrawing" Target="../drawings/vmlDrawing13.vml"/><Relationship Id="rId2" Type="http://schemas.openxmlformats.org/officeDocument/2006/relationships/hyperlink" Target="https://www.slov-lex.sk/legislativne-procesy/SK/LP/2021/740" TargetMode="External"/><Relationship Id="rId1" Type="http://schemas.openxmlformats.org/officeDocument/2006/relationships/hyperlink" Target="https://www.nrsr.sk/web/Default.aspx?sid=zakony/zakon&amp;MasterID=8344" TargetMode="External"/><Relationship Id="rId6" Type="http://schemas.openxmlformats.org/officeDocument/2006/relationships/hyperlink" Target="https://www.slov-lex.sk/legislativne-procesy/SK/LP/2023/691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slov-lex.sk/legislativne-procesy/SK/LP/2022/27" TargetMode="External"/><Relationship Id="rId10" Type="http://schemas.openxmlformats.org/officeDocument/2006/relationships/hyperlink" Target="https://www.slov-lex.sk/legislativne-procesy/SK/LP/2024/121" TargetMode="External"/><Relationship Id="rId4" Type="http://schemas.openxmlformats.org/officeDocument/2006/relationships/hyperlink" Target="https://www.slov-lex.sk/legislativne-procesy/SK/LP/2022/537" TargetMode="External"/><Relationship Id="rId9" Type="http://schemas.openxmlformats.org/officeDocument/2006/relationships/hyperlink" Target="https://www.slov-lex.sk/legislativne-procesy/SK/LP/2021/77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42" TargetMode="External"/><Relationship Id="rId13" Type="http://schemas.openxmlformats.org/officeDocument/2006/relationships/hyperlink" Target="https://www.slov-lex.sk/legislativne-procesy/SK/LP/2024/419" TargetMode="External"/><Relationship Id="rId18" Type="http://schemas.openxmlformats.org/officeDocument/2006/relationships/vmlDrawing" Target="../drawings/vmlDrawing15.vml"/><Relationship Id="rId3" Type="http://schemas.openxmlformats.org/officeDocument/2006/relationships/hyperlink" Target="https://www.slov-lex.sk/legislativne-procesy/SK/LP/2021/437" TargetMode="External"/><Relationship Id="rId7" Type="http://schemas.openxmlformats.org/officeDocument/2006/relationships/hyperlink" Target="https://www.slov-lex.sk/legislativne-procesy/SK/LP/2023/528" TargetMode="External"/><Relationship Id="rId12" Type="http://schemas.openxmlformats.org/officeDocument/2006/relationships/hyperlink" Target="https://www.slov-lex.sk/legislativne-procesy/SK/LP/2024/404" TargetMode="External"/><Relationship Id="rId17" Type="http://schemas.openxmlformats.org/officeDocument/2006/relationships/hyperlink" Target="https://www.slov-lex.sk/elegislativa/legislativne-procesy/SK/LP/2025/39" TargetMode="External"/><Relationship Id="rId2" Type="http://schemas.openxmlformats.org/officeDocument/2006/relationships/hyperlink" Target="https://www.slov-lex.sk/legislativne-procesy/SK/LP/2021/816" TargetMode="External"/><Relationship Id="rId16" Type="http://schemas.openxmlformats.org/officeDocument/2006/relationships/hyperlink" Target="https://www.slov-lex.sk/elegislativa/legislativne-procesy/SK/LP/2024/621" TargetMode="External"/><Relationship Id="rId1" Type="http://schemas.openxmlformats.org/officeDocument/2006/relationships/hyperlink" Target="https://www.slov-lex.sk/legislativne-procesy/SK/LP/2022/315" TargetMode="External"/><Relationship Id="rId6" Type="http://schemas.openxmlformats.org/officeDocument/2006/relationships/hyperlink" Target="https://www.slov-lex.sk/legislativne-procesy/SK/LP/2023/435" TargetMode="External"/><Relationship Id="rId11" Type="http://schemas.openxmlformats.org/officeDocument/2006/relationships/hyperlink" Target="https://www.slov-lex.sk/legislativne-procesy/SK/LP/2022/320" TargetMode="External"/><Relationship Id="rId5" Type="http://schemas.openxmlformats.org/officeDocument/2006/relationships/hyperlink" Target="https://www.slov-lex.sk/legislativne-procesy/SK/LP/2022/714" TargetMode="External"/><Relationship Id="rId15" Type="http://schemas.openxmlformats.org/officeDocument/2006/relationships/hyperlink" Target="https://www.slov-lex.sk/legislativne-procesy/SK/LP/2024/517" TargetMode="External"/><Relationship Id="rId10" Type="http://schemas.openxmlformats.org/officeDocument/2006/relationships/hyperlink" Target="https://www.slov-lex.sk/elegislativa/legislativne-procesy/SK/LP/2023/528" TargetMode="External"/><Relationship Id="rId19" Type="http://schemas.openxmlformats.org/officeDocument/2006/relationships/comments" Target="../comments15.xml"/><Relationship Id="rId4" Type="http://schemas.openxmlformats.org/officeDocument/2006/relationships/hyperlink" Target="https://www.slov-lex.sk/legislativne-procesy/SK/LP/2022/5" TargetMode="External"/><Relationship Id="rId9" Type="http://schemas.openxmlformats.org/officeDocument/2006/relationships/hyperlink" Target="https://www.slov-lex.sk/legislativne-procesy/SK/LP/2024/114" TargetMode="External"/><Relationship Id="rId14" Type="http://schemas.openxmlformats.org/officeDocument/2006/relationships/hyperlink" Target="https://www.slov-lex.sk/elegislativa/legislativne-procesy/SK/LP/2024/66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28" TargetMode="External"/><Relationship Id="rId2" Type="http://schemas.openxmlformats.org/officeDocument/2006/relationships/hyperlink" Target="https://www.slov-lex.sk/legislativne-procesy/SK/LP/2021/682" TargetMode="External"/><Relationship Id="rId1" Type="http://schemas.openxmlformats.org/officeDocument/2006/relationships/hyperlink" Target="https://www.slov-lex.sk/legislativne-procesy/SK/LP/2021/532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hyperlink" Target="https://www.slov-lex.sk/legislativne-procesy/SK/LP/2024/369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846" TargetMode="External"/><Relationship Id="rId2" Type="http://schemas.openxmlformats.org/officeDocument/2006/relationships/hyperlink" Target="https://www.slov-lex.sk/legislativne-procesy/SK/LP/2022/108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lov-lex.sk/legislativne-procesy/SK/LP/2024/174" TargetMode="External"/><Relationship Id="rId21" Type="http://schemas.openxmlformats.org/officeDocument/2006/relationships/hyperlink" Target="https://www.slov-lex.sk/legislativne-procesy/SK/LP/2021/502" TargetMode="External"/><Relationship Id="rId42" Type="http://schemas.openxmlformats.org/officeDocument/2006/relationships/hyperlink" Target="https://www.slov-lex.sk/legislativne-procesy/-/SK/dokumenty/LP-2023-79" TargetMode="External"/><Relationship Id="rId63" Type="http://schemas.openxmlformats.org/officeDocument/2006/relationships/hyperlink" Target="https://www.slov-lex.sk/legislativne-procesy/SK/LP/2022/714" TargetMode="External"/><Relationship Id="rId84" Type="http://schemas.openxmlformats.org/officeDocument/2006/relationships/hyperlink" Target="https://www.slov-lex.sk/legislativne-procesy/SK/LP/2023/542" TargetMode="External"/><Relationship Id="rId138" Type="http://schemas.openxmlformats.org/officeDocument/2006/relationships/hyperlink" Target="https://www.slov-lex.sk/legislativne-procesy/SK/LP/2024/481" TargetMode="External"/><Relationship Id="rId159" Type="http://schemas.openxmlformats.org/officeDocument/2006/relationships/hyperlink" Target="https://www.slov-lex.sk/elegislativa/legislativne-procesy/SK/LP/2024/618" TargetMode="External"/><Relationship Id="rId170" Type="http://schemas.openxmlformats.org/officeDocument/2006/relationships/hyperlink" Target="https://www.slov-lex.sk/elegislativa/legislativne-procesy/SK/LP/2025/332" TargetMode="External"/><Relationship Id="rId107" Type="http://schemas.openxmlformats.org/officeDocument/2006/relationships/hyperlink" Target="https://www.slov-lex.sk/legislativne-procesy/SK/LP/2024/218" TargetMode="External"/><Relationship Id="rId11" Type="http://schemas.openxmlformats.org/officeDocument/2006/relationships/hyperlink" Target="https://www.slov-lex.sk/legislativne-procesy/SK/LP/2021/406" TargetMode="External"/><Relationship Id="rId32" Type="http://schemas.openxmlformats.org/officeDocument/2006/relationships/hyperlink" Target="https://www.slov-lex.sk/legislativne-procesy/SK/LP/2022/42" TargetMode="External"/><Relationship Id="rId53" Type="http://schemas.openxmlformats.org/officeDocument/2006/relationships/hyperlink" Target="https://www.slov-lex.sk/legislativne-procesy/SK/LP/2022/315" TargetMode="External"/><Relationship Id="rId74" Type="http://schemas.openxmlformats.org/officeDocument/2006/relationships/hyperlink" Target="https://www.slov-lex.sk/legislativne-procesy/SK/LP/2023/558" TargetMode="External"/><Relationship Id="rId128" Type="http://schemas.openxmlformats.org/officeDocument/2006/relationships/hyperlink" Target="https://www.slov-lex.sk/legislativne-procesy/SK/LP/2023/626" TargetMode="External"/><Relationship Id="rId149" Type="http://schemas.openxmlformats.org/officeDocument/2006/relationships/hyperlink" Target="https://www.slov-lex.sk/legislativne-procesy/SK/LP/2024/517" TargetMode="External"/><Relationship Id="rId5" Type="http://schemas.openxmlformats.org/officeDocument/2006/relationships/hyperlink" Target="https://www.slov-lex.sk/legislativne-procesy/SK/LP/2021/773" TargetMode="External"/><Relationship Id="rId95" Type="http://schemas.openxmlformats.org/officeDocument/2006/relationships/hyperlink" Target="https://www.slov-lex.sk/legislativne-procesy/SK/LP/2023/599" TargetMode="External"/><Relationship Id="rId160" Type="http://schemas.openxmlformats.org/officeDocument/2006/relationships/hyperlink" Target="https://www.slov-lex.sk/elegislativa/legislativne-procesy/SK/LP/2025/42" TargetMode="External"/><Relationship Id="rId22" Type="http://schemas.openxmlformats.org/officeDocument/2006/relationships/hyperlink" Target="https://www.slov-lex.sk/legislativne-procesy/SK/LP/2021/597" TargetMode="External"/><Relationship Id="rId43" Type="http://schemas.openxmlformats.org/officeDocument/2006/relationships/hyperlink" Target="https://www.slov-lex.sk/legislativne-procesy/SK/LP/2022/27" TargetMode="External"/><Relationship Id="rId64" Type="http://schemas.openxmlformats.org/officeDocument/2006/relationships/hyperlink" Target="https://www.slov-lex.sk/legislativne-procesy/SK/LP/2022/243" TargetMode="External"/><Relationship Id="rId118" Type="http://schemas.openxmlformats.org/officeDocument/2006/relationships/hyperlink" Target="https://www.slov-lex.sk/legislativne-procesy/SK/LP/2024/293" TargetMode="External"/><Relationship Id="rId139" Type="http://schemas.openxmlformats.org/officeDocument/2006/relationships/hyperlink" Target="https://www.slov-lex.sk/legislativne-procesy/SK/LP/2024/351" TargetMode="External"/><Relationship Id="rId85" Type="http://schemas.openxmlformats.org/officeDocument/2006/relationships/hyperlink" Target="https://www.slov-lex.sk/legislativne-procesy/SK/LP/2023/668" TargetMode="External"/><Relationship Id="rId150" Type="http://schemas.openxmlformats.org/officeDocument/2006/relationships/hyperlink" Target="https://www.slov-lex.sk/legislativne-procesy/SK/LP/2024/528" TargetMode="External"/><Relationship Id="rId171" Type="http://schemas.openxmlformats.org/officeDocument/2006/relationships/hyperlink" Target="https://www.slov-lex.sk/elegislativa/legislativne-procesy/SK/LP/2025/331" TargetMode="External"/><Relationship Id="rId12" Type="http://schemas.openxmlformats.org/officeDocument/2006/relationships/hyperlink" Target="https://www.slov-lex.sk/legislativne-procesy/SK/LP/2021/613" TargetMode="External"/><Relationship Id="rId33" Type="http://schemas.openxmlformats.org/officeDocument/2006/relationships/hyperlink" Target="https://www.slov-lex.sk/legislativne-procesy/SK/LP/2022/466" TargetMode="External"/><Relationship Id="rId108" Type="http://schemas.openxmlformats.org/officeDocument/2006/relationships/hyperlink" Target="https://www.slov-lex.sk/legislativne-procesy/SK/LP/2023/503" TargetMode="External"/><Relationship Id="rId129" Type="http://schemas.openxmlformats.org/officeDocument/2006/relationships/hyperlink" Target="https://www.slov-lex.sk/legislativne-procesy/SK/LP/2024/114" TargetMode="External"/><Relationship Id="rId54" Type="http://schemas.openxmlformats.org/officeDocument/2006/relationships/hyperlink" Target="https://www.slov-lex.sk/legislativne-procesy/SK/LP/2023/348" TargetMode="External"/><Relationship Id="rId75" Type="http://schemas.openxmlformats.org/officeDocument/2006/relationships/hyperlink" Target="https://www.slov-lex.sk/legislativne-procesy/SK/LP/2022/53" TargetMode="External"/><Relationship Id="rId96" Type="http://schemas.openxmlformats.org/officeDocument/2006/relationships/hyperlink" Target="https://www.slov-lex.sk/legislativne-procesy/SK/LP/2023/511" TargetMode="External"/><Relationship Id="rId140" Type="http://schemas.openxmlformats.org/officeDocument/2006/relationships/hyperlink" Target="https://www.slov-lex.sk/legislativne-procesy/SK/LP/2024/485" TargetMode="External"/><Relationship Id="rId161" Type="http://schemas.openxmlformats.org/officeDocument/2006/relationships/hyperlink" Target="https://www.slov-lex.sk/elegislativa/legislativne-procesy/SK/LP/2025/11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1/736" TargetMode="External"/><Relationship Id="rId23" Type="http://schemas.openxmlformats.org/officeDocument/2006/relationships/hyperlink" Target="https://www.slov-lex.sk/legislativne-procesy/SK/LP/2022/307" TargetMode="External"/><Relationship Id="rId28" Type="http://schemas.openxmlformats.org/officeDocument/2006/relationships/hyperlink" Target="https://www.slov-lex.sk/legislativne-procesy/SK/LP/2022/108" TargetMode="External"/><Relationship Id="rId49" Type="http://schemas.openxmlformats.org/officeDocument/2006/relationships/hyperlink" Target="https://www.slov-lex.sk/legislativne-procesy/SK/LP/2023/60" TargetMode="External"/><Relationship Id="rId114" Type="http://schemas.openxmlformats.org/officeDocument/2006/relationships/hyperlink" Target="https://www.slov-lex.sk/legislativne-procesy/SK/LP/2023/345" TargetMode="External"/><Relationship Id="rId119" Type="http://schemas.openxmlformats.org/officeDocument/2006/relationships/hyperlink" Target="https://www.slov-lex.sk/legislativne-procesy/SK/LP/2024/294" TargetMode="External"/><Relationship Id="rId44" Type="http://schemas.openxmlformats.org/officeDocument/2006/relationships/hyperlink" Target="https://www.slov-lex.sk/legislativne-procesy/SK/LP/2021/576" TargetMode="External"/><Relationship Id="rId60" Type="http://schemas.openxmlformats.org/officeDocument/2006/relationships/hyperlink" Target="https://www.slov-lex.sk/legislativne-procesy/SK/LP/2021/816" TargetMode="External"/><Relationship Id="rId65" Type="http://schemas.openxmlformats.org/officeDocument/2006/relationships/hyperlink" Target="https://www.slov-lex.sk/legislativne-procesy/SK/LP/2022/158" TargetMode="External"/><Relationship Id="rId81" Type="http://schemas.openxmlformats.org/officeDocument/2006/relationships/hyperlink" Target="https://www.slov-lex.sk/legislativne-procesy/SK/LP/2023/391" TargetMode="External"/><Relationship Id="rId86" Type="http://schemas.openxmlformats.org/officeDocument/2006/relationships/hyperlink" Target="https://www.slov-lex.sk/legislativne-procesy/SK/LP/2022/653" TargetMode="External"/><Relationship Id="rId130" Type="http://schemas.openxmlformats.org/officeDocument/2006/relationships/hyperlink" Target="https://www.slov-lex.sk/elegislativa/legislativne-procesy/SK/LP/2023/528" TargetMode="External"/><Relationship Id="rId135" Type="http://schemas.openxmlformats.org/officeDocument/2006/relationships/hyperlink" Target="https://www.slov-lex.sk/legislativne-procesy/SK/LP/2024/480" TargetMode="External"/><Relationship Id="rId151" Type="http://schemas.openxmlformats.org/officeDocument/2006/relationships/hyperlink" Target="https://www.slov-lex.sk/legislativne-procesy/SK/LP/2024/501" TargetMode="External"/><Relationship Id="rId156" Type="http://schemas.openxmlformats.org/officeDocument/2006/relationships/hyperlink" Target="https://www.slov-lex.sk/elegislativa/legislativne-procesy/SK/LP/2025/14" TargetMode="External"/><Relationship Id="rId172" Type="http://schemas.openxmlformats.org/officeDocument/2006/relationships/printerSettings" Target="../printerSettings/printerSettings2.bin"/><Relationship Id="rId13" Type="http://schemas.openxmlformats.org/officeDocument/2006/relationships/hyperlink" Target="https://www.slov-lex.sk/legislativne-procesy/SK/LP/2021/532" TargetMode="External"/><Relationship Id="rId18" Type="http://schemas.openxmlformats.org/officeDocument/2006/relationships/hyperlink" Target="https://www.slov-lex.sk/legislativne-procesy/-/SK/dokumenty/LP-2021-619" TargetMode="External"/><Relationship Id="rId39" Type="http://schemas.openxmlformats.org/officeDocument/2006/relationships/hyperlink" Target="https://www.slov-lex.sk/legislativne-procesy/SK/LP/2022/389" TargetMode="External"/><Relationship Id="rId109" Type="http://schemas.openxmlformats.org/officeDocument/2006/relationships/hyperlink" Target="https://www.slov-lex.sk/legislativne-procesy/SK/LP/2023/506" TargetMode="External"/><Relationship Id="rId34" Type="http://schemas.openxmlformats.org/officeDocument/2006/relationships/hyperlink" Target="https://www.slov-lex.sk/legislativne-procesy/SK/LP/2022/309" TargetMode="External"/><Relationship Id="rId50" Type="http://schemas.openxmlformats.org/officeDocument/2006/relationships/hyperlink" Target="https://www.slov-lex.sk/legislativne-procesy/-/SK/dokumenty/LP-2022-681" TargetMode="External"/><Relationship Id="rId55" Type="http://schemas.openxmlformats.org/officeDocument/2006/relationships/hyperlink" Target="https://www.slov-lex.sk/legislativne-procesy/SK/LP/2022/846" TargetMode="External"/><Relationship Id="rId76" Type="http://schemas.openxmlformats.org/officeDocument/2006/relationships/hyperlink" Target="https://www.slov-lex.sk/legislativne-procesy/SK/LP/2022/839" TargetMode="External"/><Relationship Id="rId97" Type="http://schemas.openxmlformats.org/officeDocument/2006/relationships/hyperlink" Target="https://www.slov-lex.sk/legislativne-procesy/SK/LP/2023/544" TargetMode="External"/><Relationship Id="rId104" Type="http://schemas.openxmlformats.org/officeDocument/2006/relationships/hyperlink" Target="https://www.slov-lex.sk/legislativne-procesy/SK/LP/2024/86" TargetMode="External"/><Relationship Id="rId120" Type="http://schemas.openxmlformats.org/officeDocument/2006/relationships/hyperlink" Target="https://www.slov-lex.sk/elegislativa/legislativne-procesy/SK/LP/2023/171" TargetMode="External"/><Relationship Id="rId125" Type="http://schemas.openxmlformats.org/officeDocument/2006/relationships/hyperlink" Target="https://www.slov-lex.sk/legislativne-procesy/SK/LP/2021/777" TargetMode="External"/><Relationship Id="rId141" Type="http://schemas.openxmlformats.org/officeDocument/2006/relationships/hyperlink" Target="https://www.slov-lex.sk/legislativne-procesy/SK/LP/2024/121" TargetMode="External"/><Relationship Id="rId146" Type="http://schemas.openxmlformats.org/officeDocument/2006/relationships/hyperlink" Target="https://www.slov-lex.sk/elegislativa/legislativne-procesy/SK/LP/2024/665" TargetMode="External"/><Relationship Id="rId167" Type="http://schemas.openxmlformats.org/officeDocument/2006/relationships/hyperlink" Target="https://www.slov-lex.sk/legislativne-procesy/SK/LP/2024/369" TargetMode="External"/><Relationship Id="rId7" Type="http://schemas.openxmlformats.org/officeDocument/2006/relationships/hyperlink" Target="https://www.slov-lex.sk/legislativne-procesy/SK/LP/2021/380" TargetMode="External"/><Relationship Id="rId71" Type="http://schemas.openxmlformats.org/officeDocument/2006/relationships/hyperlink" Target="https://www.slov-lex.sk/legislativne-procesy/SK/LP/2023/691" TargetMode="External"/><Relationship Id="rId92" Type="http://schemas.openxmlformats.org/officeDocument/2006/relationships/hyperlink" Target="https://www.slov-lex.sk/legislativne-procesy/SK/LP/2024/47" TargetMode="External"/><Relationship Id="rId162" Type="http://schemas.openxmlformats.org/officeDocument/2006/relationships/hyperlink" Target="https://www.slov-lex.sk/legislativne-procesy/SK/LP/2024/516" TargetMode="External"/><Relationship Id="rId2" Type="http://schemas.openxmlformats.org/officeDocument/2006/relationships/hyperlink" Target="https://www.slov-lex.sk/legislativne-procesy/SK/LP/2021/509" TargetMode="External"/><Relationship Id="rId29" Type="http://schemas.openxmlformats.org/officeDocument/2006/relationships/hyperlink" Target="https://www.slov-lex.sk/legislativne-procesy/SK/LP/2021/644" TargetMode="External"/><Relationship Id="rId24" Type="http://schemas.openxmlformats.org/officeDocument/2006/relationships/hyperlink" Target="https://www.slov-lex.sk/legislativne-procesy/SK/LP/2022/304" TargetMode="External"/><Relationship Id="rId40" Type="http://schemas.openxmlformats.org/officeDocument/2006/relationships/hyperlink" Target="https://www.slov-lex.sk/legislativne-procesy/SK/LP/2022/873" TargetMode="External"/><Relationship Id="rId45" Type="http://schemas.openxmlformats.org/officeDocument/2006/relationships/hyperlink" Target="https://www.slov-lex.sk/legislativne-procesy/SK/LP/2022/538" TargetMode="External"/><Relationship Id="rId66" Type="http://schemas.openxmlformats.org/officeDocument/2006/relationships/hyperlink" Target="https://www.slov-lex.sk/legislativne-procesy/SK/LP/2022/500" TargetMode="External"/><Relationship Id="rId87" Type="http://schemas.openxmlformats.org/officeDocument/2006/relationships/hyperlink" Target="https://www.slov-lex.sk/legislativne-procesy/SK/LP/2022/791" TargetMode="External"/><Relationship Id="rId110" Type="http://schemas.openxmlformats.org/officeDocument/2006/relationships/hyperlink" Target="https://www.slov-lex.sk/legislativne-procesy/SK/LP/2024/81" TargetMode="External"/><Relationship Id="rId115" Type="http://schemas.openxmlformats.org/officeDocument/2006/relationships/hyperlink" Target="https://www.slov-lex.sk/legislativne-procesy/SK/LP/2024/105" TargetMode="External"/><Relationship Id="rId131" Type="http://schemas.openxmlformats.org/officeDocument/2006/relationships/hyperlink" Target="https://www.slov-lex.sk/legislativne-procesy/SK/LP/2022/320" TargetMode="External"/><Relationship Id="rId136" Type="http://schemas.openxmlformats.org/officeDocument/2006/relationships/hyperlink" Target="https://www.slov-lex.sk/legislativne-procesy/SK/LP/2024/477" TargetMode="External"/><Relationship Id="rId157" Type="http://schemas.openxmlformats.org/officeDocument/2006/relationships/hyperlink" Target="https://www.slov-lex.sk/elegislativa/legislativne-procesy/SK/LP/2025/179" TargetMode="External"/><Relationship Id="rId61" Type="http://schemas.openxmlformats.org/officeDocument/2006/relationships/hyperlink" Target="https://www.slov-lex.sk/legislativne-procesy/SK/LP/2021/437" TargetMode="External"/><Relationship Id="rId82" Type="http://schemas.openxmlformats.org/officeDocument/2006/relationships/hyperlink" Target="https://www.slov-lex.sk/legislativne-procesy/SK/LP/2023/365" TargetMode="External"/><Relationship Id="rId152" Type="http://schemas.openxmlformats.org/officeDocument/2006/relationships/hyperlink" Target="https://www.slov-lex.sk/elegislativa/legislativne-procesy/SK/LP/2024/621" TargetMode="External"/><Relationship Id="rId173" Type="http://schemas.openxmlformats.org/officeDocument/2006/relationships/vmlDrawing" Target="../drawings/vmlDrawing1.vml"/><Relationship Id="rId19" Type="http://schemas.openxmlformats.org/officeDocument/2006/relationships/hyperlink" Target="https://www.slov-lex.sk/legislativne-procesy/-/SK/dokumenty/LP-2021-619" TargetMode="External"/><Relationship Id="rId14" Type="http://schemas.openxmlformats.org/officeDocument/2006/relationships/hyperlink" Target="https://www.slov-lex.sk/legislativne-procesy/-/SK/dokumenty/LP-2021-619" TargetMode="External"/><Relationship Id="rId30" Type="http://schemas.openxmlformats.org/officeDocument/2006/relationships/hyperlink" Target="https://www.slov-lex.sk/legislativne-procesy/SK/LP/2022/241" TargetMode="External"/><Relationship Id="rId35" Type="http://schemas.openxmlformats.org/officeDocument/2006/relationships/hyperlink" Target="https://www.slov-lex.sk/legislativne-procesy/SK/LP/2022/277" TargetMode="External"/><Relationship Id="rId56" Type="http://schemas.openxmlformats.org/officeDocument/2006/relationships/hyperlink" Target="https://www.slov-lex.sk/legislativne-procesy/SK/LP/2023/14" TargetMode="External"/><Relationship Id="rId77" Type="http://schemas.openxmlformats.org/officeDocument/2006/relationships/hyperlink" Target="https://www.slov-lex.sk/legislativne-procesy/SK/LP/2023/238" TargetMode="External"/><Relationship Id="rId100" Type="http://schemas.openxmlformats.org/officeDocument/2006/relationships/hyperlink" Target="https://www.slov-lex.sk/legislativne-procesy/SK/LP/2024/402" TargetMode="External"/><Relationship Id="rId105" Type="http://schemas.openxmlformats.org/officeDocument/2006/relationships/hyperlink" Target="https://www.slov-lex.sk/legislativne-procesy/SK/LP/2022/720" TargetMode="External"/><Relationship Id="rId126" Type="http://schemas.openxmlformats.org/officeDocument/2006/relationships/hyperlink" Target="https://www.slov-lex.sk/elegislativa/legislativne-procesy/SK/LP/2023/2" TargetMode="External"/><Relationship Id="rId147" Type="http://schemas.openxmlformats.org/officeDocument/2006/relationships/hyperlink" Target="https://www.slov-lex.sk/elegislativa/legislativne-procesy/SK/LP/2025/8" TargetMode="External"/><Relationship Id="rId168" Type="http://schemas.openxmlformats.org/officeDocument/2006/relationships/hyperlink" Target="https://www.slov-lex.sk/elegislativa/legislativne-procesy/SK/LP/2025/39" TargetMode="External"/><Relationship Id="rId8" Type="http://schemas.openxmlformats.org/officeDocument/2006/relationships/hyperlink" Target="https://www.slov-lex.sk/legislativne-procesy/SK/LP/2021/346" TargetMode="External"/><Relationship Id="rId51" Type="http://schemas.openxmlformats.org/officeDocument/2006/relationships/hyperlink" Target="https://www.slov-lex.sk/legislativne-procesy/SK/LP/2023/361" TargetMode="External"/><Relationship Id="rId72" Type="http://schemas.openxmlformats.org/officeDocument/2006/relationships/hyperlink" Target="https://www.slov-lex.sk/legislativne-procesy/SK/LP/2023/555" TargetMode="External"/><Relationship Id="rId93" Type="http://schemas.openxmlformats.org/officeDocument/2006/relationships/hyperlink" Target="https://www.slov-lex.sk/legislativne-procesy/SK/LP/2024/210" TargetMode="External"/><Relationship Id="rId98" Type="http://schemas.openxmlformats.org/officeDocument/2006/relationships/hyperlink" Target="https://www.slov-lex.sk/legislativne-procesy/SK/LP/2023/569" TargetMode="External"/><Relationship Id="rId121" Type="http://schemas.openxmlformats.org/officeDocument/2006/relationships/hyperlink" Target="https://www.slov-lex.sk/legislativne-procesy/SK/LP/2024/495" TargetMode="External"/><Relationship Id="rId142" Type="http://schemas.openxmlformats.org/officeDocument/2006/relationships/hyperlink" Target="https://www.slov-lex.sk/legislativne-procesy/SK/LP/2024/404" TargetMode="External"/><Relationship Id="rId163" Type="http://schemas.openxmlformats.org/officeDocument/2006/relationships/hyperlink" Target="https://www.slov-lex.sk/elegislativa/legislativne-procesy/SK/LP/2025/198" TargetMode="External"/><Relationship Id="rId3" Type="http://schemas.openxmlformats.org/officeDocument/2006/relationships/hyperlink" Target="https://www.slov-lex.sk/legislativne-procesy/SK/LP/2021/446" TargetMode="External"/><Relationship Id="rId25" Type="http://schemas.openxmlformats.org/officeDocument/2006/relationships/hyperlink" Target="https://www.slov-lex.sk/legislativne-procesy/SK/LP/2021/682" TargetMode="External"/><Relationship Id="rId46" Type="http://schemas.openxmlformats.org/officeDocument/2006/relationships/hyperlink" Target="https://www.slov-lex.sk/legislativne-procesy/SK/LP/2022/167" TargetMode="External"/><Relationship Id="rId67" Type="http://schemas.openxmlformats.org/officeDocument/2006/relationships/hyperlink" Target="https://www.slov-lex.sk/legislativne-procesy/SK/LP/2023/115" TargetMode="External"/><Relationship Id="rId116" Type="http://schemas.openxmlformats.org/officeDocument/2006/relationships/hyperlink" Target="https://www.slov-lex.sk/legislativne-procesy/SK/LP/2024/176" TargetMode="External"/><Relationship Id="rId137" Type="http://schemas.openxmlformats.org/officeDocument/2006/relationships/hyperlink" Target="https://www.slov-lex.sk/legislativne-procesy/SK/LP/2024/478" TargetMode="External"/><Relationship Id="rId158" Type="http://schemas.openxmlformats.org/officeDocument/2006/relationships/hyperlink" Target="https://www.slov-lex.sk/elegislativa/legislativne-procesy/SK/LP/2024/672" TargetMode="External"/><Relationship Id="rId20" Type="http://schemas.openxmlformats.org/officeDocument/2006/relationships/hyperlink" Target="https://www.slov-lex.sk/legislativne-procesy/-/SK/dokumenty/LP-2021-619" TargetMode="External"/><Relationship Id="rId41" Type="http://schemas.openxmlformats.org/officeDocument/2006/relationships/hyperlink" Target="https://www.slov-lex.sk/legislativne-procesy/SK/LP/2022/537" TargetMode="External"/><Relationship Id="rId62" Type="http://schemas.openxmlformats.org/officeDocument/2006/relationships/hyperlink" Target="https://www.slov-lex.sk/legislativne-procesy/SK/LP/2022/5" TargetMode="External"/><Relationship Id="rId83" Type="http://schemas.openxmlformats.org/officeDocument/2006/relationships/hyperlink" Target="https://www.slov-lex.sk/legislativne-procesy/SK/LP/2023/145" TargetMode="External"/><Relationship Id="rId88" Type="http://schemas.openxmlformats.org/officeDocument/2006/relationships/hyperlink" Target="https://www.slov-lex.sk/legislativne-procesy/SK/LP/2023/363" TargetMode="External"/><Relationship Id="rId111" Type="http://schemas.openxmlformats.org/officeDocument/2006/relationships/hyperlink" Target="https://www.slov-lex.sk/legislativne-procesy/SK/LP/2024/90" TargetMode="External"/><Relationship Id="rId132" Type="http://schemas.openxmlformats.org/officeDocument/2006/relationships/hyperlink" Target="https://www.slov-lex.sk/legislativne-procesy/SK/LP/2024/443" TargetMode="External"/><Relationship Id="rId153" Type="http://schemas.openxmlformats.org/officeDocument/2006/relationships/hyperlink" Target="https://www.slov-lex.sk/legislativne-procesy/SK/LP/2022/479" TargetMode="External"/><Relationship Id="rId174" Type="http://schemas.openxmlformats.org/officeDocument/2006/relationships/comments" Target="../comments1.xml"/><Relationship Id="rId15" Type="http://schemas.openxmlformats.org/officeDocument/2006/relationships/hyperlink" Target="https://www.slov-lex.sk/legislativne-procesy/-/SK/dokumenty/LP-2021-619" TargetMode="External"/><Relationship Id="rId36" Type="http://schemas.openxmlformats.org/officeDocument/2006/relationships/hyperlink" Target="https://www.slov-lex.sk/legislativne-procesy/-/SK/dokumenty/LP-2022-402" TargetMode="External"/><Relationship Id="rId57" Type="http://schemas.openxmlformats.org/officeDocument/2006/relationships/hyperlink" Target="https://www.slov-lex.sk/legislativne-procesy/SK/LP/2022/86" TargetMode="External"/><Relationship Id="rId106" Type="http://schemas.openxmlformats.org/officeDocument/2006/relationships/hyperlink" Target="https://www.slov-lex.sk/legislativne-procesy/SK/LP/2023/532" TargetMode="External"/><Relationship Id="rId127" Type="http://schemas.openxmlformats.org/officeDocument/2006/relationships/hyperlink" Target="https://www.slov-lex.sk/legislativne-procesy/SK/LP/2023/574" TargetMode="External"/><Relationship Id="rId10" Type="http://schemas.openxmlformats.org/officeDocument/2006/relationships/hyperlink" Target="https://www.slov-lex.sk/legislativne-procesy/SK/LP/2021/555" TargetMode="External"/><Relationship Id="rId31" Type="http://schemas.openxmlformats.org/officeDocument/2006/relationships/hyperlink" Target="https://www.slov-lex.sk/legislativne-procesy/SK/LP/2022/619" TargetMode="External"/><Relationship Id="rId52" Type="http://schemas.openxmlformats.org/officeDocument/2006/relationships/hyperlink" Target="https://www.slov-lex.sk/legislativne-procesy/SK/LP/2023/362" TargetMode="External"/><Relationship Id="rId73" Type="http://schemas.openxmlformats.org/officeDocument/2006/relationships/hyperlink" Target="https://www.slov-lex.sk/legislativne-procesy/SK/LP/2023/556" TargetMode="External"/><Relationship Id="rId78" Type="http://schemas.openxmlformats.org/officeDocument/2006/relationships/hyperlink" Target="https://www.slov-lex.sk/legislativne-procesy/SK/LP/2023/1" TargetMode="External"/><Relationship Id="rId94" Type="http://schemas.openxmlformats.org/officeDocument/2006/relationships/hyperlink" Target="https://www.slov-lex.sk/legislativne-procesy/SK/LP/2024/216" TargetMode="External"/><Relationship Id="rId99" Type="http://schemas.openxmlformats.org/officeDocument/2006/relationships/hyperlink" Target="https://www.slov-lex.sk/legislativne-procesy/SK/LP/2023/516" TargetMode="External"/><Relationship Id="rId101" Type="http://schemas.openxmlformats.org/officeDocument/2006/relationships/hyperlink" Target="https://www.slov-lex.sk/legislativne-procesy/SK/LP/2023/435" TargetMode="External"/><Relationship Id="rId122" Type="http://schemas.openxmlformats.org/officeDocument/2006/relationships/hyperlink" Target="https://www.slov-lex.sk/elegislativa/legislativne-procesy/SK/LP/2024/534" TargetMode="External"/><Relationship Id="rId143" Type="http://schemas.openxmlformats.org/officeDocument/2006/relationships/hyperlink" Target="https://www.slov-lex.sk/legislativne-procesy/SK/LP/2024/419" TargetMode="External"/><Relationship Id="rId148" Type="http://schemas.openxmlformats.org/officeDocument/2006/relationships/hyperlink" Target="https://www.slov-lex.sk/legislativne-procesy/SK/LP/2024/362" TargetMode="External"/><Relationship Id="rId164" Type="http://schemas.openxmlformats.org/officeDocument/2006/relationships/hyperlink" Target="https://www.slov-lex.sk/elegislativa/legislativne-procesy/SK/LP/2024/645" TargetMode="External"/><Relationship Id="rId169" Type="http://schemas.openxmlformats.org/officeDocument/2006/relationships/hyperlink" Target="https://www.slov-lex.sk/elegislativa/legislativne-procesy/SK/LP/2025/55" TargetMode="External"/><Relationship Id="rId4" Type="http://schemas.openxmlformats.org/officeDocument/2006/relationships/hyperlink" Target="https://www.slov-lex.sk/legislativne-procesy/SK/LP/2022/156" TargetMode="External"/><Relationship Id="rId9" Type="http://schemas.openxmlformats.org/officeDocument/2006/relationships/hyperlink" Target="https://www.slov-lex.sk/legislativne-procesy/SK/LP/2021/407" TargetMode="External"/><Relationship Id="rId26" Type="http://schemas.openxmlformats.org/officeDocument/2006/relationships/hyperlink" Target="https://www.slov-lex.sk/legislativne-procesy/SK/LP/2022/45" TargetMode="External"/><Relationship Id="rId47" Type="http://schemas.openxmlformats.org/officeDocument/2006/relationships/hyperlink" Target="https://www.slov-lex.sk/legislativne-procesy/SK/LP/2022/428" TargetMode="External"/><Relationship Id="rId68" Type="http://schemas.openxmlformats.org/officeDocument/2006/relationships/hyperlink" Target="https://www.slov-lex.sk/legislativne-procesy/SK/LP/2023/122" TargetMode="External"/><Relationship Id="rId89" Type="http://schemas.openxmlformats.org/officeDocument/2006/relationships/hyperlink" Target="https://www.slov-lex.sk/legislativne-procesy/SK/LP/2023/529" TargetMode="External"/><Relationship Id="rId112" Type="http://schemas.openxmlformats.org/officeDocument/2006/relationships/hyperlink" Target="https://www.slov-lex.sk/legislativne-procesy/SK/LP/2024/98" TargetMode="External"/><Relationship Id="rId133" Type="http://schemas.openxmlformats.org/officeDocument/2006/relationships/hyperlink" Target="https://www.slov-lex.sk/legislativne-procesy/SK/LP/2024/556" TargetMode="External"/><Relationship Id="rId154" Type="http://schemas.openxmlformats.org/officeDocument/2006/relationships/hyperlink" Target="https://www.slov-lex.sk/elegislativa/legislativne-procesy/SK/LP/2024/548" TargetMode="External"/><Relationship Id="rId16" Type="http://schemas.openxmlformats.org/officeDocument/2006/relationships/hyperlink" Target="https://www.slov-lex.sk/legislativne-procesy/-/SK/dokumenty/LP-2021-619" TargetMode="External"/><Relationship Id="rId37" Type="http://schemas.openxmlformats.org/officeDocument/2006/relationships/hyperlink" Target="https://www.slov-lex.sk/legislativne-procesy/-/SK/dokumenty/LP-2022-480" TargetMode="External"/><Relationship Id="rId58" Type="http://schemas.openxmlformats.org/officeDocument/2006/relationships/hyperlink" Target="https://www.slov-lex.sk/legislativne-procesy/SK/LP/2023/49" TargetMode="External"/><Relationship Id="rId79" Type="http://schemas.openxmlformats.org/officeDocument/2006/relationships/hyperlink" Target="https://www.slov-lex.sk/legislativne-procesy/SK/LP/2022/695" TargetMode="External"/><Relationship Id="rId102" Type="http://schemas.openxmlformats.org/officeDocument/2006/relationships/hyperlink" Target="https://www.slov-lex.sk/legislativne-procesy/SK/LP/2023/528" TargetMode="External"/><Relationship Id="rId123" Type="http://schemas.openxmlformats.org/officeDocument/2006/relationships/hyperlink" Target="https://www.slov-lex.sk/legislativne-procesy/SK/LP/2024/446" TargetMode="External"/><Relationship Id="rId144" Type="http://schemas.openxmlformats.org/officeDocument/2006/relationships/hyperlink" Target="https://www.slov-lex.sk/legislativne-procesy/SK/LP/2024/296" TargetMode="External"/><Relationship Id="rId90" Type="http://schemas.openxmlformats.org/officeDocument/2006/relationships/hyperlink" Target="https://www.slov-lex.sk/legislativne-procesy/SK/LP/2022/765" TargetMode="External"/><Relationship Id="rId165" Type="http://schemas.openxmlformats.org/officeDocument/2006/relationships/hyperlink" Target="https://www.slov-lex.sk/elegislativa/legislativne-procesy/SK/LP/2025/158" TargetMode="External"/><Relationship Id="rId27" Type="http://schemas.openxmlformats.org/officeDocument/2006/relationships/hyperlink" Target="https://www.slov-lex.sk/legislativne-procesy/SK/LP/2021/740" TargetMode="External"/><Relationship Id="rId48" Type="http://schemas.openxmlformats.org/officeDocument/2006/relationships/hyperlink" Target="https://www.slov-lex.sk/legislativne-procesy/SK/LP/2022/184" TargetMode="External"/><Relationship Id="rId69" Type="http://schemas.openxmlformats.org/officeDocument/2006/relationships/hyperlink" Target="https://www.slov-lex.sk/legislativne-procesy/SK/LP/2023/135" TargetMode="External"/><Relationship Id="rId113" Type="http://schemas.openxmlformats.org/officeDocument/2006/relationships/hyperlink" Target="https://www.slov-lex.sk/legislativne-procesy/SK/LP/2024/99" TargetMode="External"/><Relationship Id="rId134" Type="http://schemas.openxmlformats.org/officeDocument/2006/relationships/hyperlink" Target="https://www.slov-lex.sk/legislativne-procesy/SK/LP/2024/538" TargetMode="External"/><Relationship Id="rId80" Type="http://schemas.openxmlformats.org/officeDocument/2006/relationships/hyperlink" Target="https://www.slov-lex.sk/legislativne-procesy/SK/LP/2023/648" TargetMode="External"/><Relationship Id="rId155" Type="http://schemas.openxmlformats.org/officeDocument/2006/relationships/hyperlink" Target="https://www.slov-lex.sk/legislativne-procesy/SK/LP/2023/684" TargetMode="External"/><Relationship Id="rId17" Type="http://schemas.openxmlformats.org/officeDocument/2006/relationships/hyperlink" Target="https://www.slov-lex.sk/legislativne-procesy/-/SK/dokumenty/LP-2021-619" TargetMode="External"/><Relationship Id="rId38" Type="http://schemas.openxmlformats.org/officeDocument/2006/relationships/hyperlink" Target="https://www.slov-lex.sk/legislativne-procesy/-/SK/dokumenty/LP-2022-" TargetMode="External"/><Relationship Id="rId59" Type="http://schemas.openxmlformats.org/officeDocument/2006/relationships/hyperlink" Target="https://www.slov-lex.sk/legislativne-procesy/SK/LP/2023/65" TargetMode="External"/><Relationship Id="rId103" Type="http://schemas.openxmlformats.org/officeDocument/2006/relationships/hyperlink" Target="https://www.slov-lex.sk/legislativne-procesy/SK/LP/2023/367" TargetMode="External"/><Relationship Id="rId124" Type="http://schemas.openxmlformats.org/officeDocument/2006/relationships/hyperlink" Target="https://www.slov-lex.sk/legislativne-procesy/SK/LP/2023/642" TargetMode="External"/><Relationship Id="rId70" Type="http://schemas.openxmlformats.org/officeDocument/2006/relationships/hyperlink" Target="https://www.slov-lex.sk/legislativne-procesy/SK/LP/2023/88" TargetMode="External"/><Relationship Id="rId91" Type="http://schemas.openxmlformats.org/officeDocument/2006/relationships/hyperlink" Target="https://www.slov-lex.sk/legislativne-procesy/-/SK/LP/2022/39" TargetMode="External"/><Relationship Id="rId145" Type="http://schemas.openxmlformats.org/officeDocument/2006/relationships/hyperlink" Target="https://www.slov-lex.sk/legislativne-procesy/SK/LP/2024/428" TargetMode="External"/><Relationship Id="rId166" Type="http://schemas.openxmlformats.org/officeDocument/2006/relationships/hyperlink" Target="https://www.slov-lex.sk/elegislativa/legislativne-procesy/SK/LP/2025/15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4/446" TargetMode="External"/><Relationship Id="rId2" Type="http://schemas.openxmlformats.org/officeDocument/2006/relationships/hyperlink" Target="https://www.slov-lex.sk/legislativne-procesy/SK/LP/2023/516" TargetMode="External"/><Relationship Id="rId1" Type="http://schemas.openxmlformats.org/officeDocument/2006/relationships/hyperlink" Target="https://www.slov-lex.sk/legislativne-procesy/SK/LP/2021/509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hyperlink" Target="https://www.slov-lex.sk/legislativne-procesy/SK/LP/2022/47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167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s://www.slov-lex.sk/legislativne-procesy/SK/LP/2021/773" TargetMode="External"/><Relationship Id="rId1" Type="http://schemas.openxmlformats.org/officeDocument/2006/relationships/hyperlink" Target="https://www.nrsr.sk/web/Default.aspx?sid=zakony/cpt&amp;ZakZborID=13&amp;CisObdobia=8&amp;ID=594" TargetMode="External"/><Relationship Id="rId6" Type="http://schemas.openxmlformats.org/officeDocument/2006/relationships/vmlDrawing" Target="../drawings/vmlDrawing23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slov-lex.sk/elegislativa/legislativne-procesy/SK/LP/2024/67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389" TargetMode="External"/><Relationship Id="rId2" Type="http://schemas.openxmlformats.org/officeDocument/2006/relationships/hyperlink" Target="https://www.slov-lex.sk/legislativne-procesy/SK/LP/2021/644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91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s://www.slov-lex.sk/legislativne-procesy/SK/LP/2023/648" TargetMode="External"/><Relationship Id="rId1" Type="http://schemas.openxmlformats.org/officeDocument/2006/relationships/hyperlink" Target="https://www.slov-lex.sk/legislativne-procesy/SK/LP/2023/1" TargetMode="External"/><Relationship Id="rId6" Type="http://schemas.openxmlformats.org/officeDocument/2006/relationships/vmlDrawing" Target="../drawings/vmlDrawing25.vml"/><Relationship Id="rId5" Type="http://schemas.openxmlformats.org/officeDocument/2006/relationships/hyperlink" Target="https://www.slov-lex.sk/legislativne-procesy/SK/LP/2024/528" TargetMode="External"/><Relationship Id="rId4" Type="http://schemas.openxmlformats.org/officeDocument/2006/relationships/hyperlink" Target="https://www.slov-lex.sk/legislativne-procesy/SK/LP/2024/47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6" TargetMode="External"/><Relationship Id="rId13" Type="http://schemas.openxmlformats.org/officeDocument/2006/relationships/hyperlink" Target="https://www.slov-lex.sk/legislativne-procesy/SK/LP/2024/538" TargetMode="External"/><Relationship Id="rId18" Type="http://schemas.openxmlformats.org/officeDocument/2006/relationships/hyperlink" Target="https://www.slov-lex.sk/elegislativa/legislativne-procesy/SK/LP/2025/110" TargetMode="External"/><Relationship Id="rId3" Type="http://schemas.openxmlformats.org/officeDocument/2006/relationships/hyperlink" Target="https://www.slov-lex.sk/legislativne-procesy/-/SK/dokumenty/LP-2022-" TargetMode="External"/><Relationship Id="rId21" Type="http://schemas.openxmlformats.org/officeDocument/2006/relationships/comments" Target="../comments26.xml"/><Relationship Id="rId7" Type="http://schemas.openxmlformats.org/officeDocument/2006/relationships/hyperlink" Target="https://www.slov-lex.sk/legislativne-procesy/SK/LP/2024/210" TargetMode="External"/><Relationship Id="rId12" Type="http://schemas.openxmlformats.org/officeDocument/2006/relationships/hyperlink" Target="https://www.slov-lex.sk/legislativne-procesy/SK/LP/2024/556" TargetMode="External"/><Relationship Id="rId17" Type="http://schemas.openxmlformats.org/officeDocument/2006/relationships/hyperlink" Target="https://www.slov-lex.sk/legislativne-procesy/SK/LP/2024/481" TargetMode="External"/><Relationship Id="rId2" Type="http://schemas.openxmlformats.org/officeDocument/2006/relationships/hyperlink" Target="https://www.slov-lex.sk/legislativne-procesy/-/SK/dokumenty/LP-2022-480" TargetMode="External"/><Relationship Id="rId16" Type="http://schemas.openxmlformats.org/officeDocument/2006/relationships/hyperlink" Target="https://www.slov-lex.sk/legislativne-procesy/SK/LP/2024/478" TargetMode="External"/><Relationship Id="rId20" Type="http://schemas.openxmlformats.org/officeDocument/2006/relationships/vmlDrawing" Target="../drawings/vmlDrawing26.vml"/><Relationship Id="rId1" Type="http://schemas.openxmlformats.org/officeDocument/2006/relationships/hyperlink" Target="https://www.slov-lex.sk/legislativne-procesy/-/SK/dokumenty/LP-2022-402" TargetMode="External"/><Relationship Id="rId6" Type="http://schemas.openxmlformats.org/officeDocument/2006/relationships/hyperlink" Target="https://www.slov-lex.sk/legislativne-procesy/SK/LP/2023/49" TargetMode="External"/><Relationship Id="rId11" Type="http://schemas.openxmlformats.org/officeDocument/2006/relationships/hyperlink" Target="https://www.slov-lex.sk/legislativne-procesy/SK/LP/2023/626" TargetMode="External"/><Relationship Id="rId5" Type="http://schemas.openxmlformats.org/officeDocument/2006/relationships/hyperlink" Target="https://www.slov-lex.sk/legislativne-procesy/SK/LP/2023/60" TargetMode="External"/><Relationship Id="rId15" Type="http://schemas.openxmlformats.org/officeDocument/2006/relationships/hyperlink" Target="https://www.slov-lex.sk/legislativne-procesy/SK/LP/2024/477" TargetMode="External"/><Relationship Id="rId10" Type="http://schemas.openxmlformats.org/officeDocument/2006/relationships/hyperlink" Target="https://www.slov-lex.sk/legislativne-procesy/SK/LP/2023/574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https://www.slov-lex.sk/legislativne-procesy/-/SK/dokumenty/LP-2023-79" TargetMode="External"/><Relationship Id="rId9" Type="http://schemas.openxmlformats.org/officeDocument/2006/relationships/hyperlink" Target="https://www.slov-lex.sk/legislativne-procesy/SK/LP/2023/599" TargetMode="External"/><Relationship Id="rId14" Type="http://schemas.openxmlformats.org/officeDocument/2006/relationships/hyperlink" Target="https://www.slov-lex.sk/legislativne-procesy/SK/LP/2024/480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slov-lex.sk/legislativne-procesy/SK/LP/2024/51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363" TargetMode="External"/><Relationship Id="rId13" Type="http://schemas.openxmlformats.org/officeDocument/2006/relationships/hyperlink" Target="https://www.slov-lex.sk/legislativne-procesy/SK/LP/2023/506" TargetMode="External"/><Relationship Id="rId18" Type="http://schemas.openxmlformats.org/officeDocument/2006/relationships/hyperlink" Target="https://www.slov-lex.sk/elegislativa/legislativne-procesy/SK/LP/2025/42" TargetMode="External"/><Relationship Id="rId3" Type="http://schemas.openxmlformats.org/officeDocument/2006/relationships/hyperlink" Target="https://www.slov-lex.sk/legislativne-procesy/SK/LP/2022/277" TargetMode="External"/><Relationship Id="rId21" Type="http://schemas.openxmlformats.org/officeDocument/2006/relationships/vmlDrawing" Target="../drawings/vmlDrawing31.vml"/><Relationship Id="rId7" Type="http://schemas.openxmlformats.org/officeDocument/2006/relationships/hyperlink" Target="https://www.slov-lex.sk/legislativne-procesy/SK/LP/2023/542" TargetMode="External"/><Relationship Id="rId12" Type="http://schemas.openxmlformats.org/officeDocument/2006/relationships/hyperlink" Target="https://www.slov-lex.sk/legislativne-procesy/SK/LP/2023/503" TargetMode="External"/><Relationship Id="rId17" Type="http://schemas.openxmlformats.org/officeDocument/2006/relationships/hyperlink" Target="https://www.slov-lex.sk/legislativne-procesy/SK/LP/2024/99" TargetMode="External"/><Relationship Id="rId2" Type="http://schemas.openxmlformats.org/officeDocument/2006/relationships/hyperlink" Target="https://www.slov-lex.sk/legislativne-procesy/SK/LP/2022/304" TargetMode="External"/><Relationship Id="rId16" Type="http://schemas.openxmlformats.org/officeDocument/2006/relationships/hyperlink" Target="https://www.slov-lex.sk/legislativne-procesy/SK/LP/2024/98" TargetMode="External"/><Relationship Id="rId20" Type="http://schemas.openxmlformats.org/officeDocument/2006/relationships/printerSettings" Target="../printerSettings/printerSettings11.bin"/><Relationship Id="rId1" Type="http://schemas.openxmlformats.org/officeDocument/2006/relationships/hyperlink" Target="https://www.slov-lex.sk/legislativne-procesy/SK/LP/2022/307" TargetMode="External"/><Relationship Id="rId6" Type="http://schemas.openxmlformats.org/officeDocument/2006/relationships/hyperlink" Target="https://www.slov-lex.sk/legislativne-procesy/SK/LP/2023/145" TargetMode="External"/><Relationship Id="rId11" Type="http://schemas.openxmlformats.org/officeDocument/2006/relationships/hyperlink" Target="https://www.slov-lex.sk/legislativne-procesy/SK/LP/2024/402" TargetMode="External"/><Relationship Id="rId5" Type="http://schemas.openxmlformats.org/officeDocument/2006/relationships/hyperlink" Target="https://www.slov-lex.sk/legislativne-procesy/SK/LP/2023/365" TargetMode="External"/><Relationship Id="rId15" Type="http://schemas.openxmlformats.org/officeDocument/2006/relationships/hyperlink" Target="https://www.slov-lex.sk/legislativne-procesy/SK/LP/2024/90" TargetMode="External"/><Relationship Id="rId10" Type="http://schemas.openxmlformats.org/officeDocument/2006/relationships/hyperlink" Target="https://www.slov-lex.sk/legislativne-procesy/SK/LP/2023/569" TargetMode="External"/><Relationship Id="rId19" Type="http://schemas.openxmlformats.org/officeDocument/2006/relationships/hyperlink" Target="https://www.slov-lex.sk/elegislativa/legislativne-procesy/SK/LP/2025/198" TargetMode="External"/><Relationship Id="rId4" Type="http://schemas.openxmlformats.org/officeDocument/2006/relationships/hyperlink" Target="https://www.slov-lex.sk/legislativne-procesy/SK/LP/2022/873" TargetMode="External"/><Relationship Id="rId9" Type="http://schemas.openxmlformats.org/officeDocument/2006/relationships/hyperlink" Target="https://www.slov-lex.sk/legislativne-procesy/SK/LP/2023/544" TargetMode="External"/><Relationship Id="rId14" Type="http://schemas.openxmlformats.org/officeDocument/2006/relationships/hyperlink" Target="https://www.slov-lex.sk/legislativne-procesy/SK/LP/2024/81" TargetMode="External"/><Relationship Id="rId22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lov-lex.sk/legislativne-procesy/SK/LP/2024/362" TargetMode="External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45" TargetMode="External"/><Relationship Id="rId2" Type="http://schemas.openxmlformats.org/officeDocument/2006/relationships/hyperlink" Target="https://www.slov-lex.sk/legislativne-procesy/SK/LP/2023/65" TargetMode="External"/><Relationship Id="rId1" Type="http://schemas.openxmlformats.org/officeDocument/2006/relationships/hyperlink" Target="https://www.slov-lex.sk/legislativne-procesy/SK/LP/2023/348" TargetMode="External"/><Relationship Id="rId6" Type="http://schemas.openxmlformats.org/officeDocument/2006/relationships/comments" Target="../comments36.xml"/><Relationship Id="rId5" Type="http://schemas.openxmlformats.org/officeDocument/2006/relationships/vmlDrawing" Target="../drawings/vmlDrawing36.vml"/><Relationship Id="rId4" Type="http://schemas.openxmlformats.org/officeDocument/2006/relationships/hyperlink" Target="https://www.slov-lex.sk/elegislativa/legislativne-procesy/SK/LP/2024/54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elegislativa/legislativne-procesy/SK/LP/2025/39" TargetMode="External"/><Relationship Id="rId3" Type="http://schemas.openxmlformats.org/officeDocument/2006/relationships/hyperlink" Target="https://www.slov-lex.sk/legislativne-procesy/SK/LP/2024/384" TargetMode="External"/><Relationship Id="rId7" Type="http://schemas.openxmlformats.org/officeDocument/2006/relationships/hyperlink" Target="https://www.slov-lex.sk/legislativne-procesy/SK/LP/2024/362" TargetMode="External"/><Relationship Id="rId2" Type="http://schemas.openxmlformats.org/officeDocument/2006/relationships/hyperlink" Target="https://www.slov-lex.sk/legislativne-procesy/SK/LP/2024/37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4/496" TargetMode="External"/><Relationship Id="rId11" Type="http://schemas.openxmlformats.org/officeDocument/2006/relationships/comments" Target="../comments3.xml"/><Relationship Id="rId5" Type="http://schemas.openxmlformats.org/officeDocument/2006/relationships/hyperlink" Target="https://www.slov-lex.sk/legislativne-procesy/SK/LP/2024/437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www.slov-lex.sk/legislativne-procesy/SK/LP/2024/435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-/SK/LP/2022/39" TargetMode="Externa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-/SK/dokumenty/LP-2022-681" TargetMode="External"/><Relationship Id="rId13" Type="http://schemas.openxmlformats.org/officeDocument/2006/relationships/hyperlink" Target="https://www.slov-lex.sk/legislativne-procesy/SK/LP/2024/105" TargetMode="External"/><Relationship Id="rId18" Type="http://schemas.openxmlformats.org/officeDocument/2006/relationships/hyperlink" Target="https://www.slov-lex.sk/legislativne-procesy/SK/LP/2024/495" TargetMode="External"/><Relationship Id="rId3" Type="http://schemas.openxmlformats.org/officeDocument/2006/relationships/hyperlink" Target="https://www.slov-lex.sk/legislativne-procesy/SK/LP/2021/597" TargetMode="External"/><Relationship Id="rId21" Type="http://schemas.openxmlformats.org/officeDocument/2006/relationships/hyperlink" Target="https://www.slov-lex.sk/elegislativa/legislativne-procesy/SK/LP/2024/618" TargetMode="External"/><Relationship Id="rId7" Type="http://schemas.openxmlformats.org/officeDocument/2006/relationships/hyperlink" Target="https://www.slov-lex.sk/legislativne-procesy/SK/LP/2022/184" TargetMode="External"/><Relationship Id="rId12" Type="http://schemas.openxmlformats.org/officeDocument/2006/relationships/hyperlink" Target="https://www.slov-lex.sk/legislativne-procesy/SK/LP/2024/86" TargetMode="External"/><Relationship Id="rId17" Type="http://schemas.openxmlformats.org/officeDocument/2006/relationships/hyperlink" Target="https://www.slov-lex.sk/legislativne-procesy/SK/LP/2024/294" TargetMode="External"/><Relationship Id="rId25" Type="http://schemas.openxmlformats.org/officeDocument/2006/relationships/comments" Target="../comments5.xml"/><Relationship Id="rId2" Type="http://schemas.openxmlformats.org/officeDocument/2006/relationships/hyperlink" Target="https://www.slov-lex.sk/legislativne-procesy/-/SK/dokumenty/LP-2021-619" TargetMode="External"/><Relationship Id="rId16" Type="http://schemas.openxmlformats.org/officeDocument/2006/relationships/hyperlink" Target="https://www.slov-lex.sk/legislativne-procesy/SK/LP/2024/293" TargetMode="External"/><Relationship Id="rId20" Type="http://schemas.openxmlformats.org/officeDocument/2006/relationships/hyperlink" Target="https://www.slov-lex.sk/legislativne-procesy/SK/LP/2024/485" TargetMode="External"/><Relationship Id="rId1" Type="http://schemas.openxmlformats.org/officeDocument/2006/relationships/hyperlink" Target="https://www.slov-lex.sk/legislativne-procesy/SK/LP/2021/736" TargetMode="External"/><Relationship Id="rId6" Type="http://schemas.openxmlformats.org/officeDocument/2006/relationships/hyperlink" Target="https://www.slov-lex.sk/legislativne-procesy/SK/LP/2022/538" TargetMode="External"/><Relationship Id="rId11" Type="http://schemas.openxmlformats.org/officeDocument/2006/relationships/hyperlink" Target="https://www.slov-lex.sk/legislativne-procesy/SK/LP/2023/511" TargetMode="External"/><Relationship Id="rId24" Type="http://schemas.openxmlformats.org/officeDocument/2006/relationships/vmlDrawing" Target="../drawings/vmlDrawing5.vml"/><Relationship Id="rId5" Type="http://schemas.openxmlformats.org/officeDocument/2006/relationships/hyperlink" Target="https://www.slov-lex.sk/legislativne-procesy/SK/LP/2021/576" TargetMode="External"/><Relationship Id="rId15" Type="http://schemas.openxmlformats.org/officeDocument/2006/relationships/hyperlink" Target="https://www.slov-lex.sk/legislativne-procesy/SK/LP/2024/174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https://www.slov-lex.sk/legislativne-procesy/SK/LP/2023/529" TargetMode="External"/><Relationship Id="rId19" Type="http://schemas.openxmlformats.org/officeDocument/2006/relationships/hyperlink" Target="https://www.slov-lex.sk/legislativne-procesy/SK/LP/2024/443" TargetMode="External"/><Relationship Id="rId4" Type="http://schemas.openxmlformats.org/officeDocument/2006/relationships/hyperlink" Target="https://www.slov-lex.sk/legislativne-procesy/SK/LP/2022/309" TargetMode="External"/><Relationship Id="rId9" Type="http://schemas.openxmlformats.org/officeDocument/2006/relationships/hyperlink" Target="https://www.slov-lex.sk/legislativne-procesy/SK/LP/2023/668" TargetMode="External"/><Relationship Id="rId14" Type="http://schemas.openxmlformats.org/officeDocument/2006/relationships/hyperlink" Target="https://www.slov-lex.sk/legislativne-procesy/SK/LP/2024/176" TargetMode="External"/><Relationship Id="rId22" Type="http://schemas.openxmlformats.org/officeDocument/2006/relationships/hyperlink" Target="https://www.slov-lex.sk/elegislativa/legislativne-procesy/SK/LP/2024/64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5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SK/LP/2021/406" TargetMode="External"/><Relationship Id="rId6" Type="http://schemas.openxmlformats.org/officeDocument/2006/relationships/vmlDrawing" Target="../drawings/vmlDrawing6.vml"/><Relationship Id="rId5" Type="http://schemas.openxmlformats.org/officeDocument/2006/relationships/hyperlink" Target="https://www.slov-lex.sk/legislativne-procesy/SK/LP/2024/296" TargetMode="External"/><Relationship Id="rId4" Type="http://schemas.openxmlformats.org/officeDocument/2006/relationships/hyperlink" Target="https://www.slov-lex.sk/legislativne-procesy/SK/LP/2023/36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8" TargetMode="External"/><Relationship Id="rId13" Type="http://schemas.openxmlformats.org/officeDocument/2006/relationships/comments" Target="../comments7.xml"/><Relationship Id="rId3" Type="http://schemas.openxmlformats.org/officeDocument/2006/relationships/hyperlink" Target="https://www.slov-lex.sk/legislativne-procesy/SK/LP/2022/839" TargetMode="External"/><Relationship Id="rId7" Type="http://schemas.openxmlformats.org/officeDocument/2006/relationships/hyperlink" Target="https://www.slov-lex.sk/legislativne-procesy/SK/LP/2023/532" TargetMode="External"/><Relationship Id="rId12" Type="http://schemas.openxmlformats.org/officeDocument/2006/relationships/vmlDrawing" Target="../drawings/vmlDrawing7.vml"/><Relationship Id="rId2" Type="http://schemas.openxmlformats.org/officeDocument/2006/relationships/hyperlink" Target="https://www.slov-lex.sk/legislativne-procesy/SK/LP/2022/53" TargetMode="External"/><Relationship Id="rId1" Type="http://schemas.openxmlformats.org/officeDocument/2006/relationships/hyperlink" Target="https://www.slov-lex.sk/legislativne-procesy/SK/LP/2021/555" TargetMode="External"/><Relationship Id="rId6" Type="http://schemas.openxmlformats.org/officeDocument/2006/relationships/hyperlink" Target="https://www.slov-lex.sk/legislativne-procesy/SK/LP/2022/720" TargetMode="External"/><Relationship Id="rId11" Type="http://schemas.openxmlformats.org/officeDocument/2006/relationships/hyperlink" Target="https://www.slov-lex.sk/elegislativa/legislativne-procesy/SK/LP/2025/14" TargetMode="External"/><Relationship Id="rId5" Type="http://schemas.openxmlformats.org/officeDocument/2006/relationships/hyperlink" Target="https://www.slov-lex.sk/legislativne-procesy/SK/LP/2022/653" TargetMode="External"/><Relationship Id="rId10" Type="http://schemas.openxmlformats.org/officeDocument/2006/relationships/hyperlink" Target="https://www.slov-lex.sk/legislativne-procesy/SK/LP/2024/351" TargetMode="External"/><Relationship Id="rId4" Type="http://schemas.openxmlformats.org/officeDocument/2006/relationships/hyperlink" Target="https://www.slov-lex.sk/legislativne-procesy/SK/LP/2023/238" TargetMode="External"/><Relationship Id="rId9" Type="http://schemas.openxmlformats.org/officeDocument/2006/relationships/hyperlink" Target="https://www.slov-lex.sk/elegislativa/legislativne-procesy/SK/LP/2023/17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88" TargetMode="External"/><Relationship Id="rId13" Type="http://schemas.openxmlformats.org/officeDocument/2006/relationships/hyperlink" Target="https://www.slov-lex.sk/legislativne-procesy/SK/LP/2023/684" TargetMode="External"/><Relationship Id="rId3" Type="http://schemas.openxmlformats.org/officeDocument/2006/relationships/hyperlink" Target="https://www.slov-lex.sk/legislativne-procesy/SK/LP/2022/158" TargetMode="External"/><Relationship Id="rId7" Type="http://schemas.openxmlformats.org/officeDocument/2006/relationships/hyperlink" Target="https://www.slov-lex.sk/legislativne-procesy/SK/LP/2023/135" TargetMode="External"/><Relationship Id="rId12" Type="http://schemas.openxmlformats.org/officeDocument/2006/relationships/hyperlink" Target="https://www.slov-lex.sk/elegislativa/legislativne-procesy/SK/LP/2023/2" TargetMode="External"/><Relationship Id="rId2" Type="http://schemas.openxmlformats.org/officeDocument/2006/relationships/hyperlink" Target="https://www.slov-lex.sk/legislativne-procesy/SK/LP/2022/243" TargetMode="External"/><Relationship Id="rId16" Type="http://schemas.openxmlformats.org/officeDocument/2006/relationships/comments" Target="../comments8.xml"/><Relationship Id="rId1" Type="http://schemas.openxmlformats.org/officeDocument/2006/relationships/hyperlink" Target="https://www.slov-lex.sk/legislativne-procesy/-/SK/dokumenty/LP-2021-619" TargetMode="External"/><Relationship Id="rId6" Type="http://schemas.openxmlformats.org/officeDocument/2006/relationships/hyperlink" Target="https://www.slov-lex.sk/legislativne-procesy/SK/LP/2023/122" TargetMode="External"/><Relationship Id="rId11" Type="http://schemas.openxmlformats.org/officeDocument/2006/relationships/hyperlink" Target="https://www.slov-lex.sk/legislativne-procesy/SK/LP/2023/558" TargetMode="External"/><Relationship Id="rId5" Type="http://schemas.openxmlformats.org/officeDocument/2006/relationships/hyperlink" Target="https://www.slov-lex.sk/legislativne-procesy/SK/LP/2023/115" TargetMode="External"/><Relationship Id="rId15" Type="http://schemas.openxmlformats.org/officeDocument/2006/relationships/vmlDrawing" Target="../drawings/vmlDrawing8.vml"/><Relationship Id="rId10" Type="http://schemas.openxmlformats.org/officeDocument/2006/relationships/hyperlink" Target="https://www.slov-lex.sk/legislativne-procesy/SK/LP/2023/556" TargetMode="External"/><Relationship Id="rId4" Type="http://schemas.openxmlformats.org/officeDocument/2006/relationships/hyperlink" Target="https://www.slov-lex.sk/legislativne-procesy/SK/LP/2022/500" TargetMode="External"/><Relationship Id="rId9" Type="http://schemas.openxmlformats.org/officeDocument/2006/relationships/hyperlink" Target="https://www.slov-lex.sk/legislativne-procesy/SK/LP/2023/555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showGridLines="0" zoomScale="80" zoomScaleNormal="80" workbookViewId="0">
      <selection activeCell="C20" sqref="C20"/>
    </sheetView>
  </sheetViews>
  <sheetFormatPr defaultColWidth="9.140625" defaultRowHeight="12.75" x14ac:dyDescent="0.2"/>
  <cols>
    <col min="1" max="1" width="2.140625" style="4" customWidth="1"/>
    <col min="2" max="2" width="35" style="4" customWidth="1"/>
    <col min="3" max="3" width="9.85546875" style="11" customWidth="1"/>
    <col min="4" max="4" width="21" style="12" customWidth="1"/>
    <col min="5" max="5" width="21.42578125" style="4" customWidth="1"/>
    <col min="6" max="6" width="22.140625" style="4" customWidth="1"/>
    <col min="7" max="7" width="18.28515625" style="4" customWidth="1"/>
    <col min="8" max="8" width="18.7109375" style="4" customWidth="1"/>
    <col min="9" max="9" width="15.7109375" style="4" hidden="1" customWidth="1"/>
    <col min="10" max="10" width="13.28515625" style="4" hidden="1" customWidth="1"/>
    <col min="11" max="11" width="21.28515625" style="4" hidden="1" customWidth="1"/>
    <col min="12" max="18" width="14.28515625" style="4" hidden="1" customWidth="1"/>
    <col min="19" max="20" width="21.42578125" style="4" customWidth="1"/>
    <col min="21" max="21" width="9.42578125" style="4" customWidth="1"/>
    <col min="22" max="22" width="9.140625" style="4" customWidth="1"/>
    <col min="23" max="16384" width="9.140625" style="4"/>
  </cols>
  <sheetData>
    <row r="1" spans="1:23" ht="13.5" thickBot="1" x14ac:dyDescent="0.25"/>
    <row r="2" spans="1:23" ht="46.5" customHeight="1" x14ac:dyDescent="0.2">
      <c r="B2" s="960" t="s">
        <v>28</v>
      </c>
      <c r="C2" s="961"/>
      <c r="D2" s="24" t="s">
        <v>32</v>
      </c>
      <c r="E2" s="25" t="s">
        <v>23</v>
      </c>
    </row>
    <row r="3" spans="1:23" ht="24.75" customHeight="1" x14ac:dyDescent="0.2">
      <c r="B3" s="954" t="s">
        <v>29</v>
      </c>
      <c r="C3" s="955"/>
      <c r="D3" s="34">
        <f>SUM(M11:M13)</f>
        <v>0</v>
      </c>
      <c r="E3" s="26">
        <f>SUM(N11:N13)</f>
        <v>0</v>
      </c>
    </row>
    <row r="4" spans="1:23" ht="24.75" customHeight="1" x14ac:dyDescent="0.2">
      <c r="B4" s="956" t="s">
        <v>30</v>
      </c>
      <c r="C4" s="957"/>
      <c r="D4" s="35">
        <f>SUM(O11:O13)</f>
        <v>0</v>
      </c>
      <c r="E4" s="27">
        <f>SUM(P11:P13)</f>
        <v>0</v>
      </c>
    </row>
    <row r="5" spans="1:23" ht="24.75" customHeight="1" x14ac:dyDescent="0.2">
      <c r="B5" s="958" t="s">
        <v>31</v>
      </c>
      <c r="C5" s="959"/>
      <c r="D5" s="36">
        <f>SUM(K11:K13)</f>
        <v>0</v>
      </c>
      <c r="E5" s="28">
        <f>SUM(L11:L13)</f>
        <v>0</v>
      </c>
    </row>
    <row r="6" spans="1:23" ht="32.25" customHeight="1" thickBot="1" x14ac:dyDescent="0.25">
      <c r="B6" s="29" t="s">
        <v>24</v>
      </c>
      <c r="C6" s="30"/>
      <c r="D6" s="37">
        <f>SUM(Q11:Q13)</f>
        <v>0</v>
      </c>
      <c r="E6" s="31">
        <f>SUM(R11:R13)</f>
        <v>0</v>
      </c>
    </row>
    <row r="8" spans="1:23" s="7" customFormat="1" ht="13.5" thickBot="1" x14ac:dyDescent="0.25">
      <c r="A8" s="8"/>
      <c r="B8" s="989" t="s">
        <v>15</v>
      </c>
      <c r="C8" s="989"/>
      <c r="D8" s="20">
        <v>835</v>
      </c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6"/>
      <c r="R8" s="6"/>
    </row>
    <row r="9" spans="1:23" s="7" customFormat="1" ht="20.25" customHeight="1" x14ac:dyDescent="0.2">
      <c r="A9" s="8"/>
      <c r="B9" s="990" t="s">
        <v>35</v>
      </c>
      <c r="C9" s="991"/>
      <c r="D9" s="991"/>
      <c r="E9" s="992" t="s">
        <v>33</v>
      </c>
      <c r="F9" s="992" t="s">
        <v>34</v>
      </c>
      <c r="G9" s="985" t="s">
        <v>38</v>
      </c>
      <c r="H9" s="987" t="s">
        <v>13</v>
      </c>
      <c r="I9" s="977" t="s">
        <v>13</v>
      </c>
      <c r="J9" s="979" t="s">
        <v>0</v>
      </c>
    </row>
    <row r="10" spans="1:23" s="10" customFormat="1" ht="60" customHeight="1" thickBot="1" x14ac:dyDescent="0.25">
      <c r="A10" s="18"/>
      <c r="B10" s="994" t="s">
        <v>36</v>
      </c>
      <c r="C10" s="995"/>
      <c r="D10" s="21" t="s">
        <v>37</v>
      </c>
      <c r="E10" s="993"/>
      <c r="F10" s="993"/>
      <c r="G10" s="986"/>
      <c r="H10" s="988"/>
      <c r="I10" s="978"/>
      <c r="J10" s="980"/>
      <c r="K10" s="19"/>
      <c r="L10" s="17"/>
    </row>
    <row r="11" spans="1:23" s="15" customFormat="1" x14ac:dyDescent="0.2">
      <c r="A11" s="13"/>
      <c r="B11" s="32" t="s">
        <v>40</v>
      </c>
      <c r="C11" s="22">
        <f>IFERROR(VLOOKUP(B11,vstupy!$B$2:$C$13,2,FALSE),0)</f>
        <v>0</v>
      </c>
      <c r="D11" s="963">
        <v>0</v>
      </c>
      <c r="E11" s="965">
        <v>0</v>
      </c>
      <c r="F11" s="965">
        <v>0</v>
      </c>
      <c r="G11" s="963">
        <v>0</v>
      </c>
      <c r="H11" s="967" t="s">
        <v>39</v>
      </c>
      <c r="I11" s="969">
        <f>VLOOKUP(H11,vstupy!$B$17:$C$27,2,FALSE)</f>
        <v>0</v>
      </c>
      <c r="J11" s="971">
        <f>IF(D11=0,SUM(C11:C13),D11)</f>
        <v>0</v>
      </c>
      <c r="K11" s="973">
        <f>IF(I11&gt;0.9,($D$8/160)*(J11/60)*I11,($D$8/160)*(J11/60)*1)</f>
        <v>0</v>
      </c>
      <c r="L11" s="976">
        <f>K11*G11</f>
        <v>0</v>
      </c>
      <c r="M11" s="981">
        <f>IF(I11&gt;0.9,E11*I11,E11*1)</f>
        <v>0</v>
      </c>
      <c r="N11" s="962">
        <f>M11*G11</f>
        <v>0</v>
      </c>
      <c r="O11" s="981">
        <f>IF(I11&gt;0.9,I11*F11,F11*1)</f>
        <v>0</v>
      </c>
      <c r="P11" s="962">
        <f>O11*G11</f>
        <v>0</v>
      </c>
      <c r="Q11" s="984">
        <f>M11+O11+K11</f>
        <v>0</v>
      </c>
      <c r="R11" s="962">
        <f>L11+N11+P11</f>
        <v>0</v>
      </c>
      <c r="S11" s="14"/>
      <c r="W11" s="16"/>
    </row>
    <row r="12" spans="1:23" s="15" customFormat="1" x14ac:dyDescent="0.2">
      <c r="B12" s="32" t="s">
        <v>40</v>
      </c>
      <c r="C12" s="22">
        <f>IFERROR(VLOOKUP(B12,vstupy!$B$2:$C$12,2,FALSE),0)</f>
        <v>0</v>
      </c>
      <c r="D12" s="963"/>
      <c r="E12" s="965"/>
      <c r="F12" s="965"/>
      <c r="G12" s="963"/>
      <c r="H12" s="967"/>
      <c r="I12" s="969"/>
      <c r="J12" s="971"/>
      <c r="K12" s="974"/>
      <c r="L12" s="976"/>
      <c r="M12" s="982"/>
      <c r="N12" s="962"/>
      <c r="O12" s="982"/>
      <c r="P12" s="962"/>
      <c r="Q12" s="984"/>
      <c r="R12" s="962"/>
    </row>
    <row r="13" spans="1:23" s="15" customFormat="1" ht="13.5" thickBot="1" x14ac:dyDescent="0.25">
      <c r="B13" s="33" t="s">
        <v>40</v>
      </c>
      <c r="C13" s="23">
        <f>IFERROR(VLOOKUP(B13,vstupy!$B$2:$C$12,2,FALSE),0)</f>
        <v>0</v>
      </c>
      <c r="D13" s="964"/>
      <c r="E13" s="966"/>
      <c r="F13" s="966"/>
      <c r="G13" s="964"/>
      <c r="H13" s="968"/>
      <c r="I13" s="970"/>
      <c r="J13" s="972"/>
      <c r="K13" s="975"/>
      <c r="L13" s="976"/>
      <c r="M13" s="983"/>
      <c r="N13" s="962"/>
      <c r="O13" s="983"/>
      <c r="P13" s="962"/>
      <c r="Q13" s="984"/>
      <c r="R13" s="962"/>
    </row>
    <row r="20" spans="3:4" x14ac:dyDescent="0.2">
      <c r="D20" s="4"/>
    </row>
    <row r="23" spans="3:4" x14ac:dyDescent="0.2">
      <c r="C23" s="4"/>
      <c r="D23" s="4"/>
    </row>
    <row r="24" spans="3:4" x14ac:dyDescent="0.2">
      <c r="C24" s="4"/>
      <c r="D24" s="4"/>
    </row>
    <row r="25" spans="3:4" x14ac:dyDescent="0.2">
      <c r="C25" s="4"/>
      <c r="D25" s="4"/>
    </row>
    <row r="26" spans="3:4" x14ac:dyDescent="0.2">
      <c r="C26" s="4"/>
      <c r="D26" s="4"/>
    </row>
    <row r="27" spans="3:4" x14ac:dyDescent="0.2">
      <c r="C27" s="4"/>
      <c r="D27" s="4"/>
    </row>
  </sheetData>
  <mergeCells count="28">
    <mergeCell ref="G9:G10"/>
    <mergeCell ref="H9:H10"/>
    <mergeCell ref="B8:C8"/>
    <mergeCell ref="B9:D9"/>
    <mergeCell ref="E9:E10"/>
    <mergeCell ref="F9:F10"/>
    <mergeCell ref="B10:C10"/>
    <mergeCell ref="O11:O13"/>
    <mergeCell ref="P11:P13"/>
    <mergeCell ref="Q11:Q13"/>
    <mergeCell ref="R11:R13"/>
    <mergeCell ref="M11:M13"/>
    <mergeCell ref="B3:C3"/>
    <mergeCell ref="B4:C4"/>
    <mergeCell ref="B5:C5"/>
    <mergeCell ref="B2:C2"/>
    <mergeCell ref="N11:N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I9:I10"/>
    <mergeCell ref="J9:J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vstupy!$B$2:$B$13</xm:f>
          </x14:formula1>
          <xm:sqref>B11:B13</xm:sqref>
        </x14:dataValidation>
        <x14:dataValidation type="list" allowBlank="1" showInputMessage="1" showErrorMessage="1" xr:uid="{00000000-0002-0000-0000-000001000000}">
          <x14:formula1>
            <xm:f>vstupy!$B$17:$B$27</xm:f>
          </x14:formula1>
          <xm:sqref>H11:H13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5"/>
  <sheetViews>
    <sheetView zoomScaleNormal="100" workbookViewId="0">
      <pane ySplit="6" topLeftCell="A7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85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67"/>
      <c r="C12" s="67"/>
      <c r="D12" s="67"/>
      <c r="E12" s="67"/>
      <c r="F12" s="85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67"/>
      <c r="D17" s="67"/>
      <c r="E17" s="67"/>
      <c r="F17" s="85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67"/>
      <c r="C18" s="67"/>
      <c r="D18" s="67"/>
      <c r="E18" s="67"/>
      <c r="F18" s="85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R29" s="301"/>
      <c r="S29" s="301"/>
      <c r="T29" s="301"/>
      <c r="U29" s="301"/>
      <c r="V29" s="301"/>
      <c r="W29" s="301"/>
      <c r="Y29" s="302"/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346" priority="18" operator="lessThan">
      <formula>0</formula>
    </cfRule>
    <cfRule type="cellIs" dxfId="345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44" priority="23" operator="lessThan">
      <formula>0</formula>
    </cfRule>
    <cfRule type="cellIs" dxfId="343" priority="24" operator="greaterThan">
      <formula>0</formula>
    </cfRule>
  </conditionalFormatting>
  <conditionalFormatting sqref="R28:X28">
    <cfRule type="cellIs" dxfId="342" priority="4" operator="lessThan">
      <formula>0</formula>
    </cfRule>
    <cfRule type="cellIs" dxfId="341" priority="5" operator="greaterThan">
      <formula>0</formula>
    </cfRule>
  </conditionalFormatting>
  <conditionalFormatting sqref="R27:Y27">
    <cfRule type="cellIs" dxfId="340" priority="16" operator="lessThan">
      <formula>0</formula>
    </cfRule>
    <cfRule type="cellIs" dxfId="339" priority="17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38" priority="2" operator="lessThan">
      <formula>0</formula>
    </cfRule>
    <cfRule type="cellIs" dxfId="337" priority="3" operator="greaterThan">
      <formula>0</formula>
    </cfRule>
  </conditionalFormatting>
  <conditionalFormatting sqref="AA27:AC28">
    <cfRule type="cellIs" dxfId="336" priority="13" operator="lessThan">
      <formula>0</formula>
    </cfRule>
    <cfRule type="cellIs" dxfId="335" priority="14" operator="greaterThan">
      <formula>0</formula>
    </cfRule>
  </conditionalFormatting>
  <conditionalFormatting sqref="AB30">
    <cfRule type="cellIs" dxfId="334" priority="9" operator="lessThan">
      <formula>0</formula>
    </cfRule>
    <cfRule type="cellIs" dxfId="333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32" priority="6" operator="lessThan">
      <formula>0</formula>
    </cfRule>
    <cfRule type="cellIs" dxfId="331" priority="7" operator="greaterThan">
      <formula>0</formula>
    </cfRule>
  </conditionalFormatting>
  <dataValidations count="2">
    <dataValidation type="list" allowBlank="1" showInputMessage="1" showErrorMessage="1" sqref="O7:O26" xr:uid="{00000000-0002-0000-0900-000000000000}">
      <formula1>"áno,nie"</formula1>
    </dataValidation>
    <dataValidation type="custom" allowBlank="1" showErrorMessage="1" error="Hodnota musí byť vždy väčšia ako &quot;0&quot;. " sqref="R7:U26" xr:uid="{00000000-0002-0000-0900-000001000000}">
      <formula1>"&gt;0"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40"/>
  <sheetViews>
    <sheetView zoomScale="70" zoomScaleNormal="70" workbookViewId="0">
      <pane ySplit="6" topLeftCell="A10" activePane="bottomLeft" state="frozen"/>
      <selection pane="bottomLeft" activeCell="B11" sqref="B11:H1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6" customWidth="1" outlineLevel="1"/>
    <col min="18" max="18" width="14" customWidth="1" outlineLevel="1"/>
    <col min="19" max="19" width="11.28515625" customWidth="1" outlineLevel="1"/>
    <col min="20" max="20" width="15.140625" customWidth="1" outlineLevel="1"/>
    <col min="21" max="21" width="11.7109375" customWidth="1" outlineLevel="1"/>
    <col min="22" max="22" width="21.85546875" customWidth="1" outlineLevel="1"/>
    <col min="23" max="23" width="23.140625" customWidth="1" outlineLevel="1"/>
    <col min="24" max="24" width="21.140625" customWidth="1" outlineLevel="1"/>
    <col min="25" max="25" width="20.140625" customWidth="1" outlineLevel="1"/>
    <col min="26" max="26" width="3.5703125" customWidth="1" outlineLevel="1"/>
    <col min="27" max="28" width="13.7109375" customWidth="1"/>
    <col min="29" max="29" width="18.285156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85</v>
      </c>
      <c r="U2" s="331"/>
      <c r="AA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48" t="s">
        <v>614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25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3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92" t="s">
        <v>604</v>
      </c>
      <c r="AB5" s="1093"/>
      <c r="AC5" s="1094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289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52"/>
      <c r="AA6" s="291" t="s">
        <v>76</v>
      </c>
      <c r="AB6" s="292" t="s">
        <v>77</v>
      </c>
      <c r="AC6" s="1051"/>
    </row>
    <row r="7" spans="1:29" ht="64.5" customHeight="1" x14ac:dyDescent="0.2">
      <c r="A7" s="66">
        <v>1</v>
      </c>
      <c r="B7" s="67" t="s">
        <v>172</v>
      </c>
      <c r="C7" s="67" t="s">
        <v>173</v>
      </c>
      <c r="D7" s="104" t="s">
        <v>174</v>
      </c>
      <c r="E7" s="113" t="s">
        <v>175</v>
      </c>
      <c r="F7" s="95">
        <v>44531</v>
      </c>
      <c r="G7" s="152">
        <v>626886</v>
      </c>
      <c r="H7" s="152">
        <v>0</v>
      </c>
      <c r="I7" s="67">
        <f>IF(YEAR($F7)=2021,G7,"-")</f>
        <v>626886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411">
        <f>H7-2*G7</f>
        <v>-1253772</v>
      </c>
      <c r="R7" s="494">
        <v>626886</v>
      </c>
      <c r="S7" s="495">
        <v>0</v>
      </c>
      <c r="T7" s="495">
        <v>1964422</v>
      </c>
      <c r="U7" s="495">
        <v>0</v>
      </c>
      <c r="V7" s="467">
        <f>(T7-R7)</f>
        <v>1337536</v>
      </c>
      <c r="W7" s="467">
        <f>U7-S7</f>
        <v>0</v>
      </c>
      <c r="X7" s="468" t="s">
        <v>611</v>
      </c>
      <c r="Y7" s="375">
        <f>-V7*2+W7</f>
        <v>-2675072</v>
      </c>
      <c r="AA7" s="297">
        <f>(V7+G7)</f>
        <v>1964422</v>
      </c>
      <c r="AB7" s="298">
        <f>W7+H7</f>
        <v>0</v>
      </c>
      <c r="AC7" s="324">
        <f>Q7+Y7</f>
        <v>-3928844</v>
      </c>
    </row>
    <row r="8" spans="1:29" ht="84.75" customHeight="1" x14ac:dyDescent="0.2">
      <c r="A8" s="66">
        <v>2</v>
      </c>
      <c r="B8" s="67" t="s">
        <v>172</v>
      </c>
      <c r="C8" s="67" t="s">
        <v>178</v>
      </c>
      <c r="D8" s="104" t="s">
        <v>177</v>
      </c>
      <c r="E8" s="113" t="s">
        <v>179</v>
      </c>
      <c r="F8" s="95">
        <v>44759</v>
      </c>
      <c r="G8" s="152">
        <v>5116</v>
      </c>
      <c r="H8" s="152">
        <v>3439310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5116</v>
      </c>
      <c r="L8" s="67">
        <f>IF(YEAR($F8)=2022,H8,"-")</f>
        <v>3439310</v>
      </c>
      <c r="M8" s="67" t="str">
        <f t="shared" ref="M8:M26" si="3">IF(YEAR($F8)&gt;2022,G8,"-")</f>
        <v>-</v>
      </c>
      <c r="N8" s="67" t="str">
        <f t="shared" ref="N8:N26" si="4">IF(YEAR($F8)&gt;2022,H8,"-")</f>
        <v>-</v>
      </c>
      <c r="O8" s="67" t="s">
        <v>150</v>
      </c>
      <c r="P8" s="67"/>
      <c r="Q8" s="411">
        <f t="shared" ref="Q8:Q26" si="5">H8-2*G8</f>
        <v>3429078</v>
      </c>
      <c r="R8" s="417"/>
      <c r="S8" s="293"/>
      <c r="T8" s="293"/>
      <c r="U8" s="293"/>
      <c r="V8" s="300">
        <f t="shared" ref="V8:V10" si="6">(T8-R8)</f>
        <v>0</v>
      </c>
      <c r="W8" s="300">
        <f t="shared" ref="W8:W10" si="7">S8-U8</f>
        <v>0</v>
      </c>
      <c r="X8" s="333"/>
      <c r="Y8" s="296">
        <f t="shared" ref="Y8:Y10" si="8">-V8*2+W8</f>
        <v>0</v>
      </c>
      <c r="AA8" s="315">
        <f t="shared" ref="AA8:AA12" si="9">(V8+G8)</f>
        <v>5116</v>
      </c>
      <c r="AB8" s="124">
        <f t="shared" ref="AB8:AB12" si="10">W8+H8</f>
        <v>3439310</v>
      </c>
      <c r="AC8" s="325">
        <f t="shared" ref="AC8:AC26" si="11">Q8+Y8</f>
        <v>3429078</v>
      </c>
    </row>
    <row r="9" spans="1:29" ht="51" x14ac:dyDescent="0.2">
      <c r="A9" s="66">
        <v>3</v>
      </c>
      <c r="B9" s="67" t="s">
        <v>172</v>
      </c>
      <c r="C9" s="70" t="s">
        <v>279</v>
      </c>
      <c r="D9" s="151" t="s">
        <v>193</v>
      </c>
      <c r="E9" s="118" t="s">
        <v>194</v>
      </c>
      <c r="F9" s="99">
        <v>44759</v>
      </c>
      <c r="G9" s="119">
        <v>72168.92</v>
      </c>
      <c r="H9" s="119">
        <v>27494.73</v>
      </c>
      <c r="I9" s="67" t="str">
        <f t="shared" si="0"/>
        <v>-</v>
      </c>
      <c r="J9" s="67" t="str">
        <f t="shared" si="1"/>
        <v>-</v>
      </c>
      <c r="K9" s="234">
        <f t="shared" si="2"/>
        <v>72168.92</v>
      </c>
      <c r="L9" s="234">
        <f t="shared" ref="L9:L26" si="12">IF(YEAR($F9)=2022,H9,"-")</f>
        <v>27494.73</v>
      </c>
      <c r="M9" s="67" t="str">
        <f t="shared" si="3"/>
        <v>-</v>
      </c>
      <c r="N9" s="67" t="str">
        <f t="shared" si="4"/>
        <v>-</v>
      </c>
      <c r="O9" s="67" t="s">
        <v>150</v>
      </c>
      <c r="P9" s="67"/>
      <c r="Q9" s="411">
        <f t="shared" si="5"/>
        <v>-116843.11</v>
      </c>
      <c r="R9" s="417"/>
      <c r="S9" s="293"/>
      <c r="T9" s="293"/>
      <c r="U9" s="293"/>
      <c r="V9" s="300">
        <f t="shared" si="6"/>
        <v>0</v>
      </c>
      <c r="W9" s="300">
        <f t="shared" si="7"/>
        <v>0</v>
      </c>
      <c r="X9" s="333"/>
      <c r="Y9" s="296">
        <f t="shared" si="8"/>
        <v>0</v>
      </c>
      <c r="AA9" s="315">
        <f t="shared" si="9"/>
        <v>72168.92</v>
      </c>
      <c r="AB9" s="124">
        <f t="shared" si="10"/>
        <v>27494.73</v>
      </c>
      <c r="AC9" s="325">
        <f t="shared" si="11"/>
        <v>-116843.11</v>
      </c>
    </row>
    <row r="10" spans="1:29" ht="51" x14ac:dyDescent="0.2">
      <c r="A10" s="66">
        <v>4</v>
      </c>
      <c r="B10" s="67" t="s">
        <v>172</v>
      </c>
      <c r="C10" s="70" t="s">
        <v>411</v>
      </c>
      <c r="D10" s="151" t="s">
        <v>410</v>
      </c>
      <c r="E10" s="118" t="s">
        <v>412</v>
      </c>
      <c r="F10" s="99">
        <v>45352</v>
      </c>
      <c r="G10" s="153">
        <v>102447</v>
      </c>
      <c r="H10" s="153">
        <v>6276542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12"/>
        <v>-</v>
      </c>
      <c r="M10" s="67">
        <f t="shared" si="3"/>
        <v>102447</v>
      </c>
      <c r="N10" s="67">
        <f t="shared" si="4"/>
        <v>6276542</v>
      </c>
      <c r="O10" s="67" t="s">
        <v>150</v>
      </c>
      <c r="P10" s="67"/>
      <c r="Q10" s="411">
        <f t="shared" si="5"/>
        <v>6071648</v>
      </c>
      <c r="R10" s="417"/>
      <c r="S10" s="293"/>
      <c r="T10" s="293"/>
      <c r="U10" s="293"/>
      <c r="V10" s="300">
        <f t="shared" si="6"/>
        <v>0</v>
      </c>
      <c r="W10" s="300">
        <f t="shared" si="7"/>
        <v>0</v>
      </c>
      <c r="X10" s="333"/>
      <c r="Y10" s="296">
        <f t="shared" si="8"/>
        <v>0</v>
      </c>
      <c r="AA10" s="315">
        <f t="shared" si="9"/>
        <v>102447</v>
      </c>
      <c r="AB10" s="124">
        <f t="shared" si="10"/>
        <v>6276542</v>
      </c>
      <c r="AC10" s="325">
        <f t="shared" si="11"/>
        <v>6071648</v>
      </c>
    </row>
    <row r="11" spans="1:29" ht="165" x14ac:dyDescent="0.2">
      <c r="A11" s="66">
        <v>5</v>
      </c>
      <c r="B11" s="787" t="s">
        <v>172</v>
      </c>
      <c r="C11" s="794" t="s">
        <v>405</v>
      </c>
      <c r="D11" s="867" t="s">
        <v>541</v>
      </c>
      <c r="E11" s="868" t="s">
        <v>545</v>
      </c>
      <c r="F11" s="99">
        <v>45870</v>
      </c>
      <c r="G11" s="153">
        <v>0</v>
      </c>
      <c r="H11" s="153">
        <v>46098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12"/>
        <v>-</v>
      </c>
      <c r="M11" s="67">
        <f t="shared" si="3"/>
        <v>0</v>
      </c>
      <c r="N11" s="67">
        <f t="shared" si="4"/>
        <v>46098</v>
      </c>
      <c r="O11" s="67" t="s">
        <v>150</v>
      </c>
      <c r="P11" s="67"/>
      <c r="Q11" s="411">
        <f t="shared" si="5"/>
        <v>46098</v>
      </c>
      <c r="R11" s="417"/>
      <c r="S11" s="293"/>
      <c r="T11" s="293"/>
      <c r="U11" s="293"/>
      <c r="V11" s="300"/>
      <c r="W11" s="300"/>
      <c r="X11" s="333"/>
      <c r="Y11" s="296"/>
      <c r="AA11" s="315">
        <f t="shared" si="9"/>
        <v>0</v>
      </c>
      <c r="AB11" s="124">
        <f t="shared" si="10"/>
        <v>46098</v>
      </c>
      <c r="AC11" s="325">
        <f t="shared" si="11"/>
        <v>46098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12"/>
        <v>-</v>
      </c>
      <c r="M12" s="67" t="str">
        <f t="shared" si="3"/>
        <v>-</v>
      </c>
      <c r="N12" s="67" t="str">
        <f t="shared" si="4"/>
        <v>-</v>
      </c>
      <c r="O12" s="67" t="s">
        <v>133</v>
      </c>
      <c r="P12" s="67"/>
      <c r="Q12" s="411">
        <f t="shared" si="5"/>
        <v>0</v>
      </c>
      <c r="R12" s="417"/>
      <c r="S12" s="293"/>
      <c r="T12" s="293"/>
      <c r="U12" s="293"/>
      <c r="V12" s="300"/>
      <c r="W12" s="300"/>
      <c r="X12" s="333"/>
      <c r="Y12" s="296"/>
      <c r="AA12" s="315">
        <f t="shared" si="9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12"/>
        <v>-</v>
      </c>
      <c r="M13" s="67" t="str">
        <f t="shared" si="3"/>
        <v>-</v>
      </c>
      <c r="N13" s="67" t="str">
        <f t="shared" si="4"/>
        <v>-</v>
      </c>
      <c r="O13" s="67" t="s">
        <v>133</v>
      </c>
      <c r="P13" s="67"/>
      <c r="Q13" s="411">
        <f t="shared" si="5"/>
        <v>0</v>
      </c>
      <c r="R13" s="417"/>
      <c r="S13" s="293"/>
      <c r="T13" s="293"/>
      <c r="U13" s="293"/>
      <c r="V13" s="300"/>
      <c r="W13" s="300"/>
      <c r="X13" s="333"/>
      <c r="Y13" s="296"/>
      <c r="AA13" s="316"/>
      <c r="AB13" s="71"/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12"/>
        <v>-</v>
      </c>
      <c r="M14" s="67" t="str">
        <f t="shared" si="3"/>
        <v>-</v>
      </c>
      <c r="N14" s="67" t="str">
        <f t="shared" si="4"/>
        <v>-</v>
      </c>
      <c r="O14" s="67" t="s">
        <v>133</v>
      </c>
      <c r="P14" s="67"/>
      <c r="Q14" s="411">
        <f t="shared" si="5"/>
        <v>0</v>
      </c>
      <c r="R14" s="417"/>
      <c r="S14" s="293"/>
      <c r="T14" s="293"/>
      <c r="U14" s="293"/>
      <c r="V14" s="300"/>
      <c r="W14" s="300"/>
      <c r="X14" s="333"/>
      <c r="Y14" s="296"/>
      <c r="AA14" s="316"/>
      <c r="AB14" s="71"/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12"/>
        <v>-</v>
      </c>
      <c r="M15" s="67" t="str">
        <f t="shared" si="3"/>
        <v>-</v>
      </c>
      <c r="N15" s="67" t="str">
        <f t="shared" si="4"/>
        <v>-</v>
      </c>
      <c r="O15" s="67" t="s">
        <v>133</v>
      </c>
      <c r="P15" s="67"/>
      <c r="Q15" s="411">
        <f t="shared" si="5"/>
        <v>0</v>
      </c>
      <c r="R15" s="417"/>
      <c r="S15" s="293"/>
      <c r="T15" s="293"/>
      <c r="U15" s="293"/>
      <c r="V15" s="300"/>
      <c r="W15" s="300"/>
      <c r="X15" s="333"/>
      <c r="Y15" s="296"/>
      <c r="AA15" s="316"/>
      <c r="AB15" s="71"/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12"/>
        <v>-</v>
      </c>
      <c r="M16" s="67" t="str">
        <f t="shared" si="3"/>
        <v>-</v>
      </c>
      <c r="N16" s="67" t="str">
        <f t="shared" si="4"/>
        <v>-</v>
      </c>
      <c r="O16" s="67" t="s">
        <v>133</v>
      </c>
      <c r="P16" s="67"/>
      <c r="Q16" s="411">
        <f t="shared" si="5"/>
        <v>0</v>
      </c>
      <c r="R16" s="417"/>
      <c r="S16" s="293"/>
      <c r="T16" s="293"/>
      <c r="U16" s="293"/>
      <c r="V16" s="300"/>
      <c r="W16" s="300"/>
      <c r="X16" s="333"/>
      <c r="Y16" s="296"/>
      <c r="AA16" s="316"/>
      <c r="AB16" s="71"/>
      <c r="AC16" s="325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12"/>
        <v>-</v>
      </c>
      <c r="M17" s="67" t="str">
        <f t="shared" si="3"/>
        <v>-</v>
      </c>
      <c r="N17" s="67" t="str">
        <f t="shared" si="4"/>
        <v>-</v>
      </c>
      <c r="O17" s="67" t="s">
        <v>133</v>
      </c>
      <c r="P17" s="67"/>
      <c r="Q17" s="411">
        <f t="shared" si="5"/>
        <v>0</v>
      </c>
      <c r="R17" s="417"/>
      <c r="S17" s="293"/>
      <c r="T17" s="293"/>
      <c r="U17" s="293"/>
      <c r="V17" s="300"/>
      <c r="W17" s="300"/>
      <c r="X17" s="333"/>
      <c r="Y17" s="296"/>
      <c r="AA17" s="316"/>
      <c r="AB17" s="71"/>
      <c r="AC17" s="325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12"/>
        <v>-</v>
      </c>
      <c r="M18" s="67" t="str">
        <f t="shared" si="3"/>
        <v>-</v>
      </c>
      <c r="N18" s="67" t="str">
        <f t="shared" si="4"/>
        <v>-</v>
      </c>
      <c r="O18" s="67" t="s">
        <v>133</v>
      </c>
      <c r="P18" s="67"/>
      <c r="Q18" s="411">
        <f t="shared" si="5"/>
        <v>0</v>
      </c>
      <c r="R18" s="417"/>
      <c r="S18" s="293"/>
      <c r="T18" s="293"/>
      <c r="U18" s="293"/>
      <c r="V18" s="300"/>
      <c r="W18" s="300"/>
      <c r="X18" s="333"/>
      <c r="Y18" s="296"/>
      <c r="AA18" s="316"/>
      <c r="AB18" s="71"/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12"/>
        <v>-</v>
      </c>
      <c r="M19" s="67" t="str">
        <f t="shared" si="3"/>
        <v>-</v>
      </c>
      <c r="N19" s="67" t="str">
        <f t="shared" si="4"/>
        <v>-</v>
      </c>
      <c r="O19" s="67" t="s">
        <v>133</v>
      </c>
      <c r="P19" s="67"/>
      <c r="Q19" s="411">
        <f t="shared" si="5"/>
        <v>0</v>
      </c>
      <c r="R19" s="417"/>
      <c r="S19" s="293"/>
      <c r="T19" s="293"/>
      <c r="U19" s="293"/>
      <c r="V19" s="300"/>
      <c r="W19" s="300"/>
      <c r="X19" s="333"/>
      <c r="Y19" s="296"/>
      <c r="AA19" s="316"/>
      <c r="AB19" s="71"/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12"/>
        <v>-</v>
      </c>
      <c r="M20" s="67" t="str">
        <f t="shared" si="3"/>
        <v>-</v>
      </c>
      <c r="N20" s="67" t="str">
        <f t="shared" si="4"/>
        <v>-</v>
      </c>
      <c r="O20" s="67" t="s">
        <v>133</v>
      </c>
      <c r="P20" s="67"/>
      <c r="Q20" s="411">
        <f t="shared" si="5"/>
        <v>0</v>
      </c>
      <c r="R20" s="417"/>
      <c r="S20" s="293"/>
      <c r="T20" s="293"/>
      <c r="U20" s="293"/>
      <c r="V20" s="300"/>
      <c r="W20" s="300"/>
      <c r="X20" s="333"/>
      <c r="Y20" s="296"/>
      <c r="AA20" s="316"/>
      <c r="AB20" s="71"/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12"/>
        <v>-</v>
      </c>
      <c r="M21" s="67" t="str">
        <f t="shared" si="3"/>
        <v>-</v>
      </c>
      <c r="N21" s="67" t="str">
        <f t="shared" si="4"/>
        <v>-</v>
      </c>
      <c r="O21" s="67" t="s">
        <v>133</v>
      </c>
      <c r="P21" s="67"/>
      <c r="Q21" s="411">
        <f t="shared" si="5"/>
        <v>0</v>
      </c>
      <c r="R21" s="417"/>
      <c r="S21" s="293"/>
      <c r="T21" s="293"/>
      <c r="U21" s="293"/>
      <c r="V21" s="300"/>
      <c r="W21" s="300"/>
      <c r="X21" s="333"/>
      <c r="Y21" s="296"/>
      <c r="AA21" s="316"/>
      <c r="AB21" s="71"/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12"/>
        <v>-</v>
      </c>
      <c r="M22" s="67" t="str">
        <f t="shared" si="3"/>
        <v>-</v>
      </c>
      <c r="N22" s="67" t="str">
        <f t="shared" si="4"/>
        <v>-</v>
      </c>
      <c r="O22" s="67" t="s">
        <v>133</v>
      </c>
      <c r="P22" s="67"/>
      <c r="Q22" s="411">
        <f t="shared" si="5"/>
        <v>0</v>
      </c>
      <c r="R22" s="417"/>
      <c r="S22" s="293"/>
      <c r="T22" s="293"/>
      <c r="U22" s="293"/>
      <c r="V22" s="300"/>
      <c r="W22" s="300"/>
      <c r="X22" s="333"/>
      <c r="Y22" s="296"/>
      <c r="AA22" s="316"/>
      <c r="AB22" s="71"/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12"/>
        <v>-</v>
      </c>
      <c r="M23" s="67" t="str">
        <f t="shared" si="3"/>
        <v>-</v>
      </c>
      <c r="N23" s="67" t="str">
        <f t="shared" si="4"/>
        <v>-</v>
      </c>
      <c r="O23" s="67" t="s">
        <v>133</v>
      </c>
      <c r="P23" s="67"/>
      <c r="Q23" s="411">
        <f t="shared" si="5"/>
        <v>0</v>
      </c>
      <c r="R23" s="417"/>
      <c r="S23" s="293"/>
      <c r="T23" s="293"/>
      <c r="U23" s="293"/>
      <c r="V23" s="300"/>
      <c r="W23" s="300"/>
      <c r="X23" s="333"/>
      <c r="Y23" s="296"/>
      <c r="AA23" s="316"/>
      <c r="AB23" s="71"/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12"/>
        <v>-</v>
      </c>
      <c r="M24" s="67" t="str">
        <f t="shared" si="3"/>
        <v>-</v>
      </c>
      <c r="N24" s="67" t="str">
        <f t="shared" si="4"/>
        <v>-</v>
      </c>
      <c r="O24" s="67" t="s">
        <v>133</v>
      </c>
      <c r="P24" s="67"/>
      <c r="Q24" s="411">
        <f t="shared" si="5"/>
        <v>0</v>
      </c>
      <c r="R24" s="417"/>
      <c r="S24" s="293"/>
      <c r="T24" s="293"/>
      <c r="U24" s="293"/>
      <c r="V24" s="300"/>
      <c r="W24" s="300"/>
      <c r="X24" s="333"/>
      <c r="Y24" s="296"/>
      <c r="AA24" s="316"/>
      <c r="AB24" s="71"/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12"/>
        <v>-</v>
      </c>
      <c r="M25" s="67" t="str">
        <f t="shared" si="3"/>
        <v>-</v>
      </c>
      <c r="N25" s="67" t="str">
        <f t="shared" si="4"/>
        <v>-</v>
      </c>
      <c r="O25" s="67" t="s">
        <v>133</v>
      </c>
      <c r="P25" s="67"/>
      <c r="Q25" s="411">
        <f t="shared" si="5"/>
        <v>0</v>
      </c>
      <c r="R25" s="417"/>
      <c r="S25" s="293"/>
      <c r="T25" s="293"/>
      <c r="U25" s="293"/>
      <c r="V25" s="300"/>
      <c r="W25" s="300"/>
      <c r="X25" s="333"/>
      <c r="Y25" s="296"/>
      <c r="AA25" s="316"/>
      <c r="AB25" s="71"/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12"/>
        <v>-</v>
      </c>
      <c r="M26" s="67" t="str">
        <f t="shared" si="3"/>
        <v>-</v>
      </c>
      <c r="N26" s="67" t="str">
        <f t="shared" si="4"/>
        <v>-</v>
      </c>
      <c r="O26" s="67" t="s">
        <v>133</v>
      </c>
      <c r="P26" s="67"/>
      <c r="Q26" s="411">
        <f t="shared" si="5"/>
        <v>0</v>
      </c>
      <c r="R26" s="418"/>
      <c r="S26" s="419"/>
      <c r="T26" s="419"/>
      <c r="U26" s="419"/>
      <c r="V26" s="469"/>
      <c r="W26" s="469"/>
      <c r="X26" s="470"/>
      <c r="Y26" s="378"/>
      <c r="AA26" s="385"/>
      <c r="AB26" s="386"/>
      <c r="AC26" s="325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626886</v>
      </c>
      <c r="H27" s="76">
        <f>J27</f>
        <v>0</v>
      </c>
      <c r="I27" s="72">
        <f>SUM(I7:I26)</f>
        <v>626886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80"/>
      <c r="S27" s="381"/>
      <c r="T27" s="381"/>
      <c r="U27" s="381"/>
      <c r="V27" s="382"/>
      <c r="W27" s="382"/>
      <c r="X27" s="383"/>
      <c r="Y27" s="384"/>
      <c r="AA27" s="317"/>
      <c r="AB27" s="76"/>
      <c r="AC27" s="391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179731.91999999998</v>
      </c>
      <c r="H28" s="76">
        <f>L28+N28</f>
        <v>9789444.7300000004</v>
      </c>
      <c r="I28" s="63"/>
      <c r="J28" s="64"/>
      <c r="K28" s="106">
        <f>SUM(K7:K26)</f>
        <v>77284.92</v>
      </c>
      <c r="L28" s="106">
        <f>SUM(L7:L26)</f>
        <v>3466804.73</v>
      </c>
      <c r="M28" s="106">
        <f>SUM(M7:M26)</f>
        <v>102447</v>
      </c>
      <c r="N28" s="106">
        <f>SUM(N7:N26)</f>
        <v>6322640</v>
      </c>
      <c r="O28" s="64"/>
      <c r="P28" s="64"/>
      <c r="Q28" s="392">
        <f>SUM(Q7:Q26)</f>
        <v>8176208.8899999997</v>
      </c>
      <c r="R28" s="380">
        <f>SUM(R7:R26)</f>
        <v>626886</v>
      </c>
      <c r="S28" s="380">
        <f t="shared" ref="S28:U28" si="13">SUM(S7:S26)</f>
        <v>0</v>
      </c>
      <c r="T28" s="380">
        <f t="shared" si="13"/>
        <v>1964422</v>
      </c>
      <c r="U28" s="380">
        <f t="shared" si="13"/>
        <v>0</v>
      </c>
      <c r="V28" s="382"/>
      <c r="W28" s="382"/>
      <c r="X28" s="383"/>
      <c r="Y28" s="392">
        <f t="shared" ref="Y28" si="14">SUM(Y7:Y26)</f>
        <v>-2675072</v>
      </c>
      <c r="AA28" s="388"/>
      <c r="AB28" s="389"/>
      <c r="AC28" s="390" t="s">
        <v>612</v>
      </c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806617.91999999993</v>
      </c>
      <c r="H29" s="77">
        <f>SUM(H27:H28)</f>
        <v>9789444.7300000004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2144153.92</v>
      </c>
      <c r="AB29" s="473">
        <f>SUM(AB7:AB26)</f>
        <v>9789444.7300000004</v>
      </c>
      <c r="AC29" s="126">
        <f>SUM(AC7:AC28)</f>
        <v>5501136.8899999997</v>
      </c>
    </row>
    <row r="30" spans="1:29" ht="16.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8176208.8899999997</v>
      </c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302">
        <f>AB29-AA29*2</f>
        <v>5501136.8900000006</v>
      </c>
      <c r="AC30" s="281"/>
    </row>
    <row r="31" spans="1:29" x14ac:dyDescent="0.2">
      <c r="G31" s="73"/>
      <c r="H31" s="73"/>
      <c r="I31" s="73"/>
      <c r="J31" s="73"/>
      <c r="K31" s="73"/>
      <c r="L31" s="73"/>
      <c r="M31" s="73"/>
      <c r="N31" s="73"/>
      <c r="Y31" s="339"/>
    </row>
    <row r="32" spans="1:29" x14ac:dyDescent="0.2">
      <c r="G32" s="75"/>
      <c r="H32" s="75"/>
      <c r="AA32" s="75"/>
      <c r="AB32" s="75"/>
    </row>
    <row r="33" spans="7:28" x14ac:dyDescent="0.2">
      <c r="G33" s="74"/>
      <c r="H33" s="74"/>
      <c r="AA33" s="74"/>
      <c r="AB33" s="74"/>
    </row>
    <row r="35" spans="7:28" ht="19.5" customHeight="1" x14ac:dyDescent="0.2"/>
    <row r="39" spans="7:28" ht="13.5" thickBot="1" x14ac:dyDescent="0.25"/>
    <row r="40" spans="7:28" ht="15.75" thickBot="1" x14ac:dyDescent="0.25">
      <c r="R40" s="127"/>
    </row>
  </sheetData>
  <mergeCells count="13">
    <mergeCell ref="A29:F29"/>
    <mergeCell ref="R4:Y4"/>
    <mergeCell ref="R5:S5"/>
    <mergeCell ref="T5:U5"/>
    <mergeCell ref="V5:V6"/>
    <mergeCell ref="W5:W6"/>
    <mergeCell ref="X5:X6"/>
    <mergeCell ref="Y5:Y6"/>
    <mergeCell ref="AA5:AB5"/>
    <mergeCell ref="AC5:AC6"/>
    <mergeCell ref="G4:Q5"/>
    <mergeCell ref="A27:F27"/>
    <mergeCell ref="A28:F28"/>
  </mergeCells>
  <conditionalFormatting sqref="H30">
    <cfRule type="cellIs" dxfId="330" priority="25" operator="lessThan">
      <formula>0</formula>
    </cfRule>
    <cfRule type="cellIs" dxfId="329" priority="26" operator="greaterThan">
      <formula>0</formula>
    </cfRule>
    <cfRule type="colorScale" priority="27">
      <colorScale>
        <cfvo type="num" val="0"/>
        <cfvo type="num" val="1"/>
        <color rgb="FF00B050"/>
        <color rgb="FFFF0000"/>
      </colorScale>
    </cfRule>
    <cfRule type="colorScale" priority="28">
      <colorScale>
        <cfvo type="num" val="0"/>
        <cfvo type="num" val="0"/>
        <color rgb="FF00B050"/>
        <color rgb="FFFF0000"/>
      </colorScale>
    </cfRule>
    <cfRule type="colorScale" priority="2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28" priority="35" operator="lessThan">
      <formula>0</formula>
    </cfRule>
    <cfRule type="cellIs" dxfId="327" priority="36" operator="greaterThan">
      <formula>0</formula>
    </cfRule>
  </conditionalFormatting>
  <conditionalFormatting sqref="R40">
    <cfRule type="cellIs" dxfId="326" priority="14" operator="lessThan">
      <formula>0</formula>
    </cfRule>
    <cfRule type="cellIs" dxfId="325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ellIs" dxfId="324" priority="7" operator="greaterThan">
      <formula>0</formula>
    </cfRule>
  </conditionalFormatting>
  <conditionalFormatting sqref="Y28:Y29">
    <cfRule type="cellIs" dxfId="323" priority="6" operator="lessThan">
      <formula>0</formula>
    </cfRule>
  </conditionalFormatting>
  <conditionalFormatting sqref="Y29">
    <cfRule type="cellIs" dxfId="322" priority="13" operator="greaterThan">
      <formula>0</formula>
    </cfRule>
  </conditionalFormatting>
  <conditionalFormatting sqref="AB30">
    <cfRule type="cellIs" dxfId="321" priority="10" operator="lessThan">
      <formula>0</formula>
    </cfRule>
    <cfRule type="cellIs" dxfId="320" priority="11" operator="greaterThan">
      <formula>0</formula>
    </cfRule>
  </conditionalFormatting>
  <conditionalFormatting sqref="AC7:AC10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11:AC26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19" priority="2" operator="lessThan">
      <formula>0</formula>
    </cfRule>
    <cfRule type="cellIs" dxfId="318" priority="3" operator="greaterThan">
      <formula>0</formula>
    </cfRule>
  </conditionalFormatting>
  <dataValidations count="2">
    <dataValidation type="list" allowBlank="1" showInputMessage="1" showErrorMessage="1" sqref="O7:O26" xr:uid="{00000000-0002-0000-0A00-000000000000}">
      <formula1>"áno,nie"</formula1>
    </dataValidation>
    <dataValidation type="custom" allowBlank="1" showInputMessage="1" showErrorMessage="1" error="Hodnota musí byť vždy &gt;&quot;0&quot;." sqref="R7:U10" xr:uid="{00000000-0002-0000-0A00-000001000000}">
      <formula1>"&gt;0"</formula1>
    </dataValidation>
  </dataValidations>
  <hyperlinks>
    <hyperlink ref="E7" r:id="rId1" xr:uid="{00000000-0004-0000-0A00-000000000000}"/>
    <hyperlink ref="E8" r:id="rId2" xr:uid="{00000000-0004-0000-0A00-000001000000}"/>
    <hyperlink ref="E9" r:id="rId3" xr:uid="{00000000-0004-0000-0A00-000002000000}"/>
    <hyperlink ref="E10" r:id="rId4" xr:uid="{00000000-0004-0000-0A00-000003000000}"/>
    <hyperlink ref="E11" r:id="rId5" xr:uid="{00000000-0004-0000-0A00-000004000000}"/>
  </hyperlinks>
  <pageMargins left="0.7" right="0.7" top="0.75" bottom="0.75" header="0.3" footer="0.3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35"/>
  <sheetViews>
    <sheetView zoomScaleNormal="100" workbookViewId="0">
      <pane ySplit="6" topLeftCell="A13" activePane="bottomLeft" state="frozen"/>
      <selection pane="bottomLeft" activeCell="R28" sqref="R28:Y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 t="shared" ref="K7:K12" si="0">IF(YEAR($F7)=2022,2*G7,"-")</f>
        <v>-</v>
      </c>
      <c r="L7" s="67" t="str">
        <f>IF(YEAR($F7)=2022,H7,"-")</f>
        <v>-</v>
      </c>
      <c r="M7" s="67" t="str">
        <f t="shared" ref="M7:M13" si="1"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2">IF(YEAR($F8)=2021,G8,"-")</f>
        <v>-</v>
      </c>
      <c r="J8" s="67" t="str">
        <f t="shared" ref="J8:J26" si="3">IF(YEAR($F8)=2021,H8,"-")</f>
        <v>-</v>
      </c>
      <c r="K8" s="67" t="str">
        <f t="shared" si="0"/>
        <v>-</v>
      </c>
      <c r="L8" s="67" t="str">
        <f t="shared" ref="L8:L26" si="4">IF(YEAR($F8)=2022,H8,"-")</f>
        <v>-</v>
      </c>
      <c r="M8" s="67" t="str">
        <f t="shared" si="1"/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2"/>
        <v>-</v>
      </c>
      <c r="J9" s="67" t="str">
        <f t="shared" si="3"/>
        <v>-</v>
      </c>
      <c r="K9" s="67" t="str">
        <f t="shared" si="0"/>
        <v>-</v>
      </c>
      <c r="L9" s="67" t="str">
        <f t="shared" si="4"/>
        <v>-</v>
      </c>
      <c r="M9" s="67" t="str">
        <f t="shared" si="1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2"/>
        <v>-</v>
      </c>
      <c r="J10" s="67" t="str">
        <f t="shared" si="3"/>
        <v>-</v>
      </c>
      <c r="K10" s="67" t="str">
        <f t="shared" si="0"/>
        <v>-</v>
      </c>
      <c r="L10" s="67" t="str">
        <f t="shared" si="4"/>
        <v>-</v>
      </c>
      <c r="M10" s="67" t="str">
        <f t="shared" si="1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2"/>
        <v>-</v>
      </c>
      <c r="J11" s="67" t="str">
        <f t="shared" si="3"/>
        <v>-</v>
      </c>
      <c r="K11" s="67" t="str">
        <f t="shared" si="0"/>
        <v>-</v>
      </c>
      <c r="L11" s="67" t="str">
        <f t="shared" si="4"/>
        <v>-</v>
      </c>
      <c r="M11" s="67" t="str">
        <f t="shared" si="1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2"/>
        <v>-</v>
      </c>
      <c r="J12" s="67" t="str">
        <f t="shared" si="3"/>
        <v>-</v>
      </c>
      <c r="K12" s="67" t="str">
        <f t="shared" si="0"/>
        <v>-</v>
      </c>
      <c r="L12" s="67" t="str">
        <f t="shared" si="4"/>
        <v>-</v>
      </c>
      <c r="M12" s="67" t="str">
        <f t="shared" si="1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2"/>
        <v>-</v>
      </c>
      <c r="J13" s="67" t="str">
        <f t="shared" si="3"/>
        <v>-</v>
      </c>
      <c r="K13" s="67" t="str">
        <f>IF(YEAR($F13)=2022,G13,"-")</f>
        <v>-</v>
      </c>
      <c r="L13" s="67" t="str">
        <f t="shared" si="4"/>
        <v>-</v>
      </c>
      <c r="M13" s="67" t="str">
        <f t="shared" si="1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2"/>
        <v>-</v>
      </c>
      <c r="J14" s="67" t="str">
        <f t="shared" si="3"/>
        <v>-</v>
      </c>
      <c r="K14" s="67" t="str">
        <f t="shared" ref="K14:K26" si="12">IF(YEAR($F14)=2022,G14,"-")</f>
        <v>-</v>
      </c>
      <c r="L14" s="67" t="str">
        <f t="shared" si="4"/>
        <v>-</v>
      </c>
      <c r="M14" s="67" t="str">
        <f t="shared" ref="M14:M26" si="13">IF(YEAR($F14)&gt;2022,G14,"-")</f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2"/>
        <v>-</v>
      </c>
      <c r="J15" s="67" t="str">
        <f t="shared" si="3"/>
        <v>-</v>
      </c>
      <c r="K15" s="67" t="str">
        <f t="shared" si="12"/>
        <v>-</v>
      </c>
      <c r="L15" s="67" t="str">
        <f t="shared" si="4"/>
        <v>-</v>
      </c>
      <c r="M15" s="67" t="str">
        <f t="shared" si="13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2"/>
        <v>-</v>
      </c>
      <c r="J16" s="67" t="str">
        <f t="shared" si="3"/>
        <v>-</v>
      </c>
      <c r="K16" s="67" t="str">
        <f t="shared" si="12"/>
        <v>-</v>
      </c>
      <c r="L16" s="67" t="str">
        <f t="shared" si="4"/>
        <v>-</v>
      </c>
      <c r="M16" s="67" t="str">
        <f t="shared" si="13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2"/>
        <v>-</v>
      </c>
      <c r="J17" s="67" t="str">
        <f t="shared" si="3"/>
        <v>-</v>
      </c>
      <c r="K17" s="67" t="str">
        <f t="shared" si="12"/>
        <v>-</v>
      </c>
      <c r="L17" s="67" t="str">
        <f t="shared" si="4"/>
        <v>-</v>
      </c>
      <c r="M17" s="67" t="str">
        <f t="shared" si="13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2"/>
        <v>-</v>
      </c>
      <c r="J18" s="67" t="str">
        <f t="shared" si="3"/>
        <v>-</v>
      </c>
      <c r="K18" s="67" t="str">
        <f t="shared" si="12"/>
        <v>-</v>
      </c>
      <c r="L18" s="67" t="str">
        <f t="shared" si="4"/>
        <v>-</v>
      </c>
      <c r="M18" s="67" t="str">
        <f t="shared" si="13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2"/>
        <v>-</v>
      </c>
      <c r="J19" s="67" t="str">
        <f t="shared" si="3"/>
        <v>-</v>
      </c>
      <c r="K19" s="67" t="str">
        <f t="shared" si="12"/>
        <v>-</v>
      </c>
      <c r="L19" s="67" t="str">
        <f t="shared" si="4"/>
        <v>-</v>
      </c>
      <c r="M19" s="67" t="str">
        <f t="shared" si="13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2"/>
        <v>-</v>
      </c>
      <c r="J20" s="67" t="str">
        <f t="shared" si="3"/>
        <v>-</v>
      </c>
      <c r="K20" s="67" t="str">
        <f t="shared" si="12"/>
        <v>-</v>
      </c>
      <c r="L20" s="67" t="str">
        <f t="shared" si="4"/>
        <v>-</v>
      </c>
      <c r="M20" s="67" t="str">
        <f t="shared" si="13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2"/>
        <v>-</v>
      </c>
      <c r="J21" s="67" t="str">
        <f t="shared" si="3"/>
        <v>-</v>
      </c>
      <c r="K21" s="67" t="str">
        <f t="shared" si="12"/>
        <v>-</v>
      </c>
      <c r="L21" s="67" t="str">
        <f t="shared" si="4"/>
        <v>-</v>
      </c>
      <c r="M21" s="67" t="str">
        <f t="shared" si="13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2"/>
        <v>-</v>
      </c>
      <c r="J22" s="67" t="str">
        <f t="shared" si="3"/>
        <v>-</v>
      </c>
      <c r="K22" s="67" t="str">
        <f t="shared" si="12"/>
        <v>-</v>
      </c>
      <c r="L22" s="67" t="str">
        <f t="shared" si="4"/>
        <v>-</v>
      </c>
      <c r="M22" s="67" t="str">
        <f t="shared" si="13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2"/>
        <v>-</v>
      </c>
      <c r="J23" s="67" t="str">
        <f t="shared" si="3"/>
        <v>-</v>
      </c>
      <c r="K23" s="67" t="str">
        <f t="shared" si="12"/>
        <v>-</v>
      </c>
      <c r="L23" s="67" t="str">
        <f t="shared" si="4"/>
        <v>-</v>
      </c>
      <c r="M23" s="67" t="str">
        <f t="shared" si="13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2"/>
        <v>-</v>
      </c>
      <c r="J24" s="67" t="str">
        <f t="shared" si="3"/>
        <v>-</v>
      </c>
      <c r="K24" s="67" t="str">
        <f t="shared" si="12"/>
        <v>-</v>
      </c>
      <c r="L24" s="67" t="str">
        <f t="shared" si="4"/>
        <v>-</v>
      </c>
      <c r="M24" s="67" t="str">
        <f t="shared" si="13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2"/>
        <v>-</v>
      </c>
      <c r="J25" s="67" t="str">
        <f t="shared" si="3"/>
        <v>-</v>
      </c>
      <c r="K25" s="67" t="str">
        <f t="shared" si="12"/>
        <v>-</v>
      </c>
      <c r="L25" s="67" t="str">
        <f t="shared" si="4"/>
        <v>-</v>
      </c>
      <c r="M25" s="67" t="str">
        <f t="shared" si="13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2"/>
        <v>-</v>
      </c>
      <c r="J26" s="67" t="str">
        <f t="shared" si="3"/>
        <v>-</v>
      </c>
      <c r="K26" s="67" t="str">
        <f t="shared" si="12"/>
        <v>-</v>
      </c>
      <c r="L26" s="67" t="str">
        <f t="shared" si="4"/>
        <v>-</v>
      </c>
      <c r="M26" s="67" t="str">
        <f t="shared" si="13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4">(V26+G26)</f>
        <v>0</v>
      </c>
      <c r="AB26" s="330">
        <f t="shared" si="14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513">
        <f>I27</f>
        <v>0</v>
      </c>
      <c r="H27" s="513">
        <f>J27</f>
        <v>0</v>
      </c>
      <c r="I27" s="514">
        <f>SUM(I7:I26)</f>
        <v>0</v>
      </c>
      <c r="J27" s="514">
        <f>SUM(J7:J26)</f>
        <v>0</v>
      </c>
      <c r="K27" s="514"/>
      <c r="L27" s="514"/>
      <c r="M27" s="514"/>
      <c r="N27" s="514"/>
      <c r="O27" s="514">
        <f>SUM(O7:O26)</f>
        <v>0</v>
      </c>
      <c r="P27" s="514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43"/>
      <c r="G28" s="317">
        <f>K28+M28</f>
        <v>0</v>
      </c>
      <c r="H28" s="76">
        <f>L28+N28</f>
        <v>0</v>
      </c>
      <c r="I28" s="63"/>
      <c r="J28" s="516"/>
      <c r="K28" s="516">
        <f>SUM(K7:K26)</f>
        <v>0</v>
      </c>
      <c r="L28" s="516">
        <f>SUM(L7:L26)</f>
        <v>0</v>
      </c>
      <c r="M28" s="516">
        <f>SUM(M7:M26)</f>
        <v>0</v>
      </c>
      <c r="N28" s="516">
        <f>SUM(N7:N26)</f>
        <v>0</v>
      </c>
      <c r="O28" s="516"/>
      <c r="P28" s="516"/>
      <c r="Q28" s="517">
        <f>SUM(Q7:Q26)</f>
        <v>0</v>
      </c>
      <c r="R28" s="381">
        <f>SUM(R7:R26)</f>
        <v>0</v>
      </c>
      <c r="S28" s="381">
        <f t="shared" ref="S28:U28" si="15">SUM(S7:S26)</f>
        <v>0</v>
      </c>
      <c r="T28" s="381">
        <f t="shared" si="15"/>
        <v>0</v>
      </c>
      <c r="U28" s="381">
        <f t="shared" si="15"/>
        <v>0</v>
      </c>
      <c r="V28" s="382"/>
      <c r="W28" s="382"/>
      <c r="X28" s="512"/>
      <c r="Y28" s="384">
        <f t="shared" ref="Y28" si="16">SUM(Y7:Y26)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515">
        <f>G27+G28</f>
        <v>0</v>
      </c>
      <c r="H29" s="515">
        <f>SUM(H27:H28)</f>
        <v>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0</v>
      </c>
      <c r="AB29" s="473">
        <f t="shared" ref="AB29:AC29" si="17">SUM(AB7:AB26)</f>
        <v>0</v>
      </c>
      <c r="AC29" s="302">
        <f t="shared" si="17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317" priority="19" operator="lessThan">
      <formula>0</formula>
    </cfRule>
    <cfRule type="cellIs" dxfId="316" priority="20" operator="greaterThan">
      <formula>0</formula>
    </cfRule>
    <cfRule type="colorScale" priority="21">
      <colorScale>
        <cfvo type="num" val="0"/>
        <cfvo type="num" val="1"/>
        <color rgb="FF00B050"/>
        <color rgb="FFFF0000"/>
      </colorScale>
    </cfRule>
    <cfRule type="colorScale" priority="22">
      <colorScale>
        <cfvo type="num" val="0"/>
        <cfvo type="num" val="0"/>
        <color rgb="FF00B050"/>
        <color rgb="FFFF0000"/>
      </colorScale>
    </cfRule>
    <cfRule type="colorScale" priority="23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315" priority="24" operator="lessThan">
      <formula>0</formula>
    </cfRule>
    <cfRule type="cellIs" dxfId="314" priority="25" operator="greaterThan">
      <formula>0</formula>
    </cfRule>
  </conditionalFormatting>
  <conditionalFormatting sqref="Q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313" priority="17" operator="lessThan">
      <formula>0</formula>
    </cfRule>
    <cfRule type="cellIs" dxfId="312" priority="18" operator="greaterThan">
      <formula>0</formula>
    </cfRule>
  </conditionalFormatting>
  <conditionalFormatting sqref="Y7:Y26">
    <cfRule type="colorScale" priority="1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11" priority="5" operator="lessThan">
      <formula>0</formula>
    </cfRule>
    <cfRule type="cellIs" dxfId="310" priority="6" operator="greaterThan">
      <formula>0</formula>
    </cfRule>
  </conditionalFormatting>
  <conditionalFormatting sqref="AA27:AC28">
    <cfRule type="cellIs" dxfId="309" priority="14" operator="lessThan">
      <formula>0</formula>
    </cfRule>
    <cfRule type="cellIs" dxfId="308" priority="15" operator="greaterThan">
      <formula>0</formula>
    </cfRule>
  </conditionalFormatting>
  <conditionalFormatting sqref="AB30">
    <cfRule type="cellIs" dxfId="307" priority="10" operator="lessThan">
      <formula>0</formula>
    </cfRule>
    <cfRule type="cellIs" dxfId="306" priority="11" operator="greaterThan">
      <formula>0</formula>
    </cfRule>
  </conditionalFormatting>
  <conditionalFormatting sqref="AC7:AC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05" priority="7" operator="lessThan">
      <formula>0</formula>
    </cfRule>
    <cfRule type="cellIs" dxfId="304" priority="8" operator="greaterThan">
      <formula>0</formula>
    </cfRule>
  </conditionalFormatting>
  <dataValidations count="2">
    <dataValidation type="list" allowBlank="1" showInputMessage="1" showErrorMessage="1" sqref="O7:O26" xr:uid="{00000000-0002-0000-0B00-000000000000}">
      <formula1>"áno,nie"</formula1>
    </dataValidation>
    <dataValidation type="custom" allowBlank="1" showErrorMessage="1" error="Hodnota musí byť vždy väčšia ako &quot;0&quot;. " sqref="R7:U26" xr:uid="{00000000-0002-0000-0B00-000001000000}">
      <formula1>"&gt;0"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4"/>
  <sheetViews>
    <sheetView zoomScale="70" zoomScaleNormal="70" workbookViewId="0">
      <pane ySplit="6" topLeftCell="A20" activePane="bottomLeft" state="frozen"/>
      <selection activeCell="D42" sqref="D42"/>
      <selection pane="bottomLeft" activeCell="K22" sqref="K22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6" customWidth="1" outlineLevel="1"/>
    <col min="18" max="18" width="14.28515625" customWidth="1" outlineLevel="1"/>
    <col min="19" max="19" width="13.28515625" customWidth="1" outlineLevel="1"/>
    <col min="20" max="20" width="15.140625" customWidth="1" outlineLevel="1"/>
    <col min="21" max="21" width="14.28515625" customWidth="1" outlineLevel="1"/>
    <col min="22" max="22" width="14.42578125" customWidth="1" outlineLevel="1"/>
    <col min="23" max="23" width="14" customWidth="1" outlineLevel="1"/>
    <col min="24" max="24" width="20.42578125" customWidth="1" outlineLevel="1"/>
    <col min="25" max="25" width="15.42578125" customWidth="1" outlineLevel="1"/>
    <col min="26" max="26" width="8.85546875" customWidth="1" outlineLevel="1"/>
    <col min="27" max="27" width="12" customWidth="1"/>
    <col min="28" max="28" width="14.28515625" customWidth="1"/>
    <col min="29" max="29" width="14.285156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80</v>
      </c>
      <c r="X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48" t="s">
        <v>599</v>
      </c>
      <c r="S4" s="1070"/>
      <c r="T4" s="1070"/>
      <c r="U4" s="1070"/>
      <c r="V4" s="1070"/>
      <c r="W4" s="1070"/>
      <c r="X4" s="1070"/>
      <c r="Y4" s="1049"/>
      <c r="AC4" s="340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0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187" t="s">
        <v>61</v>
      </c>
      <c r="B6" s="188" t="s">
        <v>64</v>
      </c>
      <c r="C6" s="189" t="s">
        <v>123</v>
      </c>
      <c r="D6" s="189" t="s">
        <v>124</v>
      </c>
      <c r="E6" s="190" t="s">
        <v>180</v>
      </c>
      <c r="F6" s="189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289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90" x14ac:dyDescent="0.2">
      <c r="A7" s="195">
        <v>1</v>
      </c>
      <c r="B7" s="196" t="s">
        <v>187</v>
      </c>
      <c r="C7" s="197" t="s">
        <v>209</v>
      </c>
      <c r="D7" s="205" t="s">
        <v>188</v>
      </c>
      <c r="E7" s="198" t="s">
        <v>189</v>
      </c>
      <c r="F7" s="199">
        <v>44713</v>
      </c>
      <c r="G7" s="200">
        <v>4085641</v>
      </c>
      <c r="H7" s="201">
        <v>8232176</v>
      </c>
      <c r="I7" s="202" t="str">
        <f>IF(YEAR($F7)=2021,G7,"-")</f>
        <v>-</v>
      </c>
      <c r="J7" s="202" t="str">
        <f>IF(YEAR($F7)=2021,H7,"-")</f>
        <v>-</v>
      </c>
      <c r="K7" s="202">
        <f>IF(YEAR($F7)=2022,G7,"-")</f>
        <v>4085641</v>
      </c>
      <c r="L7" s="202">
        <f>IF(YEAR($F7)=2022,H7,"-")</f>
        <v>8232176</v>
      </c>
      <c r="M7" s="202" t="str">
        <f t="shared" ref="M7:M13" si="0">IF(YEAR($F7)&gt;2022,G7,"-")</f>
        <v>-</v>
      </c>
      <c r="N7" s="202" t="str">
        <f>IF(YEAR($F7)&gt;2022,H7,"-")</f>
        <v>-</v>
      </c>
      <c r="O7" s="202" t="s">
        <v>150</v>
      </c>
      <c r="P7" s="202"/>
      <c r="Q7" s="203">
        <f>H7-2*G7</f>
        <v>60894</v>
      </c>
      <c r="R7" s="356">
        <v>71390</v>
      </c>
      <c r="S7" s="357">
        <v>278952</v>
      </c>
      <c r="T7" s="357">
        <v>56233</v>
      </c>
      <c r="U7" s="357">
        <v>346092</v>
      </c>
      <c r="V7" s="300">
        <f>(T7-R7)</f>
        <v>-15157</v>
      </c>
      <c r="W7" s="300">
        <f>U7-S7</f>
        <v>67140</v>
      </c>
      <c r="X7" s="295" t="s">
        <v>615</v>
      </c>
      <c r="Y7" s="296">
        <f>-V7*2+W7</f>
        <v>97454</v>
      </c>
      <c r="AA7" s="297">
        <f>(V7+G7)</f>
        <v>4070484</v>
      </c>
      <c r="AB7" s="298">
        <f>(W7+H7)</f>
        <v>8299316</v>
      </c>
      <c r="AC7" s="296">
        <f>Q7+Y7</f>
        <v>158348</v>
      </c>
    </row>
    <row r="8" spans="1:29" ht="90" x14ac:dyDescent="0.2">
      <c r="A8" s="195">
        <v>2</v>
      </c>
      <c r="B8" s="196" t="s">
        <v>187</v>
      </c>
      <c r="C8" s="204" t="s">
        <v>210</v>
      </c>
      <c r="D8" s="205" t="s">
        <v>199</v>
      </c>
      <c r="E8" s="206" t="s">
        <v>200</v>
      </c>
      <c r="F8" s="199">
        <v>45292</v>
      </c>
      <c r="G8" s="207">
        <v>703829.73</v>
      </c>
      <c r="H8" s="207">
        <v>1665138.49</v>
      </c>
      <c r="I8" s="202" t="str">
        <f>IF(YEAR($F8)=2021,G8,"-")</f>
        <v>-</v>
      </c>
      <c r="J8" s="202" t="str">
        <f t="shared" ref="J8:J26" si="1">IF(YEAR($F8)=2021,H8,"-")</f>
        <v>-</v>
      </c>
      <c r="K8" s="202" t="str">
        <f t="shared" ref="K8:K26" si="2">IF(YEAR($F8)=2022,G8,"-")</f>
        <v>-</v>
      </c>
      <c r="L8" s="202" t="str">
        <f t="shared" ref="L8:L26" si="3">IF(YEAR($F8)=2022,H8,"-")</f>
        <v>-</v>
      </c>
      <c r="M8" s="202">
        <f t="shared" si="0"/>
        <v>703829.73</v>
      </c>
      <c r="N8" s="202">
        <f t="shared" ref="N8:N26" si="4">IF(YEAR($F8)&gt;2022,H8,"-")</f>
        <v>1665138.49</v>
      </c>
      <c r="O8" s="202" t="s">
        <v>150</v>
      </c>
      <c r="P8" s="202"/>
      <c r="Q8" s="203">
        <f t="shared" ref="Q8:Q26" si="5">H8-2*G8</f>
        <v>257479.03000000003</v>
      </c>
      <c r="R8" s="356"/>
      <c r="S8" s="357"/>
      <c r="T8" s="357"/>
      <c r="U8" s="357"/>
      <c r="V8" s="300">
        <f>(T8-R8)</f>
        <v>0</v>
      </c>
      <c r="W8" s="300">
        <f>S8-U8</f>
        <v>0</v>
      </c>
      <c r="X8" s="295"/>
      <c r="Y8" s="296">
        <f t="shared" ref="Y8:Y26" si="6">-V8*2+W8</f>
        <v>0</v>
      </c>
      <c r="AA8" s="315">
        <f t="shared" ref="AA8:AB23" si="7">(V8+G8)</f>
        <v>703829.73</v>
      </c>
      <c r="AB8" s="124">
        <f t="shared" si="7"/>
        <v>1665138.49</v>
      </c>
      <c r="AC8" s="296">
        <f t="shared" ref="AC8:AC26" si="8">Q8+Y8</f>
        <v>257479.03000000003</v>
      </c>
    </row>
    <row r="9" spans="1:29" ht="90" x14ac:dyDescent="0.2">
      <c r="A9" s="195">
        <v>3</v>
      </c>
      <c r="B9" s="196" t="s">
        <v>187</v>
      </c>
      <c r="C9" s="204" t="s">
        <v>245</v>
      </c>
      <c r="D9" s="208" t="s">
        <v>308</v>
      </c>
      <c r="E9" s="206" t="s">
        <v>234</v>
      </c>
      <c r="F9" s="199">
        <v>44927</v>
      </c>
      <c r="G9" s="207">
        <v>1637250</v>
      </c>
      <c r="H9" s="207">
        <v>2094378</v>
      </c>
      <c r="I9" s="202" t="str">
        <f t="shared" ref="I9:I26" si="9">IF(YEAR($F9)=2021,G9,"-")</f>
        <v>-</v>
      </c>
      <c r="J9" s="202" t="str">
        <f t="shared" si="1"/>
        <v>-</v>
      </c>
      <c r="K9" s="202" t="str">
        <f t="shared" si="2"/>
        <v>-</v>
      </c>
      <c r="L9" s="202" t="str">
        <f t="shared" si="3"/>
        <v>-</v>
      </c>
      <c r="M9" s="202">
        <f t="shared" si="0"/>
        <v>1637250</v>
      </c>
      <c r="N9" s="202">
        <f t="shared" si="4"/>
        <v>2094378</v>
      </c>
      <c r="O9" s="202" t="s">
        <v>150</v>
      </c>
      <c r="P9" s="202"/>
      <c r="Q9" s="203">
        <f t="shared" si="5"/>
        <v>-1180122</v>
      </c>
      <c r="R9" s="356"/>
      <c r="S9" s="357"/>
      <c r="T9" s="357"/>
      <c r="U9" s="357"/>
      <c r="V9" s="300">
        <f t="shared" ref="V9:V26" si="10">(T9-R9)</f>
        <v>0</v>
      </c>
      <c r="W9" s="300">
        <f t="shared" ref="W9:W26" si="11">S9-U9</f>
        <v>0</v>
      </c>
      <c r="X9" s="295"/>
      <c r="Y9" s="296">
        <f t="shared" si="6"/>
        <v>0</v>
      </c>
      <c r="AA9" s="315">
        <f t="shared" si="7"/>
        <v>1637250</v>
      </c>
      <c r="AB9" s="124">
        <f t="shared" si="7"/>
        <v>2094378</v>
      </c>
      <c r="AC9" s="296">
        <f t="shared" si="8"/>
        <v>-1180122</v>
      </c>
    </row>
    <row r="10" spans="1:29" ht="105" x14ac:dyDescent="0.2">
      <c r="A10" s="195">
        <v>4</v>
      </c>
      <c r="B10" s="196" t="s">
        <v>187</v>
      </c>
      <c r="C10" s="204" t="s">
        <v>305</v>
      </c>
      <c r="D10" s="208" t="s">
        <v>306</v>
      </c>
      <c r="E10" s="206" t="s">
        <v>289</v>
      </c>
      <c r="F10" s="199">
        <v>44927</v>
      </c>
      <c r="G10" s="207">
        <v>0</v>
      </c>
      <c r="H10" s="207">
        <v>1792280</v>
      </c>
      <c r="I10" s="202" t="str">
        <f t="shared" si="9"/>
        <v>-</v>
      </c>
      <c r="J10" s="202" t="str">
        <f t="shared" si="1"/>
        <v>-</v>
      </c>
      <c r="K10" s="202" t="str">
        <f t="shared" si="2"/>
        <v>-</v>
      </c>
      <c r="L10" s="202" t="str">
        <f t="shared" si="3"/>
        <v>-</v>
      </c>
      <c r="M10" s="202">
        <f t="shared" si="0"/>
        <v>0</v>
      </c>
      <c r="N10" s="202">
        <f t="shared" si="4"/>
        <v>1792280</v>
      </c>
      <c r="O10" s="202" t="s">
        <v>147</v>
      </c>
      <c r="P10" s="205" t="s">
        <v>307</v>
      </c>
      <c r="Q10" s="203">
        <f t="shared" si="5"/>
        <v>1792280</v>
      </c>
      <c r="R10" s="356"/>
      <c r="S10" s="357"/>
      <c r="T10" s="357"/>
      <c r="U10" s="357"/>
      <c r="V10" s="300">
        <f t="shared" si="10"/>
        <v>0</v>
      </c>
      <c r="W10" s="300">
        <f t="shared" si="11"/>
        <v>0</v>
      </c>
      <c r="X10" s="295"/>
      <c r="Y10" s="296">
        <f t="shared" si="6"/>
        <v>0</v>
      </c>
      <c r="AA10" s="315">
        <f t="shared" si="7"/>
        <v>0</v>
      </c>
      <c r="AB10" s="124">
        <f t="shared" si="7"/>
        <v>1792280</v>
      </c>
      <c r="AC10" s="296">
        <f t="shared" si="8"/>
        <v>1792280</v>
      </c>
    </row>
    <row r="11" spans="1:29" ht="87.75" customHeight="1" x14ac:dyDescent="0.2">
      <c r="A11" s="195">
        <v>5</v>
      </c>
      <c r="B11" s="196" t="s">
        <v>187</v>
      </c>
      <c r="C11" s="204" t="s">
        <v>275</v>
      </c>
      <c r="D11" s="208" t="s">
        <v>315</v>
      </c>
      <c r="E11" s="206" t="s">
        <v>277</v>
      </c>
      <c r="F11" s="199">
        <v>44927</v>
      </c>
      <c r="G11" s="209">
        <v>26094</v>
      </c>
      <c r="H11" s="209">
        <v>97529</v>
      </c>
      <c r="I11" s="202" t="str">
        <f t="shared" si="9"/>
        <v>-</v>
      </c>
      <c r="J11" s="202" t="str">
        <f t="shared" si="1"/>
        <v>-</v>
      </c>
      <c r="K11" s="202" t="str">
        <f t="shared" si="2"/>
        <v>-</v>
      </c>
      <c r="L11" s="202" t="str">
        <f t="shared" si="3"/>
        <v>-</v>
      </c>
      <c r="M11" s="202">
        <f t="shared" si="0"/>
        <v>26094</v>
      </c>
      <c r="N11" s="202">
        <f t="shared" si="4"/>
        <v>97529</v>
      </c>
      <c r="O11" s="202" t="s">
        <v>150</v>
      </c>
      <c r="P11" s="202"/>
      <c r="Q11" s="203">
        <f t="shared" si="5"/>
        <v>45341</v>
      </c>
      <c r="R11" s="356"/>
      <c r="S11" s="357"/>
      <c r="T11" s="357"/>
      <c r="U11" s="357"/>
      <c r="V11" s="300">
        <f t="shared" si="10"/>
        <v>0</v>
      </c>
      <c r="W11" s="300">
        <f t="shared" si="11"/>
        <v>0</v>
      </c>
      <c r="X11" s="295"/>
      <c r="Y11" s="296">
        <f t="shared" si="6"/>
        <v>0</v>
      </c>
      <c r="AA11" s="315">
        <f t="shared" si="7"/>
        <v>26094</v>
      </c>
      <c r="AB11" s="124">
        <f t="shared" si="7"/>
        <v>97529</v>
      </c>
      <c r="AC11" s="296">
        <f t="shared" si="8"/>
        <v>45341</v>
      </c>
    </row>
    <row r="12" spans="1:29" ht="90" x14ac:dyDescent="0.2">
      <c r="A12" s="195">
        <v>6</v>
      </c>
      <c r="B12" s="196" t="s">
        <v>187</v>
      </c>
      <c r="C12" s="204" t="s">
        <v>382</v>
      </c>
      <c r="D12" s="208" t="s">
        <v>380</v>
      </c>
      <c r="E12" s="210" t="s">
        <v>358</v>
      </c>
      <c r="F12" s="199">
        <v>45292</v>
      </c>
      <c r="G12" s="209">
        <v>103750</v>
      </c>
      <c r="H12" s="207">
        <v>0</v>
      </c>
      <c r="I12" s="202" t="str">
        <f t="shared" si="9"/>
        <v>-</v>
      </c>
      <c r="J12" s="202" t="str">
        <f t="shared" si="1"/>
        <v>-</v>
      </c>
      <c r="K12" s="202" t="str">
        <f t="shared" si="2"/>
        <v>-</v>
      </c>
      <c r="L12" s="202" t="str">
        <f t="shared" si="3"/>
        <v>-</v>
      </c>
      <c r="M12" s="202">
        <f t="shared" si="0"/>
        <v>103750</v>
      </c>
      <c r="N12" s="202">
        <f t="shared" si="4"/>
        <v>0</v>
      </c>
      <c r="O12" s="202" t="s">
        <v>150</v>
      </c>
      <c r="P12" s="202"/>
      <c r="Q12" s="203">
        <f t="shared" si="5"/>
        <v>-207500</v>
      </c>
      <c r="R12" s="356"/>
      <c r="S12" s="357"/>
      <c r="T12" s="357"/>
      <c r="U12" s="357"/>
      <c r="V12" s="300">
        <f t="shared" si="10"/>
        <v>0</v>
      </c>
      <c r="W12" s="300">
        <f t="shared" si="11"/>
        <v>0</v>
      </c>
      <c r="X12" s="295"/>
      <c r="Y12" s="296">
        <f t="shared" si="6"/>
        <v>0</v>
      </c>
      <c r="AA12" s="315">
        <f t="shared" si="7"/>
        <v>103750</v>
      </c>
      <c r="AB12" s="124">
        <f t="shared" si="7"/>
        <v>0</v>
      </c>
      <c r="AC12" s="296">
        <f t="shared" si="8"/>
        <v>-207500</v>
      </c>
    </row>
    <row r="13" spans="1:29" ht="90" x14ac:dyDescent="0.2">
      <c r="A13" s="195">
        <v>7</v>
      </c>
      <c r="B13" s="196" t="s">
        <v>187</v>
      </c>
      <c r="C13" s="204" t="s">
        <v>383</v>
      </c>
      <c r="D13" s="208" t="s">
        <v>381</v>
      </c>
      <c r="E13" s="210" t="s">
        <v>359</v>
      </c>
      <c r="F13" s="199">
        <v>45292</v>
      </c>
      <c r="G13" s="209">
        <v>18750</v>
      </c>
      <c r="H13" s="207">
        <v>0</v>
      </c>
      <c r="I13" s="202" t="str">
        <f t="shared" si="9"/>
        <v>-</v>
      </c>
      <c r="J13" s="202" t="str">
        <f t="shared" si="1"/>
        <v>-</v>
      </c>
      <c r="K13" s="202" t="str">
        <f t="shared" si="2"/>
        <v>-</v>
      </c>
      <c r="L13" s="202" t="str">
        <f t="shared" si="3"/>
        <v>-</v>
      </c>
      <c r="M13" s="202">
        <f t="shared" si="0"/>
        <v>18750</v>
      </c>
      <c r="N13" s="202">
        <f t="shared" si="4"/>
        <v>0</v>
      </c>
      <c r="O13" s="202" t="s">
        <v>150</v>
      </c>
      <c r="P13" s="202"/>
      <c r="Q13" s="203">
        <f t="shared" si="5"/>
        <v>-37500</v>
      </c>
      <c r="R13" s="356"/>
      <c r="S13" s="357"/>
      <c r="T13" s="357"/>
      <c r="U13" s="357"/>
      <c r="V13" s="300">
        <f t="shared" si="10"/>
        <v>0</v>
      </c>
      <c r="W13" s="300">
        <f t="shared" si="11"/>
        <v>0</v>
      </c>
      <c r="X13" s="295"/>
      <c r="Y13" s="296">
        <f t="shared" si="6"/>
        <v>0</v>
      </c>
      <c r="AA13" s="315">
        <f t="shared" si="7"/>
        <v>18750</v>
      </c>
      <c r="AB13" s="124">
        <f t="shared" si="7"/>
        <v>0</v>
      </c>
      <c r="AC13" s="296">
        <f t="shared" si="8"/>
        <v>-37500</v>
      </c>
    </row>
    <row r="14" spans="1:29" ht="120" x14ac:dyDescent="0.2">
      <c r="A14" s="195">
        <v>8</v>
      </c>
      <c r="B14" s="196" t="s">
        <v>187</v>
      </c>
      <c r="C14" s="235" t="s">
        <v>208</v>
      </c>
      <c r="D14" s="236" t="s">
        <v>413</v>
      </c>
      <c r="E14" s="118" t="s">
        <v>229</v>
      </c>
      <c r="F14" s="199">
        <v>44927</v>
      </c>
      <c r="G14" s="207">
        <v>0</v>
      </c>
      <c r="H14" s="209">
        <v>25784</v>
      </c>
      <c r="I14" s="202" t="str">
        <f t="shared" si="9"/>
        <v>-</v>
      </c>
      <c r="J14" s="202" t="str">
        <f t="shared" si="1"/>
        <v>-</v>
      </c>
      <c r="K14" s="202" t="str">
        <f t="shared" si="2"/>
        <v>-</v>
      </c>
      <c r="L14" s="202" t="str">
        <f t="shared" si="3"/>
        <v>-</v>
      </c>
      <c r="M14" s="202">
        <f t="shared" ref="M14:M26" si="12">IF(YEAR($F14)&gt;2022,G14,"-")</f>
        <v>0</v>
      </c>
      <c r="N14" s="202">
        <f t="shared" si="4"/>
        <v>25784</v>
      </c>
      <c r="O14" s="202" t="s">
        <v>147</v>
      </c>
      <c r="P14" s="202"/>
      <c r="Q14" s="203">
        <f t="shared" si="5"/>
        <v>25784</v>
      </c>
      <c r="R14" s="356"/>
      <c r="S14" s="357"/>
      <c r="T14" s="357"/>
      <c r="U14" s="357"/>
      <c r="V14" s="300">
        <f t="shared" si="10"/>
        <v>0</v>
      </c>
      <c r="W14" s="300">
        <f t="shared" si="11"/>
        <v>0</v>
      </c>
      <c r="X14" s="295"/>
      <c r="Y14" s="296">
        <f t="shared" si="6"/>
        <v>0</v>
      </c>
      <c r="AA14" s="315">
        <f t="shared" si="7"/>
        <v>0</v>
      </c>
      <c r="AB14" s="124">
        <f t="shared" si="7"/>
        <v>25784</v>
      </c>
      <c r="AC14" s="296">
        <f t="shared" si="8"/>
        <v>25784</v>
      </c>
    </row>
    <row r="15" spans="1:29" ht="180" x14ac:dyDescent="0.2">
      <c r="A15" s="195">
        <v>9</v>
      </c>
      <c r="B15" s="196" t="s">
        <v>187</v>
      </c>
      <c r="C15" s="255" t="s">
        <v>301</v>
      </c>
      <c r="D15" s="254" t="s">
        <v>478</v>
      </c>
      <c r="E15" s="256" t="s">
        <v>298</v>
      </c>
      <c r="F15" s="225">
        <v>44927</v>
      </c>
      <c r="G15" s="207">
        <v>0</v>
      </c>
      <c r="H15" s="209">
        <v>110003</v>
      </c>
      <c r="I15" s="202" t="str">
        <f t="shared" si="9"/>
        <v>-</v>
      </c>
      <c r="J15" s="202" t="str">
        <f t="shared" si="1"/>
        <v>-</v>
      </c>
      <c r="K15" s="202" t="str">
        <f t="shared" si="2"/>
        <v>-</v>
      </c>
      <c r="L15" s="202" t="str">
        <f t="shared" si="3"/>
        <v>-</v>
      </c>
      <c r="M15" s="202">
        <f t="shared" si="12"/>
        <v>0</v>
      </c>
      <c r="N15" s="202">
        <f t="shared" si="4"/>
        <v>110003</v>
      </c>
      <c r="O15" s="202" t="s">
        <v>150</v>
      </c>
      <c r="P15" s="202"/>
      <c r="Q15" s="203">
        <f t="shared" si="5"/>
        <v>110003</v>
      </c>
      <c r="R15" s="356"/>
      <c r="S15" s="357"/>
      <c r="T15" s="357"/>
      <c r="U15" s="357"/>
      <c r="V15" s="300">
        <f t="shared" si="10"/>
        <v>0</v>
      </c>
      <c r="W15" s="300">
        <f t="shared" si="11"/>
        <v>0</v>
      </c>
      <c r="X15" s="295"/>
      <c r="Y15" s="296">
        <f t="shared" si="6"/>
        <v>0</v>
      </c>
      <c r="AA15" s="315">
        <f t="shared" si="7"/>
        <v>0</v>
      </c>
      <c r="AB15" s="124">
        <f t="shared" si="7"/>
        <v>110003</v>
      </c>
      <c r="AC15" s="296">
        <f t="shared" si="8"/>
        <v>110003</v>
      </c>
    </row>
    <row r="16" spans="1:29" ht="63.75" x14ac:dyDescent="0.2">
      <c r="A16" s="195">
        <v>10</v>
      </c>
      <c r="B16" s="196" t="s">
        <v>187</v>
      </c>
      <c r="C16" s="204"/>
      <c r="D16" s="814" t="s">
        <v>566</v>
      </c>
      <c r="E16" s="256" t="s">
        <v>576</v>
      </c>
      <c r="F16" s="225">
        <v>46023</v>
      </c>
      <c r="G16" s="209">
        <v>73750</v>
      </c>
      <c r="H16" s="209">
        <v>0</v>
      </c>
      <c r="I16" s="202" t="str">
        <f t="shared" si="9"/>
        <v>-</v>
      </c>
      <c r="J16" s="202" t="str">
        <f t="shared" si="1"/>
        <v>-</v>
      </c>
      <c r="K16" s="202" t="str">
        <f t="shared" si="2"/>
        <v>-</v>
      </c>
      <c r="L16" s="202" t="str">
        <f t="shared" si="3"/>
        <v>-</v>
      </c>
      <c r="M16" s="202">
        <f t="shared" si="12"/>
        <v>73750</v>
      </c>
      <c r="N16" s="202">
        <f t="shared" si="4"/>
        <v>0</v>
      </c>
      <c r="O16" s="202" t="s">
        <v>150</v>
      </c>
      <c r="P16" s="202"/>
      <c r="Q16" s="203">
        <f t="shared" si="5"/>
        <v>-147500</v>
      </c>
      <c r="R16" s="356"/>
      <c r="S16" s="357"/>
      <c r="T16" s="357"/>
      <c r="U16" s="357"/>
      <c r="V16" s="300">
        <f t="shared" si="10"/>
        <v>0</v>
      </c>
      <c r="W16" s="300">
        <f t="shared" si="11"/>
        <v>0</v>
      </c>
      <c r="X16" s="295"/>
      <c r="Y16" s="296">
        <f t="shared" si="6"/>
        <v>0</v>
      </c>
      <c r="AA16" s="315">
        <f t="shared" si="7"/>
        <v>73750</v>
      </c>
      <c r="AB16" s="124">
        <f t="shared" si="7"/>
        <v>0</v>
      </c>
      <c r="AC16" s="296">
        <f t="shared" si="8"/>
        <v>-147500</v>
      </c>
    </row>
    <row r="17" spans="1:29" ht="105" x14ac:dyDescent="0.2">
      <c r="A17" s="195">
        <v>11</v>
      </c>
      <c r="B17" s="779" t="s">
        <v>187</v>
      </c>
      <c r="C17" s="785" t="s">
        <v>209</v>
      </c>
      <c r="D17" s="231" t="s">
        <v>563</v>
      </c>
      <c r="E17" s="150" t="s">
        <v>570</v>
      </c>
      <c r="F17" s="885">
        <v>45658</v>
      </c>
      <c r="G17" s="887">
        <v>2227625</v>
      </c>
      <c r="H17" s="887">
        <v>4638450</v>
      </c>
      <c r="I17" s="202" t="str">
        <f t="shared" si="9"/>
        <v>-</v>
      </c>
      <c r="J17" s="202" t="str">
        <f t="shared" si="1"/>
        <v>-</v>
      </c>
      <c r="K17" s="202" t="str">
        <f t="shared" si="2"/>
        <v>-</v>
      </c>
      <c r="L17" s="202" t="str">
        <f t="shared" si="3"/>
        <v>-</v>
      </c>
      <c r="M17" s="202">
        <f t="shared" si="12"/>
        <v>2227625</v>
      </c>
      <c r="N17" s="202">
        <f t="shared" si="4"/>
        <v>4638450</v>
      </c>
      <c r="O17" s="202" t="s">
        <v>147</v>
      </c>
      <c r="P17" s="888" t="s">
        <v>725</v>
      </c>
      <c r="Q17" s="203">
        <f t="shared" si="5"/>
        <v>183200</v>
      </c>
      <c r="R17" s="356"/>
      <c r="S17" s="357"/>
      <c r="T17" s="357"/>
      <c r="U17" s="357"/>
      <c r="V17" s="300">
        <f t="shared" si="10"/>
        <v>0</v>
      </c>
      <c r="W17" s="300">
        <f t="shared" si="11"/>
        <v>0</v>
      </c>
      <c r="X17" s="295"/>
      <c r="Y17" s="296">
        <f t="shared" si="6"/>
        <v>0</v>
      </c>
      <c r="AA17" s="315">
        <f t="shared" si="7"/>
        <v>2227625</v>
      </c>
      <c r="AB17" s="124">
        <f t="shared" si="7"/>
        <v>4638450</v>
      </c>
      <c r="AC17" s="296">
        <f t="shared" si="8"/>
        <v>183200</v>
      </c>
    </row>
    <row r="18" spans="1:29" ht="135" x14ac:dyDescent="0.2">
      <c r="A18" s="195">
        <v>12</v>
      </c>
      <c r="B18" s="779" t="s">
        <v>187</v>
      </c>
      <c r="C18" s="794" t="s">
        <v>748</v>
      </c>
      <c r="D18" s="231" t="s">
        <v>745</v>
      </c>
      <c r="E18" s="150" t="s">
        <v>708</v>
      </c>
      <c r="F18" s="885">
        <v>45839</v>
      </c>
      <c r="G18" s="887">
        <v>3243</v>
      </c>
      <c r="H18" s="887">
        <v>0</v>
      </c>
      <c r="I18" s="202" t="str">
        <f t="shared" si="9"/>
        <v>-</v>
      </c>
      <c r="J18" s="202" t="str">
        <f t="shared" si="1"/>
        <v>-</v>
      </c>
      <c r="K18" s="202" t="str">
        <f t="shared" si="2"/>
        <v>-</v>
      </c>
      <c r="L18" s="202" t="str">
        <f t="shared" si="3"/>
        <v>-</v>
      </c>
      <c r="M18" s="202">
        <f t="shared" si="12"/>
        <v>3243</v>
      </c>
      <c r="N18" s="202">
        <f t="shared" si="4"/>
        <v>0</v>
      </c>
      <c r="O18" s="202" t="s">
        <v>150</v>
      </c>
      <c r="P18" s="888"/>
      <c r="Q18" s="203">
        <f t="shared" si="5"/>
        <v>-6486</v>
      </c>
      <c r="R18" s="356"/>
      <c r="S18" s="357"/>
      <c r="T18" s="357"/>
      <c r="U18" s="357"/>
      <c r="V18" s="300">
        <f t="shared" si="10"/>
        <v>0</v>
      </c>
      <c r="W18" s="300">
        <f t="shared" si="11"/>
        <v>0</v>
      </c>
      <c r="X18" s="295"/>
      <c r="Y18" s="296">
        <f t="shared" si="6"/>
        <v>0</v>
      </c>
      <c r="AA18" s="315">
        <f t="shared" si="7"/>
        <v>3243</v>
      </c>
      <c r="AB18" s="124">
        <f t="shared" si="7"/>
        <v>0</v>
      </c>
      <c r="AC18" s="296">
        <f t="shared" si="8"/>
        <v>-6486</v>
      </c>
    </row>
    <row r="19" spans="1:29" ht="105" x14ac:dyDescent="0.2">
      <c r="A19" s="195">
        <v>13</v>
      </c>
      <c r="B19" s="779" t="s">
        <v>187</v>
      </c>
      <c r="C19" s="794" t="s">
        <v>775</v>
      </c>
      <c r="D19" s="231" t="s">
        <v>700</v>
      </c>
      <c r="E19" s="930" t="s">
        <v>694</v>
      </c>
      <c r="F19" s="885">
        <v>46023</v>
      </c>
      <c r="G19" s="887">
        <v>37500</v>
      </c>
      <c r="H19" s="887">
        <v>0</v>
      </c>
      <c r="I19" s="202" t="str">
        <f t="shared" si="9"/>
        <v>-</v>
      </c>
      <c r="J19" s="202" t="str">
        <f t="shared" si="1"/>
        <v>-</v>
      </c>
      <c r="K19" s="202" t="str">
        <f t="shared" si="2"/>
        <v>-</v>
      </c>
      <c r="L19" s="202" t="str">
        <f t="shared" si="3"/>
        <v>-</v>
      </c>
      <c r="M19" s="202">
        <f t="shared" si="12"/>
        <v>37500</v>
      </c>
      <c r="N19" s="202">
        <f t="shared" si="4"/>
        <v>0</v>
      </c>
      <c r="O19" s="202" t="s">
        <v>150</v>
      </c>
      <c r="P19" s="202"/>
      <c r="Q19" s="203">
        <f t="shared" si="5"/>
        <v>-75000</v>
      </c>
      <c r="R19" s="356"/>
      <c r="S19" s="357"/>
      <c r="T19" s="357"/>
      <c r="U19" s="357"/>
      <c r="V19" s="300">
        <f t="shared" si="10"/>
        <v>0</v>
      </c>
      <c r="W19" s="300">
        <f t="shared" si="11"/>
        <v>0</v>
      </c>
      <c r="X19" s="295"/>
      <c r="Y19" s="296">
        <f t="shared" si="6"/>
        <v>0</v>
      </c>
      <c r="AA19" s="315">
        <f t="shared" si="7"/>
        <v>37500</v>
      </c>
      <c r="AB19" s="124">
        <f t="shared" si="7"/>
        <v>0</v>
      </c>
      <c r="AC19" s="296">
        <f t="shared" si="8"/>
        <v>-75000</v>
      </c>
    </row>
    <row r="20" spans="1:29" ht="105" x14ac:dyDescent="0.2">
      <c r="A20" s="195">
        <v>14</v>
      </c>
      <c r="B20" s="779" t="s">
        <v>187</v>
      </c>
      <c r="C20" s="794" t="s">
        <v>774</v>
      </c>
      <c r="D20" s="231" t="s">
        <v>701</v>
      </c>
      <c r="E20" s="930" t="s">
        <v>695</v>
      </c>
      <c r="F20" s="885">
        <v>46023</v>
      </c>
      <c r="G20" s="887">
        <v>55000</v>
      </c>
      <c r="H20" s="887">
        <v>0</v>
      </c>
      <c r="I20" s="202" t="str">
        <f t="shared" si="9"/>
        <v>-</v>
      </c>
      <c r="J20" s="202" t="str">
        <f t="shared" si="1"/>
        <v>-</v>
      </c>
      <c r="K20" s="202" t="str">
        <f t="shared" si="2"/>
        <v>-</v>
      </c>
      <c r="L20" s="202" t="str">
        <f t="shared" si="3"/>
        <v>-</v>
      </c>
      <c r="M20" s="202">
        <f t="shared" si="12"/>
        <v>55000</v>
      </c>
      <c r="N20" s="202">
        <f t="shared" si="4"/>
        <v>0</v>
      </c>
      <c r="O20" s="202" t="s">
        <v>150</v>
      </c>
      <c r="P20" s="202"/>
      <c r="Q20" s="203">
        <f t="shared" si="5"/>
        <v>-110000</v>
      </c>
      <c r="R20" s="356"/>
      <c r="S20" s="357"/>
      <c r="T20" s="357"/>
      <c r="U20" s="357"/>
      <c r="V20" s="300">
        <f t="shared" si="10"/>
        <v>0</v>
      </c>
      <c r="W20" s="300">
        <f t="shared" si="11"/>
        <v>0</v>
      </c>
      <c r="X20" s="295"/>
      <c r="Y20" s="296">
        <f t="shared" si="6"/>
        <v>0</v>
      </c>
      <c r="AA20" s="315">
        <f t="shared" si="7"/>
        <v>55000</v>
      </c>
      <c r="AB20" s="124">
        <f t="shared" si="7"/>
        <v>0</v>
      </c>
      <c r="AC20" s="296">
        <f t="shared" si="8"/>
        <v>-110000</v>
      </c>
    </row>
    <row r="21" spans="1:29" ht="75" x14ac:dyDescent="0.2">
      <c r="A21" s="195">
        <v>15</v>
      </c>
      <c r="B21" s="779" t="s">
        <v>187</v>
      </c>
      <c r="C21" s="946" t="s">
        <v>785</v>
      </c>
      <c r="D21" s="948" t="s">
        <v>784</v>
      </c>
      <c r="E21" s="949" t="s">
        <v>663</v>
      </c>
      <c r="F21" s="950">
        <v>46113</v>
      </c>
      <c r="G21" s="953">
        <v>2792326</v>
      </c>
      <c r="H21" s="953">
        <v>2703879</v>
      </c>
      <c r="I21" s="202" t="str">
        <f t="shared" si="9"/>
        <v>-</v>
      </c>
      <c r="J21" s="202" t="str">
        <f t="shared" si="1"/>
        <v>-</v>
      </c>
      <c r="K21" s="202" t="str">
        <f t="shared" si="2"/>
        <v>-</v>
      </c>
      <c r="L21" s="202" t="str">
        <f t="shared" si="3"/>
        <v>-</v>
      </c>
      <c r="M21" s="202">
        <f t="shared" si="12"/>
        <v>2792326</v>
      </c>
      <c r="N21" s="202">
        <f t="shared" si="4"/>
        <v>2703879</v>
      </c>
      <c r="O21" s="202" t="s">
        <v>150</v>
      </c>
      <c r="P21" s="202"/>
      <c r="Q21" s="203">
        <f t="shared" si="5"/>
        <v>-2880773</v>
      </c>
      <c r="R21" s="356"/>
      <c r="S21" s="357"/>
      <c r="T21" s="357"/>
      <c r="U21" s="357"/>
      <c r="V21" s="300">
        <f t="shared" si="10"/>
        <v>0</v>
      </c>
      <c r="W21" s="300">
        <f t="shared" si="11"/>
        <v>0</v>
      </c>
      <c r="X21" s="295"/>
      <c r="Y21" s="296">
        <f t="shared" si="6"/>
        <v>0</v>
      </c>
      <c r="AA21" s="315">
        <f t="shared" si="7"/>
        <v>2792326</v>
      </c>
      <c r="AB21" s="124">
        <f t="shared" si="7"/>
        <v>2703879</v>
      </c>
      <c r="AC21" s="296">
        <f t="shared" si="8"/>
        <v>-2880773</v>
      </c>
    </row>
    <row r="22" spans="1:29" ht="135" x14ac:dyDescent="0.2">
      <c r="A22" s="195">
        <v>16</v>
      </c>
      <c r="B22" s="779" t="s">
        <v>187</v>
      </c>
      <c r="C22" s="946" t="s">
        <v>787</v>
      </c>
      <c r="D22" s="947" t="s">
        <v>786</v>
      </c>
      <c r="E22" s="951" t="s">
        <v>738</v>
      </c>
      <c r="F22" s="199">
        <v>46023</v>
      </c>
      <c r="G22" s="209">
        <v>30000</v>
      </c>
      <c r="H22" s="209">
        <v>0</v>
      </c>
      <c r="I22" s="202" t="str">
        <f t="shared" si="9"/>
        <v>-</v>
      </c>
      <c r="J22" s="202" t="str">
        <f t="shared" si="1"/>
        <v>-</v>
      </c>
      <c r="K22" s="202" t="str">
        <f t="shared" si="2"/>
        <v>-</v>
      </c>
      <c r="L22" s="202" t="str">
        <f t="shared" si="3"/>
        <v>-</v>
      </c>
      <c r="M22" s="202">
        <f t="shared" si="12"/>
        <v>30000</v>
      </c>
      <c r="N22" s="202">
        <f t="shared" si="4"/>
        <v>0</v>
      </c>
      <c r="O22" s="202" t="s">
        <v>150</v>
      </c>
      <c r="P22" s="202"/>
      <c r="Q22" s="203">
        <f t="shared" si="5"/>
        <v>-60000</v>
      </c>
      <c r="R22" s="356"/>
      <c r="S22" s="357"/>
      <c r="T22" s="357"/>
      <c r="U22" s="357"/>
      <c r="V22" s="300">
        <f t="shared" si="10"/>
        <v>0</v>
      </c>
      <c r="W22" s="300">
        <f t="shared" si="11"/>
        <v>0</v>
      </c>
      <c r="X22" s="295"/>
      <c r="Y22" s="296">
        <f t="shared" si="6"/>
        <v>0</v>
      </c>
      <c r="AA22" s="315">
        <f t="shared" si="7"/>
        <v>30000</v>
      </c>
      <c r="AB22" s="124">
        <f t="shared" si="7"/>
        <v>0</v>
      </c>
      <c r="AC22" s="296">
        <f>Q22+Y22</f>
        <v>-60000</v>
      </c>
    </row>
    <row r="23" spans="1:29" ht="120" x14ac:dyDescent="0.2">
      <c r="A23" s="195">
        <v>17</v>
      </c>
      <c r="B23" s="779" t="s">
        <v>187</v>
      </c>
      <c r="C23" s="946" t="s">
        <v>788</v>
      </c>
      <c r="D23" s="947" t="s">
        <v>789</v>
      </c>
      <c r="E23" s="952" t="s">
        <v>740</v>
      </c>
      <c r="F23" s="199">
        <v>46023</v>
      </c>
      <c r="G23" s="209">
        <v>15000</v>
      </c>
      <c r="H23" s="209">
        <v>0</v>
      </c>
      <c r="I23" s="202" t="str">
        <f t="shared" si="9"/>
        <v>-</v>
      </c>
      <c r="J23" s="202" t="str">
        <f t="shared" si="1"/>
        <v>-</v>
      </c>
      <c r="K23" s="202" t="str">
        <f t="shared" si="2"/>
        <v>-</v>
      </c>
      <c r="L23" s="202" t="str">
        <f t="shared" si="3"/>
        <v>-</v>
      </c>
      <c r="M23" s="202">
        <f t="shared" si="12"/>
        <v>15000</v>
      </c>
      <c r="N23" s="202">
        <f t="shared" si="4"/>
        <v>0</v>
      </c>
      <c r="O23" s="202" t="s">
        <v>150</v>
      </c>
      <c r="P23" s="202"/>
      <c r="Q23" s="203">
        <f t="shared" si="5"/>
        <v>-30000</v>
      </c>
      <c r="R23" s="356"/>
      <c r="S23" s="357"/>
      <c r="T23" s="357"/>
      <c r="U23" s="357"/>
      <c r="V23" s="300">
        <f t="shared" si="10"/>
        <v>0</v>
      </c>
      <c r="W23" s="300">
        <f t="shared" si="11"/>
        <v>0</v>
      </c>
      <c r="X23" s="295"/>
      <c r="Y23" s="296">
        <f t="shared" si="6"/>
        <v>0</v>
      </c>
      <c r="AA23" s="315">
        <f t="shared" si="7"/>
        <v>15000</v>
      </c>
      <c r="AB23" s="124">
        <f t="shared" si="7"/>
        <v>0</v>
      </c>
      <c r="AC23" s="296">
        <f>Q23+Y23</f>
        <v>-30000</v>
      </c>
    </row>
    <row r="24" spans="1:29" ht="16.5" customHeight="1" x14ac:dyDescent="0.2">
      <c r="A24" s="195">
        <v>18</v>
      </c>
      <c r="B24" s="202"/>
      <c r="C24" s="204"/>
      <c r="D24" s="204"/>
      <c r="E24" s="204"/>
      <c r="F24" s="211"/>
      <c r="G24" s="207"/>
      <c r="H24" s="207"/>
      <c r="I24" s="202" t="str">
        <f t="shared" si="9"/>
        <v>-</v>
      </c>
      <c r="J24" s="202" t="str">
        <f t="shared" si="1"/>
        <v>-</v>
      </c>
      <c r="K24" s="202" t="str">
        <f t="shared" si="2"/>
        <v>-</v>
      </c>
      <c r="L24" s="202" t="str">
        <f t="shared" si="3"/>
        <v>-</v>
      </c>
      <c r="M24" s="202" t="str">
        <f t="shared" si="12"/>
        <v>-</v>
      </c>
      <c r="N24" s="202" t="str">
        <f t="shared" si="4"/>
        <v>-</v>
      </c>
      <c r="O24" s="202" t="s">
        <v>133</v>
      </c>
      <c r="P24" s="202"/>
      <c r="Q24" s="203">
        <f t="shared" si="5"/>
        <v>0</v>
      </c>
      <c r="R24" s="356"/>
      <c r="S24" s="357"/>
      <c r="T24" s="357"/>
      <c r="U24" s="357"/>
      <c r="V24" s="300">
        <f t="shared" si="10"/>
        <v>0</v>
      </c>
      <c r="W24" s="300">
        <f t="shared" si="11"/>
        <v>0</v>
      </c>
      <c r="X24" s="295"/>
      <c r="Y24" s="296">
        <f t="shared" si="6"/>
        <v>0</v>
      </c>
      <c r="AA24" s="315">
        <f t="shared" ref="AA24:AB26" si="13">(V24+G24)</f>
        <v>0</v>
      </c>
      <c r="AB24" s="124">
        <f t="shared" si="13"/>
        <v>0</v>
      </c>
      <c r="AC24" s="296">
        <f t="shared" si="8"/>
        <v>0</v>
      </c>
    </row>
    <row r="25" spans="1:29" ht="16.5" customHeight="1" x14ac:dyDescent="0.2">
      <c r="A25" s="195">
        <v>19</v>
      </c>
      <c r="B25" s="202"/>
      <c r="C25" s="204"/>
      <c r="D25" s="204"/>
      <c r="E25" s="204"/>
      <c r="F25" s="211"/>
      <c r="G25" s="207"/>
      <c r="H25" s="207"/>
      <c r="I25" s="202" t="str">
        <f t="shared" si="9"/>
        <v>-</v>
      </c>
      <c r="J25" s="202" t="str">
        <f t="shared" si="1"/>
        <v>-</v>
      </c>
      <c r="K25" s="202" t="str">
        <f t="shared" si="2"/>
        <v>-</v>
      </c>
      <c r="L25" s="202" t="str">
        <f t="shared" si="3"/>
        <v>-</v>
      </c>
      <c r="M25" s="202" t="str">
        <f t="shared" si="12"/>
        <v>-</v>
      </c>
      <c r="N25" s="202" t="str">
        <f t="shared" si="4"/>
        <v>-</v>
      </c>
      <c r="O25" s="202" t="s">
        <v>133</v>
      </c>
      <c r="P25" s="202"/>
      <c r="Q25" s="203">
        <f t="shared" si="5"/>
        <v>0</v>
      </c>
      <c r="R25" s="356"/>
      <c r="S25" s="357"/>
      <c r="T25" s="357"/>
      <c r="U25" s="357"/>
      <c r="V25" s="300">
        <f t="shared" si="10"/>
        <v>0</v>
      </c>
      <c r="W25" s="300">
        <f t="shared" si="11"/>
        <v>0</v>
      </c>
      <c r="X25" s="295"/>
      <c r="Y25" s="296">
        <f t="shared" si="6"/>
        <v>0</v>
      </c>
      <c r="AA25" s="315">
        <f t="shared" si="13"/>
        <v>0</v>
      </c>
      <c r="AB25" s="124">
        <f t="shared" si="13"/>
        <v>0</v>
      </c>
      <c r="AC25" s="296">
        <f t="shared" si="8"/>
        <v>0</v>
      </c>
    </row>
    <row r="26" spans="1:29" ht="16.5" customHeight="1" thickBot="1" x14ac:dyDescent="0.25">
      <c r="A26" s="195">
        <v>20</v>
      </c>
      <c r="B26" s="212"/>
      <c r="C26" s="204"/>
      <c r="D26" s="204"/>
      <c r="E26" s="204"/>
      <c r="F26" s="211"/>
      <c r="G26" s="207"/>
      <c r="H26" s="207"/>
      <c r="I26" s="202" t="str">
        <f t="shared" si="9"/>
        <v>-</v>
      </c>
      <c r="J26" s="202" t="str">
        <f t="shared" si="1"/>
        <v>-</v>
      </c>
      <c r="K26" s="202" t="str">
        <f t="shared" si="2"/>
        <v>-</v>
      </c>
      <c r="L26" s="202" t="str">
        <f t="shared" si="3"/>
        <v>-</v>
      </c>
      <c r="M26" s="202" t="str">
        <f t="shared" si="12"/>
        <v>-</v>
      </c>
      <c r="N26" s="202" t="str">
        <f t="shared" si="4"/>
        <v>-</v>
      </c>
      <c r="O26" s="202" t="s">
        <v>133</v>
      </c>
      <c r="P26" s="202"/>
      <c r="Q26" s="203">
        <f t="shared" si="5"/>
        <v>0</v>
      </c>
      <c r="R26" s="357"/>
      <c r="S26" s="357"/>
      <c r="T26" s="357"/>
      <c r="U26" s="357"/>
      <c r="V26" s="300">
        <f t="shared" si="10"/>
        <v>0</v>
      </c>
      <c r="W26" s="300">
        <f t="shared" si="11"/>
        <v>0</v>
      </c>
      <c r="X26" s="295"/>
      <c r="Y26" s="323">
        <f t="shared" si="6"/>
        <v>0</v>
      </c>
      <c r="AA26" s="326">
        <f t="shared" si="13"/>
        <v>0</v>
      </c>
      <c r="AB26" s="327">
        <f t="shared" si="13"/>
        <v>0</v>
      </c>
      <c r="AC26" s="296">
        <f t="shared" si="8"/>
        <v>0</v>
      </c>
    </row>
    <row r="27" spans="1:29" ht="18" hidden="1" outlineLevel="1" thickBot="1" x14ac:dyDescent="0.25">
      <c r="A27" s="1095" t="s">
        <v>62</v>
      </c>
      <c r="B27" s="1096"/>
      <c r="C27" s="1096"/>
      <c r="D27" s="1096"/>
      <c r="E27" s="1096"/>
      <c r="F27" s="1097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15"/>
      <c r="R27" s="406"/>
      <c r="S27" s="406"/>
      <c r="T27" s="406"/>
      <c r="U27" s="504"/>
      <c r="V27" s="504"/>
      <c r="W27" s="504"/>
      <c r="X27" s="504"/>
      <c r="Y27" s="504"/>
      <c r="AA27" s="358"/>
      <c r="AB27" s="359"/>
      <c r="AC27" s="360"/>
    </row>
    <row r="28" spans="1:29" ht="15.75" hidden="1" outlineLevel="1" thickBot="1" x14ac:dyDescent="0.25">
      <c r="A28" s="1095" t="s">
        <v>63</v>
      </c>
      <c r="B28" s="1096"/>
      <c r="C28" s="1096"/>
      <c r="D28" s="1096"/>
      <c r="E28" s="1096"/>
      <c r="F28" s="1097"/>
      <c r="G28" s="213">
        <f>K28+M28</f>
        <v>11809758.73</v>
      </c>
      <c r="H28" s="213">
        <f>L28+N28</f>
        <v>21359617.490000002</v>
      </c>
      <c r="I28" s="216"/>
      <c r="J28" s="217"/>
      <c r="K28" s="218">
        <f>SUM(K7:K26)</f>
        <v>4085641</v>
      </c>
      <c r="L28" s="218">
        <f>SUM(L7:L26)</f>
        <v>8232176</v>
      </c>
      <c r="M28" s="218">
        <f>SUM(M7:M26)</f>
        <v>7724117.7300000004</v>
      </c>
      <c r="N28" s="218">
        <f>SUM(N7:N26)</f>
        <v>13127441.49</v>
      </c>
      <c r="O28" s="217"/>
      <c r="P28" s="217"/>
      <c r="Q28" s="519">
        <f>SUM(Q7:Q26)</f>
        <v>-2259899.9699999997</v>
      </c>
      <c r="R28" s="381">
        <f>SUM(R7:R26)</f>
        <v>71390</v>
      </c>
      <c r="S28" s="381">
        <f t="shared" ref="S28:U28" si="14">SUM(S7:S26)</f>
        <v>278952</v>
      </c>
      <c r="T28" s="381">
        <f t="shared" si="14"/>
        <v>56233</v>
      </c>
      <c r="U28" s="381">
        <f t="shared" si="14"/>
        <v>346092</v>
      </c>
      <c r="V28" s="382"/>
      <c r="W28" s="382"/>
      <c r="X28" s="512"/>
      <c r="Y28" s="518">
        <f t="shared" ref="Y28" si="15">SUM(Y7:Y26)</f>
        <v>97454</v>
      </c>
      <c r="AA28" s="361"/>
      <c r="AB28" s="362"/>
      <c r="AC28" s="363"/>
    </row>
    <row r="29" spans="1:29" ht="21" customHeight="1" collapsed="1" thickBot="1" x14ac:dyDescent="0.3">
      <c r="A29" s="1098" t="s">
        <v>74</v>
      </c>
      <c r="B29" s="1099"/>
      <c r="C29" s="1099"/>
      <c r="D29" s="1099"/>
      <c r="E29" s="1099"/>
      <c r="F29" s="1100"/>
      <c r="G29" s="220">
        <f>G27+G28</f>
        <v>11809758.73</v>
      </c>
      <c r="H29" s="220">
        <f>SUM(H27:H28)</f>
        <v>21359617.490000002</v>
      </c>
      <c r="I29" s="221"/>
      <c r="J29" s="221"/>
      <c r="K29" s="221"/>
      <c r="L29" s="221"/>
      <c r="M29" s="221"/>
      <c r="N29" s="221"/>
      <c r="O29" s="221"/>
      <c r="P29" s="221"/>
      <c r="Q29" s="221"/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11794601.73</v>
      </c>
      <c r="AB29" s="473">
        <f>SUM(AB7:AB26)</f>
        <v>21426757.490000002</v>
      </c>
      <c r="AC29" s="302">
        <f>SUM(AC7:AC26)</f>
        <v>-2162445.9699999997</v>
      </c>
    </row>
    <row r="30" spans="1:29" ht="18" customHeight="1" thickBot="1" x14ac:dyDescent="0.3">
      <c r="A30" s="222" t="s">
        <v>160</v>
      </c>
      <c r="B30" s="222"/>
      <c r="C30" s="222"/>
      <c r="D30" s="222"/>
      <c r="E30" s="222"/>
      <c r="F30" s="222"/>
      <c r="G30" s="223"/>
      <c r="H30" s="224">
        <f>Q28</f>
        <v>-2259899.9699999997</v>
      </c>
      <c r="I30" s="221"/>
      <c r="J30" s="221"/>
      <c r="K30" s="221"/>
      <c r="L30" s="221"/>
      <c r="M30" s="221"/>
      <c r="N30" s="221"/>
      <c r="O30" s="221"/>
      <c r="P30" s="221"/>
      <c r="Q30" s="221"/>
      <c r="R30" s="281"/>
      <c r="S30" s="281"/>
      <c r="T30" s="281"/>
      <c r="U30" s="281"/>
      <c r="V30" s="281"/>
      <c r="W30" s="281"/>
      <c r="X30" s="281"/>
      <c r="Y30" s="281"/>
      <c r="AA30" s="302"/>
      <c r="AB30" s="302">
        <f>AB29-AA29*2</f>
        <v>-2162445.9699999988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1:22" ht="21" customHeight="1" x14ac:dyDescent="0.2">
      <c r="G33" s="74"/>
      <c r="H33" s="74"/>
    </row>
    <row r="34" spans="1:22" ht="21" customHeight="1" x14ac:dyDescent="0.2"/>
    <row r="35" spans="1:22" ht="19.5" customHeight="1" x14ac:dyDescent="0.2"/>
    <row r="39" spans="1:22" x14ac:dyDescent="0.2">
      <c r="V39" s="349"/>
    </row>
    <row r="44" spans="1:22" x14ac:dyDescent="0.2">
      <c r="A44" s="115"/>
      <c r="B44" s="1"/>
      <c r="H44">
        <v>97529</v>
      </c>
    </row>
  </sheetData>
  <mergeCells count="13">
    <mergeCell ref="A29:F29"/>
    <mergeCell ref="R4:Y4"/>
    <mergeCell ref="R5:S5"/>
    <mergeCell ref="T5:U5"/>
    <mergeCell ref="V5:V6"/>
    <mergeCell ref="W5:W6"/>
    <mergeCell ref="X5:X6"/>
    <mergeCell ref="Y5:Y6"/>
    <mergeCell ref="AA5:AB5"/>
    <mergeCell ref="AC5:AC6"/>
    <mergeCell ref="G4:Q5"/>
    <mergeCell ref="A27:F27"/>
    <mergeCell ref="A28:F28"/>
  </mergeCells>
  <conditionalFormatting sqref="H30">
    <cfRule type="cellIs" dxfId="303" priority="37" operator="lessThan">
      <formula>0</formula>
    </cfRule>
    <cfRule type="cellIs" dxfId="302" priority="38" operator="greaterThan">
      <formula>0</formula>
    </cfRule>
    <cfRule type="colorScale" priority="39">
      <colorScale>
        <cfvo type="num" val="0"/>
        <cfvo type="num" val="1"/>
        <color rgb="FF00B050"/>
        <color rgb="FFFF0000"/>
      </colorScale>
    </cfRule>
    <cfRule type="colorScale" priority="40">
      <colorScale>
        <cfvo type="num" val="0"/>
        <cfvo type="num" val="0"/>
        <color rgb="FF00B050"/>
        <color rgb="FFFF0000"/>
      </colorScale>
    </cfRule>
    <cfRule type="colorScale" priority="41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01" priority="42" operator="lessThan">
      <formula>0</formula>
    </cfRule>
    <cfRule type="cellIs" dxfId="300" priority="43" operator="greaterThan">
      <formula>0</formula>
    </cfRule>
  </conditionalFormatting>
  <conditionalFormatting sqref="U27:W27">
    <cfRule type="colorScale" priority="33">
      <colorScale>
        <cfvo type="num" val="0"/>
        <cfvo type="num" val="1"/>
        <color rgb="FF00B050"/>
        <color rgb="FFFF0000"/>
      </colorScale>
    </cfRule>
    <cfRule type="colorScale" priority="34">
      <colorScale>
        <cfvo type="num" val="0"/>
        <cfvo type="num" val="0"/>
        <color rgb="FF00B050"/>
        <color rgb="FFFF0000"/>
      </colorScale>
    </cfRule>
    <cfRule type="colorScale" priority="35">
      <colorScale>
        <cfvo type="num" val="0"/>
        <cfvo type="max"/>
        <color rgb="FFFF0000"/>
        <color rgb="FFFFEF9C"/>
      </colorScale>
    </cfRule>
  </conditionalFormatting>
  <conditionalFormatting sqref="U27:Y27">
    <cfRule type="cellIs" dxfId="299" priority="18" operator="lessThan">
      <formula>0</formula>
    </cfRule>
    <cfRule type="cellIs" dxfId="298" priority="19" operator="greaterThan">
      <formula>0</formula>
    </cfRule>
  </conditionalFormatting>
  <conditionalFormatting sqref="X27:Y27"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6">
    <cfRule type="colorScale" priority="3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97" priority="2" operator="lessThan">
      <formula>0</formula>
    </cfRule>
    <cfRule type="cellIs" dxfId="296" priority="3" operator="greaterThan">
      <formula>0</formula>
    </cfRule>
  </conditionalFormatting>
  <conditionalFormatting sqref="AA30:AB30">
    <cfRule type="cellIs" dxfId="295" priority="10" operator="lessThan">
      <formula>0</formula>
    </cfRule>
    <cfRule type="cellIs" dxfId="294" priority="11" operator="greaterThan">
      <formula>0</formula>
    </cfRule>
  </conditionalFormatting>
  <conditionalFormatting sqref="AB28">
    <cfRule type="cellIs" dxfId="293" priority="12" operator="lessThan">
      <formula>0</formula>
    </cfRule>
    <cfRule type="cellIs" dxfId="292" priority="13" operator="greaterThan">
      <formula>0</formula>
    </cfRule>
  </conditionalFormatting>
  <conditionalFormatting sqref="AC7:AC26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91" priority="5" operator="lessThan">
      <formula>0</formula>
    </cfRule>
    <cfRule type="cellIs" dxfId="290" priority="6" operator="greaterThan">
      <formula>0</formula>
    </cfRule>
  </conditionalFormatting>
  <dataValidations count="2">
    <dataValidation type="list" allowBlank="1" showInputMessage="1" showErrorMessage="1" sqref="O7:O26" xr:uid="{00000000-0002-0000-0C00-000000000000}">
      <formula1>"áno,nie"</formula1>
    </dataValidation>
    <dataValidation type="custom" allowBlank="1" showInputMessage="1" showErrorMessage="1" error="Hodnota musí byť vždy &gt;&quot;0&quot;." sqref="R7:U27" xr:uid="{00000000-0002-0000-0C00-000001000000}">
      <formula1>"&gt;0"</formula1>
    </dataValidation>
  </dataValidations>
  <hyperlinks>
    <hyperlink ref="E7" r:id="rId1" xr:uid="{00000000-0004-0000-0C00-000000000000}"/>
    <hyperlink ref="E8" r:id="rId2" xr:uid="{00000000-0004-0000-0C00-000001000000}"/>
    <hyperlink ref="E10" r:id="rId3" xr:uid="{00000000-0004-0000-0C00-000002000000}"/>
    <hyperlink ref="E9" r:id="rId4" xr:uid="{00000000-0004-0000-0C00-000003000000}"/>
    <hyperlink ref="E11" r:id="rId5" xr:uid="{00000000-0004-0000-0C00-000004000000}"/>
    <hyperlink ref="E12" r:id="rId6" xr:uid="{00000000-0004-0000-0C00-000005000000}"/>
    <hyperlink ref="E13" r:id="rId7" xr:uid="{00000000-0004-0000-0C00-000006000000}"/>
    <hyperlink ref="E14" r:id="rId8" xr:uid="{00000000-0004-0000-0C00-000007000000}"/>
    <hyperlink ref="E15" r:id="rId9" xr:uid="{00000000-0004-0000-0C00-000008000000}"/>
    <hyperlink ref="E16" r:id="rId10" xr:uid="{00000000-0004-0000-0C00-000009000000}"/>
    <hyperlink ref="E17" r:id="rId11" xr:uid="{00000000-0004-0000-0C00-00000A000000}"/>
    <hyperlink ref="E18" r:id="rId12" xr:uid="{00000000-0004-0000-0C00-00000B000000}"/>
    <hyperlink ref="E19" r:id="rId13" xr:uid="{00000000-0004-0000-0C00-00000C000000}"/>
    <hyperlink ref="E20" r:id="rId14" xr:uid="{00000000-0004-0000-0C00-00000D000000}"/>
    <hyperlink ref="E21" r:id="rId15" xr:uid="{F1DC17B0-6042-45DB-AC07-1055591B3F21}"/>
    <hyperlink ref="E22" r:id="rId16" xr:uid="{73BE988A-168C-42F1-99CB-AFFA9F41D5FB}"/>
    <hyperlink ref="E23" r:id="rId17" xr:uid="{09D37D61-C371-40F7-959A-8B82F7C7B380}"/>
  </hyperlinks>
  <pageMargins left="0.7" right="0.7" top="0.75" bottom="0.75" header="0.3" footer="0.3"/>
  <pageSetup paperSize="9" orientation="portrait" r:id="rId18"/>
  <legacyDrawing r:id="rId1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5"/>
  <sheetViews>
    <sheetView zoomScaleNormal="100" workbookViewId="0">
      <pane ySplit="6" topLeftCell="A16" activePane="bottomLeft" state="frozen"/>
      <selection pane="bottomLeft" activeCell="C14" sqref="C1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7" width="13.7109375" hidden="1" customWidth="1" outlineLevel="1"/>
    <col min="8" max="8" width="14.5703125" hidden="1" customWidth="1" outlineLevel="1"/>
    <col min="9" max="16" width="13.7109375" hidden="1" customWidth="1" outlineLevel="1"/>
    <col min="17" max="17" width="15.5703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87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610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303" t="s">
        <v>65</v>
      </c>
      <c r="G6" s="312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76.5" x14ac:dyDescent="0.2">
      <c r="A7" s="66">
        <v>1</v>
      </c>
      <c r="B7" s="111" t="s">
        <v>169</v>
      </c>
      <c r="C7" s="110" t="s">
        <v>167</v>
      </c>
      <c r="D7" s="160" t="s">
        <v>168</v>
      </c>
      <c r="E7" s="112" t="s">
        <v>170</v>
      </c>
      <c r="F7" s="304">
        <v>44558</v>
      </c>
      <c r="G7" s="313">
        <v>203</v>
      </c>
      <c r="H7" s="152">
        <v>0</v>
      </c>
      <c r="I7" s="67">
        <f>IF(YEAR($F7)=2021,G7,"-")</f>
        <v>203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 t="s">
        <v>151</v>
      </c>
      <c r="Q7" s="314">
        <f>H7-2*G7</f>
        <v>-406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203</v>
      </c>
      <c r="AB7" s="298">
        <f>(W7+H7)</f>
        <v>0</v>
      </c>
      <c r="AC7" s="324">
        <f>Q7+Y7</f>
        <v>-406</v>
      </c>
    </row>
    <row r="8" spans="1:29" ht="60" x14ac:dyDescent="0.2">
      <c r="A8" s="66">
        <v>2</v>
      </c>
      <c r="B8" s="111" t="s">
        <v>169</v>
      </c>
      <c r="C8" s="111" t="s">
        <v>220</v>
      </c>
      <c r="D8" s="159" t="s">
        <v>295</v>
      </c>
      <c r="E8" s="98" t="s">
        <v>216</v>
      </c>
      <c r="F8" s="305">
        <v>44501</v>
      </c>
      <c r="G8" s="315">
        <v>0</v>
      </c>
      <c r="H8" s="152">
        <v>121</v>
      </c>
      <c r="I8" s="67">
        <f t="shared" ref="I8:I26" si="0">IF(YEAR($F8)=2021,G8,"-")</f>
        <v>0</v>
      </c>
      <c r="J8" s="67">
        <f t="shared" ref="J8:J26" si="1">IF(YEAR($F8)=2021,H8,"-")</f>
        <v>121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 t="s">
        <v>151</v>
      </c>
      <c r="Q8" s="314">
        <f t="shared" ref="Q8:Q26" si="6">H8-2*G8</f>
        <v>121</v>
      </c>
      <c r="R8" s="309"/>
      <c r="S8" s="293"/>
      <c r="T8" s="293"/>
      <c r="U8" s="293"/>
      <c r="V8" s="294">
        <f t="shared" ref="V8:V26" si="7">(T8-R8)</f>
        <v>0</v>
      </c>
      <c r="W8" s="294">
        <f>S8-U8</f>
        <v>0</v>
      </c>
      <c r="Y8" s="296">
        <f t="shared" ref="Y8:Y26" si="8">-V8*2+W8</f>
        <v>0</v>
      </c>
      <c r="AA8" s="315">
        <f t="shared" ref="AA8:AB25" si="9">(V8+G8)</f>
        <v>0</v>
      </c>
      <c r="AB8" s="124">
        <f t="shared" si="9"/>
        <v>121</v>
      </c>
      <c r="AC8" s="325">
        <f t="shared" ref="AC8:AC26" si="10">Q8+Y8</f>
        <v>121</v>
      </c>
    </row>
    <row r="9" spans="1:29" ht="60.75" customHeight="1" x14ac:dyDescent="0.2">
      <c r="A9" s="66">
        <v>3</v>
      </c>
      <c r="B9" s="111" t="s">
        <v>169</v>
      </c>
      <c r="C9" s="70" t="s">
        <v>241</v>
      </c>
      <c r="D9" s="114" t="s">
        <v>314</v>
      </c>
      <c r="E9" s="118" t="s">
        <v>226</v>
      </c>
      <c r="F9" s="306">
        <v>44743</v>
      </c>
      <c r="G9" s="313">
        <v>4786</v>
      </c>
      <c r="H9" s="153">
        <v>11481062</v>
      </c>
      <c r="I9" s="67" t="str">
        <f t="shared" si="0"/>
        <v>-</v>
      </c>
      <c r="J9" s="67" t="str">
        <f t="shared" si="1"/>
        <v>-</v>
      </c>
      <c r="K9" s="67">
        <f t="shared" si="2"/>
        <v>4786</v>
      </c>
      <c r="L9" s="67">
        <f t="shared" si="3"/>
        <v>11481062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 t="s">
        <v>151</v>
      </c>
      <c r="Q9" s="314">
        <f t="shared" si="6"/>
        <v>11471490</v>
      </c>
      <c r="R9" s="764">
        <v>0</v>
      </c>
      <c r="S9" s="763">
        <v>5734148</v>
      </c>
      <c r="T9" s="763">
        <v>1087792</v>
      </c>
      <c r="U9" s="765">
        <v>0</v>
      </c>
      <c r="V9" s="766">
        <f>(T9-R9)</f>
        <v>1087792</v>
      </c>
      <c r="W9" s="766">
        <f>U9-S9</f>
        <v>-5734148</v>
      </c>
      <c r="X9" s="295" t="s">
        <v>609</v>
      </c>
      <c r="Y9" s="296">
        <f t="shared" si="8"/>
        <v>-7909732</v>
      </c>
      <c r="AA9" s="315">
        <f>(V9+G9)</f>
        <v>1092578</v>
      </c>
      <c r="AB9" s="124">
        <f t="shared" si="9"/>
        <v>5746914</v>
      </c>
      <c r="AC9" s="325">
        <f>Q9+Y9</f>
        <v>3561758</v>
      </c>
    </row>
    <row r="10" spans="1:29" ht="114.75" x14ac:dyDescent="0.2">
      <c r="A10" s="66">
        <v>4</v>
      </c>
      <c r="B10" s="111" t="s">
        <v>169</v>
      </c>
      <c r="C10" s="70" t="s">
        <v>292</v>
      </c>
      <c r="D10" s="114" t="s">
        <v>343</v>
      </c>
      <c r="E10" s="118" t="s">
        <v>288</v>
      </c>
      <c r="F10" s="306">
        <v>44927</v>
      </c>
      <c r="G10" s="313">
        <v>199779</v>
      </c>
      <c r="H10" s="153">
        <v>12705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199779</v>
      </c>
      <c r="N10" s="67">
        <f t="shared" si="5"/>
        <v>12705</v>
      </c>
      <c r="O10" s="67" t="s">
        <v>150</v>
      </c>
      <c r="P10" s="67"/>
      <c r="Q10" s="314">
        <f t="shared" si="6"/>
        <v>-386853</v>
      </c>
      <c r="R10" s="311"/>
      <c r="S10" s="299"/>
      <c r="T10" s="299"/>
      <c r="U10" s="1"/>
      <c r="V10" s="294">
        <f t="shared" si="7"/>
        <v>0</v>
      </c>
      <c r="W10" s="294">
        <f t="shared" ref="W10:W26" si="11">S10-U10</f>
        <v>0</v>
      </c>
      <c r="X10" s="295"/>
      <c r="Y10" s="296">
        <f t="shared" si="8"/>
        <v>0</v>
      </c>
      <c r="AA10" s="315">
        <f t="shared" si="9"/>
        <v>199779</v>
      </c>
      <c r="AB10" s="124">
        <f t="shared" si="9"/>
        <v>12705</v>
      </c>
      <c r="AC10" s="325">
        <f t="shared" si="10"/>
        <v>-386853</v>
      </c>
    </row>
    <row r="11" spans="1:29" ht="51" x14ac:dyDescent="0.2">
      <c r="A11" s="66">
        <v>5</v>
      </c>
      <c r="B11" s="111" t="s">
        <v>169</v>
      </c>
      <c r="C11" s="70" t="s">
        <v>352</v>
      </c>
      <c r="D11" s="139" t="s">
        <v>353</v>
      </c>
      <c r="E11" s="118" t="s">
        <v>231</v>
      </c>
      <c r="F11" s="306">
        <v>45108</v>
      </c>
      <c r="G11" s="313">
        <v>168626</v>
      </c>
      <c r="H11" s="153">
        <v>221771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168626</v>
      </c>
      <c r="N11" s="67">
        <f t="shared" si="5"/>
        <v>221771</v>
      </c>
      <c r="O11" s="67" t="s">
        <v>150</v>
      </c>
      <c r="P11" s="67"/>
      <c r="Q11" s="314">
        <f t="shared" si="6"/>
        <v>-115481</v>
      </c>
      <c r="R11" s="311"/>
      <c r="S11" s="299"/>
      <c r="T11" s="299"/>
      <c r="U11" s="1"/>
      <c r="V11" s="294">
        <f t="shared" si="7"/>
        <v>0</v>
      </c>
      <c r="W11" s="294">
        <f t="shared" si="11"/>
        <v>0</v>
      </c>
      <c r="X11" s="295"/>
      <c r="Y11" s="296">
        <f t="shared" si="8"/>
        <v>0</v>
      </c>
      <c r="AA11" s="315">
        <f t="shared" si="9"/>
        <v>168626</v>
      </c>
      <c r="AB11" s="124">
        <f t="shared" si="9"/>
        <v>221771</v>
      </c>
      <c r="AC11" s="325">
        <f t="shared" si="10"/>
        <v>-115481</v>
      </c>
    </row>
    <row r="12" spans="1:29" ht="89.25" x14ac:dyDescent="0.2">
      <c r="A12" s="66">
        <v>6</v>
      </c>
      <c r="B12" s="111" t="s">
        <v>169</v>
      </c>
      <c r="C12" s="70" t="s">
        <v>448</v>
      </c>
      <c r="D12" s="257" t="s">
        <v>445</v>
      </c>
      <c r="E12" s="150" t="s">
        <v>536</v>
      </c>
      <c r="F12" s="306">
        <v>45292</v>
      </c>
      <c r="G12" s="313">
        <v>3630000</v>
      </c>
      <c r="H12" s="153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3630000</v>
      </c>
      <c r="N12" s="67">
        <f t="shared" si="5"/>
        <v>0</v>
      </c>
      <c r="O12" s="67" t="s">
        <v>150</v>
      </c>
      <c r="P12" s="67"/>
      <c r="Q12" s="314">
        <f t="shared" si="6"/>
        <v>-7260000</v>
      </c>
      <c r="R12" s="311"/>
      <c r="S12" s="299"/>
      <c r="T12" s="299"/>
      <c r="U12" s="1"/>
      <c r="V12" s="294">
        <f t="shared" si="7"/>
        <v>0</v>
      </c>
      <c r="W12" s="294">
        <f t="shared" si="11"/>
        <v>0</v>
      </c>
      <c r="X12" s="295"/>
      <c r="Y12" s="296">
        <f t="shared" si="8"/>
        <v>0</v>
      </c>
      <c r="AA12" s="315">
        <f t="shared" si="9"/>
        <v>3630000</v>
      </c>
      <c r="AB12" s="124">
        <f t="shared" si="9"/>
        <v>0</v>
      </c>
      <c r="AC12" s="325">
        <f t="shared" si="10"/>
        <v>-7260000</v>
      </c>
    </row>
    <row r="13" spans="1:29" ht="51" x14ac:dyDescent="0.2">
      <c r="A13" s="66">
        <v>7</v>
      </c>
      <c r="B13" s="111" t="s">
        <v>169</v>
      </c>
      <c r="C13" s="70" t="s">
        <v>489</v>
      </c>
      <c r="D13" s="151" t="s">
        <v>488</v>
      </c>
      <c r="E13" s="118" t="s">
        <v>310</v>
      </c>
      <c r="F13" s="306">
        <v>45292</v>
      </c>
      <c r="G13" s="313">
        <v>27874</v>
      </c>
      <c r="H13" s="153">
        <v>259424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27874</v>
      </c>
      <c r="N13" s="67">
        <f t="shared" si="5"/>
        <v>259424</v>
      </c>
      <c r="O13" s="67" t="s">
        <v>150</v>
      </c>
      <c r="P13" s="67"/>
      <c r="Q13" s="314">
        <f t="shared" si="6"/>
        <v>203676</v>
      </c>
      <c r="R13" s="311"/>
      <c r="S13" s="299"/>
      <c r="T13" s="299"/>
      <c r="U13" s="1"/>
      <c r="V13" s="294">
        <f t="shared" si="7"/>
        <v>0</v>
      </c>
      <c r="W13" s="294">
        <f t="shared" si="11"/>
        <v>0</v>
      </c>
      <c r="X13" s="295"/>
      <c r="Y13" s="296">
        <f t="shared" si="8"/>
        <v>0</v>
      </c>
      <c r="AA13" s="315">
        <f t="shared" si="9"/>
        <v>27874</v>
      </c>
      <c r="AB13" s="124">
        <f t="shared" si="9"/>
        <v>259424</v>
      </c>
      <c r="AC13" s="325">
        <f t="shared" si="10"/>
        <v>203676</v>
      </c>
    </row>
    <row r="14" spans="1:29" ht="102" x14ac:dyDescent="0.2">
      <c r="A14" s="66">
        <v>8</v>
      </c>
      <c r="B14" s="111" t="s">
        <v>169</v>
      </c>
      <c r="C14" s="70" t="s">
        <v>504</v>
      </c>
      <c r="D14" s="151" t="s">
        <v>505</v>
      </c>
      <c r="E14" s="118" t="s">
        <v>300</v>
      </c>
      <c r="F14" s="306">
        <v>45108</v>
      </c>
      <c r="G14" s="313">
        <v>91368617</v>
      </c>
      <c r="H14" s="153">
        <v>0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91368617</v>
      </c>
      <c r="N14" s="67">
        <f t="shared" si="5"/>
        <v>0</v>
      </c>
      <c r="O14" s="67" t="s">
        <v>150</v>
      </c>
      <c r="P14" s="67"/>
      <c r="Q14" s="314">
        <f t="shared" si="6"/>
        <v>-182737234</v>
      </c>
      <c r="R14" s="311"/>
      <c r="S14" s="299"/>
      <c r="T14" s="299"/>
      <c r="U14" s="1"/>
      <c r="V14" s="294">
        <f t="shared" si="7"/>
        <v>0</v>
      </c>
      <c r="W14" s="294">
        <f t="shared" si="11"/>
        <v>0</v>
      </c>
      <c r="X14" s="295"/>
      <c r="Y14" s="296">
        <f t="shared" si="8"/>
        <v>0</v>
      </c>
      <c r="AA14" s="315">
        <f t="shared" si="9"/>
        <v>91368617</v>
      </c>
      <c r="AB14" s="124">
        <f t="shared" si="9"/>
        <v>0</v>
      </c>
      <c r="AC14" s="325">
        <f t="shared" si="10"/>
        <v>-182737234</v>
      </c>
    </row>
    <row r="15" spans="1:29" ht="89.25" x14ac:dyDescent="0.2">
      <c r="A15" s="66">
        <v>9</v>
      </c>
      <c r="B15" s="111" t="s">
        <v>169</v>
      </c>
      <c r="C15" s="70" t="s">
        <v>221</v>
      </c>
      <c r="D15" s="151" t="s">
        <v>666</v>
      </c>
      <c r="E15" s="118" t="s">
        <v>217</v>
      </c>
      <c r="F15" s="306">
        <v>44562</v>
      </c>
      <c r="G15" s="313">
        <v>5687</v>
      </c>
      <c r="H15" s="153">
        <v>0</v>
      </c>
      <c r="I15" s="67" t="str">
        <f t="shared" si="0"/>
        <v>-</v>
      </c>
      <c r="J15" s="67" t="str">
        <f t="shared" si="1"/>
        <v>-</v>
      </c>
      <c r="K15" s="67">
        <f t="shared" si="2"/>
        <v>5687</v>
      </c>
      <c r="L15" s="67">
        <f t="shared" si="3"/>
        <v>0</v>
      </c>
      <c r="M15" s="67" t="str">
        <f t="shared" si="4"/>
        <v>-</v>
      </c>
      <c r="N15" s="67" t="str">
        <f t="shared" si="5"/>
        <v>-</v>
      </c>
      <c r="O15" s="67" t="s">
        <v>150</v>
      </c>
      <c r="P15" s="67"/>
      <c r="Q15" s="314">
        <f t="shared" si="6"/>
        <v>-11374</v>
      </c>
      <c r="R15" s="311"/>
      <c r="S15" s="299"/>
      <c r="T15" s="299"/>
      <c r="U15" s="1"/>
      <c r="V15" s="294">
        <f t="shared" si="7"/>
        <v>0</v>
      </c>
      <c r="W15" s="294">
        <f t="shared" si="11"/>
        <v>0</v>
      </c>
      <c r="X15" s="295"/>
      <c r="Y15" s="296">
        <f t="shared" si="8"/>
        <v>0</v>
      </c>
      <c r="AA15" s="315">
        <f t="shared" si="9"/>
        <v>5687</v>
      </c>
      <c r="AB15" s="124">
        <f t="shared" si="9"/>
        <v>0</v>
      </c>
      <c r="AC15" s="325">
        <f t="shared" si="10"/>
        <v>-11374</v>
      </c>
    </row>
    <row r="16" spans="1:29" ht="16.5" customHeight="1" x14ac:dyDescent="0.2">
      <c r="A16" s="66">
        <v>10</v>
      </c>
      <c r="B16" s="824" t="s">
        <v>169</v>
      </c>
      <c r="C16" s="115" t="s">
        <v>313</v>
      </c>
      <c r="D16" s="257" t="s">
        <v>687</v>
      </c>
      <c r="E16" s="778" t="s">
        <v>468</v>
      </c>
      <c r="F16" s="816">
        <v>45590</v>
      </c>
      <c r="G16" s="817">
        <v>0</v>
      </c>
      <c r="H16" s="209">
        <v>2237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 t="shared" si="5"/>
        <v>2237</v>
      </c>
      <c r="O16" s="67" t="s">
        <v>150</v>
      </c>
      <c r="P16" s="67"/>
      <c r="Q16" s="314">
        <f t="shared" si="6"/>
        <v>2237</v>
      </c>
      <c r="R16" s="311"/>
      <c r="S16" s="299"/>
      <c r="T16" s="299"/>
      <c r="U16" s="1"/>
      <c r="V16" s="294">
        <f t="shared" si="7"/>
        <v>0</v>
      </c>
      <c r="W16" s="294">
        <f t="shared" si="11"/>
        <v>0</v>
      </c>
      <c r="X16" s="295"/>
      <c r="Y16" s="296">
        <f t="shared" si="8"/>
        <v>0</v>
      </c>
      <c r="AA16" s="315">
        <f t="shared" si="9"/>
        <v>0</v>
      </c>
      <c r="AB16" s="124">
        <f t="shared" si="9"/>
        <v>2237</v>
      </c>
      <c r="AC16" s="325">
        <f t="shared" si="10"/>
        <v>2237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307"/>
      <c r="G17" s="316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31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11"/>
        <v>0</v>
      </c>
      <c r="X17" s="295"/>
      <c r="Y17" s="296">
        <f t="shared" si="8"/>
        <v>0</v>
      </c>
      <c r="AA17" s="315">
        <f t="shared" si="9"/>
        <v>0</v>
      </c>
      <c r="AB17" s="124">
        <f t="shared" si="9"/>
        <v>0</v>
      </c>
      <c r="AC17" s="325">
        <f t="shared" si="10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307"/>
      <c r="G18" s="316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31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11"/>
        <v>0</v>
      </c>
      <c r="X18" s="295"/>
      <c r="Y18" s="296">
        <f t="shared" si="8"/>
        <v>0</v>
      </c>
      <c r="AA18" s="315">
        <f t="shared" si="9"/>
        <v>0</v>
      </c>
      <c r="AB18" s="124">
        <f t="shared" si="9"/>
        <v>0</v>
      </c>
      <c r="AC18" s="325">
        <f t="shared" si="10"/>
        <v>0</v>
      </c>
    </row>
    <row r="19" spans="1:29" ht="16.5" customHeight="1" x14ac:dyDescent="0.2">
      <c r="A19" s="66">
        <v>13</v>
      </c>
      <c r="B19" s="67"/>
      <c r="C19" s="70"/>
      <c r="E19" s="70"/>
      <c r="F19" s="307"/>
      <c r="G19" s="316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31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11"/>
        <v>0</v>
      </c>
      <c r="X19" s="295"/>
      <c r="Y19" s="296">
        <f t="shared" si="8"/>
        <v>0</v>
      </c>
      <c r="AA19" s="315">
        <f t="shared" si="9"/>
        <v>0</v>
      </c>
      <c r="AB19" s="124">
        <f t="shared" si="9"/>
        <v>0</v>
      </c>
      <c r="AC19" s="325">
        <f t="shared" si="10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307"/>
      <c r="G20" s="316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31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11"/>
        <v>0</v>
      </c>
      <c r="X20" s="295"/>
      <c r="Y20" s="296">
        <f t="shared" si="8"/>
        <v>0</v>
      </c>
      <c r="AA20" s="315">
        <f t="shared" si="9"/>
        <v>0</v>
      </c>
      <c r="AB20" s="124">
        <f t="shared" si="9"/>
        <v>0</v>
      </c>
      <c r="AC20" s="325">
        <f t="shared" si="10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307"/>
      <c r="G21" s="316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31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11"/>
        <v>0</v>
      </c>
      <c r="X21" s="295"/>
      <c r="Y21" s="296">
        <f t="shared" si="8"/>
        <v>0</v>
      </c>
      <c r="AA21" s="315">
        <f t="shared" si="9"/>
        <v>0</v>
      </c>
      <c r="AB21" s="124">
        <f t="shared" si="9"/>
        <v>0</v>
      </c>
      <c r="AC21" s="325">
        <f t="shared" si="10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307"/>
      <c r="G22" s="316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31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11"/>
        <v>0</v>
      </c>
      <c r="X22" s="295"/>
      <c r="Y22" s="296">
        <f t="shared" si="8"/>
        <v>0</v>
      </c>
      <c r="AA22" s="315">
        <f t="shared" si="9"/>
        <v>0</v>
      </c>
      <c r="AB22" s="124">
        <f t="shared" si="9"/>
        <v>0</v>
      </c>
      <c r="AC22" s="325">
        <f t="shared" si="10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307"/>
      <c r="G23" s="316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31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11"/>
        <v>0</v>
      </c>
      <c r="X23" s="295"/>
      <c r="Y23" s="296">
        <f t="shared" si="8"/>
        <v>0</v>
      </c>
      <c r="AA23" s="315">
        <f t="shared" si="9"/>
        <v>0</v>
      </c>
      <c r="AB23" s="124">
        <f t="shared" si="9"/>
        <v>0</v>
      </c>
      <c r="AC23" s="325">
        <f t="shared" si="10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307"/>
      <c r="G24" s="316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31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11"/>
        <v>0</v>
      </c>
      <c r="X24" s="295"/>
      <c r="Y24" s="296">
        <f t="shared" si="8"/>
        <v>0</v>
      </c>
      <c r="AA24" s="315">
        <f t="shared" si="9"/>
        <v>0</v>
      </c>
      <c r="AB24" s="124">
        <f t="shared" si="9"/>
        <v>0</v>
      </c>
      <c r="AC24" s="325">
        <f t="shared" si="10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307"/>
      <c r="G25" s="316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31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11"/>
        <v>0</v>
      </c>
      <c r="X25" s="295"/>
      <c r="Y25" s="296">
        <f t="shared" si="8"/>
        <v>0</v>
      </c>
      <c r="AA25" s="315">
        <f t="shared" si="9"/>
        <v>0</v>
      </c>
      <c r="AB25" s="124">
        <f t="shared" si="9"/>
        <v>0</v>
      </c>
      <c r="AC25" s="325">
        <f t="shared" si="10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307"/>
      <c r="G26" s="316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411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11"/>
        <v>0</v>
      </c>
      <c r="X26" s="295"/>
      <c r="Y26" s="323">
        <f t="shared" si="8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0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43"/>
      <c r="G27" s="317">
        <f>I27</f>
        <v>203</v>
      </c>
      <c r="H27" s="76">
        <f>J27</f>
        <v>121</v>
      </c>
      <c r="I27" s="72">
        <f>SUM(I7:I26)</f>
        <v>203</v>
      </c>
      <c r="J27" s="72">
        <f>SUM(J7:J26)</f>
        <v>121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318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43"/>
      <c r="G28" s="317">
        <f>K28+M28</f>
        <v>95405369</v>
      </c>
      <c r="H28" s="76">
        <f>L28+N28</f>
        <v>11977199</v>
      </c>
      <c r="I28" s="63"/>
      <c r="J28" s="64"/>
      <c r="K28" s="106">
        <f>SUM(K7:K26)</f>
        <v>10473</v>
      </c>
      <c r="L28" s="106">
        <f>SUM(L7:L26)</f>
        <v>11481062</v>
      </c>
      <c r="M28" s="106">
        <f>SUM(M7:M26)</f>
        <v>95394896</v>
      </c>
      <c r="N28" s="106">
        <f>SUM(N7:N26)</f>
        <v>496137</v>
      </c>
      <c r="O28" s="64"/>
      <c r="P28" s="64"/>
      <c r="Q28" s="319">
        <f>SUM(Q7:Q26)</f>
        <v>-178833824</v>
      </c>
      <c r="R28" s="381">
        <f>SUM(R7:R26)</f>
        <v>0</v>
      </c>
      <c r="S28" s="381">
        <f t="shared" ref="S28:U28" si="13">SUM(S7:S26)</f>
        <v>5734148</v>
      </c>
      <c r="T28" s="381">
        <f t="shared" si="13"/>
        <v>1087792</v>
      </c>
      <c r="U28" s="381">
        <f t="shared" si="13"/>
        <v>0</v>
      </c>
      <c r="V28" s="382"/>
      <c r="W28" s="382"/>
      <c r="X28" s="512"/>
      <c r="Y28" s="518">
        <f t="shared" ref="Y28" si="14">SUM(Y7:Y26)</f>
        <v>-7909732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95405572</v>
      </c>
      <c r="H29" s="77">
        <f>SUM(H27:H28)</f>
        <v>11977320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96493364</v>
      </c>
      <c r="AB29" s="473">
        <f t="shared" ref="AB29:AC29" si="15">SUM(AB7:AB26)</f>
        <v>6243172</v>
      </c>
      <c r="AC29" s="302">
        <f t="shared" si="15"/>
        <v>-186743556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-178833824</v>
      </c>
      <c r="AB30" s="302">
        <f>AB29-AA29*2</f>
        <v>-186743556</v>
      </c>
    </row>
    <row r="31" spans="1:29" ht="28.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8.5" customHeight="1" x14ac:dyDescent="0.2">
      <c r="G32" s="75"/>
      <c r="H32" s="75"/>
    </row>
    <row r="33" spans="7:8" ht="28.5" customHeight="1" x14ac:dyDescent="0.2">
      <c r="G33" s="74"/>
      <c r="H33" s="74"/>
    </row>
    <row r="34" spans="7:8" ht="28.5" customHeight="1" x14ac:dyDescent="0.2"/>
    <row r="35" spans="7:8" ht="28.5" customHeight="1" x14ac:dyDescent="0.2"/>
  </sheetData>
  <mergeCells count="13">
    <mergeCell ref="A29:F29"/>
    <mergeCell ref="R4:Y4"/>
    <mergeCell ref="R5:S5"/>
    <mergeCell ref="T5:U5"/>
    <mergeCell ref="V5:V6"/>
    <mergeCell ref="W5:W6"/>
    <mergeCell ref="X5:X6"/>
    <mergeCell ref="Y5:Y6"/>
    <mergeCell ref="AA5:AB5"/>
    <mergeCell ref="AC5:AC6"/>
    <mergeCell ref="G4:Q5"/>
    <mergeCell ref="A27:F27"/>
    <mergeCell ref="A28:F28"/>
  </mergeCells>
  <conditionalFormatting sqref="H30">
    <cfRule type="cellIs" dxfId="289" priority="16" operator="lessThan">
      <formula>0</formula>
    </cfRule>
    <cfRule type="cellIs" dxfId="288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87" priority="21" operator="lessThan">
      <formula>0</formula>
    </cfRule>
    <cfRule type="cellIs" dxfId="286" priority="22" operator="greaterThan">
      <formula>0</formula>
    </cfRule>
  </conditionalFormatting>
  <conditionalFormatting sqref="R27:Y27">
    <cfRule type="cellIs" dxfId="285" priority="14" operator="lessThan">
      <formula>0</formula>
    </cfRule>
    <cfRule type="cellIs" dxfId="284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83" priority="2" operator="lessThan">
      <formula>0</formula>
    </cfRule>
    <cfRule type="cellIs" dxfId="282" priority="3" operator="greaterThan">
      <formula>0</formula>
    </cfRule>
  </conditionalFormatting>
  <conditionalFormatting sqref="AA27:AC28">
    <cfRule type="cellIs" dxfId="281" priority="11" operator="lessThan">
      <formula>0</formula>
    </cfRule>
    <cfRule type="cellIs" dxfId="280" priority="12" operator="greaterThan">
      <formula>0</formula>
    </cfRule>
  </conditionalFormatting>
  <conditionalFormatting sqref="AB30">
    <cfRule type="cellIs" dxfId="279" priority="7" operator="lessThan">
      <formula>0</formula>
    </cfRule>
    <cfRule type="cellIs" dxfId="278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77" priority="4" operator="lessThan">
      <formula>0</formula>
    </cfRule>
    <cfRule type="cellIs" dxfId="276" priority="5" operator="greaterThan">
      <formula>0</formula>
    </cfRule>
  </conditionalFormatting>
  <dataValidations count="2">
    <dataValidation type="list" allowBlank="1" showInputMessage="1" showErrorMessage="1" sqref="O7:O26" xr:uid="{00000000-0002-0000-0D00-000000000000}">
      <formula1>"áno,nie"</formula1>
    </dataValidation>
    <dataValidation type="custom" allowBlank="1" showErrorMessage="1" error="Hodnota musí byť vždy väčšia ako &quot;0&quot;. " sqref="R7:U26" xr:uid="{00000000-0002-0000-0D00-000001000000}">
      <formula1>"&gt;0"</formula1>
    </dataValidation>
  </dataValidations>
  <hyperlinks>
    <hyperlink ref="E7" r:id="rId1" xr:uid="{00000000-0004-0000-0D00-000000000000}"/>
    <hyperlink ref="E8" r:id="rId2" xr:uid="{00000000-0004-0000-0D00-000001000000}"/>
    <hyperlink ref="E9" r:id="rId3" xr:uid="{00000000-0004-0000-0D00-000002000000}"/>
    <hyperlink ref="E10" r:id="rId4" xr:uid="{00000000-0004-0000-0D00-000003000000}"/>
    <hyperlink ref="E11" r:id="rId5" xr:uid="{00000000-0004-0000-0D00-000004000000}"/>
    <hyperlink ref="E12" r:id="rId6" xr:uid="{00000000-0004-0000-0D00-000005000000}"/>
    <hyperlink ref="E13" r:id="rId7" xr:uid="{00000000-0004-0000-0D00-000006000000}"/>
    <hyperlink ref="E14" r:id="rId8" xr:uid="{00000000-0004-0000-0D00-000007000000}"/>
    <hyperlink ref="E15" r:id="rId9" xr:uid="{00000000-0004-0000-0D00-000008000000}"/>
    <hyperlink ref="E16" r:id="rId10" xr:uid="{00000000-0004-0000-0D00-000009000000}"/>
  </hyperlinks>
  <pageMargins left="0.7" right="0.7" top="0.75" bottom="0.75" header="0.3" footer="0.3"/>
  <pageSetup paperSize="9" orientation="portrait" r:id="rId11"/>
  <legacy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35"/>
  <sheetViews>
    <sheetView zoomScaleNormal="100" workbookViewId="0">
      <pane ySplit="6" topLeftCell="A12" activePane="bottomLeft" state="frozen"/>
      <selection pane="bottomLeft" activeCell="R28" sqref="R28:Y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140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88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71"/>
      <c r="H10" s="71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70"/>
      <c r="F11" s="60"/>
      <c r="G11" s="71"/>
      <c r="H11" s="71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81">
        <f>SUM(R7:R26)</f>
        <v>0</v>
      </c>
      <c r="S28" s="381">
        <f t="shared" ref="S28:U28" si="13">SUM(S7:S26)</f>
        <v>0</v>
      </c>
      <c r="T28" s="381">
        <f t="shared" si="13"/>
        <v>0</v>
      </c>
      <c r="U28" s="381">
        <f t="shared" si="13"/>
        <v>0</v>
      </c>
      <c r="V28" s="382"/>
      <c r="W28" s="382"/>
      <c r="X28" s="512"/>
      <c r="Y28" s="518">
        <f t="shared" ref="Y28" si="14">SUM(Y7:Y26)</f>
        <v>0</v>
      </c>
      <c r="AA28" s="465"/>
      <c r="AB28" s="473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7:8" ht="21" customHeight="1" x14ac:dyDescent="0.2">
      <c r="G33" s="74"/>
      <c r="H33" s="74"/>
    </row>
    <row r="34" spans="7:8" ht="21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75" priority="16" operator="lessThan">
      <formula>0</formula>
    </cfRule>
    <cfRule type="cellIs" dxfId="274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73" priority="21" operator="lessThan">
      <formula>0</formula>
    </cfRule>
    <cfRule type="cellIs" dxfId="272" priority="22" operator="greaterThan">
      <formula>0</formula>
    </cfRule>
  </conditionalFormatting>
  <conditionalFormatting sqref="R27:Y27">
    <cfRule type="cellIs" dxfId="271" priority="14" operator="lessThan">
      <formula>0</formula>
    </cfRule>
    <cfRule type="cellIs" dxfId="270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69" priority="2" operator="lessThan">
      <formula>0</formula>
    </cfRule>
    <cfRule type="cellIs" dxfId="268" priority="3" operator="greaterThan">
      <formula>0</formula>
    </cfRule>
  </conditionalFormatting>
  <conditionalFormatting sqref="AA27:AC27 AC28">
    <cfRule type="cellIs" dxfId="267" priority="12" operator="greaterThan">
      <formula>0</formula>
    </cfRule>
  </conditionalFormatting>
  <conditionalFormatting sqref="AA27:AC27">
    <cfRule type="cellIs" dxfId="266" priority="11" operator="lessThan">
      <formula>0</formula>
    </cfRule>
  </conditionalFormatting>
  <conditionalFormatting sqref="AB30">
    <cfRule type="cellIs" dxfId="265" priority="7" operator="lessThan">
      <formula>0</formula>
    </cfRule>
    <cfRule type="cellIs" dxfId="264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8:AC29">
    <cfRule type="cellIs" dxfId="263" priority="4" operator="lessThan">
      <formula>0</formula>
    </cfRule>
  </conditionalFormatting>
  <conditionalFormatting sqref="AC29">
    <cfRule type="cellIs" dxfId="262" priority="5" operator="greaterThan">
      <formula>0</formula>
    </cfRule>
  </conditionalFormatting>
  <dataValidations count="2">
    <dataValidation type="list" allowBlank="1" showInputMessage="1" showErrorMessage="1" sqref="O7:O26" xr:uid="{00000000-0002-0000-0E00-000000000000}">
      <formula1>"áno,nie"</formula1>
    </dataValidation>
    <dataValidation type="custom" allowBlank="1" showErrorMessage="1" error="Hodnota musí byť vždy väčšia ako &quot;0&quot;. " sqref="R7:U26" xr:uid="{00000000-0002-0000-0E00-000001000000}">
      <formula1>"&gt;0"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5"/>
  <sheetViews>
    <sheetView zoomScale="70" zoomScaleNormal="70" workbookViewId="0">
      <pane ySplit="6" topLeftCell="A21" activePane="bottomLeft" state="frozen"/>
      <selection pane="bottomLeft" activeCell="B23" sqref="B23:H23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90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187" t="s">
        <v>61</v>
      </c>
      <c r="B6" s="188" t="s">
        <v>64</v>
      </c>
      <c r="C6" s="189" t="s">
        <v>123</v>
      </c>
      <c r="D6" s="189" t="s">
        <v>124</v>
      </c>
      <c r="E6" s="190" t="s">
        <v>180</v>
      </c>
      <c r="F6" s="189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5" x14ac:dyDescent="0.2">
      <c r="A7" s="195">
        <v>1</v>
      </c>
      <c r="B7" s="202" t="s">
        <v>190</v>
      </c>
      <c r="C7" s="204" t="s">
        <v>384</v>
      </c>
      <c r="D7" s="205" t="s">
        <v>385</v>
      </c>
      <c r="E7" s="206" t="s">
        <v>266</v>
      </c>
      <c r="F7" s="199">
        <v>44788</v>
      </c>
      <c r="G7" s="226">
        <v>35566</v>
      </c>
      <c r="H7" s="226">
        <v>47624</v>
      </c>
      <c r="I7" s="202" t="str">
        <f>IF(YEAR($F7)=2021,G7,"-")</f>
        <v>-</v>
      </c>
      <c r="J7" s="202" t="str">
        <f>IF(YEAR($F7)=2021,H7,"-")</f>
        <v>-</v>
      </c>
      <c r="K7" s="202">
        <f>IF(YEAR($F7)=2022,G7,"-")</f>
        <v>35566</v>
      </c>
      <c r="L7" s="202">
        <f>IF(YEAR($F7)=2022,H7,"-")</f>
        <v>47624</v>
      </c>
      <c r="M7" s="202" t="str">
        <f>IF(YEAR($F7)&gt;2022,G7,"-")</f>
        <v>-</v>
      </c>
      <c r="N7" s="202" t="str">
        <f>IF(YEAR($F7)&gt;2022,H7,"-")</f>
        <v>-</v>
      </c>
      <c r="O7" s="202" t="s">
        <v>150</v>
      </c>
      <c r="P7" s="202"/>
      <c r="Q7" s="203">
        <f>H7-2*G7</f>
        <v>-23508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35566</v>
      </c>
      <c r="AB7" s="298">
        <f>(W7+H7)</f>
        <v>47624</v>
      </c>
      <c r="AC7" s="324">
        <f>Q7+Y7</f>
        <v>-23508</v>
      </c>
    </row>
    <row r="8" spans="1:29" ht="150" x14ac:dyDescent="0.2">
      <c r="A8" s="195">
        <v>2</v>
      </c>
      <c r="B8" s="202" t="s">
        <v>190</v>
      </c>
      <c r="C8" s="239" t="s">
        <v>212</v>
      </c>
      <c r="D8" s="240" t="s">
        <v>420</v>
      </c>
      <c r="E8" s="113" t="s">
        <v>206</v>
      </c>
      <c r="F8" s="225">
        <v>44713</v>
      </c>
      <c r="G8" s="226">
        <v>95516</v>
      </c>
      <c r="H8" s="226">
        <v>2716223</v>
      </c>
      <c r="I8" s="202" t="str">
        <f t="shared" ref="I8:I26" si="0">IF(YEAR($F8)=2021,G8,"-")</f>
        <v>-</v>
      </c>
      <c r="J8" s="202" t="str">
        <f t="shared" ref="J8:J26" si="1">IF(YEAR($F8)=2021,H8,"-")</f>
        <v>-</v>
      </c>
      <c r="K8" s="202">
        <f t="shared" ref="K8:K26" si="2">IF(YEAR($F8)=2022,G8,"-")</f>
        <v>95516</v>
      </c>
      <c r="L8" s="202">
        <f t="shared" ref="L8:L26" si="3">IF(YEAR($F8)=2022,H8,"-")</f>
        <v>2716223</v>
      </c>
      <c r="M8" s="202" t="str">
        <f t="shared" ref="M8:M26" si="4">IF(YEAR($F8)&gt;2022,G8,"-")</f>
        <v>-</v>
      </c>
      <c r="N8" s="202" t="str">
        <f t="shared" ref="N8:N26" si="5">IF(YEAR($F8)&gt;2022,H8,"-")</f>
        <v>-</v>
      </c>
      <c r="O8" s="202" t="s">
        <v>150</v>
      </c>
      <c r="P8" s="202"/>
      <c r="Q8" s="203">
        <f t="shared" ref="Q8:Q26" si="6">H8-2*G8</f>
        <v>2525191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95516</v>
      </c>
      <c r="AB8" s="124">
        <f t="shared" si="10"/>
        <v>2716223</v>
      </c>
      <c r="AC8" s="325">
        <f t="shared" ref="AC8:AC26" si="11">Q8+Y8</f>
        <v>2525191</v>
      </c>
    </row>
    <row r="9" spans="1:29" ht="51" x14ac:dyDescent="0.2">
      <c r="A9" s="195">
        <v>3</v>
      </c>
      <c r="B9" s="202" t="s">
        <v>190</v>
      </c>
      <c r="C9" s="239" t="s">
        <v>191</v>
      </c>
      <c r="D9" s="240" t="s">
        <v>421</v>
      </c>
      <c r="E9" s="113" t="s">
        <v>192</v>
      </c>
      <c r="F9" s="225">
        <v>45292</v>
      </c>
      <c r="G9" s="226">
        <v>9294000</v>
      </c>
      <c r="H9" s="228">
        <v>0</v>
      </c>
      <c r="I9" s="202" t="str">
        <f t="shared" si="0"/>
        <v>-</v>
      </c>
      <c r="J9" s="202" t="str">
        <f t="shared" si="1"/>
        <v>-</v>
      </c>
      <c r="K9" s="202" t="str">
        <f t="shared" si="2"/>
        <v>-</v>
      </c>
      <c r="L9" s="202" t="str">
        <f t="shared" si="3"/>
        <v>-</v>
      </c>
      <c r="M9" s="202">
        <f t="shared" si="4"/>
        <v>9294000</v>
      </c>
      <c r="N9" s="202">
        <f t="shared" si="5"/>
        <v>0</v>
      </c>
      <c r="O9" s="202" t="s">
        <v>150</v>
      </c>
      <c r="P9" s="202"/>
      <c r="Q9" s="203">
        <f t="shared" si="6"/>
        <v>-18588000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9294000</v>
      </c>
      <c r="AB9" s="124">
        <f t="shared" si="10"/>
        <v>0</v>
      </c>
      <c r="AC9" s="325">
        <f>Q9+Y9</f>
        <v>-18588000</v>
      </c>
    </row>
    <row r="10" spans="1:29" ht="120" x14ac:dyDescent="0.2">
      <c r="A10" s="195">
        <v>4</v>
      </c>
      <c r="B10" s="202" t="s">
        <v>190</v>
      </c>
      <c r="C10" s="235" t="s">
        <v>240</v>
      </c>
      <c r="D10" s="236" t="s">
        <v>422</v>
      </c>
      <c r="E10" s="118" t="s">
        <v>225</v>
      </c>
      <c r="F10" s="199">
        <v>44743</v>
      </c>
      <c r="G10" s="207">
        <v>0</v>
      </c>
      <c r="H10" s="209">
        <v>12279</v>
      </c>
      <c r="I10" s="202" t="str">
        <f t="shared" si="0"/>
        <v>-</v>
      </c>
      <c r="J10" s="202" t="str">
        <f t="shared" si="1"/>
        <v>-</v>
      </c>
      <c r="K10" s="202">
        <f t="shared" si="2"/>
        <v>0</v>
      </c>
      <c r="L10" s="202">
        <f t="shared" si="3"/>
        <v>12279</v>
      </c>
      <c r="M10" s="202" t="str">
        <f t="shared" si="4"/>
        <v>-</v>
      </c>
      <c r="N10" s="202" t="str">
        <f t="shared" si="5"/>
        <v>-</v>
      </c>
      <c r="O10" s="202" t="s">
        <v>150</v>
      </c>
      <c r="P10" s="202"/>
      <c r="Q10" s="203">
        <f t="shared" si="6"/>
        <v>12279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12279</v>
      </c>
      <c r="AC10" s="325">
        <f t="shared" si="11"/>
        <v>12279</v>
      </c>
    </row>
    <row r="11" spans="1:29" ht="135" x14ac:dyDescent="0.2">
      <c r="A11" s="195">
        <v>5</v>
      </c>
      <c r="B11" s="241" t="s">
        <v>190</v>
      </c>
      <c r="C11" s="241" t="s">
        <v>431</v>
      </c>
      <c r="D11" s="242" t="s">
        <v>432</v>
      </c>
      <c r="E11" s="118" t="s">
        <v>430</v>
      </c>
      <c r="F11" s="199">
        <v>44927</v>
      </c>
      <c r="G11" s="207">
        <v>0</v>
      </c>
      <c r="H11" s="209">
        <v>432478</v>
      </c>
      <c r="I11" s="202" t="str">
        <f t="shared" si="0"/>
        <v>-</v>
      </c>
      <c r="J11" s="202" t="str">
        <f t="shared" si="1"/>
        <v>-</v>
      </c>
      <c r="K11" s="202" t="str">
        <f t="shared" si="2"/>
        <v>-</v>
      </c>
      <c r="L11" s="202" t="str">
        <f t="shared" si="3"/>
        <v>-</v>
      </c>
      <c r="M11" s="202">
        <f t="shared" si="4"/>
        <v>0</v>
      </c>
      <c r="N11" s="202">
        <f t="shared" si="5"/>
        <v>432478</v>
      </c>
      <c r="O11" s="202" t="s">
        <v>150</v>
      </c>
      <c r="P11" s="202"/>
      <c r="Q11" s="203">
        <f t="shared" si="6"/>
        <v>432478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432478</v>
      </c>
      <c r="AC11" s="325">
        <f t="shared" si="11"/>
        <v>432478</v>
      </c>
    </row>
    <row r="12" spans="1:29" ht="240" x14ac:dyDescent="0.2">
      <c r="A12" s="195">
        <v>6</v>
      </c>
      <c r="B12" s="241" t="s">
        <v>190</v>
      </c>
      <c r="C12" s="204"/>
      <c r="D12" s="287" t="s">
        <v>595</v>
      </c>
      <c r="E12" s="118" t="s">
        <v>372</v>
      </c>
      <c r="F12" s="199">
        <v>45170</v>
      </c>
      <c r="G12" s="207">
        <v>0</v>
      </c>
      <c r="H12" s="209">
        <v>723319</v>
      </c>
      <c r="I12" s="202" t="str">
        <f t="shared" si="0"/>
        <v>-</v>
      </c>
      <c r="J12" s="202" t="str">
        <f t="shared" si="1"/>
        <v>-</v>
      </c>
      <c r="K12" s="202" t="str">
        <f t="shared" si="2"/>
        <v>-</v>
      </c>
      <c r="L12" s="202" t="str">
        <f t="shared" si="3"/>
        <v>-</v>
      </c>
      <c r="M12" s="202">
        <f t="shared" si="4"/>
        <v>0</v>
      </c>
      <c r="N12" s="202">
        <f t="shared" si="5"/>
        <v>723319</v>
      </c>
      <c r="O12" s="202" t="s">
        <v>150</v>
      </c>
      <c r="P12" s="202"/>
      <c r="Q12" s="203">
        <f t="shared" si="6"/>
        <v>723319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723319</v>
      </c>
      <c r="AC12" s="325">
        <f t="shared" si="11"/>
        <v>723319</v>
      </c>
    </row>
    <row r="13" spans="1:29" ht="75" x14ac:dyDescent="0.2">
      <c r="A13" s="195">
        <v>7</v>
      </c>
      <c r="B13" s="241" t="s">
        <v>190</v>
      </c>
      <c r="C13" s="286" t="s">
        <v>302</v>
      </c>
      <c r="D13" s="287" t="s">
        <v>596</v>
      </c>
      <c r="E13" s="118" t="s">
        <v>561</v>
      </c>
      <c r="F13" s="199">
        <v>45231</v>
      </c>
      <c r="G13" s="207">
        <v>0</v>
      </c>
      <c r="H13" s="209">
        <v>66113</v>
      </c>
      <c r="I13" s="202" t="str">
        <f t="shared" si="0"/>
        <v>-</v>
      </c>
      <c r="J13" s="202" t="str">
        <f t="shared" si="1"/>
        <v>-</v>
      </c>
      <c r="K13" s="202" t="str">
        <f t="shared" si="2"/>
        <v>-</v>
      </c>
      <c r="L13" s="202" t="str">
        <f t="shared" si="3"/>
        <v>-</v>
      </c>
      <c r="M13" s="202">
        <f t="shared" si="4"/>
        <v>0</v>
      </c>
      <c r="N13" s="202">
        <f t="shared" si="5"/>
        <v>66113</v>
      </c>
      <c r="O13" s="202" t="s">
        <v>150</v>
      </c>
      <c r="P13" s="202"/>
      <c r="Q13" s="203">
        <f t="shared" si="6"/>
        <v>66113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66113</v>
      </c>
      <c r="AC13" s="325">
        <f t="shared" si="11"/>
        <v>66113</v>
      </c>
    </row>
    <row r="14" spans="1:29" ht="51" x14ac:dyDescent="0.2">
      <c r="A14" s="195">
        <v>8</v>
      </c>
      <c r="B14" s="241" t="s">
        <v>190</v>
      </c>
      <c r="D14" s="257" t="s">
        <v>444</v>
      </c>
      <c r="E14" s="789" t="s">
        <v>446</v>
      </c>
      <c r="F14" s="199">
        <v>45658</v>
      </c>
      <c r="G14" s="209">
        <v>672600</v>
      </c>
      <c r="H14" s="207">
        <v>0</v>
      </c>
      <c r="I14" s="202" t="str">
        <f t="shared" si="0"/>
        <v>-</v>
      </c>
      <c r="J14" s="202" t="str">
        <f t="shared" si="1"/>
        <v>-</v>
      </c>
      <c r="K14" s="202" t="str">
        <f t="shared" si="2"/>
        <v>-</v>
      </c>
      <c r="L14" s="202" t="str">
        <f t="shared" si="3"/>
        <v>-</v>
      </c>
      <c r="M14" s="202">
        <f t="shared" si="4"/>
        <v>672600</v>
      </c>
      <c r="N14" s="202">
        <f t="shared" si="5"/>
        <v>0</v>
      </c>
      <c r="O14" s="202" t="s">
        <v>150</v>
      </c>
      <c r="P14" s="202"/>
      <c r="Q14" s="203">
        <f t="shared" si="6"/>
        <v>-1345200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672600</v>
      </c>
      <c r="AB14" s="124">
        <f t="shared" si="10"/>
        <v>0</v>
      </c>
      <c r="AC14" s="325">
        <f t="shared" si="11"/>
        <v>-1345200</v>
      </c>
    </row>
    <row r="15" spans="1:29" ht="102" x14ac:dyDescent="0.2">
      <c r="A15" s="195">
        <v>9</v>
      </c>
      <c r="B15" s="818" t="s">
        <v>190</v>
      </c>
      <c r="C15" s="155" t="s">
        <v>470</v>
      </c>
      <c r="D15" s="257" t="s">
        <v>672</v>
      </c>
      <c r="E15" s="819" t="s">
        <v>467</v>
      </c>
      <c r="F15" s="199">
        <v>45474</v>
      </c>
      <c r="G15" s="209">
        <v>801</v>
      </c>
      <c r="H15" s="209">
        <v>3834</v>
      </c>
      <c r="I15" s="202" t="str">
        <f t="shared" si="0"/>
        <v>-</v>
      </c>
      <c r="J15" s="202" t="str">
        <f t="shared" si="1"/>
        <v>-</v>
      </c>
      <c r="K15" s="202" t="str">
        <f t="shared" si="2"/>
        <v>-</v>
      </c>
      <c r="L15" s="202" t="str">
        <f t="shared" si="3"/>
        <v>-</v>
      </c>
      <c r="M15" s="202">
        <f t="shared" si="4"/>
        <v>801</v>
      </c>
      <c r="N15" s="202">
        <f t="shared" si="5"/>
        <v>3834</v>
      </c>
      <c r="O15" s="202" t="s">
        <v>150</v>
      </c>
      <c r="P15" s="202"/>
      <c r="Q15" s="203">
        <f t="shared" si="6"/>
        <v>2232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801</v>
      </c>
      <c r="AB15" s="124">
        <f t="shared" si="10"/>
        <v>3834</v>
      </c>
      <c r="AC15" s="325">
        <f t="shared" si="11"/>
        <v>2232</v>
      </c>
    </row>
    <row r="16" spans="1:29" ht="76.5" x14ac:dyDescent="0.2">
      <c r="A16" s="195">
        <v>10</v>
      </c>
      <c r="B16" s="818" t="s">
        <v>190</v>
      </c>
      <c r="C16" s="155" t="s">
        <v>684</v>
      </c>
      <c r="D16" s="257" t="s">
        <v>673</v>
      </c>
      <c r="E16" s="150" t="s">
        <v>674</v>
      </c>
      <c r="F16" s="199">
        <v>45231</v>
      </c>
      <c r="G16" s="209">
        <v>0</v>
      </c>
      <c r="H16" s="209">
        <v>66113</v>
      </c>
      <c r="I16" s="202" t="str">
        <f t="shared" si="0"/>
        <v>-</v>
      </c>
      <c r="J16" s="202" t="str">
        <f t="shared" si="1"/>
        <v>-</v>
      </c>
      <c r="K16" s="202" t="str">
        <f t="shared" si="2"/>
        <v>-</v>
      </c>
      <c r="L16" s="202" t="str">
        <f t="shared" si="3"/>
        <v>-</v>
      </c>
      <c r="M16" s="202">
        <f t="shared" si="4"/>
        <v>0</v>
      </c>
      <c r="N16" s="202">
        <f t="shared" si="5"/>
        <v>66113</v>
      </c>
      <c r="O16" s="202" t="s">
        <v>150</v>
      </c>
      <c r="P16" s="202"/>
      <c r="Q16" s="203">
        <f t="shared" si="6"/>
        <v>66113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66113</v>
      </c>
      <c r="AC16" s="325">
        <f t="shared" si="11"/>
        <v>66113</v>
      </c>
    </row>
    <row r="17" spans="1:29" ht="63.75" x14ac:dyDescent="0.2">
      <c r="A17" s="195">
        <v>11</v>
      </c>
      <c r="B17" s="818" t="s">
        <v>190</v>
      </c>
      <c r="C17" s="155" t="s">
        <v>257</v>
      </c>
      <c r="D17" s="257" t="s">
        <v>675</v>
      </c>
      <c r="E17" s="150" t="s">
        <v>262</v>
      </c>
      <c r="F17" s="199">
        <v>44941</v>
      </c>
      <c r="G17" s="209">
        <v>0</v>
      </c>
      <c r="H17" s="209">
        <v>24854133</v>
      </c>
      <c r="I17" s="202" t="str">
        <f t="shared" si="0"/>
        <v>-</v>
      </c>
      <c r="J17" s="202" t="str">
        <f t="shared" si="1"/>
        <v>-</v>
      </c>
      <c r="K17" s="202" t="str">
        <f t="shared" si="2"/>
        <v>-</v>
      </c>
      <c r="L17" s="202" t="str">
        <f t="shared" si="3"/>
        <v>-</v>
      </c>
      <c r="M17" s="202">
        <f t="shared" si="4"/>
        <v>0</v>
      </c>
      <c r="N17" s="202">
        <f t="shared" si="5"/>
        <v>24854133</v>
      </c>
      <c r="O17" s="202" t="s">
        <v>150</v>
      </c>
      <c r="P17" s="202"/>
      <c r="Q17" s="203">
        <f t="shared" si="6"/>
        <v>24854133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24854133</v>
      </c>
      <c r="AC17" s="325">
        <f t="shared" si="11"/>
        <v>24854133</v>
      </c>
    </row>
    <row r="18" spans="1:29" ht="102" x14ac:dyDescent="0.2">
      <c r="A18" s="195">
        <v>12</v>
      </c>
      <c r="B18" s="825" t="s">
        <v>190</v>
      </c>
      <c r="C18" s="115" t="s">
        <v>525</v>
      </c>
      <c r="D18" s="117" t="s">
        <v>513</v>
      </c>
      <c r="E18" s="150" t="s">
        <v>519</v>
      </c>
      <c r="F18" s="199">
        <v>45658</v>
      </c>
      <c r="G18" s="209">
        <v>7733</v>
      </c>
      <c r="H18" s="209">
        <v>7733</v>
      </c>
      <c r="I18" s="202" t="str">
        <f t="shared" si="0"/>
        <v>-</v>
      </c>
      <c r="J18" s="202" t="str">
        <f t="shared" si="1"/>
        <v>-</v>
      </c>
      <c r="K18" s="202" t="str">
        <f t="shared" si="2"/>
        <v>-</v>
      </c>
      <c r="L18" s="202" t="str">
        <f t="shared" si="3"/>
        <v>-</v>
      </c>
      <c r="M18" s="202">
        <f t="shared" si="4"/>
        <v>7733</v>
      </c>
      <c r="N18" s="202">
        <f t="shared" si="5"/>
        <v>7733</v>
      </c>
      <c r="O18" s="202" t="s">
        <v>150</v>
      </c>
      <c r="P18" s="202"/>
      <c r="Q18" s="203">
        <f t="shared" si="6"/>
        <v>-7733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7733</v>
      </c>
      <c r="AB18" s="124">
        <f t="shared" si="10"/>
        <v>7733</v>
      </c>
      <c r="AC18" s="325">
        <f t="shared" si="11"/>
        <v>-7733</v>
      </c>
    </row>
    <row r="19" spans="1:29" ht="76.5" x14ac:dyDescent="0.2">
      <c r="A19" s="195">
        <v>13</v>
      </c>
      <c r="B19" s="825" t="s">
        <v>190</v>
      </c>
      <c r="C19" s="115" t="s">
        <v>527</v>
      </c>
      <c r="D19" s="117" t="s">
        <v>515</v>
      </c>
      <c r="E19" s="826" t="s">
        <v>521</v>
      </c>
      <c r="F19" s="199">
        <v>45658</v>
      </c>
      <c r="G19" s="209">
        <v>945573</v>
      </c>
      <c r="H19" s="209">
        <v>1067878</v>
      </c>
      <c r="I19" s="202" t="str">
        <f t="shared" si="0"/>
        <v>-</v>
      </c>
      <c r="J19" s="202" t="str">
        <f t="shared" si="1"/>
        <v>-</v>
      </c>
      <c r="K19" s="202" t="str">
        <f t="shared" si="2"/>
        <v>-</v>
      </c>
      <c r="L19" s="202" t="str">
        <f t="shared" si="3"/>
        <v>-</v>
      </c>
      <c r="M19" s="202">
        <f t="shared" si="4"/>
        <v>945573</v>
      </c>
      <c r="N19" s="202">
        <f t="shared" si="5"/>
        <v>1067878</v>
      </c>
      <c r="O19" s="202" t="s">
        <v>150</v>
      </c>
      <c r="P19" s="202"/>
      <c r="Q19" s="203">
        <f t="shared" si="6"/>
        <v>-823268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945573</v>
      </c>
      <c r="AB19" s="124">
        <f t="shared" si="10"/>
        <v>1067878</v>
      </c>
      <c r="AC19" s="325">
        <f t="shared" si="11"/>
        <v>-823268</v>
      </c>
    </row>
    <row r="20" spans="1:29" ht="120" x14ac:dyDescent="0.2">
      <c r="A20" s="195">
        <v>14</v>
      </c>
      <c r="B20" s="257" t="s">
        <v>190</v>
      </c>
      <c r="C20" s="798" t="s">
        <v>592</v>
      </c>
      <c r="D20" s="231" t="s">
        <v>587</v>
      </c>
      <c r="E20" s="150" t="s">
        <v>589</v>
      </c>
      <c r="F20" s="199">
        <v>45689</v>
      </c>
      <c r="G20" s="209">
        <v>7358</v>
      </c>
      <c r="H20" s="209">
        <v>0</v>
      </c>
      <c r="I20" s="202" t="str">
        <f t="shared" si="0"/>
        <v>-</v>
      </c>
      <c r="J20" s="202" t="str">
        <f t="shared" si="1"/>
        <v>-</v>
      </c>
      <c r="K20" s="202" t="str">
        <f t="shared" si="2"/>
        <v>-</v>
      </c>
      <c r="L20" s="202" t="str">
        <f t="shared" si="3"/>
        <v>-</v>
      </c>
      <c r="M20" s="202">
        <f t="shared" si="4"/>
        <v>7358</v>
      </c>
      <c r="N20" s="202">
        <f t="shared" si="5"/>
        <v>0</v>
      </c>
      <c r="O20" s="202" t="s">
        <v>150</v>
      </c>
      <c r="P20" s="202"/>
      <c r="Q20" s="203">
        <f t="shared" si="6"/>
        <v>-14716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7358</v>
      </c>
      <c r="AB20" s="124">
        <f t="shared" si="10"/>
        <v>0</v>
      </c>
      <c r="AC20" s="325">
        <f t="shared" si="11"/>
        <v>-14716</v>
      </c>
    </row>
    <row r="21" spans="1:29" ht="90" x14ac:dyDescent="0.2">
      <c r="A21" s="195">
        <v>15</v>
      </c>
      <c r="B21" s="257" t="s">
        <v>190</v>
      </c>
      <c r="C21" s="883" t="s">
        <v>580</v>
      </c>
      <c r="D21" s="884" t="s">
        <v>719</v>
      </c>
      <c r="E21" s="150" t="s">
        <v>720</v>
      </c>
      <c r="F21" s="199">
        <v>45658</v>
      </c>
      <c r="G21" s="209">
        <v>8372</v>
      </c>
      <c r="H21" s="209">
        <v>10255</v>
      </c>
      <c r="I21" s="202" t="str">
        <f t="shared" si="0"/>
        <v>-</v>
      </c>
      <c r="J21" s="202" t="str">
        <f t="shared" si="1"/>
        <v>-</v>
      </c>
      <c r="K21" s="202" t="str">
        <f t="shared" si="2"/>
        <v>-</v>
      </c>
      <c r="L21" s="202" t="str">
        <f t="shared" si="3"/>
        <v>-</v>
      </c>
      <c r="M21" s="202">
        <f t="shared" si="4"/>
        <v>8372</v>
      </c>
      <c r="N21" s="202">
        <f t="shared" si="5"/>
        <v>10255</v>
      </c>
      <c r="O21" s="202" t="s">
        <v>150</v>
      </c>
      <c r="P21" s="202"/>
      <c r="Q21" s="203">
        <f t="shared" si="6"/>
        <v>-6489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8372</v>
      </c>
      <c r="AB21" s="124">
        <f t="shared" si="10"/>
        <v>10255</v>
      </c>
      <c r="AC21" s="325">
        <f t="shared" si="11"/>
        <v>-6489</v>
      </c>
    </row>
    <row r="22" spans="1:29" ht="255" x14ac:dyDescent="0.2">
      <c r="A22" s="195">
        <v>16</v>
      </c>
      <c r="B22" s="257" t="s">
        <v>190</v>
      </c>
      <c r="C22" s="794" t="s">
        <v>644</v>
      </c>
      <c r="D22" s="231" t="s">
        <v>642</v>
      </c>
      <c r="E22" s="150" t="s">
        <v>643</v>
      </c>
      <c r="F22" s="885">
        <v>45689</v>
      </c>
      <c r="G22" s="887">
        <v>38125</v>
      </c>
      <c r="H22" s="887">
        <v>0</v>
      </c>
      <c r="I22" s="202" t="str">
        <f t="shared" si="0"/>
        <v>-</v>
      </c>
      <c r="J22" s="202" t="str">
        <f t="shared" si="1"/>
        <v>-</v>
      </c>
      <c r="K22" s="202" t="str">
        <f t="shared" si="2"/>
        <v>-</v>
      </c>
      <c r="L22" s="202" t="str">
        <f t="shared" si="3"/>
        <v>-</v>
      </c>
      <c r="M22" s="202">
        <f t="shared" si="4"/>
        <v>38125</v>
      </c>
      <c r="N22" s="202">
        <f t="shared" si="5"/>
        <v>0</v>
      </c>
      <c r="O22" s="202" t="s">
        <v>150</v>
      </c>
      <c r="P22" s="202"/>
      <c r="Q22" s="203">
        <f t="shared" si="6"/>
        <v>-76250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38125</v>
      </c>
      <c r="AB22" s="124">
        <f t="shared" si="10"/>
        <v>0</v>
      </c>
      <c r="AC22" s="325">
        <f t="shared" si="11"/>
        <v>-76250</v>
      </c>
    </row>
    <row r="23" spans="1:29" ht="90" x14ac:dyDescent="0.2">
      <c r="A23" s="195">
        <v>17</v>
      </c>
      <c r="B23" s="257" t="s">
        <v>190</v>
      </c>
      <c r="C23" s="946" t="s">
        <v>783</v>
      </c>
      <c r="D23" s="947" t="s">
        <v>782</v>
      </c>
      <c r="E23" s="118" t="s">
        <v>656</v>
      </c>
      <c r="F23" s="199">
        <v>45717</v>
      </c>
      <c r="G23" s="207">
        <v>43354031</v>
      </c>
      <c r="H23" s="207">
        <v>17698956</v>
      </c>
      <c r="I23" s="202" t="str">
        <f t="shared" si="0"/>
        <v>-</v>
      </c>
      <c r="J23" s="202" t="str">
        <f t="shared" si="1"/>
        <v>-</v>
      </c>
      <c r="K23" s="202" t="str">
        <f t="shared" si="2"/>
        <v>-</v>
      </c>
      <c r="L23" s="202" t="str">
        <f t="shared" si="3"/>
        <v>-</v>
      </c>
      <c r="M23" s="202">
        <f t="shared" si="4"/>
        <v>43354031</v>
      </c>
      <c r="N23" s="202">
        <f t="shared" si="5"/>
        <v>17698956</v>
      </c>
      <c r="O23" s="202" t="s">
        <v>150</v>
      </c>
      <c r="P23" s="202"/>
      <c r="Q23" s="203">
        <f t="shared" si="6"/>
        <v>-69009106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43354031</v>
      </c>
      <c r="AB23" s="124">
        <f t="shared" si="10"/>
        <v>17698956</v>
      </c>
      <c r="AC23" s="325">
        <f t="shared" si="11"/>
        <v>-69009106</v>
      </c>
    </row>
    <row r="24" spans="1:29" ht="16.5" customHeight="1" x14ac:dyDescent="0.2">
      <c r="A24" s="195">
        <v>18</v>
      </c>
      <c r="B24" s="202"/>
      <c r="C24" s="204"/>
      <c r="D24" s="204"/>
      <c r="E24" s="204"/>
      <c r="F24" s="211"/>
      <c r="G24" s="207"/>
      <c r="H24" s="207"/>
      <c r="I24" s="202" t="str">
        <f t="shared" si="0"/>
        <v>-</v>
      </c>
      <c r="J24" s="202" t="str">
        <f t="shared" si="1"/>
        <v>-</v>
      </c>
      <c r="K24" s="202" t="str">
        <f t="shared" si="2"/>
        <v>-</v>
      </c>
      <c r="L24" s="202" t="str">
        <f t="shared" si="3"/>
        <v>-</v>
      </c>
      <c r="M24" s="202" t="str">
        <f t="shared" si="4"/>
        <v>-</v>
      </c>
      <c r="N24" s="202" t="str">
        <f t="shared" si="5"/>
        <v>-</v>
      </c>
      <c r="O24" s="202" t="s">
        <v>133</v>
      </c>
      <c r="P24" s="202"/>
      <c r="Q24" s="203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195">
        <v>19</v>
      </c>
      <c r="B25" s="202"/>
      <c r="C25" s="204"/>
      <c r="D25" s="204"/>
      <c r="E25" s="204"/>
      <c r="F25" s="211"/>
      <c r="G25" s="207"/>
      <c r="H25" s="207"/>
      <c r="I25" s="202" t="str">
        <f t="shared" si="0"/>
        <v>-</v>
      </c>
      <c r="J25" s="202" t="str">
        <f t="shared" si="1"/>
        <v>-</v>
      </c>
      <c r="K25" s="202" t="str">
        <f t="shared" si="2"/>
        <v>-</v>
      </c>
      <c r="L25" s="202" t="str">
        <f t="shared" si="3"/>
        <v>-</v>
      </c>
      <c r="M25" s="202" t="str">
        <f t="shared" si="4"/>
        <v>-</v>
      </c>
      <c r="N25" s="202" t="str">
        <f t="shared" si="5"/>
        <v>-</v>
      </c>
      <c r="O25" s="202" t="s">
        <v>133</v>
      </c>
      <c r="P25" s="202"/>
      <c r="Q25" s="203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195">
        <v>20</v>
      </c>
      <c r="B26" s="212"/>
      <c r="C26" s="204"/>
      <c r="D26" s="204"/>
      <c r="E26" s="204"/>
      <c r="F26" s="211"/>
      <c r="G26" s="207"/>
      <c r="H26" s="207"/>
      <c r="I26" s="202" t="str">
        <f t="shared" si="0"/>
        <v>-</v>
      </c>
      <c r="J26" s="202" t="str">
        <f t="shared" si="1"/>
        <v>-</v>
      </c>
      <c r="K26" s="202" t="str">
        <f t="shared" si="2"/>
        <v>-</v>
      </c>
      <c r="L26" s="202" t="str">
        <f t="shared" si="3"/>
        <v>-</v>
      </c>
      <c r="M26" s="202" t="str">
        <f t="shared" si="4"/>
        <v>-</v>
      </c>
      <c r="N26" s="202" t="str">
        <f t="shared" si="5"/>
        <v>-</v>
      </c>
      <c r="O26" s="202" t="s">
        <v>133</v>
      </c>
      <c r="P26" s="202"/>
      <c r="Q26" s="203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95" t="s">
        <v>62</v>
      </c>
      <c r="B27" s="1096"/>
      <c r="C27" s="1096"/>
      <c r="D27" s="1096"/>
      <c r="E27" s="1096"/>
      <c r="F27" s="1097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1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95" t="s">
        <v>63</v>
      </c>
      <c r="B28" s="1096"/>
      <c r="C28" s="1096"/>
      <c r="D28" s="1096"/>
      <c r="E28" s="1096"/>
      <c r="F28" s="1097"/>
      <c r="G28" s="213">
        <f>K28+M28</f>
        <v>54459675</v>
      </c>
      <c r="H28" s="213">
        <f>L28+N28</f>
        <v>47706938</v>
      </c>
      <c r="I28" s="216"/>
      <c r="J28" s="217"/>
      <c r="K28" s="218">
        <f>SUM(K7:K26)</f>
        <v>131082</v>
      </c>
      <c r="L28" s="218">
        <f>SUM(L7:L26)</f>
        <v>2776126</v>
      </c>
      <c r="M28" s="218">
        <f>SUM(M7:M26)</f>
        <v>54328593</v>
      </c>
      <c r="N28" s="218">
        <f>SUM(N7:N26)</f>
        <v>44930812</v>
      </c>
      <c r="O28" s="217"/>
      <c r="P28" s="217"/>
      <c r="Q28" s="219">
        <f>SUM(Q7:Q26)</f>
        <v>-61212412</v>
      </c>
      <c r="R28" s="509">
        <f>SUM(R6:R26)</f>
        <v>0</v>
      </c>
      <c r="S28" s="510">
        <f t="shared" ref="S28:U28" si="13">SUM(S6:S26)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 t="shared" ref="Y28" si="14">SUM(Y6:Y26)</f>
        <v>0</v>
      </c>
      <c r="AA28" s="320"/>
      <c r="AB28" s="321"/>
      <c r="AC28" s="322"/>
    </row>
    <row r="29" spans="1:29" ht="19.5" customHeight="1" collapsed="1" thickBot="1" x14ac:dyDescent="0.3">
      <c r="A29" s="1098" t="s">
        <v>74</v>
      </c>
      <c r="B29" s="1099"/>
      <c r="C29" s="1099"/>
      <c r="D29" s="1099"/>
      <c r="E29" s="1099"/>
      <c r="F29" s="1100"/>
      <c r="G29" s="220">
        <f>G27+G28</f>
        <v>54459675</v>
      </c>
      <c r="H29" s="220">
        <f>SUM(H27:H28)</f>
        <v>47706938</v>
      </c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54459675</v>
      </c>
      <c r="AB29" s="473">
        <f t="shared" ref="AB29:AC29" si="15">SUM(AB7:AB26)</f>
        <v>47706938</v>
      </c>
      <c r="AC29" s="302">
        <f t="shared" si="15"/>
        <v>-61212412</v>
      </c>
    </row>
    <row r="30" spans="1:29" ht="15.75" customHeight="1" thickBot="1" x14ac:dyDescent="0.3">
      <c r="A30" s="222" t="s">
        <v>160</v>
      </c>
      <c r="B30" s="222"/>
      <c r="C30" s="222"/>
      <c r="D30" s="222"/>
      <c r="E30" s="222"/>
      <c r="F30" s="222"/>
      <c r="G30" s="223"/>
      <c r="H30" s="224">
        <f>Q28</f>
        <v>-61212412</v>
      </c>
      <c r="I30" s="221"/>
      <c r="J30" s="221"/>
      <c r="K30" s="221"/>
      <c r="L30" s="221"/>
      <c r="M30" s="221"/>
      <c r="N30" s="221"/>
      <c r="O30" s="221"/>
      <c r="P30" s="221"/>
      <c r="Q30" s="221"/>
      <c r="AB30" s="302">
        <f>AB29-AA29*2</f>
        <v>-61212412</v>
      </c>
    </row>
    <row r="31" spans="1:29" ht="27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7" customHeight="1" x14ac:dyDescent="0.2">
      <c r="G32" s="75"/>
      <c r="H32" s="75"/>
    </row>
    <row r="33" spans="7:8" ht="27" customHeight="1" x14ac:dyDescent="0.2">
      <c r="G33" s="74"/>
      <c r="H33" s="74"/>
    </row>
    <row r="34" spans="7:8" ht="27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61" priority="14" operator="lessThan">
      <formula>0</formula>
    </cfRule>
    <cfRule type="cellIs" dxfId="2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59" priority="19" operator="lessThan">
      <formula>0</formula>
    </cfRule>
    <cfRule type="cellIs" dxfId="258" priority="20" operator="greaterThan">
      <formula>0</formula>
    </cfRule>
  </conditionalFormatting>
  <conditionalFormatting sqref="R27:Y27">
    <cfRule type="cellIs" dxfId="257" priority="12" operator="lessThan">
      <formula>0</formula>
    </cfRule>
    <cfRule type="cellIs" dxfId="2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55" priority="9" operator="lessThan">
      <formula>0</formula>
    </cfRule>
    <cfRule type="cellIs" dxfId="254" priority="10" operator="greaterThan">
      <formula>0</formula>
    </cfRule>
  </conditionalFormatting>
  <conditionalFormatting sqref="AB30">
    <cfRule type="cellIs" dxfId="253" priority="5" operator="lessThan">
      <formula>0</formula>
    </cfRule>
    <cfRule type="cellIs" dxfId="2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1" priority="2" operator="lessThan">
      <formula>0</formula>
    </cfRule>
    <cfRule type="cellIs" dxfId="250" priority="3" operator="greaterThan">
      <formula>0</formula>
    </cfRule>
  </conditionalFormatting>
  <dataValidations count="2">
    <dataValidation type="list" allowBlank="1" showInputMessage="1" showErrorMessage="1" sqref="O7:O26" xr:uid="{00000000-0002-0000-0F00-000000000000}">
      <formula1>"áno,nie"</formula1>
    </dataValidation>
    <dataValidation type="custom" allowBlank="1" showErrorMessage="1" error="Hodnota musí byť vždy väčšia ako &quot;0&quot;. " sqref="R7:U26" xr:uid="{00000000-0002-0000-0F00-000001000000}">
      <formula1>"&gt;0"</formula1>
    </dataValidation>
  </dataValidations>
  <hyperlinks>
    <hyperlink ref="E7" r:id="rId1" xr:uid="{00000000-0004-0000-0F00-000000000000}"/>
    <hyperlink ref="E8" r:id="rId2" xr:uid="{00000000-0004-0000-0F00-000001000000}"/>
    <hyperlink ref="E9" r:id="rId3" xr:uid="{00000000-0004-0000-0F00-000002000000}"/>
    <hyperlink ref="E10" r:id="rId4" xr:uid="{00000000-0004-0000-0F00-000003000000}"/>
    <hyperlink ref="E11" r:id="rId5" xr:uid="{00000000-0004-0000-0F00-000004000000}"/>
    <hyperlink ref="E12" r:id="rId6" xr:uid="{00000000-0004-0000-0F00-000005000000}"/>
    <hyperlink ref="E13" r:id="rId7" xr:uid="{00000000-0004-0000-0F00-000006000000}"/>
    <hyperlink ref="E14" r:id="rId8" xr:uid="{00000000-0004-0000-0F00-000007000000}"/>
    <hyperlink ref="E15" r:id="rId9" xr:uid="{00000000-0004-0000-0F00-000008000000}"/>
    <hyperlink ref="E16" r:id="rId10" xr:uid="{00000000-0004-0000-0F00-000009000000}"/>
    <hyperlink ref="E17" r:id="rId11" xr:uid="{00000000-0004-0000-0F00-00000A000000}"/>
    <hyperlink ref="E18" r:id="rId12" xr:uid="{00000000-0004-0000-0F00-00000B000000}"/>
    <hyperlink ref="E19" r:id="rId13" xr:uid="{00000000-0004-0000-0F00-00000C000000}"/>
    <hyperlink ref="E20" r:id="rId14" xr:uid="{00000000-0004-0000-0F00-00000D000000}"/>
    <hyperlink ref="E21" r:id="rId15" xr:uid="{00000000-0004-0000-0F00-00000E000000}"/>
    <hyperlink ref="E22" r:id="rId16" xr:uid="{00000000-0004-0000-0F00-00000F000000}"/>
    <hyperlink ref="E23" r:id="rId17" xr:uid="{345A0A41-34BC-419A-9E88-09454130B20A}"/>
  </hyperlinks>
  <pageMargins left="0.7" right="0.7" top="0.75" bottom="0.75" header="0.3" footer="0.3"/>
  <legacyDrawing r:id="rId18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35"/>
  <sheetViews>
    <sheetView zoomScale="80" zoomScaleNormal="80" workbookViewId="0">
      <pane ySplit="6" topLeftCell="A7" activePane="bottomLeft" state="frozen"/>
      <selection pane="bottomLeft" activeCell="G11" sqref="G1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85546875" customWidth="1" outlineLevel="1"/>
    <col min="18" max="18" width="12.140625" customWidth="1" outlineLevel="2"/>
    <col min="19" max="19" width="12.5703125" customWidth="1" outlineLevel="2"/>
    <col min="20" max="20" width="13" customWidth="1" outlineLevel="2"/>
    <col min="21" max="21" width="12" customWidth="1" outlineLevel="2"/>
    <col min="22" max="22" width="21.5703125" customWidth="1" outlineLevel="2"/>
    <col min="23" max="23" width="22.85546875" customWidth="1" outlineLevel="2"/>
    <col min="24" max="24" width="26.28515625" customWidth="1" outlineLevel="2"/>
    <col min="25" max="25" width="25.5703125" customWidth="1" outlineLevel="2"/>
    <col min="26" max="26" width="3.5703125" customWidth="1" outlineLevel="2"/>
    <col min="27" max="28" width="13.7109375" customWidth="1"/>
    <col min="29" max="29" width="18.28515625" style="123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89</v>
      </c>
      <c r="AA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48" t="s">
        <v>599</v>
      </c>
      <c r="S4" s="1070"/>
      <c r="T4" s="1070"/>
      <c r="U4" s="1070"/>
      <c r="V4" s="1070"/>
      <c r="W4" s="1070"/>
      <c r="X4" s="1070"/>
      <c r="Y4" s="1049"/>
    </row>
    <row r="5" spans="1:29" ht="18.75" thickBot="1" x14ac:dyDescent="0.25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107" t="s">
        <v>613</v>
      </c>
      <c r="S5" s="1108"/>
      <c r="T5" s="1108" t="s">
        <v>599</v>
      </c>
      <c r="U5" s="1108"/>
      <c r="V5" s="1101" t="s">
        <v>600</v>
      </c>
      <c r="W5" s="1103" t="s">
        <v>601</v>
      </c>
      <c r="X5" s="1105" t="s">
        <v>602</v>
      </c>
      <c r="Y5" s="1050" t="s">
        <v>603</v>
      </c>
      <c r="AA5" s="1092" t="s">
        <v>604</v>
      </c>
      <c r="AB5" s="1093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412" t="s">
        <v>606</v>
      </c>
      <c r="S6" s="413" t="s">
        <v>607</v>
      </c>
      <c r="T6" s="414" t="s">
        <v>608</v>
      </c>
      <c r="U6" s="413" t="s">
        <v>607</v>
      </c>
      <c r="V6" s="1102"/>
      <c r="W6" s="1104"/>
      <c r="X6" s="1106"/>
      <c r="Y6" s="1052"/>
      <c r="AA6" s="291" t="s">
        <v>76</v>
      </c>
      <c r="AB6" s="354" t="s">
        <v>77</v>
      </c>
      <c r="AC6" s="1051"/>
    </row>
    <row r="7" spans="1:29" ht="58.5" customHeight="1" x14ac:dyDescent="0.2">
      <c r="A7" s="66">
        <v>1</v>
      </c>
      <c r="B7" s="67" t="s">
        <v>195</v>
      </c>
      <c r="C7" s="67" t="s">
        <v>267</v>
      </c>
      <c r="D7" s="104" t="s">
        <v>268</v>
      </c>
      <c r="E7" s="113" t="s">
        <v>196</v>
      </c>
      <c r="F7" s="95">
        <v>44621</v>
      </c>
      <c r="G7" s="85">
        <v>263.27999999999997</v>
      </c>
      <c r="H7" s="85">
        <v>6222.94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263.27999999999997</v>
      </c>
      <c r="L7" s="67">
        <f>IF(YEAR($F7)=2022,H7,"-")</f>
        <v>6222.94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411">
        <f>H7-2*G7</f>
        <v>5696.3799999999992</v>
      </c>
      <c r="R7" s="415"/>
      <c r="S7" s="416"/>
      <c r="T7" s="416"/>
      <c r="U7" s="416"/>
      <c r="V7" s="416"/>
      <c r="W7" s="416"/>
      <c r="X7" s="416"/>
      <c r="Y7" s="324">
        <f>-V7*2+W7</f>
        <v>0</v>
      </c>
      <c r="AA7" s="297">
        <f>(V7+G7)</f>
        <v>263.27999999999997</v>
      </c>
      <c r="AB7" s="395">
        <f>W7+H7</f>
        <v>6222.94</v>
      </c>
      <c r="AC7" s="411">
        <f>Q7+Y7</f>
        <v>5696.3799999999992</v>
      </c>
    </row>
    <row r="8" spans="1:29" ht="51" x14ac:dyDescent="0.2">
      <c r="A8" s="66">
        <v>2</v>
      </c>
      <c r="B8" s="67" t="s">
        <v>195</v>
      </c>
      <c r="C8" s="67" t="s">
        <v>286</v>
      </c>
      <c r="D8" s="104" t="s">
        <v>201</v>
      </c>
      <c r="E8" s="113" t="s">
        <v>202</v>
      </c>
      <c r="F8" s="95">
        <v>44774</v>
      </c>
      <c r="G8" s="85">
        <v>203150.94</v>
      </c>
      <c r="H8" s="85">
        <v>452681.05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203150.94</v>
      </c>
      <c r="L8" s="67">
        <f t="shared" ref="L8:L26" si="3">IF(YEAR($F8)=2022,H8,"-")</f>
        <v>452681.05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411">
        <f t="shared" ref="Q8:Q26" si="6">H8-2*G8</f>
        <v>46379.169999999984</v>
      </c>
      <c r="R8" s="417">
        <v>190557</v>
      </c>
      <c r="S8" s="293">
        <v>447681</v>
      </c>
      <c r="T8" s="293">
        <v>6758</v>
      </c>
      <c r="U8" s="293">
        <v>308263</v>
      </c>
      <c r="V8" s="323">
        <f>(T8-R8)</f>
        <v>-183799</v>
      </c>
      <c r="W8" s="355">
        <f>(U8-S8)</f>
        <v>-139418</v>
      </c>
      <c r="X8" s="767" t="s">
        <v>638</v>
      </c>
      <c r="Y8" s="325">
        <f>-V8*2+W8</f>
        <v>228180</v>
      </c>
      <c r="AA8" s="315">
        <f>(V8+G8)</f>
        <v>19351.940000000002</v>
      </c>
      <c r="AB8" s="314">
        <f>W8+H8</f>
        <v>313263.05</v>
      </c>
      <c r="AC8" s="411">
        <f t="shared" ref="AC8:AC26" si="7">Q8+Y8</f>
        <v>274559.17</v>
      </c>
    </row>
    <row r="9" spans="1:29" ht="51" x14ac:dyDescent="0.2">
      <c r="A9" s="66">
        <v>3</v>
      </c>
      <c r="B9" s="67" t="s">
        <v>195</v>
      </c>
      <c r="C9" s="67" t="s">
        <v>261</v>
      </c>
      <c r="D9" s="104" t="s">
        <v>373</v>
      </c>
      <c r="E9" s="113" t="s">
        <v>265</v>
      </c>
      <c r="F9" s="95">
        <v>44927</v>
      </c>
      <c r="G9" s="85">
        <v>0</v>
      </c>
      <c r="H9" s="85">
        <v>1138818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1138818</v>
      </c>
      <c r="O9" s="67" t="s">
        <v>150</v>
      </c>
      <c r="P9" s="67"/>
      <c r="Q9" s="411">
        <f t="shared" si="6"/>
        <v>1138818</v>
      </c>
      <c r="R9" s="417"/>
      <c r="S9" s="293"/>
      <c r="T9" s="293"/>
      <c r="U9" s="293"/>
      <c r="V9" s="1"/>
      <c r="W9" s="1"/>
      <c r="X9" s="1"/>
      <c r="Y9" s="325">
        <f t="shared" ref="Y9:Y26" si="8">-V9*2+W9</f>
        <v>0</v>
      </c>
      <c r="AA9" s="315">
        <f t="shared" ref="AA9:AA25" si="9">(V9+G9)</f>
        <v>0</v>
      </c>
      <c r="AB9" s="314">
        <f t="shared" ref="AB9:AB16" si="10">W9+H9</f>
        <v>1138818</v>
      </c>
      <c r="AC9" s="411">
        <f t="shared" si="7"/>
        <v>1138818</v>
      </c>
    </row>
    <row r="10" spans="1:29" ht="51" x14ac:dyDescent="0.2">
      <c r="A10" s="66">
        <v>4</v>
      </c>
      <c r="B10" s="67" t="s">
        <v>195</v>
      </c>
      <c r="C10" s="546" t="s">
        <v>627</v>
      </c>
      <c r="D10" s="257" t="s">
        <v>197</v>
      </c>
      <c r="E10" s="556" t="s">
        <v>198</v>
      </c>
      <c r="F10" s="147">
        <v>44774</v>
      </c>
      <c r="G10" s="548">
        <v>10283.219999999999</v>
      </c>
      <c r="H10" s="548">
        <v>99110.5</v>
      </c>
      <c r="I10" s="546" t="str">
        <f t="shared" si="0"/>
        <v>-</v>
      </c>
      <c r="J10" s="546" t="str">
        <f t="shared" si="1"/>
        <v>-</v>
      </c>
      <c r="K10" s="546">
        <f t="shared" si="2"/>
        <v>10283.219999999999</v>
      </c>
      <c r="L10" s="546">
        <f t="shared" si="3"/>
        <v>99110.5</v>
      </c>
      <c r="M10" s="546" t="str">
        <f t="shared" si="4"/>
        <v>-</v>
      </c>
      <c r="N10" s="546" t="str">
        <f t="shared" si="5"/>
        <v>-</v>
      </c>
      <c r="O10" s="546" t="s">
        <v>150</v>
      </c>
      <c r="P10" s="546"/>
      <c r="Q10" s="549">
        <f t="shared" si="6"/>
        <v>78544.06</v>
      </c>
      <c r="R10" s="550"/>
      <c r="S10" s="551"/>
      <c r="T10" s="551"/>
      <c r="U10" s="551"/>
      <c r="V10" s="552"/>
      <c r="W10" s="552"/>
      <c r="X10" s="552"/>
      <c r="Y10" s="553">
        <f t="shared" si="8"/>
        <v>0</v>
      </c>
      <c r="Z10" s="89"/>
      <c r="AA10" s="554">
        <f t="shared" si="9"/>
        <v>10283.219999999999</v>
      </c>
      <c r="AB10" s="555">
        <f t="shared" si="10"/>
        <v>99110.5</v>
      </c>
      <c r="AC10" s="411">
        <f t="shared" si="7"/>
        <v>78544.06</v>
      </c>
    </row>
    <row r="11" spans="1:29" ht="127.5" x14ac:dyDescent="0.2">
      <c r="A11" s="66">
        <v>5</v>
      </c>
      <c r="B11" s="67" t="s">
        <v>195</v>
      </c>
      <c r="C11" s="67" t="s">
        <v>780</v>
      </c>
      <c r="D11" s="104" t="s">
        <v>779</v>
      </c>
      <c r="E11" s="860" t="s">
        <v>522</v>
      </c>
      <c r="F11" s="95">
        <v>45870</v>
      </c>
      <c r="G11" s="85">
        <v>13641</v>
      </c>
      <c r="H11" s="85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13641</v>
      </c>
      <c r="N11" s="67">
        <f t="shared" si="5"/>
        <v>0</v>
      </c>
      <c r="O11" s="67" t="s">
        <v>147</v>
      </c>
      <c r="P11" s="104" t="s">
        <v>781</v>
      </c>
      <c r="Q11" s="411">
        <f t="shared" si="6"/>
        <v>-27282</v>
      </c>
      <c r="R11" s="417"/>
      <c r="S11" s="293"/>
      <c r="T11" s="293"/>
      <c r="U11" s="293"/>
      <c r="V11" s="1"/>
      <c r="W11" s="1"/>
      <c r="X11" s="1"/>
      <c r="Y11" s="325">
        <f>-V11*2+W11</f>
        <v>0</v>
      </c>
      <c r="AA11" s="315">
        <f t="shared" si="9"/>
        <v>13641</v>
      </c>
      <c r="AB11" s="314">
        <f t="shared" si="10"/>
        <v>0</v>
      </c>
      <c r="AC11" s="411">
        <f>Q11+Y11</f>
        <v>-27282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411">
        <f t="shared" si="6"/>
        <v>0</v>
      </c>
      <c r="R12" s="417"/>
      <c r="S12" s="293"/>
      <c r="T12" s="293"/>
      <c r="U12" s="293"/>
      <c r="V12" s="1"/>
      <c r="W12" s="1"/>
      <c r="X12" s="1"/>
      <c r="Y12" s="325">
        <f t="shared" si="8"/>
        <v>0</v>
      </c>
      <c r="AA12" s="315">
        <f t="shared" si="9"/>
        <v>0</v>
      </c>
      <c r="AB12" s="314">
        <f t="shared" si="10"/>
        <v>0</v>
      </c>
      <c r="AC12" s="411">
        <f t="shared" si="7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411">
        <f t="shared" si="6"/>
        <v>0</v>
      </c>
      <c r="R13" s="417"/>
      <c r="S13" s="293"/>
      <c r="T13" s="293"/>
      <c r="U13" s="293"/>
      <c r="V13" s="1"/>
      <c r="W13" s="1"/>
      <c r="X13" s="1"/>
      <c r="Y13" s="325">
        <f t="shared" si="8"/>
        <v>0</v>
      </c>
      <c r="AA13" s="315">
        <f t="shared" si="9"/>
        <v>0</v>
      </c>
      <c r="AB13" s="314">
        <f t="shared" si="10"/>
        <v>0</v>
      </c>
      <c r="AC13" s="411">
        <f t="shared" si="7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411">
        <f t="shared" si="6"/>
        <v>0</v>
      </c>
      <c r="R14" s="417"/>
      <c r="S14" s="293"/>
      <c r="T14" s="293"/>
      <c r="U14" s="293"/>
      <c r="V14" s="1"/>
      <c r="W14" s="1"/>
      <c r="X14" s="1"/>
      <c r="Y14" s="325">
        <f t="shared" si="8"/>
        <v>0</v>
      </c>
      <c r="AA14" s="315">
        <f t="shared" si="9"/>
        <v>0</v>
      </c>
      <c r="AB14" s="314">
        <f t="shared" si="10"/>
        <v>0</v>
      </c>
      <c r="AC14" s="411">
        <f t="shared" si="7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411">
        <f t="shared" si="6"/>
        <v>0</v>
      </c>
      <c r="R15" s="417"/>
      <c r="S15" s="293"/>
      <c r="T15" s="293"/>
      <c r="U15" s="293"/>
      <c r="V15" s="1"/>
      <c r="W15" s="1"/>
      <c r="X15" s="1"/>
      <c r="Y15" s="325">
        <f t="shared" si="8"/>
        <v>0</v>
      </c>
      <c r="AA15" s="315">
        <f t="shared" si="9"/>
        <v>0</v>
      </c>
      <c r="AB15" s="314">
        <f t="shared" si="10"/>
        <v>0</v>
      </c>
      <c r="AC15" s="411">
        <f t="shared" si="7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411">
        <f t="shared" si="6"/>
        <v>0</v>
      </c>
      <c r="R16" s="417"/>
      <c r="S16" s="293"/>
      <c r="T16" s="293"/>
      <c r="U16" s="293"/>
      <c r="V16" s="1"/>
      <c r="W16" s="1"/>
      <c r="X16" s="1"/>
      <c r="Y16" s="325">
        <f t="shared" si="8"/>
        <v>0</v>
      </c>
      <c r="AA16" s="315">
        <f t="shared" si="9"/>
        <v>0</v>
      </c>
      <c r="AB16" s="314">
        <f t="shared" si="10"/>
        <v>0</v>
      </c>
      <c r="AC16" s="411">
        <f t="shared" si="7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411">
        <f t="shared" si="6"/>
        <v>0</v>
      </c>
      <c r="R17" s="417"/>
      <c r="S17" s="293"/>
      <c r="T17" s="293"/>
      <c r="U17" s="293"/>
      <c r="V17" s="1"/>
      <c r="W17" s="1"/>
      <c r="X17" s="1"/>
      <c r="Y17" s="325">
        <f t="shared" si="8"/>
        <v>0</v>
      </c>
      <c r="AA17" s="315">
        <f t="shared" si="9"/>
        <v>0</v>
      </c>
      <c r="AB17" s="335"/>
      <c r="AC17" s="411">
        <f t="shared" si="7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411">
        <f t="shared" si="6"/>
        <v>0</v>
      </c>
      <c r="R18" s="417"/>
      <c r="S18" s="293"/>
      <c r="T18" s="293"/>
      <c r="U18" s="293"/>
      <c r="V18" s="1"/>
      <c r="W18" s="1"/>
      <c r="X18" s="1"/>
      <c r="Y18" s="325">
        <f t="shared" si="8"/>
        <v>0</v>
      </c>
      <c r="AA18" s="315">
        <f t="shared" si="9"/>
        <v>0</v>
      </c>
      <c r="AB18" s="335"/>
      <c r="AC18" s="411">
        <f t="shared" si="7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411">
        <f t="shared" si="6"/>
        <v>0</v>
      </c>
      <c r="R19" s="417"/>
      <c r="S19" s="293"/>
      <c r="T19" s="293"/>
      <c r="U19" s="293"/>
      <c r="V19" s="1"/>
      <c r="W19" s="1"/>
      <c r="X19" s="1"/>
      <c r="Y19" s="325">
        <f t="shared" si="8"/>
        <v>0</v>
      </c>
      <c r="AA19" s="315">
        <f t="shared" si="9"/>
        <v>0</v>
      </c>
      <c r="AB19" s="335"/>
      <c r="AC19" s="411">
        <f t="shared" si="7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411">
        <f t="shared" si="6"/>
        <v>0</v>
      </c>
      <c r="R20" s="417"/>
      <c r="S20" s="293"/>
      <c r="T20" s="293"/>
      <c r="U20" s="293"/>
      <c r="V20" s="1"/>
      <c r="W20" s="1"/>
      <c r="X20" s="1"/>
      <c r="Y20" s="325">
        <f t="shared" si="8"/>
        <v>0</v>
      </c>
      <c r="AA20" s="315">
        <f t="shared" si="9"/>
        <v>0</v>
      </c>
      <c r="AB20" s="335"/>
      <c r="AC20" s="411">
        <f t="shared" si="7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411">
        <f t="shared" si="6"/>
        <v>0</v>
      </c>
      <c r="R21" s="417"/>
      <c r="S21" s="293"/>
      <c r="T21" s="293"/>
      <c r="U21" s="293"/>
      <c r="V21" s="1"/>
      <c r="W21" s="1"/>
      <c r="X21" s="1"/>
      <c r="Y21" s="325">
        <f t="shared" si="8"/>
        <v>0</v>
      </c>
      <c r="AA21" s="315">
        <f t="shared" si="9"/>
        <v>0</v>
      </c>
      <c r="AB21" s="335"/>
      <c r="AC21" s="411">
        <f t="shared" si="7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411">
        <f t="shared" si="6"/>
        <v>0</v>
      </c>
      <c r="R22" s="417"/>
      <c r="S22" s="293"/>
      <c r="T22" s="293"/>
      <c r="U22" s="293"/>
      <c r="V22" s="1"/>
      <c r="W22" s="1"/>
      <c r="X22" s="1"/>
      <c r="Y22" s="325">
        <f t="shared" si="8"/>
        <v>0</v>
      </c>
      <c r="AA22" s="315">
        <f t="shared" si="9"/>
        <v>0</v>
      </c>
      <c r="AB22" s="335"/>
      <c r="AC22" s="411">
        <f t="shared" si="7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411">
        <f t="shared" si="6"/>
        <v>0</v>
      </c>
      <c r="R23" s="417"/>
      <c r="S23" s="293"/>
      <c r="T23" s="293"/>
      <c r="U23" s="293"/>
      <c r="V23" s="1"/>
      <c r="W23" s="1"/>
      <c r="X23" s="1"/>
      <c r="Y23" s="325">
        <f t="shared" si="8"/>
        <v>0</v>
      </c>
      <c r="AA23" s="315">
        <f t="shared" si="9"/>
        <v>0</v>
      </c>
      <c r="AB23" s="335"/>
      <c r="AC23" s="411">
        <f t="shared" si="7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411">
        <f t="shared" si="6"/>
        <v>0</v>
      </c>
      <c r="R24" s="417"/>
      <c r="S24" s="293"/>
      <c r="T24" s="293"/>
      <c r="U24" s="293"/>
      <c r="V24" s="1"/>
      <c r="W24" s="1"/>
      <c r="X24" s="1"/>
      <c r="Y24" s="325">
        <f t="shared" si="8"/>
        <v>0</v>
      </c>
      <c r="AA24" s="315">
        <f t="shared" si="9"/>
        <v>0</v>
      </c>
      <c r="AB24" s="335"/>
      <c r="AC24" s="411">
        <f t="shared" si="7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411">
        <f t="shared" si="6"/>
        <v>0</v>
      </c>
      <c r="R25" s="417"/>
      <c r="S25" s="293"/>
      <c r="T25" s="293"/>
      <c r="U25" s="293"/>
      <c r="V25" s="1"/>
      <c r="W25" s="1"/>
      <c r="X25" s="1"/>
      <c r="Y25" s="325">
        <f t="shared" si="8"/>
        <v>0</v>
      </c>
      <c r="AA25" s="315">
        <f t="shared" si="9"/>
        <v>0</v>
      </c>
      <c r="AB25" s="335"/>
      <c r="AC25" s="411">
        <f t="shared" si="7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411">
        <f t="shared" si="6"/>
        <v>0</v>
      </c>
      <c r="R26" s="418"/>
      <c r="S26" s="419"/>
      <c r="T26" s="419"/>
      <c r="U26" s="419"/>
      <c r="V26" s="372"/>
      <c r="W26" s="372"/>
      <c r="X26" s="372"/>
      <c r="Y26" s="378">
        <f t="shared" si="8"/>
        <v>0</v>
      </c>
      <c r="AA26" s="396">
        <f>AC26</f>
        <v>0</v>
      </c>
      <c r="AB26" s="397">
        <f>AD26</f>
        <v>0</v>
      </c>
      <c r="AC26" s="411">
        <f t="shared" si="7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318"/>
      <c r="R27" s="408"/>
      <c r="S27" s="406"/>
      <c r="T27" s="406"/>
      <c r="U27" s="406"/>
      <c r="V27" s="409"/>
      <c r="W27" s="409"/>
      <c r="X27" s="409"/>
      <c r="Y27" s="410"/>
      <c r="AA27" s="317">
        <f>AE27+AG27</f>
        <v>0</v>
      </c>
      <c r="AB27" s="336">
        <f>AF27+AH27</f>
        <v>0</v>
      </c>
      <c r="AC27" s="399"/>
    </row>
    <row r="28" spans="1:29" ht="18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227338.44</v>
      </c>
      <c r="H28" s="76">
        <f>L28+N28</f>
        <v>1696832.49</v>
      </c>
      <c r="I28" s="63"/>
      <c r="J28" s="64"/>
      <c r="K28" s="106">
        <f>SUM(K7:K26)</f>
        <v>213697.44</v>
      </c>
      <c r="L28" s="106">
        <f>SUM(L7:L26)</f>
        <v>558014.49</v>
      </c>
      <c r="M28" s="106">
        <f>SUM(M7:M26)</f>
        <v>13641</v>
      </c>
      <c r="N28" s="106">
        <f>SUM(N7:N26)</f>
        <v>1138818</v>
      </c>
      <c r="O28" s="64"/>
      <c r="P28" s="64"/>
      <c r="Q28" s="402">
        <f>SUM(Q7:Q26)</f>
        <v>1242155.6100000001</v>
      </c>
      <c r="R28" s="403">
        <f>SUM(R7:R26)</f>
        <v>190557</v>
      </c>
      <c r="S28" s="404">
        <f t="shared" ref="S28:U28" si="11">SUM(S7:S26)</f>
        <v>447681</v>
      </c>
      <c r="T28" s="404">
        <f t="shared" si="11"/>
        <v>6758</v>
      </c>
      <c r="U28" s="404">
        <f t="shared" si="11"/>
        <v>308263</v>
      </c>
      <c r="V28" s="405"/>
      <c r="W28" s="405"/>
      <c r="X28" s="406"/>
      <c r="Y28" s="407">
        <f>SUM(Y7:Y26)</f>
        <v>228180</v>
      </c>
      <c r="AA28" s="338"/>
      <c r="AB28" s="400"/>
      <c r="AC28" s="401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227338.44</v>
      </c>
      <c r="H29" s="77">
        <f>SUM(H27:H28)</f>
        <v>1696832.49</v>
      </c>
      <c r="AA29" s="465">
        <f>SUM(AA7:AA26)</f>
        <v>43539.44</v>
      </c>
      <c r="AB29" s="473">
        <f>SUM(AB7:AB26)</f>
        <v>1557414.49</v>
      </c>
      <c r="AC29" s="334">
        <f>SUM(AC7:AC28)</f>
        <v>1470335.61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1242155.6100000001</v>
      </c>
      <c r="R30" s="281"/>
      <c r="S30" s="281"/>
      <c r="T30" s="281"/>
      <c r="U30" s="128"/>
      <c r="V30" s="281"/>
      <c r="W30" s="281"/>
      <c r="X30" s="281"/>
      <c r="Y30" s="281"/>
      <c r="Z30" s="281"/>
      <c r="AA30" s="281"/>
      <c r="AB30" s="302">
        <f>AB29-AA29*2</f>
        <v>1470335.6099999999</v>
      </c>
      <c r="AC30" s="281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B31" s="332"/>
      <c r="AC31"/>
    </row>
    <row r="32" spans="1:29" ht="15.75" customHeight="1" x14ac:dyDescent="0.2">
      <c r="G32" s="75"/>
      <c r="H32" s="75"/>
      <c r="AA32" s="74"/>
      <c r="AB32" s="74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R5:S5"/>
    <mergeCell ref="T5:U5"/>
    <mergeCell ref="Y5:Y6"/>
    <mergeCell ref="AA5:AB5"/>
    <mergeCell ref="AC5:AC6"/>
    <mergeCell ref="G4:Q5"/>
    <mergeCell ref="R4:Y4"/>
    <mergeCell ref="V5:V6"/>
    <mergeCell ref="W5:W6"/>
    <mergeCell ref="X5:X6"/>
  </mergeCells>
  <conditionalFormatting sqref="H30">
    <cfRule type="cellIs" dxfId="249" priority="34" operator="lessThan">
      <formula>0</formula>
    </cfRule>
    <cfRule type="cellIs" dxfId="248" priority="35" operator="greaterThan">
      <formula>0</formula>
    </cfRule>
    <cfRule type="colorScale" priority="36">
      <colorScale>
        <cfvo type="num" val="0"/>
        <cfvo type="num" val="1"/>
        <color rgb="FF00B050"/>
        <color rgb="FFFF0000"/>
      </colorScale>
    </cfRule>
    <cfRule type="colorScale" priority="37">
      <colorScale>
        <cfvo type="num" val="0"/>
        <cfvo type="num" val="0"/>
        <color rgb="FF00B050"/>
        <color rgb="FFFF0000"/>
      </colorScale>
    </cfRule>
    <cfRule type="colorScale" priority="3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47" priority="39" operator="lessThan">
      <formula>0</formula>
    </cfRule>
    <cfRule type="cellIs" dxfId="246" priority="40" operator="greaterThan">
      <formula>0</formula>
    </cfRule>
  </conditionalFormatting>
  <conditionalFormatting sqref="U30">
    <cfRule type="cellIs" dxfId="245" priority="24" operator="lessThan">
      <formula>0</formula>
    </cfRule>
    <cfRule type="cellIs" dxfId="244" priority="25" operator="greaterThan">
      <formula>0</formula>
    </cfRule>
    <cfRule type="colorScale" priority="26">
      <colorScale>
        <cfvo type="num" val="-0.1"/>
        <cfvo type="num" val="0"/>
        <color rgb="FFFCC0CD"/>
        <color rgb="FF92D050"/>
      </colorScale>
    </cfRule>
  </conditionalFormatting>
  <conditionalFormatting sqref="V27:X27">
    <cfRule type="cellIs" dxfId="243" priority="27" operator="less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V27:Y27">
    <cfRule type="cellIs" dxfId="242" priority="14" operator="greaterThan">
      <formula>0</formula>
    </cfRule>
  </conditionalFormatting>
  <conditionalFormatting sqref="W8">
    <cfRule type="colorScale" priority="33">
      <colorScale>
        <cfvo type="num" val="-0.1"/>
        <cfvo type="num" val="0"/>
        <color rgb="FFFCC0CD"/>
        <color theme="9" tint="0.59999389629810485"/>
      </colorScale>
    </cfRule>
  </conditionalFormatting>
  <conditionalFormatting sqref="Y8">
    <cfRule type="colorScale" priority="23">
      <colorScale>
        <cfvo type="num" val="-0.1"/>
        <cfvo type="num" val="0"/>
        <color rgb="FFFCC0CD"/>
        <color theme="9" tint="0.59999389629810485"/>
      </colorScale>
    </cfRule>
  </conditionalFormatting>
  <conditionalFormatting sqref="Y9:Y26">
    <cfRule type="colorScale" priority="32">
      <colorScale>
        <cfvo type="num" val="-0.1"/>
        <cfvo type="num" val="0"/>
        <color rgb="FFFCC0CD"/>
        <color theme="9" tint="0.59999389629810485"/>
      </colorScale>
    </cfRule>
  </conditionalFormatting>
  <conditionalFormatting sqref="Y27">
    <cfRule type="colorScale" priority="15">
      <colorScale>
        <cfvo type="num" val="0"/>
        <cfvo type="num" val="1"/>
        <color rgb="FF00B050"/>
        <color rgb="FFFF0000"/>
      </colorScale>
    </cfRule>
    <cfRule type="colorScale" priority="16">
      <colorScale>
        <cfvo type="num" val="0"/>
        <cfvo type="num" val="0"/>
        <color rgb="FF00B050"/>
        <color rgb="FFFF0000"/>
      </colorScale>
    </cfRule>
    <cfRule type="colorScale" priority="17">
      <colorScale>
        <cfvo type="num" val="0"/>
        <cfvo type="max"/>
        <color rgb="FFFF0000"/>
        <color rgb="FFFFEF9C"/>
      </colorScale>
    </cfRule>
  </conditionalFormatting>
  <conditionalFormatting sqref="Y27:Y28">
    <cfRule type="cellIs" dxfId="241" priority="3" operator="lessThan">
      <formula>0</formula>
    </cfRule>
  </conditionalFormatting>
  <conditionalFormatting sqref="Y28">
    <cfRule type="cellIs" dxfId="240" priority="4" operator="greaterThan">
      <formula>0</formula>
    </cfRule>
  </conditionalFormatting>
  <conditionalFormatting sqref="AB30">
    <cfRule type="cellIs" dxfId="239" priority="9" operator="lessThan">
      <formula>0</formula>
    </cfRule>
    <cfRule type="cellIs" dxfId="238" priority="10" operator="greaterThan">
      <formula>0</formula>
    </cfRule>
  </conditionalFormatting>
  <conditionalFormatting sqref="AC7:AC26">
    <cfRule type="cellIs" dxfId="237" priority="1" operator="lessThan">
      <formula>0</formula>
    </cfRule>
    <cfRule type="cellIs" dxfId="236" priority="2" operator="greaterThan">
      <formula>0</formula>
    </cfRule>
  </conditionalFormatting>
  <conditionalFormatting sqref="AC29">
    <cfRule type="cellIs" dxfId="235" priority="5" operator="lessThan">
      <formula>0</formula>
    </cfRule>
    <cfRule type="cellIs" dxfId="234" priority="6" operator="greaterThan">
      <formula>0</formula>
    </cfRule>
  </conditionalFormatting>
  <dataValidations count="2">
    <dataValidation type="list" allowBlank="1" showInputMessage="1" showErrorMessage="1" sqref="O7:O26" xr:uid="{00000000-0002-0000-1000-000000000000}">
      <formula1>"áno,nie"</formula1>
    </dataValidation>
    <dataValidation type="custom" allowBlank="1" showInputMessage="1" showErrorMessage="1" error="Hodnota musí byť vždy &gt;&quot;0&quot;." sqref="R7:U22 V7:X7" xr:uid="{00000000-0002-0000-1000-000001000000}">
      <formula1>"&gt;0"</formula1>
    </dataValidation>
  </dataValidations>
  <hyperlinks>
    <hyperlink ref="E7" r:id="rId1" xr:uid="{00000000-0004-0000-1000-000000000000}"/>
    <hyperlink ref="E8" r:id="rId2" xr:uid="{00000000-0004-0000-1000-000001000000}"/>
    <hyperlink ref="E9" r:id="rId3" xr:uid="{00000000-0004-0000-1000-000002000000}"/>
    <hyperlink ref="E11" r:id="rId4" xr:uid="{00000000-0004-0000-1000-000003000000}"/>
  </hyperlinks>
  <pageMargins left="0.7" right="0.7" top="0.75" bottom="0.75" header="0.3" footer="0.3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35"/>
  <sheetViews>
    <sheetView zoomScaleNormal="100" workbookViewId="0">
      <pane ySplit="6" topLeftCell="A13" activePane="bottomLeft" state="frozen"/>
      <selection pane="bottomLeft" activeCell="B6" sqref="B6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1.28515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83.25" customHeight="1" x14ac:dyDescent="0.2">
      <c r="A7" s="66">
        <v>1</v>
      </c>
      <c r="B7" s="67" t="s">
        <v>223</v>
      </c>
      <c r="C7" s="70" t="s">
        <v>270</v>
      </c>
      <c r="D7" s="104" t="s">
        <v>271</v>
      </c>
      <c r="E7" s="129" t="s">
        <v>272</v>
      </c>
      <c r="F7" s="99">
        <v>45107</v>
      </c>
      <c r="G7" s="119">
        <v>0</v>
      </c>
      <c r="H7" s="132">
        <v>19945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19945</v>
      </c>
      <c r="O7" s="67" t="s">
        <v>150</v>
      </c>
      <c r="P7" s="67" t="s">
        <v>151</v>
      </c>
      <c r="Q7" s="124">
        <f>H7-2*G7</f>
        <v>19945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19945</v>
      </c>
      <c r="AC7" s="324">
        <f>Q7+Y7</f>
        <v>19945</v>
      </c>
    </row>
    <row r="8" spans="1:29" ht="102" x14ac:dyDescent="0.2">
      <c r="A8" s="66">
        <v>2</v>
      </c>
      <c r="B8" s="67" t="s">
        <v>223</v>
      </c>
      <c r="C8" s="67" t="s">
        <v>242</v>
      </c>
      <c r="D8" s="104" t="s">
        <v>296</v>
      </c>
      <c r="E8" s="113" t="s">
        <v>230</v>
      </c>
      <c r="F8" s="95">
        <v>44835</v>
      </c>
      <c r="G8" s="85">
        <v>0</v>
      </c>
      <c r="H8" s="152">
        <v>76176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76176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 t="s">
        <v>151</v>
      </c>
      <c r="Q8" s="124">
        <f t="shared" ref="Q8:Q26" si="6">H8-2*G8</f>
        <v>76176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76176</v>
      </c>
      <c r="AC8" s="325">
        <f t="shared" ref="AC8:AC26" si="11">Q8+Y8</f>
        <v>76176</v>
      </c>
    </row>
    <row r="9" spans="1:29" ht="89.25" x14ac:dyDescent="0.2">
      <c r="A9" s="66">
        <v>3</v>
      </c>
      <c r="B9" s="67" t="s">
        <v>223</v>
      </c>
      <c r="C9" s="67" t="s">
        <v>407</v>
      </c>
      <c r="D9" s="104" t="s">
        <v>408</v>
      </c>
      <c r="E9" s="113" t="s">
        <v>409</v>
      </c>
      <c r="F9" s="95">
        <v>45139</v>
      </c>
      <c r="G9" s="85">
        <v>0</v>
      </c>
      <c r="H9" s="152">
        <v>98335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98335</v>
      </c>
      <c r="O9" s="67" t="s">
        <v>150</v>
      </c>
      <c r="P9" s="67"/>
      <c r="Q9" s="124">
        <f t="shared" si="6"/>
        <v>98335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98335</v>
      </c>
      <c r="AC9" s="325">
        <f>Q9+Y9</f>
        <v>98335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194456</v>
      </c>
      <c r="I28" s="63"/>
      <c r="J28" s="64"/>
      <c r="K28" s="106">
        <f>SUM(K7:K26)</f>
        <v>0</v>
      </c>
      <c r="L28" s="106">
        <f>SUM(L7:L26)</f>
        <v>76176</v>
      </c>
      <c r="M28" s="106">
        <f>SUM(M7:M26)</f>
        <v>0</v>
      </c>
      <c r="N28" s="106">
        <f>SUM(N7:N26)</f>
        <v>118280</v>
      </c>
      <c r="O28" s="64"/>
      <c r="P28" s="64"/>
      <c r="Q28" s="126">
        <f>SUM(Q7:Q26)</f>
        <v>194456</v>
      </c>
      <c r="R28" s="509">
        <f>SUM(R6:R26)</f>
        <v>0</v>
      </c>
      <c r="S28" s="510">
        <f>SUM(S6:S26)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3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194456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3">SUM(AB7:AB26)</f>
        <v>194456</v>
      </c>
      <c r="AC29" s="302">
        <f t="shared" si="13"/>
        <v>194456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194456</v>
      </c>
      <c r="AB30" s="302">
        <f>AB29-AA29*2</f>
        <v>194456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33" priority="14" operator="lessThan">
      <formula>0</formula>
    </cfRule>
    <cfRule type="cellIs" dxfId="23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31" priority="19" operator="lessThan">
      <formula>0</formula>
    </cfRule>
    <cfRule type="cellIs" dxfId="230" priority="20" operator="greaterThan">
      <formula>0</formula>
    </cfRule>
  </conditionalFormatting>
  <conditionalFormatting sqref="R27:Y27">
    <cfRule type="cellIs" dxfId="229" priority="12" operator="lessThan">
      <formula>0</formula>
    </cfRule>
    <cfRule type="cellIs" dxfId="22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27" priority="9" operator="lessThan">
      <formula>0</formula>
    </cfRule>
    <cfRule type="cellIs" dxfId="226" priority="10" operator="greaterThan">
      <formula>0</formula>
    </cfRule>
  </conditionalFormatting>
  <conditionalFormatting sqref="AB30">
    <cfRule type="cellIs" dxfId="225" priority="5" operator="lessThan">
      <formula>0</formula>
    </cfRule>
    <cfRule type="cellIs" dxfId="22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23" priority="2" operator="lessThan">
      <formula>0</formula>
    </cfRule>
    <cfRule type="cellIs" dxfId="222" priority="3" operator="greaterThan">
      <formula>0</formula>
    </cfRule>
  </conditionalFormatting>
  <dataValidations count="2">
    <dataValidation type="list" allowBlank="1" showInputMessage="1" showErrorMessage="1" sqref="O7:O26" xr:uid="{00000000-0002-0000-1100-000000000000}">
      <formula1>"áno,nie"</formula1>
    </dataValidation>
    <dataValidation type="custom" allowBlank="1" showErrorMessage="1" error="Hodnota musí byť vždy väčšia ako &quot;0&quot;. " sqref="R7:U26" xr:uid="{00000000-0002-0000-1100-000001000000}">
      <formula1>"&gt;0"</formula1>
    </dataValidation>
  </dataValidations>
  <hyperlinks>
    <hyperlink ref="E7" r:id="rId1" xr:uid="{00000000-0004-0000-1100-000000000000}"/>
    <hyperlink ref="E8" r:id="rId2" xr:uid="{00000000-0004-0000-1100-000001000000}"/>
    <hyperlink ref="E9" r:id="rId3" xr:uid="{00000000-0004-0000-1100-000002000000}"/>
  </hyperlinks>
  <pageMargins left="0.7" right="0.7" top="0.75" bottom="0.75" header="0.3" footer="0.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35"/>
  <sheetViews>
    <sheetView zoomScaleNormal="100" workbookViewId="0">
      <pane ySplit="6" topLeftCell="A16" activePane="bottomLeft" state="frozen"/>
      <selection pane="bottomLeft" activeCell="Q28" sqref="G28:Q28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513">
        <f>I27</f>
        <v>0</v>
      </c>
      <c r="H27" s="513">
        <f>J27</f>
        <v>0</v>
      </c>
      <c r="I27" s="514">
        <f>SUM(I7:I26)</f>
        <v>0</v>
      </c>
      <c r="J27" s="514">
        <f>SUM(J7:J26)</f>
        <v>0</v>
      </c>
      <c r="K27" s="514"/>
      <c r="L27" s="514"/>
      <c r="M27" s="514"/>
      <c r="N27" s="514"/>
      <c r="O27" s="514">
        <f>SUM(O7:O26)</f>
        <v>0</v>
      </c>
      <c r="P27" s="514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43"/>
      <c r="G28" s="317">
        <f>K28+M28</f>
        <v>0</v>
      </c>
      <c r="H28" s="76">
        <f>L28+N28</f>
        <v>0</v>
      </c>
      <c r="I28" s="63"/>
      <c r="J28" s="516"/>
      <c r="K28" s="516">
        <f>SUM(K7:K26)</f>
        <v>0</v>
      </c>
      <c r="L28" s="516">
        <f>SUM(L7:L26)</f>
        <v>0</v>
      </c>
      <c r="M28" s="516">
        <f>SUM(M7:M26)</f>
        <v>0</v>
      </c>
      <c r="N28" s="516">
        <f>SUM(N7:N26)</f>
        <v>0</v>
      </c>
      <c r="O28" s="516"/>
      <c r="P28" s="516"/>
      <c r="Q28" s="384">
        <f>SUM(Q7:Q26)</f>
        <v>0</v>
      </c>
      <c r="R28" s="522">
        <f>SUM(R7:R26)</f>
        <v>0</v>
      </c>
      <c r="S28" s="510">
        <f t="shared" ref="S28:U28" si="13">SUM(S7:S26)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 t="shared" ref="Y28" si="14">SUM(Y7:Y26)</f>
        <v>0</v>
      </c>
      <c r="AA28" s="320"/>
      <c r="AB28" s="321"/>
      <c r="AC28" s="322"/>
    </row>
    <row r="29" spans="1:29" ht="19.5" customHeight="1" collapsed="1" thickBot="1" x14ac:dyDescent="0.3">
      <c r="A29" s="1044" t="s">
        <v>74</v>
      </c>
      <c r="B29" s="1045"/>
      <c r="C29" s="1045"/>
      <c r="D29" s="1045"/>
      <c r="E29" s="1045"/>
      <c r="F29" s="1063"/>
      <c r="G29" s="515">
        <f>G27+G28</f>
        <v>0</v>
      </c>
      <c r="H29" s="515">
        <f>SUM(H27:H28)</f>
        <v>0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21" priority="16" operator="lessThan">
      <formula>0</formula>
    </cfRule>
    <cfRule type="cellIs" dxfId="220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219" priority="21" operator="lessThan">
      <formula>0</formula>
    </cfRule>
    <cfRule type="cellIs" dxfId="218" priority="22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217" priority="14" operator="lessThan">
      <formula>0</formula>
    </cfRule>
    <cfRule type="cellIs" dxfId="216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15" priority="11" operator="lessThan">
      <formula>0</formula>
    </cfRule>
    <cfRule type="cellIs" dxfId="214" priority="12" operator="greaterThan">
      <formula>0</formula>
    </cfRule>
  </conditionalFormatting>
  <conditionalFormatting sqref="AB30">
    <cfRule type="cellIs" dxfId="213" priority="7" operator="lessThan">
      <formula>0</formula>
    </cfRule>
    <cfRule type="cellIs" dxfId="21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11" priority="4" operator="lessThan">
      <formula>0</formula>
    </cfRule>
    <cfRule type="cellIs" dxfId="210" priority="5" operator="greaterThan">
      <formula>0</formula>
    </cfRule>
  </conditionalFormatting>
  <dataValidations count="2">
    <dataValidation type="list" allowBlank="1" showInputMessage="1" showErrorMessage="1" sqref="O7:O26" xr:uid="{00000000-0002-0000-1200-000000000000}">
      <formula1>"áno,nie"</formula1>
    </dataValidation>
    <dataValidation type="custom" allowBlank="1" showErrorMessage="1" error="Hodnota musí byť vždy väčšia ako &quot;0&quot;. " sqref="R7:U26" xr:uid="{00000000-0002-0000-1200-000001000000}">
      <formula1>"&gt;0"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7"/>
  <sheetViews>
    <sheetView tabSelected="1" zoomScale="70" zoomScaleNormal="70" workbookViewId="0">
      <pane xSplit="1" ySplit="7" topLeftCell="B185" activePane="bottomRight" state="frozen"/>
      <selection activeCell="G11" sqref="G11"/>
      <selection pane="topRight" activeCell="G11" sqref="G11"/>
      <selection pane="bottomLeft" activeCell="G11" sqref="G11"/>
      <selection pane="bottomRight" activeCell="D186" sqref="D186"/>
    </sheetView>
  </sheetViews>
  <sheetFormatPr defaultColWidth="9.140625" defaultRowHeight="14.25" outlineLevelRow="1" outlineLevelCol="1" x14ac:dyDescent="0.2"/>
  <cols>
    <col min="1" max="1" width="8.7109375" style="184" customWidth="1"/>
    <col min="2" max="2" width="13.7109375" style="727" customWidth="1"/>
    <col min="3" max="3" width="13.5703125" style="727" customWidth="1"/>
    <col min="4" max="4" width="49" style="727" customWidth="1"/>
    <col min="5" max="5" width="21.140625" style="727" customWidth="1"/>
    <col min="6" max="6" width="13.7109375" style="184" customWidth="1"/>
    <col min="7" max="7" width="17.85546875" style="184" hidden="1" customWidth="1" outlineLevel="1"/>
    <col min="8" max="8" width="17.7109375" style="184" hidden="1" customWidth="1" outlineLevel="1"/>
    <col min="9" max="11" width="13.7109375" style="184" hidden="1" customWidth="1" outlineLevel="1"/>
    <col min="12" max="12" width="18.140625" style="184" hidden="1" customWidth="1" outlineLevel="1"/>
    <col min="13" max="14" width="15.140625" style="184" hidden="1" customWidth="1" outlineLevel="1"/>
    <col min="15" max="15" width="17" style="184" hidden="1" customWidth="1" outlineLevel="1"/>
    <col min="16" max="16" width="11.7109375" style="184" hidden="1" customWidth="1" outlineLevel="1"/>
    <col min="17" max="17" width="13.5703125" style="184" hidden="1" customWidth="1" outlineLevel="1"/>
    <col min="18" max="18" width="15" style="184" hidden="1" customWidth="1" outlineLevel="1"/>
    <col min="19" max="19" width="11.7109375" style="184" hidden="1" customWidth="1" outlineLevel="1"/>
    <col min="20" max="21" width="13.42578125" style="184" hidden="1" customWidth="1" outlineLevel="1"/>
    <col min="22" max="22" width="16.42578125" style="184" hidden="1" customWidth="1" outlineLevel="1"/>
    <col min="23" max="23" width="9.140625" style="184" hidden="1" customWidth="1" outlineLevel="1"/>
    <col min="24" max="24" width="17.140625" style="184" customWidth="1" collapsed="1"/>
    <col min="25" max="25" width="17.140625" style="184" customWidth="1"/>
    <col min="26" max="26" width="17.140625" style="184" hidden="1" customWidth="1" outlineLevel="1"/>
    <col min="27" max="27" width="9.140625" style="184" hidden="1" customWidth="1" outlineLevel="1"/>
    <col min="28" max="28" width="9.140625" style="184" collapsed="1"/>
    <col min="29" max="16384" width="9.140625" style="184"/>
  </cols>
  <sheetData>
    <row r="1" spans="1:26" ht="18" x14ac:dyDescent="0.25">
      <c r="A1" s="755" t="s">
        <v>125</v>
      </c>
      <c r="B1" s="565"/>
      <c r="C1" s="565"/>
      <c r="D1" s="565"/>
      <c r="E1" s="565"/>
      <c r="F1" s="756"/>
      <c r="G1" s="756"/>
      <c r="H1" s="756"/>
    </row>
    <row r="2" spans="1:26" ht="18" x14ac:dyDescent="0.25">
      <c r="A2" s="1024" t="s">
        <v>137</v>
      </c>
      <c r="B2" s="1024"/>
      <c r="C2" s="1024"/>
      <c r="D2" s="1024"/>
      <c r="E2" s="1024"/>
      <c r="F2" s="1024"/>
      <c r="G2" s="1024"/>
      <c r="H2" s="1024"/>
    </row>
    <row r="3" spans="1:26" ht="18" x14ac:dyDescent="0.25">
      <c r="A3" s="757" t="s">
        <v>127</v>
      </c>
      <c r="B3" s="565"/>
      <c r="C3" s="566">
        <v>2025</v>
      </c>
      <c r="D3" s="565"/>
      <c r="E3" s="565"/>
      <c r="F3" s="756"/>
      <c r="G3" s="756"/>
      <c r="H3" s="756"/>
    </row>
    <row r="4" spans="1:26" ht="18" x14ac:dyDescent="0.25">
      <c r="A4" s="757" t="s">
        <v>136</v>
      </c>
      <c r="B4" s="565"/>
      <c r="C4" s="567">
        <v>45992</v>
      </c>
      <c r="D4" s="565"/>
      <c r="E4" s="565"/>
      <c r="F4" s="756"/>
      <c r="G4" s="756"/>
      <c r="H4" s="756"/>
    </row>
    <row r="5" spans="1:26" ht="15.75" thickBot="1" x14ac:dyDescent="0.3">
      <c r="A5" s="728"/>
      <c r="C5" s="729"/>
    </row>
    <row r="6" spans="1:26" ht="18.75" customHeight="1" thickBot="1" x14ac:dyDescent="0.3">
      <c r="G6" s="999" t="s">
        <v>613</v>
      </c>
      <c r="H6" s="1000"/>
      <c r="I6" s="1000"/>
      <c r="J6" s="1000"/>
      <c r="K6" s="1000"/>
      <c r="L6" s="1000"/>
      <c r="M6" s="1000"/>
      <c r="N6" s="1000"/>
      <c r="O6" s="1001"/>
      <c r="P6" s="1006" t="s">
        <v>620</v>
      </c>
      <c r="Q6" s="1000" t="s">
        <v>617</v>
      </c>
      <c r="R6" s="1000" t="s">
        <v>618</v>
      </c>
      <c r="S6" s="1000" t="s">
        <v>619</v>
      </c>
      <c r="T6" s="1000" t="s">
        <v>628</v>
      </c>
      <c r="U6" s="1000" t="s">
        <v>629</v>
      </c>
      <c r="V6" s="1001" t="s">
        <v>630</v>
      </c>
      <c r="X6" s="1002" t="s">
        <v>604</v>
      </c>
      <c r="Y6" s="1003"/>
      <c r="Z6" s="1004" t="s">
        <v>605</v>
      </c>
    </row>
    <row r="7" spans="1:26" ht="90.75" customHeight="1" thickBot="1" x14ac:dyDescent="0.25">
      <c r="A7" s="163" t="s">
        <v>61</v>
      </c>
      <c r="B7" s="164" t="s">
        <v>64</v>
      </c>
      <c r="C7" s="165" t="s">
        <v>123</v>
      </c>
      <c r="D7" s="165" t="s">
        <v>124</v>
      </c>
      <c r="E7" s="568" t="s">
        <v>176</v>
      </c>
      <c r="F7" s="569" t="s">
        <v>65</v>
      </c>
      <c r="G7" s="570" t="s">
        <v>76</v>
      </c>
      <c r="H7" s="571" t="s">
        <v>77</v>
      </c>
      <c r="I7" s="572" t="s">
        <v>152</v>
      </c>
      <c r="J7" s="573" t="s">
        <v>153</v>
      </c>
      <c r="K7" s="572" t="s">
        <v>156</v>
      </c>
      <c r="L7" s="573" t="s">
        <v>155</v>
      </c>
      <c r="M7" s="572" t="s">
        <v>154</v>
      </c>
      <c r="N7" s="574" t="s">
        <v>157</v>
      </c>
      <c r="O7" s="575" t="s">
        <v>254</v>
      </c>
      <c r="P7" s="570" t="s">
        <v>616</v>
      </c>
      <c r="Q7" s="573" t="s">
        <v>617</v>
      </c>
      <c r="R7" s="570" t="s">
        <v>618</v>
      </c>
      <c r="S7" s="573" t="s">
        <v>619</v>
      </c>
      <c r="T7" s="570" t="s">
        <v>628</v>
      </c>
      <c r="U7" s="573" t="s">
        <v>629</v>
      </c>
      <c r="V7" s="576" t="s">
        <v>630</v>
      </c>
      <c r="X7" s="577" t="s">
        <v>76</v>
      </c>
      <c r="Y7" s="578" t="s">
        <v>77</v>
      </c>
      <c r="Z7" s="1005"/>
    </row>
    <row r="8" spans="1:26" ht="105.75" customHeight="1" thickBot="1" x14ac:dyDescent="0.25">
      <c r="A8" s="579">
        <v>1</v>
      </c>
      <c r="B8" s="579" t="s">
        <v>146</v>
      </c>
      <c r="C8" s="579" t="s">
        <v>144</v>
      </c>
      <c r="D8" s="580" t="s">
        <v>143</v>
      </c>
      <c r="E8" s="581" t="s">
        <v>252</v>
      </c>
      <c r="F8" s="582">
        <v>44481</v>
      </c>
      <c r="G8" s="583">
        <v>950050</v>
      </c>
      <c r="H8" s="584">
        <v>40</v>
      </c>
      <c r="I8" s="585">
        <f>IF(YEAR($F8)=2021,G8,0)</f>
        <v>950050</v>
      </c>
      <c r="J8" s="585">
        <f>IF(YEAR($F8)=2021,H8,0)</f>
        <v>40</v>
      </c>
      <c r="K8" s="585">
        <f>IF(YEAR($F8)=2022,G8,0)</f>
        <v>0</v>
      </c>
      <c r="L8" s="585">
        <f>IF(YEAR($F8)=2022,H8,0)</f>
        <v>0</v>
      </c>
      <c r="M8" s="585">
        <f>IF(YEAR($F8)&gt;2022,G8,0)</f>
        <v>0</v>
      </c>
      <c r="N8" s="586">
        <f>IF(YEAR($F8)&gt;2022,H8,0)</f>
        <v>0</v>
      </c>
      <c r="O8" s="587">
        <f>H8-2*G8</f>
        <v>-1900060</v>
      </c>
      <c r="P8" s="614"/>
      <c r="Q8" s="615"/>
      <c r="R8" s="615"/>
      <c r="S8" s="615"/>
      <c r="T8" s="615">
        <f t="shared" ref="T8:T10" si="0">R8-P8</f>
        <v>0</v>
      </c>
      <c r="U8" s="615">
        <f t="shared" ref="U8:U10" si="1">S8-Q8</f>
        <v>0</v>
      </c>
      <c r="V8" s="588">
        <f t="shared" ref="V8:V10" si="2">-T8*2+U8</f>
        <v>0</v>
      </c>
      <c r="X8" s="761">
        <f>(G8+T8)</f>
        <v>950050</v>
      </c>
      <c r="Y8" s="761">
        <f>(H8+U8)</f>
        <v>40</v>
      </c>
      <c r="Z8" s="762">
        <f>O8+V8</f>
        <v>-1900060</v>
      </c>
    </row>
    <row r="9" spans="1:26" ht="86.25" thickBot="1" x14ac:dyDescent="0.25">
      <c r="A9" s="579">
        <v>2</v>
      </c>
      <c r="B9" s="589" t="s">
        <v>163</v>
      </c>
      <c r="C9" s="178" t="s">
        <v>164</v>
      </c>
      <c r="D9" s="176" t="s">
        <v>171</v>
      </c>
      <c r="E9" s="581" t="s">
        <v>165</v>
      </c>
      <c r="F9" s="582">
        <v>44562</v>
      </c>
      <c r="G9" s="590">
        <v>287</v>
      </c>
      <c r="H9" s="172">
        <v>4969109</v>
      </c>
      <c r="I9" s="591">
        <f t="shared" ref="I9:I30" si="3">IF(YEAR($F9)=2021,G9,0)</f>
        <v>0</v>
      </c>
      <c r="J9" s="591">
        <f t="shared" ref="J9:J30" si="4">IF(YEAR($F9)=2021,H9,0)</f>
        <v>0</v>
      </c>
      <c r="K9" s="591">
        <f t="shared" ref="K9:K30" si="5">IF(YEAR($F9)=2022,G9,0)</f>
        <v>287</v>
      </c>
      <c r="L9" s="591">
        <f t="shared" ref="L9:L30" si="6">IF(YEAR($F9)=2022,H9,0)</f>
        <v>4969109</v>
      </c>
      <c r="M9" s="591">
        <f t="shared" ref="M9:M30" si="7">IF(YEAR($F9)&gt;2022,G9,0)</f>
        <v>0</v>
      </c>
      <c r="N9" s="592">
        <f t="shared" ref="N9:N30" si="8">IF(YEAR($F9)&gt;2022,H9,0)</f>
        <v>0</v>
      </c>
      <c r="O9" s="593">
        <f>H9-2*G9</f>
        <v>4968535</v>
      </c>
      <c r="P9" s="730"/>
      <c r="Q9" s="627"/>
      <c r="R9" s="627"/>
      <c r="S9" s="620"/>
      <c r="T9" s="620">
        <f t="shared" si="0"/>
        <v>0</v>
      </c>
      <c r="U9" s="620">
        <f t="shared" si="1"/>
        <v>0</v>
      </c>
      <c r="V9" s="594">
        <f t="shared" si="2"/>
        <v>0</v>
      </c>
      <c r="X9" s="761">
        <f t="shared" ref="X9:Y71" si="9">(G9+T9)</f>
        <v>287</v>
      </c>
      <c r="Y9" s="761">
        <f t="shared" si="9"/>
        <v>4969109</v>
      </c>
      <c r="Z9" s="762">
        <f t="shared" ref="Z9:Z72" si="10">O9+V9</f>
        <v>4968535</v>
      </c>
    </row>
    <row r="10" spans="1:26" ht="72" thickBot="1" x14ac:dyDescent="0.25">
      <c r="A10" s="579">
        <v>3</v>
      </c>
      <c r="B10" s="580" t="s">
        <v>169</v>
      </c>
      <c r="C10" s="579" t="s">
        <v>167</v>
      </c>
      <c r="D10" s="580" t="s">
        <v>168</v>
      </c>
      <c r="E10" s="581" t="s">
        <v>253</v>
      </c>
      <c r="F10" s="596">
        <v>44558</v>
      </c>
      <c r="G10" s="597">
        <v>203</v>
      </c>
      <c r="H10" s="598">
        <v>0</v>
      </c>
      <c r="I10" s="599">
        <f t="shared" si="3"/>
        <v>203</v>
      </c>
      <c r="J10" s="599">
        <f t="shared" si="4"/>
        <v>0</v>
      </c>
      <c r="K10" s="599">
        <f t="shared" si="5"/>
        <v>0</v>
      </c>
      <c r="L10" s="599">
        <f t="shared" si="6"/>
        <v>0</v>
      </c>
      <c r="M10" s="599">
        <f t="shared" si="7"/>
        <v>0</v>
      </c>
      <c r="N10" s="600">
        <f t="shared" si="8"/>
        <v>0</v>
      </c>
      <c r="O10" s="601">
        <f t="shared" ref="O10:O15" si="11">H10-2*G10</f>
        <v>-406</v>
      </c>
      <c r="P10" s="730"/>
      <c r="Q10" s="627"/>
      <c r="R10" s="627"/>
      <c r="S10" s="731"/>
      <c r="T10" s="731">
        <f t="shared" si="0"/>
        <v>0</v>
      </c>
      <c r="U10" s="731">
        <f t="shared" si="1"/>
        <v>0</v>
      </c>
      <c r="V10" s="602">
        <f t="shared" si="2"/>
        <v>0</v>
      </c>
      <c r="X10" s="761">
        <f>G10+T10</f>
        <v>203</v>
      </c>
      <c r="Y10" s="761">
        <f>H10+U10</f>
        <v>0</v>
      </c>
      <c r="Z10" s="762">
        <f>O10+V10</f>
        <v>-406</v>
      </c>
    </row>
    <row r="11" spans="1:26" ht="76.5" customHeight="1" thickBot="1" x14ac:dyDescent="0.25">
      <c r="A11" s="579">
        <v>4</v>
      </c>
      <c r="B11" s="579" t="s">
        <v>172</v>
      </c>
      <c r="C11" s="579" t="s">
        <v>173</v>
      </c>
      <c r="D11" s="603" t="s">
        <v>174</v>
      </c>
      <c r="E11" s="581" t="s">
        <v>175</v>
      </c>
      <c r="F11" s="582">
        <v>44531</v>
      </c>
      <c r="G11" s="604">
        <v>626886</v>
      </c>
      <c r="H11" s="605">
        <v>0</v>
      </c>
      <c r="I11" s="606">
        <f t="shared" si="3"/>
        <v>626886</v>
      </c>
      <c r="J11" s="606">
        <f t="shared" si="4"/>
        <v>0</v>
      </c>
      <c r="K11" s="607">
        <f t="shared" si="5"/>
        <v>0</v>
      </c>
      <c r="L11" s="606">
        <f t="shared" si="6"/>
        <v>0</v>
      </c>
      <c r="M11" s="607">
        <f t="shared" si="7"/>
        <v>0</v>
      </c>
      <c r="N11" s="608">
        <f t="shared" si="8"/>
        <v>0</v>
      </c>
      <c r="O11" s="609">
        <f>H11-2*G11</f>
        <v>-1253772</v>
      </c>
      <c r="P11" s="732">
        <f>MS!R7</f>
        <v>626886</v>
      </c>
      <c r="Q11" s="732">
        <f>MS!S7</f>
        <v>0</v>
      </c>
      <c r="R11" s="732">
        <f>MS!T7</f>
        <v>1964422</v>
      </c>
      <c r="S11" s="732">
        <f>MS!U7</f>
        <v>0</v>
      </c>
      <c r="T11" s="733">
        <f>R11-P11</f>
        <v>1337536</v>
      </c>
      <c r="U11" s="733">
        <f>S11-Q11</f>
        <v>0</v>
      </c>
      <c r="V11" s="610">
        <f>-T11*2+U11</f>
        <v>-2675072</v>
      </c>
      <c r="X11" s="761">
        <f>(G11+T11)</f>
        <v>1964422</v>
      </c>
      <c r="Y11" s="761">
        <f t="shared" si="9"/>
        <v>0</v>
      </c>
      <c r="Z11" s="762">
        <f>O11+V11</f>
        <v>-3928844</v>
      </c>
    </row>
    <row r="12" spans="1:26" ht="102" customHeight="1" thickBot="1" x14ac:dyDescent="0.25">
      <c r="A12" s="579">
        <v>5</v>
      </c>
      <c r="B12" s="579" t="s">
        <v>172</v>
      </c>
      <c r="C12" s="579" t="s">
        <v>178</v>
      </c>
      <c r="D12" s="580" t="s">
        <v>177</v>
      </c>
      <c r="E12" s="581" t="s">
        <v>179</v>
      </c>
      <c r="F12" s="582">
        <v>44759</v>
      </c>
      <c r="G12" s="583">
        <v>5116</v>
      </c>
      <c r="H12" s="611">
        <v>3439310</v>
      </c>
      <c r="I12" s="612">
        <f t="shared" si="3"/>
        <v>0</v>
      </c>
      <c r="J12" s="612">
        <f>IF(YEAR($F12)=2021,H12,0)</f>
        <v>0</v>
      </c>
      <c r="K12" s="585">
        <f t="shared" si="5"/>
        <v>5116</v>
      </c>
      <c r="L12" s="612">
        <f t="shared" si="6"/>
        <v>3439310</v>
      </c>
      <c r="M12" s="585">
        <f t="shared" si="7"/>
        <v>0</v>
      </c>
      <c r="N12" s="613">
        <f t="shared" si="8"/>
        <v>0</v>
      </c>
      <c r="O12" s="587">
        <f>H12-2*G12</f>
        <v>3429078</v>
      </c>
      <c r="P12" s="614"/>
      <c r="Q12" s="615"/>
      <c r="R12" s="734"/>
      <c r="S12" s="734"/>
      <c r="T12" s="615">
        <f t="shared" ref="T12:T75" si="12">R12-P12</f>
        <v>0</v>
      </c>
      <c r="U12" s="615">
        <f t="shared" ref="U12:U75" si="13">S12-Q12</f>
        <v>0</v>
      </c>
      <c r="V12" s="588">
        <f t="shared" ref="V12:V75" si="14">-T12*2+U12</f>
        <v>0</v>
      </c>
      <c r="X12" s="761">
        <f t="shared" si="9"/>
        <v>5116</v>
      </c>
      <c r="Y12" s="761">
        <f t="shared" si="9"/>
        <v>3439310</v>
      </c>
      <c r="Z12" s="762">
        <f t="shared" si="10"/>
        <v>3429078</v>
      </c>
    </row>
    <row r="13" spans="1:26" ht="57.75" thickBot="1" x14ac:dyDescent="0.25">
      <c r="A13" s="579">
        <v>6</v>
      </c>
      <c r="B13" s="579" t="s">
        <v>146</v>
      </c>
      <c r="C13" s="579" t="s">
        <v>182</v>
      </c>
      <c r="D13" s="580" t="s">
        <v>181</v>
      </c>
      <c r="E13" s="581" t="s">
        <v>183</v>
      </c>
      <c r="F13" s="582">
        <v>44696</v>
      </c>
      <c r="G13" s="616">
        <v>56</v>
      </c>
      <c r="H13" s="169">
        <v>0</v>
      </c>
      <c r="I13" s="162">
        <f t="shared" si="3"/>
        <v>0</v>
      </c>
      <c r="J13" s="162">
        <f t="shared" si="4"/>
        <v>0</v>
      </c>
      <c r="K13" s="591">
        <f t="shared" si="5"/>
        <v>56</v>
      </c>
      <c r="L13" s="162">
        <f t="shared" si="6"/>
        <v>0</v>
      </c>
      <c r="M13" s="591">
        <f t="shared" si="7"/>
        <v>0</v>
      </c>
      <c r="N13" s="617">
        <f t="shared" si="8"/>
        <v>0</v>
      </c>
      <c r="O13" s="618">
        <f t="shared" si="11"/>
        <v>-112</v>
      </c>
      <c r="P13" s="619"/>
      <c r="Q13" s="620"/>
      <c r="R13" s="735"/>
      <c r="S13" s="735"/>
      <c r="T13" s="620">
        <f t="shared" si="12"/>
        <v>0</v>
      </c>
      <c r="U13" s="620">
        <f t="shared" si="13"/>
        <v>0</v>
      </c>
      <c r="V13" s="594">
        <f t="shared" si="14"/>
        <v>0</v>
      </c>
      <c r="X13" s="761">
        <f t="shared" si="9"/>
        <v>56</v>
      </c>
      <c r="Y13" s="761">
        <f t="shared" si="9"/>
        <v>0</v>
      </c>
      <c r="Z13" s="762">
        <f t="shared" si="10"/>
        <v>-112</v>
      </c>
    </row>
    <row r="14" spans="1:26" ht="47.25" customHeight="1" thickBot="1" x14ac:dyDescent="0.25">
      <c r="A14" s="1029">
        <v>7</v>
      </c>
      <c r="B14" s="1013" t="s">
        <v>203</v>
      </c>
      <c r="C14" s="1025" t="s">
        <v>211</v>
      </c>
      <c r="D14" s="1016" t="s">
        <v>251</v>
      </c>
      <c r="E14" s="1027" t="s">
        <v>204</v>
      </c>
      <c r="F14" s="582">
        <v>44774</v>
      </c>
      <c r="G14" s="616">
        <v>0</v>
      </c>
      <c r="H14" s="169">
        <v>906</v>
      </c>
      <c r="I14" s="162">
        <f t="shared" si="3"/>
        <v>0</v>
      </c>
      <c r="J14" s="162">
        <f t="shared" si="4"/>
        <v>0</v>
      </c>
      <c r="K14" s="591">
        <f t="shared" si="5"/>
        <v>0</v>
      </c>
      <c r="L14" s="162">
        <f t="shared" si="6"/>
        <v>906</v>
      </c>
      <c r="M14" s="591">
        <f t="shared" si="7"/>
        <v>0</v>
      </c>
      <c r="N14" s="617">
        <f t="shared" si="8"/>
        <v>0</v>
      </c>
      <c r="O14" s="618">
        <f t="shared" si="11"/>
        <v>906</v>
      </c>
      <c r="P14" s="619"/>
      <c r="Q14" s="620"/>
      <c r="R14" s="735"/>
      <c r="S14" s="735"/>
      <c r="T14" s="620">
        <f t="shared" si="12"/>
        <v>0</v>
      </c>
      <c r="U14" s="620">
        <f t="shared" si="13"/>
        <v>0</v>
      </c>
      <c r="V14" s="594">
        <f t="shared" si="14"/>
        <v>0</v>
      </c>
      <c r="X14" s="761">
        <f t="shared" si="9"/>
        <v>0</v>
      </c>
      <c r="Y14" s="761">
        <f t="shared" si="9"/>
        <v>906</v>
      </c>
      <c r="Z14" s="762">
        <f t="shared" si="10"/>
        <v>906</v>
      </c>
    </row>
    <row r="15" spans="1:26" ht="46.5" customHeight="1" thickBot="1" x14ac:dyDescent="0.25">
      <c r="A15" s="1030"/>
      <c r="B15" s="1015"/>
      <c r="C15" s="1026"/>
      <c r="D15" s="1017"/>
      <c r="E15" s="1028"/>
      <c r="F15" s="621">
        <v>44927</v>
      </c>
      <c r="G15" s="595">
        <v>14000.03</v>
      </c>
      <c r="H15" s="622">
        <v>84000</v>
      </c>
      <c r="I15" s="623">
        <f t="shared" si="3"/>
        <v>0</v>
      </c>
      <c r="J15" s="623">
        <f t="shared" si="4"/>
        <v>0</v>
      </c>
      <c r="K15" s="599">
        <f t="shared" si="5"/>
        <v>0</v>
      </c>
      <c r="L15" s="623">
        <f t="shared" si="6"/>
        <v>0</v>
      </c>
      <c r="M15" s="599">
        <f t="shared" si="7"/>
        <v>14000.03</v>
      </c>
      <c r="N15" s="624">
        <f t="shared" si="8"/>
        <v>84000</v>
      </c>
      <c r="O15" s="625">
        <f t="shared" si="11"/>
        <v>55999.94</v>
      </c>
      <c r="P15" s="626"/>
      <c r="Q15" s="627"/>
      <c r="R15" s="736"/>
      <c r="S15" s="736"/>
      <c r="T15" s="627">
        <f t="shared" si="12"/>
        <v>0</v>
      </c>
      <c r="U15" s="627">
        <f t="shared" si="13"/>
        <v>0</v>
      </c>
      <c r="V15" s="628">
        <f t="shared" si="14"/>
        <v>0</v>
      </c>
      <c r="X15" s="761">
        <f t="shared" si="9"/>
        <v>14000.03</v>
      </c>
      <c r="Y15" s="761">
        <f t="shared" si="9"/>
        <v>84000</v>
      </c>
      <c r="Z15" s="762">
        <f t="shared" si="10"/>
        <v>55999.94</v>
      </c>
    </row>
    <row r="16" spans="1:26" ht="57.75" thickBot="1" x14ac:dyDescent="0.25">
      <c r="A16" s="174">
        <v>8</v>
      </c>
      <c r="B16" s="535" t="s">
        <v>187</v>
      </c>
      <c r="C16" s="536" t="s">
        <v>209</v>
      </c>
      <c r="D16" s="181" t="s">
        <v>188</v>
      </c>
      <c r="E16" s="629" t="s">
        <v>189</v>
      </c>
      <c r="F16" s="621">
        <v>44713</v>
      </c>
      <c r="G16" s="630">
        <v>4085641</v>
      </c>
      <c r="H16" s="631">
        <v>8232176</v>
      </c>
      <c r="I16" s="606">
        <f t="shared" si="3"/>
        <v>0</v>
      </c>
      <c r="J16" s="606">
        <f>IF(YEAR($F16)=2021,H16,0)</f>
        <v>0</v>
      </c>
      <c r="K16" s="607">
        <f t="shared" si="5"/>
        <v>4085641</v>
      </c>
      <c r="L16" s="606">
        <f t="shared" si="6"/>
        <v>8232176</v>
      </c>
      <c r="M16" s="607">
        <f t="shared" si="7"/>
        <v>0</v>
      </c>
      <c r="N16" s="608">
        <f t="shared" si="8"/>
        <v>0</v>
      </c>
      <c r="O16" s="609">
        <f>H16-2*G16</f>
        <v>60894</v>
      </c>
      <c r="P16" s="632">
        <f>MPSVR!R7</f>
        <v>71390</v>
      </c>
      <c r="Q16" s="632">
        <f>MPSVR!S7</f>
        <v>278952</v>
      </c>
      <c r="R16" s="632">
        <f>MPSVR!T7</f>
        <v>56233</v>
      </c>
      <c r="S16" s="632">
        <f>MPSVR!U7</f>
        <v>346092</v>
      </c>
      <c r="T16" s="733">
        <f t="shared" si="12"/>
        <v>-15157</v>
      </c>
      <c r="U16" s="733">
        <f t="shared" si="13"/>
        <v>67140</v>
      </c>
      <c r="V16" s="610">
        <f t="shared" si="14"/>
        <v>97454</v>
      </c>
      <c r="W16" s="633"/>
      <c r="X16" s="761">
        <f t="shared" si="9"/>
        <v>4070484</v>
      </c>
      <c r="Y16" s="761">
        <f t="shared" si="9"/>
        <v>8299316</v>
      </c>
      <c r="Z16" s="762">
        <f t="shared" si="10"/>
        <v>158348</v>
      </c>
    </row>
    <row r="17" spans="1:26" ht="26.25" customHeight="1" thickBot="1" x14ac:dyDescent="0.25">
      <c r="A17" s="1010">
        <v>9</v>
      </c>
      <c r="B17" s="1013" t="s">
        <v>331</v>
      </c>
      <c r="C17" s="1013" t="s">
        <v>219</v>
      </c>
      <c r="D17" s="1016" t="s">
        <v>214</v>
      </c>
      <c r="E17" s="1007" t="s">
        <v>215</v>
      </c>
      <c r="F17" s="582">
        <v>44562</v>
      </c>
      <c r="G17" s="634">
        <v>17200</v>
      </c>
      <c r="H17" s="635">
        <v>0</v>
      </c>
      <c r="I17" s="612">
        <f>IF(YEAR($F17)=2021,G17,0)</f>
        <v>0</v>
      </c>
      <c r="J17" s="612">
        <f>IF(YEAR($F17)=2021,H17,0)</f>
        <v>0</v>
      </c>
      <c r="K17" s="585">
        <f t="shared" ref="K17:L20" si="15">IF(YEAR($F17)=2022,G17,0)</f>
        <v>17200</v>
      </c>
      <c r="L17" s="612">
        <f t="shared" si="15"/>
        <v>0</v>
      </c>
      <c r="M17" s="585">
        <f t="shared" si="7"/>
        <v>0</v>
      </c>
      <c r="N17" s="613">
        <f t="shared" si="8"/>
        <v>0</v>
      </c>
      <c r="O17" s="587">
        <f>H17-2*G17</f>
        <v>-34400</v>
      </c>
      <c r="P17" s="614"/>
      <c r="Q17" s="615"/>
      <c r="R17" s="734"/>
      <c r="S17" s="734"/>
      <c r="T17" s="615">
        <f t="shared" si="12"/>
        <v>0</v>
      </c>
      <c r="U17" s="615">
        <f t="shared" si="13"/>
        <v>0</v>
      </c>
      <c r="V17" s="588">
        <f t="shared" si="14"/>
        <v>0</v>
      </c>
      <c r="X17" s="761">
        <f t="shared" si="9"/>
        <v>17200</v>
      </c>
      <c r="Y17" s="761">
        <f t="shared" si="9"/>
        <v>0</v>
      </c>
      <c r="Z17" s="762">
        <f t="shared" si="10"/>
        <v>-34400</v>
      </c>
    </row>
    <row r="18" spans="1:26" ht="27" customHeight="1" thickBot="1" x14ac:dyDescent="0.25">
      <c r="A18" s="1011"/>
      <c r="B18" s="1014"/>
      <c r="C18" s="1014"/>
      <c r="D18" s="1031"/>
      <c r="E18" s="1008"/>
      <c r="F18" s="621">
        <v>44927</v>
      </c>
      <c r="G18" s="636">
        <v>17700</v>
      </c>
      <c r="H18" s="637">
        <v>0</v>
      </c>
      <c r="I18" s="162">
        <f>IF(YEAR($F18)=2021,G18,0)</f>
        <v>0</v>
      </c>
      <c r="J18" s="162">
        <f>IF(YEAR($F18)=2021,H18,0)</f>
        <v>0</v>
      </c>
      <c r="K18" s="591">
        <f t="shared" si="15"/>
        <v>0</v>
      </c>
      <c r="L18" s="162">
        <f t="shared" si="15"/>
        <v>0</v>
      </c>
      <c r="M18" s="591">
        <f t="shared" ref="M18:N20" si="16">IF(YEAR($F18)&gt;2022,G18,0)</f>
        <v>17700</v>
      </c>
      <c r="N18" s="617">
        <f t="shared" si="16"/>
        <v>0</v>
      </c>
      <c r="O18" s="618">
        <f>H18-2*G18</f>
        <v>-35400</v>
      </c>
      <c r="P18" s="619"/>
      <c r="Q18" s="620"/>
      <c r="R18" s="735"/>
      <c r="S18" s="735"/>
      <c r="T18" s="620">
        <f t="shared" si="12"/>
        <v>0</v>
      </c>
      <c r="U18" s="620">
        <f t="shared" si="13"/>
        <v>0</v>
      </c>
      <c r="V18" s="594">
        <f t="shared" si="14"/>
        <v>0</v>
      </c>
      <c r="X18" s="761">
        <f t="shared" si="9"/>
        <v>17700</v>
      </c>
      <c r="Y18" s="761">
        <f t="shared" si="9"/>
        <v>0</v>
      </c>
      <c r="Z18" s="762">
        <f t="shared" si="10"/>
        <v>-35400</v>
      </c>
    </row>
    <row r="19" spans="1:26" ht="21.75" customHeight="1" thickBot="1" x14ac:dyDescent="0.25">
      <c r="A19" s="1011"/>
      <c r="B19" s="1014"/>
      <c r="C19" s="1014"/>
      <c r="D19" s="1031"/>
      <c r="E19" s="1008"/>
      <c r="F19" s="621">
        <v>45292</v>
      </c>
      <c r="G19" s="636">
        <v>18200</v>
      </c>
      <c r="H19" s="637">
        <v>0</v>
      </c>
      <c r="I19" s="162">
        <f>IF(YEAR($F19)=2021,G19,0)</f>
        <v>0</v>
      </c>
      <c r="J19" s="162">
        <f>IF(YEAR($F19)=2021,H19,0)</f>
        <v>0</v>
      </c>
      <c r="K19" s="591">
        <f t="shared" si="15"/>
        <v>0</v>
      </c>
      <c r="L19" s="162">
        <f t="shared" si="15"/>
        <v>0</v>
      </c>
      <c r="M19" s="591">
        <f t="shared" si="16"/>
        <v>18200</v>
      </c>
      <c r="N19" s="617">
        <f t="shared" si="16"/>
        <v>0</v>
      </c>
      <c r="O19" s="618">
        <f>H19-2*G19</f>
        <v>-36400</v>
      </c>
      <c r="P19" s="619"/>
      <c r="Q19" s="620"/>
      <c r="R19" s="735"/>
      <c r="S19" s="735"/>
      <c r="T19" s="620">
        <f t="shared" si="12"/>
        <v>0</v>
      </c>
      <c r="U19" s="620">
        <f t="shared" si="13"/>
        <v>0</v>
      </c>
      <c r="V19" s="594">
        <f t="shared" si="14"/>
        <v>0</v>
      </c>
      <c r="X19" s="761">
        <f t="shared" si="9"/>
        <v>18200</v>
      </c>
      <c r="Y19" s="761">
        <f t="shared" si="9"/>
        <v>0</v>
      </c>
      <c r="Z19" s="762">
        <f t="shared" si="10"/>
        <v>-36400</v>
      </c>
    </row>
    <row r="20" spans="1:26" ht="24" customHeight="1" thickBot="1" x14ac:dyDescent="0.25">
      <c r="A20" s="1012"/>
      <c r="B20" s="1015"/>
      <c r="C20" s="1015"/>
      <c r="D20" s="1017"/>
      <c r="E20" s="1009"/>
      <c r="F20" s="638">
        <v>45658</v>
      </c>
      <c r="G20" s="639">
        <v>18700</v>
      </c>
      <c r="H20" s="640">
        <v>0</v>
      </c>
      <c r="I20" s="162">
        <f>IF(YEAR($F20)=2021,G20,0)</f>
        <v>0</v>
      </c>
      <c r="J20" s="162">
        <f>IF(YEAR($F20)=2021,H20,0)</f>
        <v>0</v>
      </c>
      <c r="K20" s="591">
        <f t="shared" si="15"/>
        <v>0</v>
      </c>
      <c r="L20" s="162">
        <f t="shared" si="15"/>
        <v>0</v>
      </c>
      <c r="M20" s="591">
        <f t="shared" si="16"/>
        <v>18700</v>
      </c>
      <c r="N20" s="617">
        <f t="shared" si="16"/>
        <v>0</v>
      </c>
      <c r="O20" s="618">
        <f>H20-2*G20</f>
        <v>-37400</v>
      </c>
      <c r="P20" s="619"/>
      <c r="Q20" s="620"/>
      <c r="R20" s="735"/>
      <c r="S20" s="735"/>
      <c r="T20" s="620">
        <f t="shared" si="12"/>
        <v>0</v>
      </c>
      <c r="U20" s="620">
        <f t="shared" si="13"/>
        <v>0</v>
      </c>
      <c r="V20" s="594">
        <f t="shared" si="14"/>
        <v>0</v>
      </c>
      <c r="X20" s="761">
        <f t="shared" si="9"/>
        <v>18700</v>
      </c>
      <c r="Y20" s="761">
        <f t="shared" si="9"/>
        <v>0</v>
      </c>
      <c r="Z20" s="762">
        <f t="shared" si="10"/>
        <v>-37400</v>
      </c>
    </row>
    <row r="21" spans="1:26" ht="57.75" thickBot="1" x14ac:dyDescent="0.25">
      <c r="A21" s="174">
        <v>10</v>
      </c>
      <c r="B21" s="170" t="s">
        <v>185</v>
      </c>
      <c r="C21" s="170" t="s">
        <v>207</v>
      </c>
      <c r="D21" s="181" t="s">
        <v>184</v>
      </c>
      <c r="E21" s="641" t="s">
        <v>186</v>
      </c>
      <c r="F21" s="582">
        <v>44743</v>
      </c>
      <c r="G21" s="639">
        <v>6</v>
      </c>
      <c r="H21" s="640">
        <v>188739</v>
      </c>
      <c r="I21" s="162">
        <f t="shared" si="3"/>
        <v>0</v>
      </c>
      <c r="J21" s="162">
        <f t="shared" si="4"/>
        <v>0</v>
      </c>
      <c r="K21" s="591">
        <f t="shared" si="5"/>
        <v>6</v>
      </c>
      <c r="L21" s="162">
        <f t="shared" si="6"/>
        <v>188739</v>
      </c>
      <c r="M21" s="591">
        <f t="shared" si="7"/>
        <v>0</v>
      </c>
      <c r="N21" s="617">
        <f t="shared" si="8"/>
        <v>0</v>
      </c>
      <c r="O21" s="618">
        <f t="shared" ref="O21:O31" si="17">H21-2*G21</f>
        <v>188727</v>
      </c>
      <c r="P21" s="619"/>
      <c r="Q21" s="620"/>
      <c r="R21" s="735"/>
      <c r="S21" s="735"/>
      <c r="T21" s="620">
        <f t="shared" si="12"/>
        <v>0</v>
      </c>
      <c r="U21" s="620">
        <f t="shared" si="13"/>
        <v>0</v>
      </c>
      <c r="V21" s="594">
        <f t="shared" si="14"/>
        <v>0</v>
      </c>
      <c r="X21" s="761">
        <f t="shared" si="9"/>
        <v>6</v>
      </c>
      <c r="Y21" s="761">
        <f t="shared" si="9"/>
        <v>188739</v>
      </c>
      <c r="Z21" s="762">
        <f t="shared" si="10"/>
        <v>188727</v>
      </c>
    </row>
    <row r="22" spans="1:26" ht="83.25" customHeight="1" thickBot="1" x14ac:dyDescent="0.25">
      <c r="A22" s="539">
        <v>11</v>
      </c>
      <c r="B22" s="535" t="s">
        <v>187</v>
      </c>
      <c r="C22" s="178" t="s">
        <v>210</v>
      </c>
      <c r="D22" s="181" t="s">
        <v>199</v>
      </c>
      <c r="E22" s="581" t="s">
        <v>200</v>
      </c>
      <c r="F22" s="621">
        <v>45292</v>
      </c>
      <c r="G22" s="642">
        <v>703829.73</v>
      </c>
      <c r="H22" s="162">
        <v>1665138.49</v>
      </c>
      <c r="I22" s="162">
        <f t="shared" si="3"/>
        <v>0</v>
      </c>
      <c r="J22" s="162">
        <f t="shared" si="4"/>
        <v>0</v>
      </c>
      <c r="K22" s="591">
        <f t="shared" si="5"/>
        <v>0</v>
      </c>
      <c r="L22" s="162">
        <f t="shared" si="6"/>
        <v>0</v>
      </c>
      <c r="M22" s="591">
        <f t="shared" si="7"/>
        <v>703829.73</v>
      </c>
      <c r="N22" s="617">
        <f t="shared" si="8"/>
        <v>1665138.49</v>
      </c>
      <c r="O22" s="618">
        <f t="shared" si="17"/>
        <v>257479.03000000003</v>
      </c>
      <c r="P22" s="643"/>
      <c r="Q22" s="644"/>
      <c r="R22" s="644"/>
      <c r="S22" s="644"/>
      <c r="T22" s="620">
        <f t="shared" si="12"/>
        <v>0</v>
      </c>
      <c r="U22" s="620">
        <f t="shared" si="13"/>
        <v>0</v>
      </c>
      <c r="V22" s="594">
        <f t="shared" si="14"/>
        <v>0</v>
      </c>
      <c r="X22" s="761">
        <f t="shared" si="9"/>
        <v>703829.73</v>
      </c>
      <c r="Y22" s="761">
        <f t="shared" si="9"/>
        <v>1665138.49</v>
      </c>
      <c r="Z22" s="762">
        <f t="shared" si="10"/>
        <v>257479.03000000003</v>
      </c>
    </row>
    <row r="23" spans="1:26" ht="57.75" thickBot="1" x14ac:dyDescent="0.25">
      <c r="A23" s="174">
        <v>12</v>
      </c>
      <c r="B23" s="170" t="s">
        <v>195</v>
      </c>
      <c r="C23" s="170" t="s">
        <v>267</v>
      </c>
      <c r="D23" s="181" t="s">
        <v>268</v>
      </c>
      <c r="E23" s="641" t="s">
        <v>196</v>
      </c>
      <c r="F23" s="582">
        <v>44621</v>
      </c>
      <c r="G23" s="639">
        <v>263.27999999999997</v>
      </c>
      <c r="H23" s="640">
        <v>6222.94</v>
      </c>
      <c r="I23" s="162">
        <f t="shared" si="3"/>
        <v>0</v>
      </c>
      <c r="J23" s="162">
        <f t="shared" si="4"/>
        <v>0</v>
      </c>
      <c r="K23" s="591">
        <f t="shared" si="5"/>
        <v>263.27999999999997</v>
      </c>
      <c r="L23" s="162">
        <f t="shared" si="6"/>
        <v>6222.94</v>
      </c>
      <c r="M23" s="591">
        <f t="shared" si="7"/>
        <v>0</v>
      </c>
      <c r="N23" s="617">
        <f t="shared" si="8"/>
        <v>0</v>
      </c>
      <c r="O23" s="618">
        <f t="shared" si="17"/>
        <v>5696.3799999999992</v>
      </c>
      <c r="P23" s="619"/>
      <c r="Q23" s="620"/>
      <c r="R23" s="735"/>
      <c r="S23" s="735"/>
      <c r="T23" s="620">
        <f t="shared" si="12"/>
        <v>0</v>
      </c>
      <c r="U23" s="620">
        <f t="shared" si="13"/>
        <v>0</v>
      </c>
      <c r="V23" s="594">
        <f t="shared" si="14"/>
        <v>0</v>
      </c>
      <c r="X23" s="761">
        <f t="shared" si="9"/>
        <v>263.27999999999997</v>
      </c>
      <c r="Y23" s="761">
        <f t="shared" si="9"/>
        <v>6222.94</v>
      </c>
      <c r="Z23" s="762">
        <f>O23+V23</f>
        <v>5696.3799999999992</v>
      </c>
    </row>
    <row r="24" spans="1:26" ht="35.25" customHeight="1" thickBot="1" x14ac:dyDescent="0.25">
      <c r="A24" s="1010">
        <v>13</v>
      </c>
      <c r="B24" s="1013" t="s">
        <v>203</v>
      </c>
      <c r="C24" s="1025" t="s">
        <v>270</v>
      </c>
      <c r="D24" s="1016" t="s">
        <v>271</v>
      </c>
      <c r="E24" s="1027" t="s">
        <v>273</v>
      </c>
      <c r="F24" s="621">
        <v>44682</v>
      </c>
      <c r="G24" s="645">
        <v>0</v>
      </c>
      <c r="H24" s="640">
        <v>473526</v>
      </c>
      <c r="I24" s="162">
        <f>IF(YEAR($F24)=2021,G24,0)</f>
        <v>0</v>
      </c>
      <c r="J24" s="162">
        <f>IF(YEAR($F24)=2021,H24,0)</f>
        <v>0</v>
      </c>
      <c r="K24" s="591">
        <f>IF(YEAR($F24)=2022,G24,0)</f>
        <v>0</v>
      </c>
      <c r="L24" s="162">
        <f>IF(YEAR($F24)=2022,H24,0)</f>
        <v>473526</v>
      </c>
      <c r="M24" s="591">
        <f>IF(YEAR($F24)&gt;2022,G24,0)</f>
        <v>0</v>
      </c>
      <c r="N24" s="617">
        <f>IF(YEAR($F24)&gt;2022,H24,0)</f>
        <v>0</v>
      </c>
      <c r="O24" s="618">
        <f>H24-2*G24</f>
        <v>473526</v>
      </c>
      <c r="P24" s="619"/>
      <c r="Q24" s="620"/>
      <c r="R24" s="735"/>
      <c r="S24" s="735"/>
      <c r="T24" s="620">
        <f t="shared" si="12"/>
        <v>0</v>
      </c>
      <c r="U24" s="620">
        <f t="shared" si="13"/>
        <v>0</v>
      </c>
      <c r="V24" s="594">
        <f t="shared" si="14"/>
        <v>0</v>
      </c>
      <c r="X24" s="761">
        <f t="shared" si="9"/>
        <v>0</v>
      </c>
      <c r="Y24" s="761">
        <f t="shared" si="9"/>
        <v>473526</v>
      </c>
      <c r="Z24" s="762">
        <f t="shared" si="10"/>
        <v>473526</v>
      </c>
    </row>
    <row r="25" spans="1:26" ht="51.75" customHeight="1" thickBot="1" x14ac:dyDescent="0.25">
      <c r="A25" s="1012"/>
      <c r="B25" s="1015"/>
      <c r="C25" s="1026"/>
      <c r="D25" s="1017"/>
      <c r="E25" s="1028"/>
      <c r="F25" s="621">
        <v>44927</v>
      </c>
      <c r="G25" s="645">
        <v>0</v>
      </c>
      <c r="H25" s="640">
        <v>47895</v>
      </c>
      <c r="I25" s="162">
        <f>IF(YEAR($F25)=2021,G25,0)</f>
        <v>0</v>
      </c>
      <c r="J25" s="162">
        <f>IF(YEAR($F25)=2021,H25,0)</f>
        <v>0</v>
      </c>
      <c r="K25" s="591">
        <f>IF(YEAR($F25)=2022,G25,0)</f>
        <v>0</v>
      </c>
      <c r="L25" s="162">
        <f>IF(YEAR($F25)=2022,H25,0)</f>
        <v>0</v>
      </c>
      <c r="M25" s="591">
        <f>IF(YEAR($F25)&gt;2022,G25,0)</f>
        <v>0</v>
      </c>
      <c r="N25" s="617">
        <f>IF(YEAR($F25)&gt;2022,H25,0)</f>
        <v>47895</v>
      </c>
      <c r="O25" s="618">
        <f>H25-2*G25</f>
        <v>47895</v>
      </c>
      <c r="P25" s="619"/>
      <c r="Q25" s="620"/>
      <c r="R25" s="735"/>
      <c r="S25" s="735"/>
      <c r="T25" s="620">
        <f t="shared" si="12"/>
        <v>0</v>
      </c>
      <c r="U25" s="620">
        <f t="shared" si="13"/>
        <v>0</v>
      </c>
      <c r="V25" s="594">
        <f t="shared" si="14"/>
        <v>0</v>
      </c>
      <c r="X25" s="761">
        <f t="shared" si="9"/>
        <v>0</v>
      </c>
      <c r="Y25" s="761">
        <f t="shared" si="9"/>
        <v>47895</v>
      </c>
      <c r="Z25" s="762">
        <f t="shared" si="10"/>
        <v>47895</v>
      </c>
    </row>
    <row r="26" spans="1:26" ht="81.75" customHeight="1" thickBot="1" x14ac:dyDescent="0.25">
      <c r="A26" s="174">
        <v>14</v>
      </c>
      <c r="B26" s="170" t="s">
        <v>269</v>
      </c>
      <c r="C26" s="178" t="s">
        <v>270</v>
      </c>
      <c r="D26" s="181" t="s">
        <v>271</v>
      </c>
      <c r="E26" s="646" t="s">
        <v>272</v>
      </c>
      <c r="F26" s="621">
        <v>44682</v>
      </c>
      <c r="G26" s="645">
        <v>0</v>
      </c>
      <c r="H26" s="647">
        <v>61947</v>
      </c>
      <c r="I26" s="162">
        <f t="shared" si="3"/>
        <v>0</v>
      </c>
      <c r="J26" s="162">
        <f t="shared" si="4"/>
        <v>0</v>
      </c>
      <c r="K26" s="591">
        <f t="shared" si="5"/>
        <v>0</v>
      </c>
      <c r="L26" s="162">
        <f t="shared" si="6"/>
        <v>61947</v>
      </c>
      <c r="M26" s="591">
        <f t="shared" si="7"/>
        <v>0</v>
      </c>
      <c r="N26" s="617">
        <f t="shared" si="8"/>
        <v>0</v>
      </c>
      <c r="O26" s="648">
        <f>H26-2*G26</f>
        <v>61947</v>
      </c>
      <c r="P26" s="649"/>
      <c r="Q26" s="650"/>
      <c r="R26" s="735"/>
      <c r="S26" s="735"/>
      <c r="T26" s="620">
        <f t="shared" si="12"/>
        <v>0</v>
      </c>
      <c r="U26" s="620">
        <f t="shared" si="13"/>
        <v>0</v>
      </c>
      <c r="V26" s="594">
        <f t="shared" si="14"/>
        <v>0</v>
      </c>
      <c r="X26" s="761">
        <f t="shared" si="9"/>
        <v>0</v>
      </c>
      <c r="Y26" s="761">
        <f t="shared" si="9"/>
        <v>61947</v>
      </c>
      <c r="Z26" s="762">
        <f t="shared" si="10"/>
        <v>61947</v>
      </c>
    </row>
    <row r="27" spans="1:26" ht="84.75" customHeight="1" thickBot="1" x14ac:dyDescent="0.25">
      <c r="A27" s="539">
        <v>15</v>
      </c>
      <c r="B27" s="170" t="s">
        <v>223</v>
      </c>
      <c r="C27" s="178" t="s">
        <v>270</v>
      </c>
      <c r="D27" s="181" t="s">
        <v>271</v>
      </c>
      <c r="E27" s="646" t="s">
        <v>272</v>
      </c>
      <c r="F27" s="621">
        <v>45107</v>
      </c>
      <c r="G27" s="645">
        <v>0</v>
      </c>
      <c r="H27" s="647">
        <v>19945</v>
      </c>
      <c r="I27" s="162">
        <f t="shared" si="3"/>
        <v>0</v>
      </c>
      <c r="J27" s="162">
        <f t="shared" si="4"/>
        <v>0</v>
      </c>
      <c r="K27" s="591">
        <f t="shared" si="5"/>
        <v>0</v>
      </c>
      <c r="L27" s="162">
        <f t="shared" si="6"/>
        <v>0</v>
      </c>
      <c r="M27" s="591">
        <f t="shared" si="7"/>
        <v>0</v>
      </c>
      <c r="N27" s="617">
        <f t="shared" si="8"/>
        <v>19945</v>
      </c>
      <c r="O27" s="618">
        <f t="shared" si="17"/>
        <v>19945</v>
      </c>
      <c r="P27" s="619"/>
      <c r="Q27" s="620"/>
      <c r="R27" s="735"/>
      <c r="S27" s="735"/>
      <c r="T27" s="620">
        <f t="shared" si="12"/>
        <v>0</v>
      </c>
      <c r="U27" s="620">
        <f t="shared" si="13"/>
        <v>0</v>
      </c>
      <c r="V27" s="594">
        <f t="shared" si="14"/>
        <v>0</v>
      </c>
      <c r="X27" s="761">
        <f t="shared" si="9"/>
        <v>0</v>
      </c>
      <c r="Y27" s="761">
        <f t="shared" si="9"/>
        <v>19945</v>
      </c>
      <c r="Z27" s="762">
        <f t="shared" si="10"/>
        <v>19945</v>
      </c>
    </row>
    <row r="28" spans="1:26" ht="79.5" customHeight="1" thickBot="1" x14ac:dyDescent="0.25">
      <c r="A28" s="174">
        <v>16</v>
      </c>
      <c r="B28" s="170" t="s">
        <v>149</v>
      </c>
      <c r="C28" s="178" t="s">
        <v>270</v>
      </c>
      <c r="D28" s="181" t="s">
        <v>271</v>
      </c>
      <c r="E28" s="646" t="s">
        <v>272</v>
      </c>
      <c r="F28" s="621">
        <v>44927</v>
      </c>
      <c r="G28" s="645">
        <v>0</v>
      </c>
      <c r="H28" s="647">
        <v>281110</v>
      </c>
      <c r="I28" s="162">
        <f t="shared" si="3"/>
        <v>0</v>
      </c>
      <c r="J28" s="162">
        <f t="shared" si="4"/>
        <v>0</v>
      </c>
      <c r="K28" s="591">
        <f t="shared" si="5"/>
        <v>0</v>
      </c>
      <c r="L28" s="162">
        <f t="shared" si="6"/>
        <v>0</v>
      </c>
      <c r="M28" s="591">
        <f t="shared" si="7"/>
        <v>0</v>
      </c>
      <c r="N28" s="617">
        <f t="shared" si="8"/>
        <v>281110</v>
      </c>
      <c r="O28" s="618">
        <f t="shared" si="17"/>
        <v>281110</v>
      </c>
      <c r="P28" s="619"/>
      <c r="Q28" s="620"/>
      <c r="R28" s="735"/>
      <c r="S28" s="735"/>
      <c r="T28" s="620">
        <f t="shared" si="12"/>
        <v>0</v>
      </c>
      <c r="U28" s="620">
        <f t="shared" si="13"/>
        <v>0</v>
      </c>
      <c r="V28" s="594">
        <f t="shared" si="14"/>
        <v>0</v>
      </c>
      <c r="X28" s="761">
        <f t="shared" si="9"/>
        <v>0</v>
      </c>
      <c r="Y28" s="761">
        <f t="shared" si="9"/>
        <v>281110</v>
      </c>
      <c r="Z28" s="762">
        <f t="shared" si="10"/>
        <v>281110</v>
      </c>
    </row>
    <row r="29" spans="1:26" ht="76.5" customHeight="1" thickBot="1" x14ac:dyDescent="0.25">
      <c r="A29" s="539">
        <v>17</v>
      </c>
      <c r="B29" s="170" t="s">
        <v>185</v>
      </c>
      <c r="C29" s="178" t="s">
        <v>270</v>
      </c>
      <c r="D29" s="181" t="s">
        <v>271</v>
      </c>
      <c r="E29" s="646" t="s">
        <v>272</v>
      </c>
      <c r="F29" s="621">
        <v>44682</v>
      </c>
      <c r="G29" s="645">
        <v>0</v>
      </c>
      <c r="H29" s="647">
        <v>84914</v>
      </c>
      <c r="I29" s="162">
        <f>IF(YEAR($F29)=2021,G29,0)</f>
        <v>0</v>
      </c>
      <c r="J29" s="162">
        <f t="shared" si="4"/>
        <v>0</v>
      </c>
      <c r="K29" s="591">
        <f t="shared" si="5"/>
        <v>0</v>
      </c>
      <c r="L29" s="162">
        <f t="shared" si="6"/>
        <v>84914</v>
      </c>
      <c r="M29" s="591">
        <f t="shared" si="7"/>
        <v>0</v>
      </c>
      <c r="N29" s="617">
        <f t="shared" si="8"/>
        <v>0</v>
      </c>
      <c r="O29" s="618">
        <f t="shared" si="17"/>
        <v>84914</v>
      </c>
      <c r="P29" s="619"/>
      <c r="Q29" s="620"/>
      <c r="R29" s="735"/>
      <c r="S29" s="735"/>
      <c r="T29" s="620">
        <f t="shared" si="12"/>
        <v>0</v>
      </c>
      <c r="U29" s="620">
        <f t="shared" si="13"/>
        <v>0</v>
      </c>
      <c r="V29" s="594">
        <f t="shared" si="14"/>
        <v>0</v>
      </c>
      <c r="X29" s="761">
        <f t="shared" si="9"/>
        <v>0</v>
      </c>
      <c r="Y29" s="761">
        <f t="shared" si="9"/>
        <v>84914</v>
      </c>
      <c r="Z29" s="762">
        <f t="shared" si="10"/>
        <v>84914</v>
      </c>
    </row>
    <row r="30" spans="1:26" ht="82.5" customHeight="1" thickBot="1" x14ac:dyDescent="0.25">
      <c r="A30" s="174">
        <v>18</v>
      </c>
      <c r="B30" s="170" t="s">
        <v>269</v>
      </c>
      <c r="C30" s="178" t="s">
        <v>270</v>
      </c>
      <c r="D30" s="181" t="s">
        <v>271</v>
      </c>
      <c r="E30" s="646" t="s">
        <v>272</v>
      </c>
      <c r="F30" s="621">
        <v>44620</v>
      </c>
      <c r="G30" s="645">
        <v>0</v>
      </c>
      <c r="H30" s="647">
        <v>175113</v>
      </c>
      <c r="I30" s="162">
        <f t="shared" si="3"/>
        <v>0</v>
      </c>
      <c r="J30" s="162">
        <f t="shared" si="4"/>
        <v>0</v>
      </c>
      <c r="K30" s="591">
        <f t="shared" si="5"/>
        <v>0</v>
      </c>
      <c r="L30" s="162">
        <f t="shared" si="6"/>
        <v>175113</v>
      </c>
      <c r="M30" s="591">
        <f t="shared" si="7"/>
        <v>0</v>
      </c>
      <c r="N30" s="617">
        <f t="shared" si="8"/>
        <v>0</v>
      </c>
      <c r="O30" s="618">
        <f t="shared" si="17"/>
        <v>175113</v>
      </c>
      <c r="P30" s="619"/>
      <c r="Q30" s="620"/>
      <c r="R30" s="735"/>
      <c r="S30" s="735"/>
      <c r="T30" s="620">
        <f t="shared" si="12"/>
        <v>0</v>
      </c>
      <c r="U30" s="620">
        <f t="shared" si="13"/>
        <v>0</v>
      </c>
      <c r="V30" s="594">
        <f t="shared" si="14"/>
        <v>0</v>
      </c>
      <c r="X30" s="761">
        <f t="shared" si="9"/>
        <v>0</v>
      </c>
      <c r="Y30" s="761">
        <f t="shared" si="9"/>
        <v>175113</v>
      </c>
      <c r="Z30" s="762">
        <f t="shared" si="10"/>
        <v>175113</v>
      </c>
    </row>
    <row r="31" spans="1:26" ht="81.75" customHeight="1" thickBot="1" x14ac:dyDescent="0.25">
      <c r="A31" s="539">
        <v>19</v>
      </c>
      <c r="B31" s="175" t="s">
        <v>114</v>
      </c>
      <c r="C31" s="178" t="s">
        <v>270</v>
      </c>
      <c r="D31" s="181" t="s">
        <v>271</v>
      </c>
      <c r="E31" s="646" t="s">
        <v>272</v>
      </c>
      <c r="F31" s="621">
        <v>44682</v>
      </c>
      <c r="G31" s="645">
        <v>0</v>
      </c>
      <c r="H31" s="647">
        <v>23</v>
      </c>
      <c r="I31" s="162">
        <f t="shared" ref="I31:I38" si="18">IF(YEAR($F31)=2021,G31,0)</f>
        <v>0</v>
      </c>
      <c r="J31" s="162">
        <f t="shared" ref="J31:J38" si="19">IF(YEAR($F31)=2021,H31,0)</f>
        <v>0</v>
      </c>
      <c r="K31" s="591">
        <f t="shared" ref="K31:K38" si="20">IF(YEAR($F31)=2022,G31,0)</f>
        <v>0</v>
      </c>
      <c r="L31" s="162">
        <f t="shared" ref="L31:L38" si="21">IF(YEAR($F31)=2022,H31,0)</f>
        <v>23</v>
      </c>
      <c r="M31" s="591">
        <f t="shared" ref="M31:M38" si="22">IF(YEAR($F31)&gt;2022,G31,0)</f>
        <v>0</v>
      </c>
      <c r="N31" s="617">
        <f t="shared" ref="N31:N38" si="23">IF(YEAR($F31)&gt;2022,H31,0)</f>
        <v>0</v>
      </c>
      <c r="O31" s="618">
        <f t="shared" si="17"/>
        <v>23</v>
      </c>
      <c r="P31" s="619"/>
      <c r="Q31" s="620"/>
      <c r="R31" s="735"/>
      <c r="S31" s="735"/>
      <c r="T31" s="620">
        <f t="shared" si="12"/>
        <v>0</v>
      </c>
      <c r="U31" s="620">
        <f t="shared" si="13"/>
        <v>0</v>
      </c>
      <c r="V31" s="594">
        <f t="shared" si="14"/>
        <v>0</v>
      </c>
      <c r="X31" s="761">
        <f t="shared" si="9"/>
        <v>0</v>
      </c>
      <c r="Y31" s="761">
        <f t="shared" si="9"/>
        <v>23</v>
      </c>
      <c r="Z31" s="762">
        <f t="shared" si="10"/>
        <v>23</v>
      </c>
    </row>
    <row r="32" spans="1:26" ht="57.75" thickBot="1" x14ac:dyDescent="0.25">
      <c r="A32" s="174">
        <v>20</v>
      </c>
      <c r="B32" s="175" t="s">
        <v>172</v>
      </c>
      <c r="C32" s="178" t="s">
        <v>279</v>
      </c>
      <c r="D32" s="176" t="s">
        <v>193</v>
      </c>
      <c r="E32" s="581" t="s">
        <v>194</v>
      </c>
      <c r="F32" s="621">
        <v>44759</v>
      </c>
      <c r="G32" s="645">
        <v>72168.92</v>
      </c>
      <c r="H32" s="172">
        <v>27494.73</v>
      </c>
      <c r="I32" s="162">
        <f t="shared" si="18"/>
        <v>0</v>
      </c>
      <c r="J32" s="162">
        <f t="shared" si="19"/>
        <v>0</v>
      </c>
      <c r="K32" s="591">
        <f t="shared" si="20"/>
        <v>72168.92</v>
      </c>
      <c r="L32" s="162">
        <f t="shared" si="21"/>
        <v>27494.73</v>
      </c>
      <c r="M32" s="591">
        <f t="shared" si="22"/>
        <v>0</v>
      </c>
      <c r="N32" s="617">
        <f t="shared" si="23"/>
        <v>0</v>
      </c>
      <c r="O32" s="651">
        <f t="shared" ref="O32:O47" si="24">H32-2*G32</f>
        <v>-116843.11</v>
      </c>
      <c r="P32" s="652"/>
      <c r="Q32" s="653"/>
      <c r="R32" s="735"/>
      <c r="S32" s="735"/>
      <c r="T32" s="620">
        <f t="shared" si="12"/>
        <v>0</v>
      </c>
      <c r="U32" s="620">
        <f t="shared" si="13"/>
        <v>0</v>
      </c>
      <c r="V32" s="594">
        <f t="shared" si="14"/>
        <v>0</v>
      </c>
      <c r="X32" s="761">
        <f t="shared" si="9"/>
        <v>72168.92</v>
      </c>
      <c r="Y32" s="761">
        <f t="shared" si="9"/>
        <v>27494.73</v>
      </c>
      <c r="Z32" s="762">
        <f t="shared" si="10"/>
        <v>-116843.11</v>
      </c>
    </row>
    <row r="33" spans="1:26" ht="186" thickBot="1" x14ac:dyDescent="0.25">
      <c r="A33" s="539">
        <v>21</v>
      </c>
      <c r="B33" s="175" t="s">
        <v>203</v>
      </c>
      <c r="C33" s="176" t="s">
        <v>282</v>
      </c>
      <c r="D33" s="176" t="s">
        <v>280</v>
      </c>
      <c r="E33" s="581" t="s">
        <v>281</v>
      </c>
      <c r="F33" s="621">
        <v>44621</v>
      </c>
      <c r="G33" s="645">
        <v>340000</v>
      </c>
      <c r="H33" s="172">
        <v>0</v>
      </c>
      <c r="I33" s="162">
        <f t="shared" si="18"/>
        <v>0</v>
      </c>
      <c r="J33" s="162">
        <f t="shared" si="19"/>
        <v>0</v>
      </c>
      <c r="K33" s="591">
        <f t="shared" si="20"/>
        <v>340000</v>
      </c>
      <c r="L33" s="162">
        <f t="shared" si="21"/>
        <v>0</v>
      </c>
      <c r="M33" s="591">
        <f t="shared" si="22"/>
        <v>0</v>
      </c>
      <c r="N33" s="617">
        <f t="shared" si="23"/>
        <v>0</v>
      </c>
      <c r="O33" s="654">
        <f t="shared" si="24"/>
        <v>-680000</v>
      </c>
      <c r="P33" s="655"/>
      <c r="Q33" s="656"/>
      <c r="R33" s="735"/>
      <c r="S33" s="735"/>
      <c r="T33" s="620">
        <f t="shared" si="12"/>
        <v>0</v>
      </c>
      <c r="U33" s="620">
        <f t="shared" si="13"/>
        <v>0</v>
      </c>
      <c r="V33" s="594">
        <f t="shared" si="14"/>
        <v>0</v>
      </c>
      <c r="X33" s="761">
        <f t="shared" si="9"/>
        <v>340000</v>
      </c>
      <c r="Y33" s="761">
        <f t="shared" si="9"/>
        <v>0</v>
      </c>
      <c r="Z33" s="762">
        <f t="shared" si="10"/>
        <v>-680000</v>
      </c>
    </row>
    <row r="34" spans="1:26" ht="86.25" thickBot="1" x14ac:dyDescent="0.25">
      <c r="A34" s="539">
        <v>22</v>
      </c>
      <c r="B34" s="170" t="s">
        <v>102</v>
      </c>
      <c r="C34" s="657" t="s">
        <v>250</v>
      </c>
      <c r="D34" s="181" t="s">
        <v>283</v>
      </c>
      <c r="E34" s="641" t="s">
        <v>236</v>
      </c>
      <c r="F34" s="582">
        <v>44835</v>
      </c>
      <c r="G34" s="639">
        <v>438000</v>
      </c>
      <c r="H34" s="640">
        <v>2472000</v>
      </c>
      <c r="I34" s="162">
        <f t="shared" si="18"/>
        <v>0</v>
      </c>
      <c r="J34" s="162">
        <f t="shared" si="19"/>
        <v>0</v>
      </c>
      <c r="K34" s="591">
        <f t="shared" si="20"/>
        <v>438000</v>
      </c>
      <c r="L34" s="162">
        <f t="shared" si="21"/>
        <v>2472000</v>
      </c>
      <c r="M34" s="591">
        <f t="shared" si="22"/>
        <v>0</v>
      </c>
      <c r="N34" s="617">
        <f t="shared" si="23"/>
        <v>0</v>
      </c>
      <c r="O34" s="654">
        <f t="shared" si="24"/>
        <v>1596000</v>
      </c>
      <c r="P34" s="655"/>
      <c r="Q34" s="656"/>
      <c r="R34" s="735"/>
      <c r="S34" s="735"/>
      <c r="T34" s="620">
        <f t="shared" si="12"/>
        <v>0</v>
      </c>
      <c r="U34" s="620">
        <f t="shared" si="13"/>
        <v>0</v>
      </c>
      <c r="V34" s="594">
        <f t="shared" si="14"/>
        <v>0</v>
      </c>
      <c r="X34" s="761">
        <f t="shared" si="9"/>
        <v>438000</v>
      </c>
      <c r="Y34" s="761">
        <f t="shared" si="9"/>
        <v>2472000</v>
      </c>
      <c r="Z34" s="762">
        <f t="shared" si="10"/>
        <v>1596000</v>
      </c>
    </row>
    <row r="35" spans="1:26" ht="86.25" thickBot="1" x14ac:dyDescent="0.25">
      <c r="A35" s="539">
        <v>23</v>
      </c>
      <c r="B35" s="170" t="s">
        <v>102</v>
      </c>
      <c r="C35" s="657" t="s">
        <v>249</v>
      </c>
      <c r="D35" s="181" t="s">
        <v>284</v>
      </c>
      <c r="E35" s="641" t="s">
        <v>238</v>
      </c>
      <c r="F35" s="582">
        <v>44927</v>
      </c>
      <c r="G35" s="658">
        <v>2232000</v>
      </c>
      <c r="H35" s="659">
        <v>6144000</v>
      </c>
      <c r="I35" s="623">
        <f t="shared" si="18"/>
        <v>0</v>
      </c>
      <c r="J35" s="623">
        <f t="shared" si="19"/>
        <v>0</v>
      </c>
      <c r="K35" s="599">
        <f t="shared" si="20"/>
        <v>0</v>
      </c>
      <c r="L35" s="623">
        <f t="shared" si="21"/>
        <v>0</v>
      </c>
      <c r="M35" s="599">
        <f t="shared" si="22"/>
        <v>2232000</v>
      </c>
      <c r="N35" s="624">
        <f t="shared" si="23"/>
        <v>6144000</v>
      </c>
      <c r="O35" s="660">
        <f t="shared" si="24"/>
        <v>1680000</v>
      </c>
      <c r="P35" s="661"/>
      <c r="Q35" s="662"/>
      <c r="R35" s="736"/>
      <c r="S35" s="736"/>
      <c r="T35" s="627">
        <f t="shared" si="12"/>
        <v>0</v>
      </c>
      <c r="U35" s="627">
        <f t="shared" si="13"/>
        <v>0</v>
      </c>
      <c r="V35" s="628">
        <f t="shared" si="14"/>
        <v>0</v>
      </c>
      <c r="X35" s="761">
        <f t="shared" si="9"/>
        <v>2232000</v>
      </c>
      <c r="Y35" s="761">
        <f t="shared" si="9"/>
        <v>6144000</v>
      </c>
      <c r="Z35" s="762">
        <f t="shared" si="10"/>
        <v>1680000</v>
      </c>
    </row>
    <row r="36" spans="1:26" ht="57.75" thickBot="1" x14ac:dyDescent="0.25">
      <c r="A36" s="174">
        <v>24</v>
      </c>
      <c r="B36" s="170" t="s">
        <v>195</v>
      </c>
      <c r="C36" s="170" t="s">
        <v>286</v>
      </c>
      <c r="D36" s="181" t="s">
        <v>201</v>
      </c>
      <c r="E36" s="641" t="s">
        <v>202</v>
      </c>
      <c r="F36" s="582">
        <v>44774</v>
      </c>
      <c r="G36" s="663">
        <v>203150.94</v>
      </c>
      <c r="H36" s="664">
        <v>452681.05</v>
      </c>
      <c r="I36" s="606">
        <f t="shared" si="18"/>
        <v>0</v>
      </c>
      <c r="J36" s="606">
        <f t="shared" si="19"/>
        <v>0</v>
      </c>
      <c r="K36" s="607">
        <f t="shared" si="20"/>
        <v>203150.94</v>
      </c>
      <c r="L36" s="606">
        <f t="shared" si="21"/>
        <v>452681.05</v>
      </c>
      <c r="M36" s="607">
        <f t="shared" si="22"/>
        <v>0</v>
      </c>
      <c r="N36" s="608">
        <f t="shared" si="23"/>
        <v>0</v>
      </c>
      <c r="O36" s="665">
        <f t="shared" si="24"/>
        <v>46379.169999999984</v>
      </c>
      <c r="P36" s="733">
        <f>MK!R8</f>
        <v>190557</v>
      </c>
      <c r="Q36" s="733">
        <f>MK!S8</f>
        <v>447681</v>
      </c>
      <c r="R36" s="733">
        <f>MK!T8</f>
        <v>6758</v>
      </c>
      <c r="S36" s="733">
        <f>MK!U8</f>
        <v>308263</v>
      </c>
      <c r="T36" s="733">
        <f t="shared" si="12"/>
        <v>-183799</v>
      </c>
      <c r="U36" s="733">
        <f t="shared" si="13"/>
        <v>-139418</v>
      </c>
      <c r="V36" s="610">
        <f t="shared" si="14"/>
        <v>228180</v>
      </c>
      <c r="W36" s="737"/>
      <c r="X36" s="761">
        <f t="shared" si="9"/>
        <v>19351.940000000002</v>
      </c>
      <c r="Y36" s="761">
        <f t="shared" si="9"/>
        <v>313263.05</v>
      </c>
      <c r="Z36" s="762">
        <f>O36+V36</f>
        <v>274559.17</v>
      </c>
    </row>
    <row r="37" spans="1:26" ht="51" customHeight="1" thickBot="1" x14ac:dyDescent="0.25">
      <c r="A37" s="1010">
        <v>25</v>
      </c>
      <c r="B37" s="1013" t="s">
        <v>185</v>
      </c>
      <c r="C37" s="1013" t="s">
        <v>239</v>
      </c>
      <c r="D37" s="1016" t="s">
        <v>285</v>
      </c>
      <c r="E37" s="1007" t="s">
        <v>227</v>
      </c>
      <c r="F37" s="582">
        <v>44774</v>
      </c>
      <c r="G37" s="666">
        <v>6155</v>
      </c>
      <c r="H37" s="667">
        <v>70656.100000000006</v>
      </c>
      <c r="I37" s="612">
        <f t="shared" si="18"/>
        <v>0</v>
      </c>
      <c r="J37" s="612">
        <f t="shared" si="19"/>
        <v>0</v>
      </c>
      <c r="K37" s="585">
        <f t="shared" si="20"/>
        <v>6155</v>
      </c>
      <c r="L37" s="612">
        <f t="shared" si="21"/>
        <v>70656.100000000006</v>
      </c>
      <c r="M37" s="585">
        <f t="shared" si="22"/>
        <v>0</v>
      </c>
      <c r="N37" s="613">
        <f t="shared" si="23"/>
        <v>0</v>
      </c>
      <c r="O37" s="668">
        <f t="shared" si="24"/>
        <v>58346.100000000006</v>
      </c>
      <c r="P37" s="614"/>
      <c r="Q37" s="615"/>
      <c r="R37" s="615"/>
      <c r="S37" s="615"/>
      <c r="T37" s="615">
        <f t="shared" si="12"/>
        <v>0</v>
      </c>
      <c r="U37" s="615">
        <f t="shared" si="13"/>
        <v>0</v>
      </c>
      <c r="V37" s="588">
        <f t="shared" si="14"/>
        <v>0</v>
      </c>
      <c r="X37" s="761">
        <f t="shared" si="9"/>
        <v>6155</v>
      </c>
      <c r="Y37" s="761">
        <f t="shared" si="9"/>
        <v>70656.100000000006</v>
      </c>
      <c r="Z37" s="762">
        <f t="shared" si="10"/>
        <v>58346.100000000006</v>
      </c>
    </row>
    <row r="38" spans="1:26" ht="47.25" customHeight="1" thickBot="1" x14ac:dyDescent="0.25">
      <c r="A38" s="1011"/>
      <c r="B38" s="1015"/>
      <c r="C38" s="1015"/>
      <c r="D38" s="1017"/>
      <c r="E38" s="1009"/>
      <c r="F38" s="621">
        <v>45292</v>
      </c>
      <c r="G38" s="162">
        <v>0</v>
      </c>
      <c r="H38" s="162">
        <v>36023.68</v>
      </c>
      <c r="I38" s="162">
        <f t="shared" si="18"/>
        <v>0</v>
      </c>
      <c r="J38" s="162">
        <f t="shared" si="19"/>
        <v>0</v>
      </c>
      <c r="K38" s="591">
        <f t="shared" si="20"/>
        <v>0</v>
      </c>
      <c r="L38" s="162">
        <f t="shared" si="21"/>
        <v>0</v>
      </c>
      <c r="M38" s="591">
        <f t="shared" si="22"/>
        <v>0</v>
      </c>
      <c r="N38" s="617">
        <f t="shared" si="23"/>
        <v>36023.68</v>
      </c>
      <c r="O38" s="654">
        <f t="shared" si="24"/>
        <v>36023.68</v>
      </c>
      <c r="P38" s="619"/>
      <c r="Q38" s="620"/>
      <c r="R38" s="620"/>
      <c r="S38" s="620"/>
      <c r="T38" s="620">
        <f t="shared" si="12"/>
        <v>0</v>
      </c>
      <c r="U38" s="620">
        <f t="shared" si="13"/>
        <v>0</v>
      </c>
      <c r="V38" s="644">
        <f t="shared" si="14"/>
        <v>0</v>
      </c>
      <c r="X38" s="761">
        <f t="shared" si="9"/>
        <v>0</v>
      </c>
      <c r="Y38" s="761">
        <f t="shared" si="9"/>
        <v>36023.68</v>
      </c>
      <c r="Z38" s="762">
        <f t="shared" si="10"/>
        <v>36023.68</v>
      </c>
    </row>
    <row r="39" spans="1:26" ht="126.75" customHeight="1" thickBot="1" x14ac:dyDescent="0.25">
      <c r="A39" s="579">
        <v>26</v>
      </c>
      <c r="B39" s="580" t="s">
        <v>169</v>
      </c>
      <c r="C39" s="580" t="s">
        <v>220</v>
      </c>
      <c r="D39" s="181" t="s">
        <v>295</v>
      </c>
      <c r="E39" s="669" t="s">
        <v>216</v>
      </c>
      <c r="F39" s="621">
        <v>44501</v>
      </c>
      <c r="G39" s="639">
        <v>0</v>
      </c>
      <c r="H39" s="640">
        <v>121</v>
      </c>
      <c r="I39" s="162">
        <f t="shared" ref="I39:I47" si="25">IF(YEAR($F39)=2021,G39,0)</f>
        <v>0</v>
      </c>
      <c r="J39" s="162">
        <f t="shared" ref="J39:J47" si="26">IF(YEAR($F39)=2021,H39,0)</f>
        <v>121</v>
      </c>
      <c r="K39" s="591">
        <f t="shared" ref="K39:K47" si="27">IF(YEAR($F39)=2022,G39,0)</f>
        <v>0</v>
      </c>
      <c r="L39" s="162">
        <f t="shared" ref="L39:L47" si="28">IF(YEAR($F39)=2022,H39,0)</f>
        <v>0</v>
      </c>
      <c r="M39" s="591">
        <f t="shared" ref="M39:M47" si="29">IF(YEAR($F39)&gt;2022,G39,0)</f>
        <v>0</v>
      </c>
      <c r="N39" s="617">
        <f t="shared" ref="N39:N47" si="30">IF(YEAR($F39)&gt;2022,H39,0)</f>
        <v>0</v>
      </c>
      <c r="O39" s="654">
        <f t="shared" si="24"/>
        <v>121</v>
      </c>
      <c r="P39" s="619"/>
      <c r="Q39" s="620"/>
      <c r="R39" s="620"/>
      <c r="S39" s="620"/>
      <c r="T39" s="620">
        <f t="shared" si="12"/>
        <v>0</v>
      </c>
      <c r="U39" s="620">
        <f t="shared" si="13"/>
        <v>0</v>
      </c>
      <c r="V39" s="594">
        <f t="shared" si="14"/>
        <v>0</v>
      </c>
      <c r="X39" s="761">
        <f t="shared" si="9"/>
        <v>0</v>
      </c>
      <c r="Y39" s="761">
        <f t="shared" si="9"/>
        <v>121</v>
      </c>
      <c r="Z39" s="762">
        <f t="shared" si="10"/>
        <v>121</v>
      </c>
    </row>
    <row r="40" spans="1:26" ht="102.75" customHeight="1" thickBot="1" x14ac:dyDescent="0.25">
      <c r="A40" s="535">
        <v>27</v>
      </c>
      <c r="B40" s="170" t="s">
        <v>223</v>
      </c>
      <c r="C40" s="170" t="s">
        <v>242</v>
      </c>
      <c r="D40" s="181" t="s">
        <v>296</v>
      </c>
      <c r="E40" s="641" t="s">
        <v>230</v>
      </c>
      <c r="F40" s="582">
        <v>44835</v>
      </c>
      <c r="G40" s="666">
        <v>0</v>
      </c>
      <c r="H40" s="667">
        <v>76176</v>
      </c>
      <c r="I40" s="612">
        <f t="shared" si="25"/>
        <v>0</v>
      </c>
      <c r="J40" s="612">
        <f t="shared" si="26"/>
        <v>0</v>
      </c>
      <c r="K40" s="585">
        <f t="shared" si="27"/>
        <v>0</v>
      </c>
      <c r="L40" s="612">
        <f t="shared" si="28"/>
        <v>76176</v>
      </c>
      <c r="M40" s="585">
        <f t="shared" si="29"/>
        <v>0</v>
      </c>
      <c r="N40" s="613">
        <f t="shared" si="30"/>
        <v>0</v>
      </c>
      <c r="O40" s="668">
        <f t="shared" si="24"/>
        <v>76176</v>
      </c>
      <c r="P40" s="614"/>
      <c r="Q40" s="615"/>
      <c r="R40" s="615"/>
      <c r="S40" s="615"/>
      <c r="T40" s="615">
        <f t="shared" si="12"/>
        <v>0</v>
      </c>
      <c r="U40" s="615">
        <f t="shared" si="13"/>
        <v>0</v>
      </c>
      <c r="V40" s="588">
        <f t="shared" si="14"/>
        <v>0</v>
      </c>
      <c r="X40" s="761">
        <f t="shared" si="9"/>
        <v>0</v>
      </c>
      <c r="Y40" s="761">
        <f t="shared" si="9"/>
        <v>76176</v>
      </c>
      <c r="Z40" s="762">
        <f t="shared" si="10"/>
        <v>76176</v>
      </c>
    </row>
    <row r="41" spans="1:26" ht="72" thickBot="1" x14ac:dyDescent="0.25">
      <c r="A41" s="579">
        <v>28</v>
      </c>
      <c r="B41" s="175" t="s">
        <v>114</v>
      </c>
      <c r="C41" s="170" t="s">
        <v>213</v>
      </c>
      <c r="D41" s="181" t="s">
        <v>303</v>
      </c>
      <c r="E41" s="641" t="s">
        <v>205</v>
      </c>
      <c r="F41" s="582">
        <v>44849</v>
      </c>
      <c r="G41" s="639">
        <v>3258</v>
      </c>
      <c r="H41" s="640">
        <v>0</v>
      </c>
      <c r="I41" s="162">
        <f t="shared" si="25"/>
        <v>0</v>
      </c>
      <c r="J41" s="162">
        <f t="shared" si="26"/>
        <v>0</v>
      </c>
      <c r="K41" s="591">
        <f t="shared" si="27"/>
        <v>3258</v>
      </c>
      <c r="L41" s="162">
        <f t="shared" si="28"/>
        <v>0</v>
      </c>
      <c r="M41" s="591">
        <f t="shared" si="29"/>
        <v>0</v>
      </c>
      <c r="N41" s="617">
        <f t="shared" si="30"/>
        <v>0</v>
      </c>
      <c r="O41" s="654">
        <f t="shared" si="24"/>
        <v>-6516</v>
      </c>
      <c r="P41" s="619"/>
      <c r="Q41" s="620"/>
      <c r="R41" s="620"/>
      <c r="S41" s="620"/>
      <c r="T41" s="620">
        <f t="shared" si="12"/>
        <v>0</v>
      </c>
      <c r="U41" s="620">
        <f t="shared" si="13"/>
        <v>0</v>
      </c>
      <c r="V41" s="594">
        <f t="shared" si="14"/>
        <v>0</v>
      </c>
      <c r="X41" s="761">
        <f t="shared" si="9"/>
        <v>3258</v>
      </c>
      <c r="Y41" s="761">
        <f t="shared" si="9"/>
        <v>0</v>
      </c>
      <c r="Z41" s="762">
        <f t="shared" si="10"/>
        <v>-6516</v>
      </c>
    </row>
    <row r="42" spans="1:26" ht="72" thickBot="1" x14ac:dyDescent="0.25">
      <c r="A42" s="579">
        <v>29</v>
      </c>
      <c r="B42" s="535" t="s">
        <v>187</v>
      </c>
      <c r="C42" s="178" t="s">
        <v>245</v>
      </c>
      <c r="D42" s="176" t="s">
        <v>308</v>
      </c>
      <c r="E42" s="581" t="s">
        <v>234</v>
      </c>
      <c r="F42" s="621">
        <v>44927</v>
      </c>
      <c r="G42" s="642">
        <v>1637250</v>
      </c>
      <c r="H42" s="162">
        <v>2094378</v>
      </c>
      <c r="I42" s="162">
        <f t="shared" si="25"/>
        <v>0</v>
      </c>
      <c r="J42" s="162">
        <f t="shared" si="26"/>
        <v>0</v>
      </c>
      <c r="K42" s="591">
        <f t="shared" si="27"/>
        <v>0</v>
      </c>
      <c r="L42" s="162">
        <f t="shared" si="28"/>
        <v>0</v>
      </c>
      <c r="M42" s="591">
        <f t="shared" si="29"/>
        <v>1637250</v>
      </c>
      <c r="N42" s="617">
        <f t="shared" si="30"/>
        <v>2094378</v>
      </c>
      <c r="O42" s="654">
        <f t="shared" si="24"/>
        <v>-1180122</v>
      </c>
      <c r="P42" s="643"/>
      <c r="Q42" s="644"/>
      <c r="R42" s="644"/>
      <c r="S42" s="644"/>
      <c r="T42" s="620">
        <f t="shared" si="12"/>
        <v>0</v>
      </c>
      <c r="U42" s="620">
        <f t="shared" si="13"/>
        <v>0</v>
      </c>
      <c r="V42" s="594">
        <f t="shared" si="14"/>
        <v>0</v>
      </c>
      <c r="X42" s="761">
        <f t="shared" si="9"/>
        <v>1637250</v>
      </c>
      <c r="Y42" s="761">
        <f t="shared" si="9"/>
        <v>2094378</v>
      </c>
      <c r="Z42" s="762">
        <f t="shared" si="10"/>
        <v>-1180122</v>
      </c>
    </row>
    <row r="43" spans="1:26" ht="57.75" thickBot="1" x14ac:dyDescent="0.25">
      <c r="A43" s="579">
        <v>30</v>
      </c>
      <c r="B43" s="579" t="s">
        <v>187</v>
      </c>
      <c r="C43" s="178" t="s">
        <v>305</v>
      </c>
      <c r="D43" s="176" t="s">
        <v>306</v>
      </c>
      <c r="E43" s="581" t="s">
        <v>289</v>
      </c>
      <c r="F43" s="621">
        <v>44927</v>
      </c>
      <c r="G43" s="670">
        <v>0</v>
      </c>
      <c r="H43" s="623">
        <v>1792280</v>
      </c>
      <c r="I43" s="623">
        <f t="shared" si="25"/>
        <v>0</v>
      </c>
      <c r="J43" s="623">
        <f t="shared" si="26"/>
        <v>0</v>
      </c>
      <c r="K43" s="599">
        <f t="shared" si="27"/>
        <v>0</v>
      </c>
      <c r="L43" s="623">
        <f t="shared" si="28"/>
        <v>0</v>
      </c>
      <c r="M43" s="599">
        <f t="shared" si="29"/>
        <v>0</v>
      </c>
      <c r="N43" s="624">
        <f t="shared" si="30"/>
        <v>1792280</v>
      </c>
      <c r="O43" s="660">
        <f t="shared" si="24"/>
        <v>1792280</v>
      </c>
      <c r="P43" s="671"/>
      <c r="Q43" s="672"/>
      <c r="R43" s="672"/>
      <c r="S43" s="672"/>
      <c r="T43" s="627">
        <f t="shared" si="12"/>
        <v>0</v>
      </c>
      <c r="U43" s="627">
        <f t="shared" si="13"/>
        <v>0</v>
      </c>
      <c r="V43" s="628">
        <f t="shared" si="14"/>
        <v>0</v>
      </c>
      <c r="X43" s="761">
        <f t="shared" si="9"/>
        <v>0</v>
      </c>
      <c r="Y43" s="761">
        <f t="shared" si="9"/>
        <v>1792280</v>
      </c>
      <c r="Z43" s="762">
        <f t="shared" si="10"/>
        <v>1792280</v>
      </c>
    </row>
    <row r="44" spans="1:26" ht="57.75" thickBot="1" x14ac:dyDescent="0.25">
      <c r="A44" s="535">
        <v>31</v>
      </c>
      <c r="B44" s="538" t="s">
        <v>169</v>
      </c>
      <c r="C44" s="178" t="s">
        <v>241</v>
      </c>
      <c r="D44" s="176" t="s">
        <v>314</v>
      </c>
      <c r="E44" s="581" t="s">
        <v>226</v>
      </c>
      <c r="F44" s="621">
        <v>44743</v>
      </c>
      <c r="G44" s="673">
        <v>4786</v>
      </c>
      <c r="H44" s="606">
        <v>11481062</v>
      </c>
      <c r="I44" s="606">
        <f t="shared" si="25"/>
        <v>0</v>
      </c>
      <c r="J44" s="606">
        <f t="shared" si="26"/>
        <v>0</v>
      </c>
      <c r="K44" s="607">
        <f t="shared" si="27"/>
        <v>4786</v>
      </c>
      <c r="L44" s="606">
        <f t="shared" si="28"/>
        <v>11481062</v>
      </c>
      <c r="M44" s="607">
        <f t="shared" si="29"/>
        <v>0</v>
      </c>
      <c r="N44" s="608">
        <f t="shared" si="30"/>
        <v>0</v>
      </c>
      <c r="O44" s="665">
        <f t="shared" si="24"/>
        <v>11471490</v>
      </c>
      <c r="P44" s="733">
        <f>MŽP!R9</f>
        <v>0</v>
      </c>
      <c r="Q44" s="733">
        <f>MŽP!S9</f>
        <v>5734148</v>
      </c>
      <c r="R44" s="733">
        <f>MŽP!T9</f>
        <v>1087792</v>
      </c>
      <c r="S44" s="733">
        <f>MŽP!U9</f>
        <v>0</v>
      </c>
      <c r="T44" s="733">
        <f t="shared" si="12"/>
        <v>1087792</v>
      </c>
      <c r="U44" s="733">
        <f t="shared" si="13"/>
        <v>-5734148</v>
      </c>
      <c r="V44" s="610">
        <f t="shared" si="14"/>
        <v>-7909732</v>
      </c>
      <c r="W44" s="633"/>
      <c r="X44" s="761">
        <f t="shared" si="9"/>
        <v>1092578</v>
      </c>
      <c r="Y44" s="761">
        <f t="shared" si="9"/>
        <v>5746914</v>
      </c>
      <c r="Z44" s="762">
        <f t="shared" si="10"/>
        <v>3561758</v>
      </c>
    </row>
    <row r="45" spans="1:26" ht="72" thickBot="1" x14ac:dyDescent="0.25">
      <c r="A45" s="579">
        <v>32</v>
      </c>
      <c r="B45" s="579" t="s">
        <v>187</v>
      </c>
      <c r="C45" s="657" t="s">
        <v>275</v>
      </c>
      <c r="D45" s="176" t="s">
        <v>315</v>
      </c>
      <c r="E45" s="581" t="s">
        <v>277</v>
      </c>
      <c r="F45" s="621">
        <v>44927</v>
      </c>
      <c r="G45" s="674">
        <v>26094</v>
      </c>
      <c r="H45" s="612">
        <v>97529</v>
      </c>
      <c r="I45" s="612">
        <f t="shared" si="25"/>
        <v>0</v>
      </c>
      <c r="J45" s="612">
        <f t="shared" si="26"/>
        <v>0</v>
      </c>
      <c r="K45" s="585">
        <f t="shared" si="27"/>
        <v>0</v>
      </c>
      <c r="L45" s="612">
        <f t="shared" si="28"/>
        <v>0</v>
      </c>
      <c r="M45" s="585">
        <f t="shared" si="29"/>
        <v>26094</v>
      </c>
      <c r="N45" s="613">
        <f t="shared" si="30"/>
        <v>97529</v>
      </c>
      <c r="O45" s="668">
        <f t="shared" si="24"/>
        <v>45341</v>
      </c>
      <c r="P45" s="675"/>
      <c r="Q45" s="676"/>
      <c r="R45" s="676"/>
      <c r="S45" s="676"/>
      <c r="T45" s="615">
        <f t="shared" si="12"/>
        <v>0</v>
      </c>
      <c r="U45" s="615">
        <f t="shared" si="13"/>
        <v>0</v>
      </c>
      <c r="V45" s="588">
        <f t="shared" si="14"/>
        <v>0</v>
      </c>
      <c r="X45" s="761">
        <f t="shared" si="9"/>
        <v>26094</v>
      </c>
      <c r="Y45" s="761">
        <f t="shared" si="9"/>
        <v>97529</v>
      </c>
      <c r="Z45" s="762">
        <f t="shared" si="10"/>
        <v>45341</v>
      </c>
    </row>
    <row r="46" spans="1:26" ht="57.75" thickBot="1" x14ac:dyDescent="0.25">
      <c r="A46" s="579">
        <v>33</v>
      </c>
      <c r="B46" s="178" t="s">
        <v>203</v>
      </c>
      <c r="C46" s="178" t="s">
        <v>243</v>
      </c>
      <c r="D46" s="176" t="s">
        <v>318</v>
      </c>
      <c r="E46" s="677" t="s">
        <v>237</v>
      </c>
      <c r="F46" s="678">
        <v>44927</v>
      </c>
      <c r="G46" s="642">
        <v>0</v>
      </c>
      <c r="H46" s="162">
        <v>76731</v>
      </c>
      <c r="I46" s="162">
        <f t="shared" si="25"/>
        <v>0</v>
      </c>
      <c r="J46" s="162">
        <f t="shared" si="26"/>
        <v>0</v>
      </c>
      <c r="K46" s="591">
        <f t="shared" si="27"/>
        <v>0</v>
      </c>
      <c r="L46" s="162">
        <f t="shared" si="28"/>
        <v>0</v>
      </c>
      <c r="M46" s="591">
        <f t="shared" si="29"/>
        <v>0</v>
      </c>
      <c r="N46" s="617">
        <f t="shared" si="30"/>
        <v>76731</v>
      </c>
      <c r="O46" s="654">
        <f t="shared" si="24"/>
        <v>76731</v>
      </c>
      <c r="P46" s="619"/>
      <c r="Q46" s="620"/>
      <c r="R46" s="620"/>
      <c r="S46" s="620"/>
      <c r="T46" s="620">
        <f t="shared" si="12"/>
        <v>0</v>
      </c>
      <c r="U46" s="620">
        <f t="shared" si="13"/>
        <v>0</v>
      </c>
      <c r="V46" s="594">
        <f t="shared" si="14"/>
        <v>0</v>
      </c>
      <c r="X46" s="761">
        <f t="shared" si="9"/>
        <v>0</v>
      </c>
      <c r="Y46" s="761">
        <f t="shared" si="9"/>
        <v>76731</v>
      </c>
      <c r="Z46" s="762">
        <f t="shared" si="10"/>
        <v>76731</v>
      </c>
    </row>
    <row r="47" spans="1:26" ht="100.5" thickBot="1" x14ac:dyDescent="0.25">
      <c r="A47" s="579">
        <v>34</v>
      </c>
      <c r="B47" s="579" t="s">
        <v>102</v>
      </c>
      <c r="C47" s="178" t="s">
        <v>247</v>
      </c>
      <c r="D47" s="580" t="s">
        <v>319</v>
      </c>
      <c r="E47" s="677" t="s">
        <v>235</v>
      </c>
      <c r="F47" s="582">
        <v>44805</v>
      </c>
      <c r="G47" s="658">
        <v>0</v>
      </c>
      <c r="H47" s="659">
        <v>179256</v>
      </c>
      <c r="I47" s="623">
        <f t="shared" si="25"/>
        <v>0</v>
      </c>
      <c r="J47" s="623">
        <f t="shared" si="26"/>
        <v>0</v>
      </c>
      <c r="K47" s="599">
        <f t="shared" si="27"/>
        <v>0</v>
      </c>
      <c r="L47" s="623">
        <f t="shared" si="28"/>
        <v>179256</v>
      </c>
      <c r="M47" s="599">
        <f t="shared" si="29"/>
        <v>0</v>
      </c>
      <c r="N47" s="624">
        <f t="shared" si="30"/>
        <v>0</v>
      </c>
      <c r="O47" s="660">
        <f t="shared" si="24"/>
        <v>179256</v>
      </c>
      <c r="P47" s="626"/>
      <c r="Q47" s="627"/>
      <c r="R47" s="627"/>
      <c r="S47" s="627"/>
      <c r="T47" s="627">
        <f t="shared" si="12"/>
        <v>0</v>
      </c>
      <c r="U47" s="627">
        <f t="shared" si="13"/>
        <v>0</v>
      </c>
      <c r="V47" s="628">
        <f t="shared" si="14"/>
        <v>0</v>
      </c>
      <c r="X47" s="761">
        <f t="shared" si="9"/>
        <v>0</v>
      </c>
      <c r="Y47" s="761">
        <f t="shared" si="9"/>
        <v>179256</v>
      </c>
      <c r="Z47" s="762">
        <f t="shared" si="10"/>
        <v>179256</v>
      </c>
    </row>
    <row r="48" spans="1:26" ht="72" thickBot="1" x14ac:dyDescent="0.25">
      <c r="A48" s="679">
        <v>35</v>
      </c>
      <c r="B48" s="170" t="s">
        <v>141</v>
      </c>
      <c r="C48" s="170" t="s">
        <v>327</v>
      </c>
      <c r="D48" s="181" t="s">
        <v>255</v>
      </c>
      <c r="E48" s="641" t="s">
        <v>323</v>
      </c>
      <c r="F48" s="582">
        <v>44788</v>
      </c>
      <c r="G48" s="663">
        <v>6452326</v>
      </c>
      <c r="H48" s="664">
        <v>16268903</v>
      </c>
      <c r="I48" s="606">
        <f t="shared" ref="I48:I58" si="31">IF(YEAR($F48)=2021,G48,0)</f>
        <v>0</v>
      </c>
      <c r="J48" s="606">
        <f t="shared" ref="J48:J53" si="32">IF(YEAR($F48)=2021,H48,0)</f>
        <v>0</v>
      </c>
      <c r="K48" s="607">
        <f t="shared" ref="K48:K65" si="33">IF(YEAR($F48)=2022,G48,0)</f>
        <v>6452326</v>
      </c>
      <c r="L48" s="606">
        <f t="shared" ref="L48:L53" si="34">IF(YEAR($F48)=2022,H48,0)</f>
        <v>16268903</v>
      </c>
      <c r="M48" s="607">
        <f t="shared" ref="M48:M53" si="35">IF(YEAR($F48)&gt;2022,G48,0)</f>
        <v>0</v>
      </c>
      <c r="N48" s="608">
        <f t="shared" ref="N48:N65" si="36">IF(YEAR($F48)&gt;2022,H48,0)</f>
        <v>0</v>
      </c>
      <c r="O48" s="665">
        <f t="shared" ref="O48:O54" si="37">H48-2*G48</f>
        <v>3364251</v>
      </c>
      <c r="P48" s="733">
        <f>ÚRSO!R7</f>
        <v>0</v>
      </c>
      <c r="Q48" s="733">
        <f>ÚRSO!S7</f>
        <v>2796570</v>
      </c>
      <c r="R48" s="733">
        <f>ÚRSO!T7</f>
        <v>0</v>
      </c>
      <c r="S48" s="733">
        <f>ÚRSO!U7</f>
        <v>147224</v>
      </c>
      <c r="T48" s="733">
        <f t="shared" si="12"/>
        <v>0</v>
      </c>
      <c r="U48" s="733">
        <f t="shared" si="13"/>
        <v>-2649346</v>
      </c>
      <c r="V48" s="610">
        <f t="shared" si="14"/>
        <v>-2649346</v>
      </c>
      <c r="X48" s="761">
        <f>(G48+T48)</f>
        <v>6452326</v>
      </c>
      <c r="Y48" s="761">
        <f t="shared" si="9"/>
        <v>13619557</v>
      </c>
      <c r="Z48" s="762">
        <f t="shared" si="10"/>
        <v>714905</v>
      </c>
    </row>
    <row r="49" spans="1:26" ht="72" thickBot="1" x14ac:dyDescent="0.25">
      <c r="A49" s="679">
        <v>36</v>
      </c>
      <c r="B49" s="170" t="s">
        <v>141</v>
      </c>
      <c r="C49" s="170" t="s">
        <v>328</v>
      </c>
      <c r="D49" s="181" t="s">
        <v>274</v>
      </c>
      <c r="E49" s="641" t="s">
        <v>324</v>
      </c>
      <c r="F49" s="582">
        <v>44927</v>
      </c>
      <c r="G49" s="666">
        <v>124800</v>
      </c>
      <c r="H49" s="667">
        <v>39978500</v>
      </c>
      <c r="I49" s="612">
        <f t="shared" si="31"/>
        <v>0</v>
      </c>
      <c r="J49" s="612">
        <f t="shared" si="32"/>
        <v>0</v>
      </c>
      <c r="K49" s="585">
        <f t="shared" si="33"/>
        <v>0</v>
      </c>
      <c r="L49" s="612">
        <f t="shared" si="34"/>
        <v>0</v>
      </c>
      <c r="M49" s="585">
        <f t="shared" si="35"/>
        <v>124800</v>
      </c>
      <c r="N49" s="613">
        <f t="shared" si="36"/>
        <v>39978500</v>
      </c>
      <c r="O49" s="668">
        <f t="shared" si="37"/>
        <v>39728900</v>
      </c>
      <c r="P49" s="680"/>
      <c r="Q49" s="681"/>
      <c r="R49" s="738"/>
      <c r="S49" s="738"/>
      <c r="T49" s="615">
        <f t="shared" si="12"/>
        <v>0</v>
      </c>
      <c r="U49" s="615">
        <f t="shared" si="13"/>
        <v>0</v>
      </c>
      <c r="V49" s="588">
        <f t="shared" si="14"/>
        <v>0</v>
      </c>
      <c r="X49" s="761">
        <f t="shared" si="9"/>
        <v>124800</v>
      </c>
      <c r="Y49" s="761">
        <f t="shared" si="9"/>
        <v>39978500</v>
      </c>
      <c r="Z49" s="762">
        <f t="shared" si="10"/>
        <v>39728900</v>
      </c>
    </row>
    <row r="50" spans="1:26" ht="100.5" thickBot="1" x14ac:dyDescent="0.25">
      <c r="A50" s="679">
        <v>37</v>
      </c>
      <c r="B50" s="170" t="s">
        <v>141</v>
      </c>
      <c r="C50" s="170" t="s">
        <v>248</v>
      </c>
      <c r="D50" s="181" t="s">
        <v>325</v>
      </c>
      <c r="E50" s="641" t="s">
        <v>326</v>
      </c>
      <c r="F50" s="582">
        <v>44835</v>
      </c>
      <c r="G50" s="639">
        <v>0</v>
      </c>
      <c r="H50" s="640">
        <v>18870000</v>
      </c>
      <c r="I50" s="162">
        <f t="shared" si="31"/>
        <v>0</v>
      </c>
      <c r="J50" s="162">
        <f t="shared" si="32"/>
        <v>0</v>
      </c>
      <c r="K50" s="591">
        <f t="shared" si="33"/>
        <v>0</v>
      </c>
      <c r="L50" s="162">
        <f t="shared" si="34"/>
        <v>18870000</v>
      </c>
      <c r="M50" s="591">
        <f t="shared" si="35"/>
        <v>0</v>
      </c>
      <c r="N50" s="617">
        <f t="shared" si="36"/>
        <v>0</v>
      </c>
      <c r="O50" s="654">
        <f t="shared" si="37"/>
        <v>18870000</v>
      </c>
      <c r="P50" s="682"/>
      <c r="Q50" s="683"/>
      <c r="R50" s="739"/>
      <c r="S50" s="739"/>
      <c r="T50" s="620">
        <f t="shared" si="12"/>
        <v>0</v>
      </c>
      <c r="U50" s="620">
        <f t="shared" si="13"/>
        <v>0</v>
      </c>
      <c r="V50" s="594">
        <f t="shared" si="14"/>
        <v>0</v>
      </c>
      <c r="X50" s="761">
        <f t="shared" si="9"/>
        <v>0</v>
      </c>
      <c r="Y50" s="761">
        <f t="shared" si="9"/>
        <v>18870000</v>
      </c>
      <c r="Z50" s="762">
        <f t="shared" si="10"/>
        <v>18870000</v>
      </c>
    </row>
    <row r="51" spans="1:26" ht="57.75" thickBot="1" x14ac:dyDescent="0.25">
      <c r="A51" s="679">
        <v>38</v>
      </c>
      <c r="B51" s="175" t="s">
        <v>114</v>
      </c>
      <c r="C51" s="175" t="s">
        <v>330</v>
      </c>
      <c r="D51" s="684" t="s">
        <v>329</v>
      </c>
      <c r="E51" s="685" t="s">
        <v>263</v>
      </c>
      <c r="F51" s="582">
        <v>44927</v>
      </c>
      <c r="G51" s="639">
        <v>0</v>
      </c>
      <c r="H51" s="640">
        <v>8555</v>
      </c>
      <c r="I51" s="162">
        <f t="shared" si="31"/>
        <v>0</v>
      </c>
      <c r="J51" s="162">
        <f t="shared" si="32"/>
        <v>0</v>
      </c>
      <c r="K51" s="591">
        <f t="shared" si="33"/>
        <v>0</v>
      </c>
      <c r="L51" s="162">
        <f t="shared" si="34"/>
        <v>0</v>
      </c>
      <c r="M51" s="591">
        <f t="shared" si="35"/>
        <v>0</v>
      </c>
      <c r="N51" s="617">
        <f t="shared" si="36"/>
        <v>8555</v>
      </c>
      <c r="O51" s="654">
        <f t="shared" si="37"/>
        <v>8555</v>
      </c>
      <c r="P51" s="682"/>
      <c r="Q51" s="683"/>
      <c r="R51" s="739"/>
      <c r="S51" s="739"/>
      <c r="T51" s="620">
        <f t="shared" si="12"/>
        <v>0</v>
      </c>
      <c r="U51" s="620">
        <f t="shared" si="13"/>
        <v>0</v>
      </c>
      <c r="V51" s="594">
        <f t="shared" si="14"/>
        <v>0</v>
      </c>
      <c r="X51" s="761">
        <f t="shared" si="9"/>
        <v>0</v>
      </c>
      <c r="Y51" s="761">
        <f t="shared" si="9"/>
        <v>8555</v>
      </c>
      <c r="Z51" s="762">
        <f t="shared" si="10"/>
        <v>8555</v>
      </c>
    </row>
    <row r="52" spans="1:26" ht="100.5" thickBot="1" x14ac:dyDescent="0.25">
      <c r="A52" s="579">
        <v>39</v>
      </c>
      <c r="B52" s="579" t="s">
        <v>102</v>
      </c>
      <c r="C52" s="178" t="s">
        <v>342</v>
      </c>
      <c r="D52" s="580" t="s">
        <v>341</v>
      </c>
      <c r="E52" s="677" t="s">
        <v>316</v>
      </c>
      <c r="F52" s="582">
        <v>45017</v>
      </c>
      <c r="G52" s="640">
        <v>415300</v>
      </c>
      <c r="H52" s="640">
        <v>0</v>
      </c>
      <c r="I52" s="162">
        <f t="shared" si="31"/>
        <v>0</v>
      </c>
      <c r="J52" s="162">
        <f t="shared" si="32"/>
        <v>0</v>
      </c>
      <c r="K52" s="591">
        <f>IF(YEAR($F52)=2022,G52,0)</f>
        <v>0</v>
      </c>
      <c r="L52" s="162">
        <f t="shared" si="34"/>
        <v>0</v>
      </c>
      <c r="M52" s="591">
        <f t="shared" si="35"/>
        <v>415300</v>
      </c>
      <c r="N52" s="617">
        <f t="shared" si="36"/>
        <v>0</v>
      </c>
      <c r="O52" s="654">
        <f t="shared" si="37"/>
        <v>-830600</v>
      </c>
      <c r="P52" s="682"/>
      <c r="Q52" s="683"/>
      <c r="R52" s="739"/>
      <c r="S52" s="739"/>
      <c r="T52" s="620">
        <f t="shared" si="12"/>
        <v>0</v>
      </c>
      <c r="U52" s="620">
        <f t="shared" si="13"/>
        <v>0</v>
      </c>
      <c r="V52" s="644">
        <f t="shared" si="14"/>
        <v>0</v>
      </c>
      <c r="X52" s="761">
        <f t="shared" si="9"/>
        <v>415300</v>
      </c>
      <c r="Y52" s="761">
        <f t="shared" si="9"/>
        <v>0</v>
      </c>
      <c r="Z52" s="762">
        <f t="shared" si="10"/>
        <v>-830600</v>
      </c>
    </row>
    <row r="53" spans="1:26" ht="100.5" thickBot="1" x14ac:dyDescent="0.25">
      <c r="A53" s="579">
        <v>40</v>
      </c>
      <c r="B53" s="580" t="s">
        <v>169</v>
      </c>
      <c r="C53" s="178" t="s">
        <v>292</v>
      </c>
      <c r="D53" s="176" t="s">
        <v>343</v>
      </c>
      <c r="E53" s="581" t="s">
        <v>288</v>
      </c>
      <c r="F53" s="621">
        <v>44927</v>
      </c>
      <c r="G53" s="686">
        <v>199779</v>
      </c>
      <c r="H53" s="686">
        <v>12705</v>
      </c>
      <c r="I53" s="686">
        <f t="shared" si="31"/>
        <v>0</v>
      </c>
      <c r="J53" s="686">
        <f t="shared" si="32"/>
        <v>0</v>
      </c>
      <c r="K53" s="687">
        <f t="shared" si="33"/>
        <v>0</v>
      </c>
      <c r="L53" s="686">
        <f t="shared" si="34"/>
        <v>0</v>
      </c>
      <c r="M53" s="687">
        <f t="shared" si="35"/>
        <v>199779</v>
      </c>
      <c r="N53" s="688">
        <f t="shared" si="36"/>
        <v>12705</v>
      </c>
      <c r="O53" s="689">
        <f t="shared" si="37"/>
        <v>-386853</v>
      </c>
      <c r="P53" s="690"/>
      <c r="Q53" s="691"/>
      <c r="R53" s="740"/>
      <c r="S53" s="740"/>
      <c r="T53" s="731">
        <f t="shared" si="12"/>
        <v>0</v>
      </c>
      <c r="U53" s="731">
        <f t="shared" si="13"/>
        <v>0</v>
      </c>
      <c r="V53" s="692">
        <f t="shared" si="14"/>
        <v>0</v>
      </c>
      <c r="X53" s="761">
        <f t="shared" si="9"/>
        <v>199779</v>
      </c>
      <c r="Y53" s="761">
        <f t="shared" si="9"/>
        <v>12705</v>
      </c>
      <c r="Z53" s="762">
        <f t="shared" si="10"/>
        <v>-386853</v>
      </c>
    </row>
    <row r="54" spans="1:26" ht="72" thickBot="1" x14ac:dyDescent="0.25">
      <c r="A54" s="579">
        <v>41</v>
      </c>
      <c r="B54" s="170" t="s">
        <v>141</v>
      </c>
      <c r="C54" s="693" t="s">
        <v>350</v>
      </c>
      <c r="D54" s="694" t="s">
        <v>320</v>
      </c>
      <c r="E54" s="695" t="s">
        <v>351</v>
      </c>
      <c r="F54" s="582">
        <v>45292</v>
      </c>
      <c r="G54" s="640">
        <v>79200</v>
      </c>
      <c r="H54" s="640">
        <v>0</v>
      </c>
      <c r="I54" s="162">
        <f t="shared" si="31"/>
        <v>0</v>
      </c>
      <c r="J54" s="162">
        <f t="shared" ref="J54:J65" si="38">IF(YEAR($F54)=2021,H54,0)</f>
        <v>0</v>
      </c>
      <c r="K54" s="591">
        <f t="shared" ref="K54:K60" si="39">IF(YEAR($F54)=2022,G54,0)</f>
        <v>0</v>
      </c>
      <c r="L54" s="162">
        <f t="shared" ref="L54:L65" si="40">IF(YEAR($F54)=2022,H54,0)</f>
        <v>0</v>
      </c>
      <c r="M54" s="591">
        <f t="shared" ref="M54:M60" si="41">IF(YEAR($F54)&gt;2022,G54,0)</f>
        <v>79200</v>
      </c>
      <c r="N54" s="617">
        <f t="shared" ref="N54:N61" si="42">IF(YEAR($F54)&gt;2022,H54,0)</f>
        <v>0</v>
      </c>
      <c r="O54" s="654">
        <f t="shared" si="37"/>
        <v>-158400</v>
      </c>
      <c r="P54" s="682"/>
      <c r="Q54" s="683"/>
      <c r="R54" s="739"/>
      <c r="S54" s="739"/>
      <c r="T54" s="620">
        <f t="shared" si="12"/>
        <v>0</v>
      </c>
      <c r="U54" s="620">
        <f t="shared" si="13"/>
        <v>0</v>
      </c>
      <c r="V54" s="644">
        <f t="shared" si="14"/>
        <v>0</v>
      </c>
      <c r="X54" s="761">
        <f t="shared" si="9"/>
        <v>79200</v>
      </c>
      <c r="Y54" s="761">
        <f t="shared" si="9"/>
        <v>0</v>
      </c>
      <c r="Z54" s="762">
        <f t="shared" si="10"/>
        <v>-158400</v>
      </c>
    </row>
    <row r="55" spans="1:26" ht="57.75" thickBot="1" x14ac:dyDescent="0.25">
      <c r="A55" s="579">
        <v>42</v>
      </c>
      <c r="B55" s="181" t="s">
        <v>169</v>
      </c>
      <c r="C55" s="178" t="s">
        <v>352</v>
      </c>
      <c r="D55" s="178" t="s">
        <v>353</v>
      </c>
      <c r="E55" s="581" t="s">
        <v>231</v>
      </c>
      <c r="F55" s="621">
        <v>45108</v>
      </c>
      <c r="G55" s="612">
        <v>168626</v>
      </c>
      <c r="H55" s="612">
        <v>221771</v>
      </c>
      <c r="I55" s="612">
        <f t="shared" si="31"/>
        <v>0</v>
      </c>
      <c r="J55" s="612">
        <f t="shared" si="38"/>
        <v>0</v>
      </c>
      <c r="K55" s="585">
        <f t="shared" si="39"/>
        <v>0</v>
      </c>
      <c r="L55" s="612">
        <f t="shared" si="40"/>
        <v>0</v>
      </c>
      <c r="M55" s="585">
        <f t="shared" si="41"/>
        <v>168626</v>
      </c>
      <c r="N55" s="613">
        <f t="shared" si="42"/>
        <v>221771</v>
      </c>
      <c r="O55" s="668">
        <f t="shared" ref="O55:O65" si="43">H55-2*G55</f>
        <v>-115481</v>
      </c>
      <c r="P55" s="680"/>
      <c r="Q55" s="681"/>
      <c r="R55" s="738"/>
      <c r="S55" s="738"/>
      <c r="T55" s="615">
        <f t="shared" si="12"/>
        <v>0</v>
      </c>
      <c r="U55" s="615">
        <f t="shared" si="13"/>
        <v>0</v>
      </c>
      <c r="V55" s="676">
        <f t="shared" si="14"/>
        <v>0</v>
      </c>
      <c r="X55" s="761">
        <f t="shared" si="9"/>
        <v>168626</v>
      </c>
      <c r="Y55" s="761">
        <f t="shared" si="9"/>
        <v>221771</v>
      </c>
      <c r="Z55" s="762">
        <f t="shared" si="10"/>
        <v>-115481</v>
      </c>
    </row>
    <row r="56" spans="1:26" ht="143.25" thickBot="1" x14ac:dyDescent="0.25">
      <c r="A56" s="579">
        <v>43</v>
      </c>
      <c r="B56" s="579" t="s">
        <v>203</v>
      </c>
      <c r="C56" s="170" t="s">
        <v>222</v>
      </c>
      <c r="D56" s="181" t="s">
        <v>366</v>
      </c>
      <c r="E56" s="677" t="s">
        <v>218</v>
      </c>
      <c r="F56" s="678">
        <v>44927</v>
      </c>
      <c r="G56" s="674">
        <v>0</v>
      </c>
      <c r="H56" s="612">
        <v>412</v>
      </c>
      <c r="I56" s="612">
        <f t="shared" si="31"/>
        <v>0</v>
      </c>
      <c r="J56" s="612">
        <f t="shared" si="38"/>
        <v>0</v>
      </c>
      <c r="K56" s="585">
        <f t="shared" si="39"/>
        <v>0</v>
      </c>
      <c r="L56" s="612">
        <f t="shared" si="40"/>
        <v>0</v>
      </c>
      <c r="M56" s="585">
        <f t="shared" si="41"/>
        <v>0</v>
      </c>
      <c r="N56" s="613">
        <f t="shared" si="42"/>
        <v>412</v>
      </c>
      <c r="O56" s="668">
        <f t="shared" si="43"/>
        <v>412</v>
      </c>
      <c r="P56" s="680"/>
      <c r="Q56" s="681"/>
      <c r="R56" s="738"/>
      <c r="S56" s="738"/>
      <c r="T56" s="615">
        <f t="shared" si="12"/>
        <v>0</v>
      </c>
      <c r="U56" s="615">
        <f t="shared" si="13"/>
        <v>0</v>
      </c>
      <c r="V56" s="588">
        <f t="shared" si="14"/>
        <v>0</v>
      </c>
      <c r="X56" s="761">
        <f t="shared" si="9"/>
        <v>0</v>
      </c>
      <c r="Y56" s="761">
        <f t="shared" si="9"/>
        <v>412</v>
      </c>
      <c r="Z56" s="762">
        <f t="shared" si="10"/>
        <v>412</v>
      </c>
    </row>
    <row r="57" spans="1:26" ht="86.25" thickBot="1" x14ac:dyDescent="0.25">
      <c r="A57" s="579">
        <v>44</v>
      </c>
      <c r="B57" s="579" t="s">
        <v>203</v>
      </c>
      <c r="C57" s="176" t="s">
        <v>291</v>
      </c>
      <c r="D57" s="176" t="s">
        <v>367</v>
      </c>
      <c r="E57" s="581" t="s">
        <v>287</v>
      </c>
      <c r="F57" s="621">
        <v>44927</v>
      </c>
      <c r="G57" s="642">
        <v>0</v>
      </c>
      <c r="H57" s="162">
        <v>1023</v>
      </c>
      <c r="I57" s="162">
        <f t="shared" si="31"/>
        <v>0</v>
      </c>
      <c r="J57" s="162">
        <f t="shared" si="38"/>
        <v>0</v>
      </c>
      <c r="K57" s="591">
        <f t="shared" si="39"/>
        <v>0</v>
      </c>
      <c r="L57" s="162">
        <f t="shared" si="40"/>
        <v>0</v>
      </c>
      <c r="M57" s="591">
        <f t="shared" si="41"/>
        <v>0</v>
      </c>
      <c r="N57" s="617">
        <f t="shared" si="42"/>
        <v>1023</v>
      </c>
      <c r="O57" s="654">
        <f t="shared" si="43"/>
        <v>1023</v>
      </c>
      <c r="P57" s="682"/>
      <c r="Q57" s="683"/>
      <c r="R57" s="739"/>
      <c r="S57" s="739"/>
      <c r="T57" s="620">
        <f t="shared" si="12"/>
        <v>0</v>
      </c>
      <c r="U57" s="620">
        <f t="shared" si="13"/>
        <v>0</v>
      </c>
      <c r="V57" s="594">
        <f t="shared" si="14"/>
        <v>0</v>
      </c>
      <c r="X57" s="761">
        <f t="shared" si="9"/>
        <v>0</v>
      </c>
      <c r="Y57" s="761">
        <f t="shared" si="9"/>
        <v>1023</v>
      </c>
      <c r="Z57" s="762">
        <f t="shared" si="10"/>
        <v>1023</v>
      </c>
    </row>
    <row r="58" spans="1:26" ht="100.5" thickBot="1" x14ac:dyDescent="0.25">
      <c r="A58" s="579">
        <v>45</v>
      </c>
      <c r="B58" s="181" t="s">
        <v>146</v>
      </c>
      <c r="C58" s="170" t="s">
        <v>368</v>
      </c>
      <c r="D58" s="181" t="s">
        <v>369</v>
      </c>
      <c r="E58" s="641" t="s">
        <v>232</v>
      </c>
      <c r="F58" s="582">
        <v>44835</v>
      </c>
      <c r="G58" s="639">
        <v>108</v>
      </c>
      <c r="H58" s="640">
        <v>0</v>
      </c>
      <c r="I58" s="162">
        <f t="shared" si="31"/>
        <v>0</v>
      </c>
      <c r="J58" s="162">
        <f t="shared" si="38"/>
        <v>0</v>
      </c>
      <c r="K58" s="591">
        <f t="shared" si="39"/>
        <v>108</v>
      </c>
      <c r="L58" s="162">
        <f t="shared" si="40"/>
        <v>0</v>
      </c>
      <c r="M58" s="591">
        <f t="shared" si="41"/>
        <v>0</v>
      </c>
      <c r="N58" s="617">
        <f t="shared" si="42"/>
        <v>0</v>
      </c>
      <c r="O58" s="654">
        <f t="shared" si="43"/>
        <v>-216</v>
      </c>
      <c r="P58" s="682"/>
      <c r="Q58" s="683"/>
      <c r="R58" s="739"/>
      <c r="S58" s="739"/>
      <c r="T58" s="620">
        <f t="shared" si="12"/>
        <v>0</v>
      </c>
      <c r="U58" s="620">
        <f t="shared" si="13"/>
        <v>0</v>
      </c>
      <c r="V58" s="594">
        <f t="shared" si="14"/>
        <v>0</v>
      </c>
      <c r="X58" s="761">
        <f t="shared" si="9"/>
        <v>108</v>
      </c>
      <c r="Y58" s="761">
        <f t="shared" si="9"/>
        <v>0</v>
      </c>
      <c r="Z58" s="762">
        <f t="shared" si="10"/>
        <v>-216</v>
      </c>
    </row>
    <row r="59" spans="1:26" ht="57.75" thickBot="1" x14ac:dyDescent="0.25">
      <c r="A59" s="579">
        <v>46</v>
      </c>
      <c r="B59" s="170" t="s">
        <v>195</v>
      </c>
      <c r="C59" s="170" t="s">
        <v>261</v>
      </c>
      <c r="D59" s="181" t="s">
        <v>373</v>
      </c>
      <c r="E59" s="641" t="s">
        <v>265</v>
      </c>
      <c r="F59" s="582">
        <v>44927</v>
      </c>
      <c r="G59" s="639">
        <v>0</v>
      </c>
      <c r="H59" s="640">
        <v>1138818</v>
      </c>
      <c r="I59" s="162">
        <f t="shared" ref="I59:I65" si="44">IF(YEAR($F59)=2021,G59,0)</f>
        <v>0</v>
      </c>
      <c r="J59" s="162">
        <f t="shared" si="38"/>
        <v>0</v>
      </c>
      <c r="K59" s="591">
        <f t="shared" si="39"/>
        <v>0</v>
      </c>
      <c r="L59" s="162">
        <f t="shared" si="40"/>
        <v>0</v>
      </c>
      <c r="M59" s="591">
        <f t="shared" si="41"/>
        <v>0</v>
      </c>
      <c r="N59" s="617">
        <f t="shared" si="42"/>
        <v>1138818</v>
      </c>
      <c r="O59" s="654">
        <f t="shared" si="43"/>
        <v>1138818</v>
      </c>
      <c r="P59" s="682"/>
      <c r="Q59" s="683"/>
      <c r="R59" s="739"/>
      <c r="S59" s="739"/>
      <c r="T59" s="620">
        <f t="shared" si="12"/>
        <v>0</v>
      </c>
      <c r="U59" s="620">
        <f t="shared" si="13"/>
        <v>0</v>
      </c>
      <c r="V59" s="594">
        <f t="shared" si="14"/>
        <v>0</v>
      </c>
      <c r="X59" s="761">
        <f t="shared" si="9"/>
        <v>0</v>
      </c>
      <c r="Y59" s="761">
        <f t="shared" si="9"/>
        <v>1138818</v>
      </c>
      <c r="Z59" s="762">
        <f>O59+V59</f>
        <v>1138818</v>
      </c>
    </row>
    <row r="60" spans="1:26" ht="57.75" thickBot="1" x14ac:dyDescent="0.25">
      <c r="A60" s="579">
        <v>47</v>
      </c>
      <c r="B60" s="178" t="s">
        <v>203</v>
      </c>
      <c r="C60" s="178" t="s">
        <v>244</v>
      </c>
      <c r="D60" s="176" t="s">
        <v>374</v>
      </c>
      <c r="E60" s="581" t="s">
        <v>233</v>
      </c>
      <c r="F60" s="621">
        <v>44927</v>
      </c>
      <c r="G60" s="642">
        <v>0</v>
      </c>
      <c r="H60" s="162">
        <v>4097</v>
      </c>
      <c r="I60" s="162">
        <f t="shared" si="44"/>
        <v>0</v>
      </c>
      <c r="J60" s="162">
        <f t="shared" si="38"/>
        <v>0</v>
      </c>
      <c r="K60" s="591">
        <f t="shared" si="39"/>
        <v>0</v>
      </c>
      <c r="L60" s="162">
        <f t="shared" si="40"/>
        <v>0</v>
      </c>
      <c r="M60" s="591">
        <f t="shared" si="41"/>
        <v>0</v>
      </c>
      <c r="N60" s="617">
        <f t="shared" si="42"/>
        <v>4097</v>
      </c>
      <c r="O60" s="654">
        <f t="shared" si="43"/>
        <v>4097</v>
      </c>
      <c r="P60" s="682"/>
      <c r="Q60" s="683"/>
      <c r="R60" s="739"/>
      <c r="S60" s="739"/>
      <c r="T60" s="620">
        <f t="shared" si="12"/>
        <v>0</v>
      </c>
      <c r="U60" s="620">
        <f t="shared" si="13"/>
        <v>0</v>
      </c>
      <c r="V60" s="594">
        <f t="shared" si="14"/>
        <v>0</v>
      </c>
      <c r="X60" s="761">
        <f t="shared" si="9"/>
        <v>0</v>
      </c>
      <c r="Y60" s="761">
        <f t="shared" si="9"/>
        <v>4097</v>
      </c>
      <c r="Z60" s="762">
        <f t="shared" si="10"/>
        <v>4097</v>
      </c>
    </row>
    <row r="61" spans="1:26" ht="114.75" thickBot="1" x14ac:dyDescent="0.25">
      <c r="A61" s="579">
        <v>48</v>
      </c>
      <c r="B61" s="170" t="s">
        <v>141</v>
      </c>
      <c r="C61" s="579" t="s">
        <v>376</v>
      </c>
      <c r="D61" s="580" t="s">
        <v>375</v>
      </c>
      <c r="E61" s="677" t="s">
        <v>322</v>
      </c>
      <c r="F61" s="582">
        <v>45017</v>
      </c>
      <c r="G61" s="639">
        <v>225341</v>
      </c>
      <c r="H61" s="640">
        <v>0</v>
      </c>
      <c r="I61" s="162">
        <f t="shared" si="44"/>
        <v>0</v>
      </c>
      <c r="J61" s="162">
        <f t="shared" si="38"/>
        <v>0</v>
      </c>
      <c r="K61" s="591">
        <f t="shared" si="33"/>
        <v>0</v>
      </c>
      <c r="L61" s="162">
        <f t="shared" si="40"/>
        <v>0</v>
      </c>
      <c r="M61" s="591">
        <f>IF(YEAR($F61)&gt;2022,G61,0)</f>
        <v>225341</v>
      </c>
      <c r="N61" s="617">
        <f t="shared" si="42"/>
        <v>0</v>
      </c>
      <c r="O61" s="654">
        <f t="shared" si="43"/>
        <v>-450682</v>
      </c>
      <c r="P61" s="682"/>
      <c r="Q61" s="683"/>
      <c r="R61" s="739"/>
      <c r="S61" s="739"/>
      <c r="T61" s="620">
        <f t="shared" si="12"/>
        <v>0</v>
      </c>
      <c r="U61" s="620">
        <f t="shared" si="13"/>
        <v>0</v>
      </c>
      <c r="V61" s="594">
        <f t="shared" si="14"/>
        <v>0</v>
      </c>
      <c r="X61" s="761">
        <f t="shared" si="9"/>
        <v>225341</v>
      </c>
      <c r="Y61" s="761">
        <f t="shared" si="9"/>
        <v>0</v>
      </c>
      <c r="Z61" s="762">
        <f t="shared" si="10"/>
        <v>-450682</v>
      </c>
    </row>
    <row r="62" spans="1:26" ht="72" thickBot="1" x14ac:dyDescent="0.25">
      <c r="A62" s="579">
        <v>49</v>
      </c>
      <c r="B62" s="178" t="s">
        <v>203</v>
      </c>
      <c r="C62" s="178" t="s">
        <v>294</v>
      </c>
      <c r="D62" s="176" t="s">
        <v>377</v>
      </c>
      <c r="E62" s="581" t="s">
        <v>378</v>
      </c>
      <c r="F62" s="621">
        <v>44927</v>
      </c>
      <c r="G62" s="642">
        <v>1420875</v>
      </c>
      <c r="H62" s="162">
        <v>0</v>
      </c>
      <c r="I62" s="162">
        <f t="shared" si="44"/>
        <v>0</v>
      </c>
      <c r="J62" s="162">
        <f t="shared" si="38"/>
        <v>0</v>
      </c>
      <c r="K62" s="591">
        <f t="shared" si="33"/>
        <v>0</v>
      </c>
      <c r="L62" s="162">
        <f t="shared" si="40"/>
        <v>0</v>
      </c>
      <c r="M62" s="591">
        <f>IF(YEAR($F62)&gt;2022,G62,0)</f>
        <v>1420875</v>
      </c>
      <c r="N62" s="617">
        <f t="shared" si="36"/>
        <v>0</v>
      </c>
      <c r="O62" s="654">
        <f t="shared" si="43"/>
        <v>-2841750</v>
      </c>
      <c r="P62" s="682"/>
      <c r="Q62" s="683"/>
      <c r="R62" s="739"/>
      <c r="S62" s="739"/>
      <c r="T62" s="620">
        <f t="shared" si="12"/>
        <v>0</v>
      </c>
      <c r="U62" s="620">
        <f t="shared" si="13"/>
        <v>0</v>
      </c>
      <c r="V62" s="594">
        <f t="shared" si="14"/>
        <v>0</v>
      </c>
      <c r="X62" s="761">
        <f t="shared" si="9"/>
        <v>1420875</v>
      </c>
      <c r="Y62" s="761">
        <f t="shared" si="9"/>
        <v>0</v>
      </c>
      <c r="Z62" s="762">
        <f t="shared" si="10"/>
        <v>-2841750</v>
      </c>
    </row>
    <row r="63" spans="1:26" ht="57.75" thickBot="1" x14ac:dyDescent="0.25">
      <c r="A63" s="579">
        <v>50</v>
      </c>
      <c r="B63" s="579" t="s">
        <v>187</v>
      </c>
      <c r="C63" s="178" t="s">
        <v>382</v>
      </c>
      <c r="D63" s="176" t="s">
        <v>380</v>
      </c>
      <c r="E63" s="677" t="s">
        <v>358</v>
      </c>
      <c r="F63" s="621">
        <v>45292</v>
      </c>
      <c r="G63" s="642">
        <v>103750</v>
      </c>
      <c r="H63" s="162">
        <v>0</v>
      </c>
      <c r="I63" s="162">
        <f t="shared" si="44"/>
        <v>0</v>
      </c>
      <c r="J63" s="162">
        <f t="shared" si="38"/>
        <v>0</v>
      </c>
      <c r="K63" s="591">
        <f t="shared" si="33"/>
        <v>0</v>
      </c>
      <c r="L63" s="162">
        <f t="shared" si="40"/>
        <v>0</v>
      </c>
      <c r="M63" s="591">
        <f>IF(YEAR($F63)&gt;2022,G63,0)</f>
        <v>103750</v>
      </c>
      <c r="N63" s="617">
        <f t="shared" si="36"/>
        <v>0</v>
      </c>
      <c r="O63" s="654">
        <f t="shared" si="43"/>
        <v>-207500</v>
      </c>
      <c r="P63" s="643"/>
      <c r="Q63" s="644"/>
      <c r="R63" s="644"/>
      <c r="S63" s="644"/>
      <c r="T63" s="620">
        <f t="shared" si="12"/>
        <v>0</v>
      </c>
      <c r="U63" s="620">
        <f t="shared" si="13"/>
        <v>0</v>
      </c>
      <c r="V63" s="594">
        <f t="shared" si="14"/>
        <v>0</v>
      </c>
      <c r="X63" s="761">
        <f t="shared" si="9"/>
        <v>103750</v>
      </c>
      <c r="Y63" s="761">
        <f t="shared" si="9"/>
        <v>0</v>
      </c>
      <c r="Z63" s="762">
        <f t="shared" si="10"/>
        <v>-207500</v>
      </c>
    </row>
    <row r="64" spans="1:26" ht="72" thickBot="1" x14ac:dyDescent="0.25">
      <c r="A64" s="579">
        <v>51</v>
      </c>
      <c r="B64" s="579" t="s">
        <v>187</v>
      </c>
      <c r="C64" s="178" t="s">
        <v>383</v>
      </c>
      <c r="D64" s="176" t="s">
        <v>381</v>
      </c>
      <c r="E64" s="677" t="s">
        <v>359</v>
      </c>
      <c r="F64" s="621">
        <v>45292</v>
      </c>
      <c r="G64" s="642">
        <v>18750</v>
      </c>
      <c r="H64" s="162">
        <v>0</v>
      </c>
      <c r="I64" s="162">
        <f t="shared" si="44"/>
        <v>0</v>
      </c>
      <c r="J64" s="162">
        <f t="shared" si="38"/>
        <v>0</v>
      </c>
      <c r="K64" s="591">
        <f t="shared" si="33"/>
        <v>0</v>
      </c>
      <c r="L64" s="162">
        <f t="shared" si="40"/>
        <v>0</v>
      </c>
      <c r="M64" s="591">
        <f>IF(YEAR($F64)&gt;2022,G64,0)</f>
        <v>18750</v>
      </c>
      <c r="N64" s="617">
        <f t="shared" si="36"/>
        <v>0</v>
      </c>
      <c r="O64" s="654">
        <f t="shared" si="43"/>
        <v>-37500</v>
      </c>
      <c r="P64" s="643"/>
      <c r="Q64" s="644"/>
      <c r="R64" s="644"/>
      <c r="S64" s="644"/>
      <c r="T64" s="620">
        <f t="shared" si="12"/>
        <v>0</v>
      </c>
      <c r="U64" s="620">
        <f t="shared" si="13"/>
        <v>0</v>
      </c>
      <c r="V64" s="594">
        <f t="shared" si="14"/>
        <v>0</v>
      </c>
      <c r="X64" s="761">
        <f t="shared" si="9"/>
        <v>18750</v>
      </c>
      <c r="Y64" s="761">
        <f t="shared" si="9"/>
        <v>0</v>
      </c>
      <c r="Z64" s="762">
        <f t="shared" si="10"/>
        <v>-37500</v>
      </c>
    </row>
    <row r="65" spans="1:26" ht="143.25" thickBot="1" x14ac:dyDescent="0.25">
      <c r="A65" s="579">
        <v>52</v>
      </c>
      <c r="B65" s="170" t="s">
        <v>190</v>
      </c>
      <c r="C65" s="178" t="s">
        <v>384</v>
      </c>
      <c r="D65" s="181" t="s">
        <v>385</v>
      </c>
      <c r="E65" s="581" t="s">
        <v>266</v>
      </c>
      <c r="F65" s="621">
        <v>44788</v>
      </c>
      <c r="G65" s="639">
        <v>35566</v>
      </c>
      <c r="H65" s="640">
        <v>47624</v>
      </c>
      <c r="I65" s="162">
        <f t="shared" si="44"/>
        <v>0</v>
      </c>
      <c r="J65" s="162">
        <f t="shared" si="38"/>
        <v>0</v>
      </c>
      <c r="K65" s="591">
        <f t="shared" si="33"/>
        <v>35566</v>
      </c>
      <c r="L65" s="162">
        <f t="shared" si="40"/>
        <v>47624</v>
      </c>
      <c r="M65" s="591">
        <f>IF(YEAR($F65)&gt;2022,G65,0)</f>
        <v>0</v>
      </c>
      <c r="N65" s="617">
        <f t="shared" si="36"/>
        <v>0</v>
      </c>
      <c r="O65" s="654">
        <f t="shared" si="43"/>
        <v>-23508</v>
      </c>
      <c r="P65" s="682"/>
      <c r="Q65" s="683"/>
      <c r="R65" s="739"/>
      <c r="S65" s="739"/>
      <c r="T65" s="620">
        <f t="shared" si="12"/>
        <v>0</v>
      </c>
      <c r="U65" s="620">
        <f t="shared" si="13"/>
        <v>0</v>
      </c>
      <c r="V65" s="594">
        <f t="shared" si="14"/>
        <v>0</v>
      </c>
      <c r="X65" s="761">
        <f t="shared" si="9"/>
        <v>35566</v>
      </c>
      <c r="Y65" s="761">
        <f t="shared" si="9"/>
        <v>47624</v>
      </c>
      <c r="Z65" s="762">
        <f t="shared" si="10"/>
        <v>-23508</v>
      </c>
    </row>
    <row r="66" spans="1:26" ht="114.75" thickBot="1" x14ac:dyDescent="0.25">
      <c r="A66" s="535">
        <v>53</v>
      </c>
      <c r="B66" s="538" t="s">
        <v>386</v>
      </c>
      <c r="C66" s="170" t="s">
        <v>365</v>
      </c>
      <c r="D66" s="181" t="s">
        <v>387</v>
      </c>
      <c r="E66" s="641" t="s">
        <v>357</v>
      </c>
      <c r="F66" s="582">
        <v>45108</v>
      </c>
      <c r="G66" s="639">
        <v>232214</v>
      </c>
      <c r="H66" s="640">
        <v>0</v>
      </c>
      <c r="I66" s="162">
        <f>IF(YEAR($F66)=2021,G66,0)</f>
        <v>0</v>
      </c>
      <c r="J66" s="162">
        <f t="shared" ref="J66:J73" si="45">IF(YEAR($F66)=2021,H66,0)</f>
        <v>0</v>
      </c>
      <c r="K66" s="591">
        <f t="shared" ref="K66:K73" si="46">IF(YEAR($F66)=2022,G66,0)</f>
        <v>0</v>
      </c>
      <c r="L66" s="162">
        <f t="shared" ref="L66:L73" si="47">IF(YEAR($F66)=2022,H66,0)</f>
        <v>0</v>
      </c>
      <c r="M66" s="591">
        <f t="shared" ref="M66:M73" si="48">IF(YEAR($F66)&gt;2022,G66,0)</f>
        <v>232214</v>
      </c>
      <c r="N66" s="617">
        <f t="shared" ref="N66:N73" si="49">IF(YEAR($F66)&gt;2022,H66,0)</f>
        <v>0</v>
      </c>
      <c r="O66" s="654">
        <f t="shared" ref="O66:O73" si="50">H66-2*G66</f>
        <v>-464428</v>
      </c>
      <c r="P66" s="682"/>
      <c r="Q66" s="683"/>
      <c r="R66" s="739"/>
      <c r="S66" s="739"/>
      <c r="T66" s="620">
        <f t="shared" si="12"/>
        <v>0</v>
      </c>
      <c r="U66" s="620">
        <f t="shared" si="13"/>
        <v>0</v>
      </c>
      <c r="V66" s="594">
        <f t="shared" si="14"/>
        <v>0</v>
      </c>
      <c r="X66" s="761">
        <f t="shared" si="9"/>
        <v>232214</v>
      </c>
      <c r="Y66" s="761">
        <f t="shared" si="9"/>
        <v>0</v>
      </c>
      <c r="Z66" s="762">
        <f t="shared" si="10"/>
        <v>-464428</v>
      </c>
    </row>
    <row r="67" spans="1:26" ht="86.25" thickBot="1" x14ac:dyDescent="0.25">
      <c r="A67" s="535">
        <v>54</v>
      </c>
      <c r="B67" s="170" t="s">
        <v>223</v>
      </c>
      <c r="C67" s="170" t="s">
        <v>407</v>
      </c>
      <c r="D67" s="181" t="s">
        <v>408</v>
      </c>
      <c r="E67" s="641" t="s">
        <v>409</v>
      </c>
      <c r="F67" s="582">
        <v>45139</v>
      </c>
      <c r="G67" s="639">
        <v>0</v>
      </c>
      <c r="H67" s="640">
        <v>98335</v>
      </c>
      <c r="I67" s="162">
        <f t="shared" ref="I67:I73" si="51">IF(YEAR($F67)=2021,G67,0)</f>
        <v>0</v>
      </c>
      <c r="J67" s="162">
        <f t="shared" si="45"/>
        <v>0</v>
      </c>
      <c r="K67" s="591">
        <f t="shared" si="46"/>
        <v>0</v>
      </c>
      <c r="L67" s="162">
        <f t="shared" si="47"/>
        <v>0</v>
      </c>
      <c r="M67" s="591">
        <f t="shared" si="48"/>
        <v>0</v>
      </c>
      <c r="N67" s="617">
        <f t="shared" si="49"/>
        <v>98335</v>
      </c>
      <c r="O67" s="654">
        <f t="shared" si="50"/>
        <v>98335</v>
      </c>
      <c r="P67" s="682"/>
      <c r="Q67" s="683"/>
      <c r="R67" s="739"/>
      <c r="S67" s="739"/>
      <c r="T67" s="620">
        <f t="shared" si="12"/>
        <v>0</v>
      </c>
      <c r="U67" s="620">
        <f t="shared" si="13"/>
        <v>0</v>
      </c>
      <c r="V67" s="594">
        <f t="shared" si="14"/>
        <v>0</v>
      </c>
      <c r="X67" s="761">
        <f t="shared" si="9"/>
        <v>0</v>
      </c>
      <c r="Y67" s="761">
        <f t="shared" si="9"/>
        <v>98335</v>
      </c>
      <c r="Z67" s="762">
        <f t="shared" si="10"/>
        <v>98335</v>
      </c>
    </row>
    <row r="68" spans="1:26" ht="57.75" thickBot="1" x14ac:dyDescent="0.25">
      <c r="A68" s="535">
        <v>55</v>
      </c>
      <c r="B68" s="170" t="s">
        <v>172</v>
      </c>
      <c r="C68" s="178" t="s">
        <v>411</v>
      </c>
      <c r="D68" s="176" t="s">
        <v>410</v>
      </c>
      <c r="E68" s="581" t="s">
        <v>412</v>
      </c>
      <c r="F68" s="621">
        <v>45352</v>
      </c>
      <c r="G68" s="642">
        <v>102447</v>
      </c>
      <c r="H68" s="162">
        <v>6276542</v>
      </c>
      <c r="I68" s="162">
        <f t="shared" si="51"/>
        <v>0</v>
      </c>
      <c r="J68" s="162">
        <f t="shared" si="45"/>
        <v>0</v>
      </c>
      <c r="K68" s="591">
        <f t="shared" si="46"/>
        <v>0</v>
      </c>
      <c r="L68" s="162">
        <f t="shared" si="47"/>
        <v>0</v>
      </c>
      <c r="M68" s="591">
        <f t="shared" si="48"/>
        <v>102447</v>
      </c>
      <c r="N68" s="617">
        <f t="shared" si="49"/>
        <v>6276542</v>
      </c>
      <c r="O68" s="654">
        <f t="shared" si="50"/>
        <v>6071648</v>
      </c>
      <c r="P68" s="682"/>
      <c r="Q68" s="683"/>
      <c r="R68" s="739"/>
      <c r="S68" s="739"/>
      <c r="T68" s="620">
        <f t="shared" si="12"/>
        <v>0</v>
      </c>
      <c r="U68" s="620">
        <f t="shared" si="13"/>
        <v>0</v>
      </c>
      <c r="V68" s="594">
        <f t="shared" si="14"/>
        <v>0</v>
      </c>
      <c r="X68" s="761">
        <f t="shared" si="9"/>
        <v>102447</v>
      </c>
      <c r="Y68" s="761">
        <f t="shared" si="9"/>
        <v>6276542</v>
      </c>
      <c r="Z68" s="762">
        <f>O68+V68</f>
        <v>6071648</v>
      </c>
    </row>
    <row r="69" spans="1:26" ht="86.25" thickBot="1" x14ac:dyDescent="0.25">
      <c r="A69" s="535">
        <v>56</v>
      </c>
      <c r="B69" s="535" t="s">
        <v>187</v>
      </c>
      <c r="C69" s="178" t="s">
        <v>208</v>
      </c>
      <c r="D69" s="176" t="s">
        <v>413</v>
      </c>
      <c r="E69" s="581" t="s">
        <v>229</v>
      </c>
      <c r="F69" s="621">
        <v>44927</v>
      </c>
      <c r="G69" s="642">
        <v>0</v>
      </c>
      <c r="H69" s="162">
        <v>25784</v>
      </c>
      <c r="I69" s="162">
        <f t="shared" si="51"/>
        <v>0</v>
      </c>
      <c r="J69" s="162">
        <f t="shared" si="45"/>
        <v>0</v>
      </c>
      <c r="K69" s="591">
        <f t="shared" si="46"/>
        <v>0</v>
      </c>
      <c r="L69" s="162">
        <f t="shared" si="47"/>
        <v>0</v>
      </c>
      <c r="M69" s="591">
        <f t="shared" si="48"/>
        <v>0</v>
      </c>
      <c r="N69" s="617">
        <f t="shared" si="49"/>
        <v>25784</v>
      </c>
      <c r="O69" s="654">
        <f t="shared" si="50"/>
        <v>25784</v>
      </c>
      <c r="P69" s="643"/>
      <c r="Q69" s="644"/>
      <c r="R69" s="644"/>
      <c r="S69" s="644"/>
      <c r="T69" s="620">
        <f t="shared" si="12"/>
        <v>0</v>
      </c>
      <c r="U69" s="620">
        <f t="shared" si="13"/>
        <v>0</v>
      </c>
      <c r="V69" s="594">
        <f t="shared" si="14"/>
        <v>0</v>
      </c>
      <c r="X69" s="761">
        <f t="shared" si="9"/>
        <v>0</v>
      </c>
      <c r="Y69" s="761">
        <f t="shared" si="9"/>
        <v>25784</v>
      </c>
      <c r="Z69" s="762">
        <f t="shared" si="10"/>
        <v>25784</v>
      </c>
    </row>
    <row r="70" spans="1:26" ht="114.75" thickBot="1" x14ac:dyDescent="0.25">
      <c r="A70" s="535">
        <v>57</v>
      </c>
      <c r="B70" s="170" t="s">
        <v>141</v>
      </c>
      <c r="C70" s="537" t="s">
        <v>415</v>
      </c>
      <c r="D70" s="696" t="s">
        <v>416</v>
      </c>
      <c r="E70" s="697" t="s">
        <v>321</v>
      </c>
      <c r="F70" s="621">
        <v>45017</v>
      </c>
      <c r="G70" s="642">
        <v>6710000</v>
      </c>
      <c r="H70" s="162">
        <v>16872491</v>
      </c>
      <c r="I70" s="162">
        <f t="shared" si="51"/>
        <v>0</v>
      </c>
      <c r="J70" s="162">
        <f t="shared" si="45"/>
        <v>0</v>
      </c>
      <c r="K70" s="591">
        <f t="shared" si="46"/>
        <v>0</v>
      </c>
      <c r="L70" s="162">
        <f t="shared" si="47"/>
        <v>0</v>
      </c>
      <c r="M70" s="591">
        <f t="shared" si="48"/>
        <v>6710000</v>
      </c>
      <c r="N70" s="617">
        <f t="shared" si="49"/>
        <v>16872491</v>
      </c>
      <c r="O70" s="654">
        <f t="shared" si="50"/>
        <v>3452491</v>
      </c>
      <c r="P70" s="682"/>
      <c r="Q70" s="683"/>
      <c r="R70" s="739"/>
      <c r="S70" s="739"/>
      <c r="T70" s="620">
        <f t="shared" si="12"/>
        <v>0</v>
      </c>
      <c r="U70" s="620">
        <f t="shared" si="13"/>
        <v>0</v>
      </c>
      <c r="V70" s="594">
        <f t="shared" si="14"/>
        <v>0</v>
      </c>
      <c r="X70" s="761">
        <f t="shared" si="9"/>
        <v>6710000</v>
      </c>
      <c r="Y70" s="761">
        <f t="shared" si="9"/>
        <v>16872491</v>
      </c>
      <c r="Z70" s="762">
        <f t="shared" si="10"/>
        <v>3452491</v>
      </c>
    </row>
    <row r="71" spans="1:26" ht="72" thickBot="1" x14ac:dyDescent="0.25">
      <c r="A71" s="535">
        <v>58</v>
      </c>
      <c r="B71" s="170" t="s">
        <v>386</v>
      </c>
      <c r="C71" s="170" t="s">
        <v>209</v>
      </c>
      <c r="D71" s="181" t="s">
        <v>418</v>
      </c>
      <c r="E71" s="641" t="s">
        <v>419</v>
      </c>
      <c r="F71" s="582">
        <v>45108</v>
      </c>
      <c r="G71" s="639">
        <v>22038</v>
      </c>
      <c r="H71" s="640">
        <v>0</v>
      </c>
      <c r="I71" s="162">
        <f t="shared" si="51"/>
        <v>0</v>
      </c>
      <c r="J71" s="162">
        <f t="shared" si="45"/>
        <v>0</v>
      </c>
      <c r="K71" s="591">
        <f t="shared" si="46"/>
        <v>0</v>
      </c>
      <c r="L71" s="162">
        <f t="shared" si="47"/>
        <v>0</v>
      </c>
      <c r="M71" s="591">
        <f t="shared" si="48"/>
        <v>22038</v>
      </c>
      <c r="N71" s="617">
        <f t="shared" si="49"/>
        <v>0</v>
      </c>
      <c r="O71" s="654">
        <f t="shared" si="50"/>
        <v>-44076</v>
      </c>
      <c r="P71" s="682"/>
      <c r="Q71" s="683"/>
      <c r="R71" s="739"/>
      <c r="S71" s="739"/>
      <c r="T71" s="620">
        <f t="shared" si="12"/>
        <v>0</v>
      </c>
      <c r="U71" s="620">
        <f t="shared" si="13"/>
        <v>0</v>
      </c>
      <c r="V71" s="594">
        <f t="shared" si="14"/>
        <v>0</v>
      </c>
      <c r="X71" s="761">
        <f t="shared" si="9"/>
        <v>22038</v>
      </c>
      <c r="Y71" s="761">
        <f t="shared" si="9"/>
        <v>0</v>
      </c>
      <c r="Z71" s="762">
        <f t="shared" si="10"/>
        <v>-44076</v>
      </c>
    </row>
    <row r="72" spans="1:26" ht="129" thickBot="1" x14ac:dyDescent="0.25">
      <c r="A72" s="535">
        <v>59</v>
      </c>
      <c r="B72" s="170" t="s">
        <v>190</v>
      </c>
      <c r="C72" s="170" t="s">
        <v>212</v>
      </c>
      <c r="D72" s="181" t="s">
        <v>420</v>
      </c>
      <c r="E72" s="641" t="s">
        <v>206</v>
      </c>
      <c r="F72" s="582">
        <v>44713</v>
      </c>
      <c r="G72" s="639">
        <v>95516</v>
      </c>
      <c r="H72" s="640">
        <v>2716223</v>
      </c>
      <c r="I72" s="162">
        <f t="shared" si="51"/>
        <v>0</v>
      </c>
      <c r="J72" s="162">
        <f t="shared" si="45"/>
        <v>0</v>
      </c>
      <c r="K72" s="591">
        <f t="shared" si="46"/>
        <v>95516</v>
      </c>
      <c r="L72" s="162">
        <f t="shared" si="47"/>
        <v>2716223</v>
      </c>
      <c r="M72" s="591">
        <f t="shared" si="48"/>
        <v>0</v>
      </c>
      <c r="N72" s="617">
        <f t="shared" si="49"/>
        <v>0</v>
      </c>
      <c r="O72" s="654">
        <f t="shared" si="50"/>
        <v>2525191</v>
      </c>
      <c r="P72" s="682"/>
      <c r="Q72" s="683"/>
      <c r="R72" s="739"/>
      <c r="S72" s="739"/>
      <c r="T72" s="620">
        <f t="shared" si="12"/>
        <v>0</v>
      </c>
      <c r="U72" s="620">
        <f t="shared" si="13"/>
        <v>0</v>
      </c>
      <c r="V72" s="594">
        <f t="shared" si="14"/>
        <v>0</v>
      </c>
      <c r="X72" s="761">
        <f t="shared" ref="X72:Y111" si="52">(G72+T72)</f>
        <v>95516</v>
      </c>
      <c r="Y72" s="761">
        <f t="shared" si="52"/>
        <v>2716223</v>
      </c>
      <c r="Z72" s="762">
        <f t="shared" si="10"/>
        <v>2525191</v>
      </c>
    </row>
    <row r="73" spans="1:26" ht="57.75" thickBot="1" x14ac:dyDescent="0.25">
      <c r="A73" s="535">
        <v>60</v>
      </c>
      <c r="B73" s="170" t="s">
        <v>190</v>
      </c>
      <c r="C73" s="170" t="s">
        <v>191</v>
      </c>
      <c r="D73" s="181" t="s">
        <v>421</v>
      </c>
      <c r="E73" s="641" t="s">
        <v>192</v>
      </c>
      <c r="F73" s="582">
        <v>45292</v>
      </c>
      <c r="G73" s="639">
        <v>9294000</v>
      </c>
      <c r="H73" s="640">
        <v>0</v>
      </c>
      <c r="I73" s="162">
        <f t="shared" si="51"/>
        <v>0</v>
      </c>
      <c r="J73" s="162">
        <f t="shared" si="45"/>
        <v>0</v>
      </c>
      <c r="K73" s="591">
        <f t="shared" si="46"/>
        <v>0</v>
      </c>
      <c r="L73" s="162">
        <f t="shared" si="47"/>
        <v>0</v>
      </c>
      <c r="M73" s="591">
        <f t="shared" si="48"/>
        <v>9294000</v>
      </c>
      <c r="N73" s="617">
        <f t="shared" si="49"/>
        <v>0</v>
      </c>
      <c r="O73" s="654">
        <f t="shared" si="50"/>
        <v>-18588000</v>
      </c>
      <c r="P73" s="682"/>
      <c r="Q73" s="683"/>
      <c r="R73" s="739"/>
      <c r="S73" s="739"/>
      <c r="T73" s="620">
        <f t="shared" si="12"/>
        <v>0</v>
      </c>
      <c r="U73" s="620">
        <f t="shared" si="13"/>
        <v>0</v>
      </c>
      <c r="V73" s="594">
        <f t="shared" si="14"/>
        <v>0</v>
      </c>
      <c r="X73" s="761">
        <f t="shared" si="52"/>
        <v>9294000</v>
      </c>
      <c r="Y73" s="761">
        <f t="shared" si="52"/>
        <v>0</v>
      </c>
      <c r="Z73" s="762">
        <f t="shared" ref="Z73:Z111" si="53">O73+V73</f>
        <v>-18588000</v>
      </c>
    </row>
    <row r="74" spans="1:26" ht="114.75" thickBot="1" x14ac:dyDescent="0.25">
      <c r="A74" s="535">
        <v>61</v>
      </c>
      <c r="B74" s="170" t="s">
        <v>190</v>
      </c>
      <c r="C74" s="178" t="s">
        <v>240</v>
      </c>
      <c r="D74" s="176" t="s">
        <v>422</v>
      </c>
      <c r="E74" s="581" t="s">
        <v>225</v>
      </c>
      <c r="F74" s="621">
        <v>44743</v>
      </c>
      <c r="G74" s="642">
        <v>0</v>
      </c>
      <c r="H74" s="162">
        <v>12279</v>
      </c>
      <c r="I74" s="162">
        <f>IF(YEAR($F74)=2021,G74,0)</f>
        <v>0</v>
      </c>
      <c r="J74" s="162">
        <f>IF(YEAR($F74)=2021,H74,0)</f>
        <v>0</v>
      </c>
      <c r="K74" s="591">
        <f>IF(YEAR($F74)=2022,G74,0)</f>
        <v>0</v>
      </c>
      <c r="L74" s="162">
        <f>IF(YEAR($F74)=2022,H74,0)</f>
        <v>12279</v>
      </c>
      <c r="M74" s="591">
        <f>IF(YEAR($F74)&gt;2022,G74,0)</f>
        <v>0</v>
      </c>
      <c r="N74" s="617">
        <f>IF(YEAR($F74)&gt;2022,H74,0)</f>
        <v>0</v>
      </c>
      <c r="O74" s="654">
        <f>H74-2*G74</f>
        <v>12279</v>
      </c>
      <c r="P74" s="682"/>
      <c r="Q74" s="683"/>
      <c r="R74" s="739"/>
      <c r="S74" s="739"/>
      <c r="T74" s="620">
        <f t="shared" si="12"/>
        <v>0</v>
      </c>
      <c r="U74" s="620">
        <f t="shared" si="13"/>
        <v>0</v>
      </c>
      <c r="V74" s="594">
        <f t="shared" si="14"/>
        <v>0</v>
      </c>
      <c r="X74" s="761">
        <f t="shared" si="52"/>
        <v>0</v>
      </c>
      <c r="Y74" s="761">
        <f t="shared" si="52"/>
        <v>12279</v>
      </c>
      <c r="Z74" s="762">
        <f t="shared" si="53"/>
        <v>12279</v>
      </c>
    </row>
    <row r="75" spans="1:26" ht="100.5" thickBot="1" x14ac:dyDescent="0.25">
      <c r="A75" s="679">
        <v>62</v>
      </c>
      <c r="B75" s="178" t="s">
        <v>190</v>
      </c>
      <c r="C75" s="178" t="s">
        <v>431</v>
      </c>
      <c r="D75" s="176" t="s">
        <v>432</v>
      </c>
      <c r="E75" s="581" t="s">
        <v>430</v>
      </c>
      <c r="F75" s="621">
        <v>44927</v>
      </c>
      <c r="G75" s="642">
        <v>0</v>
      </c>
      <c r="H75" s="162">
        <v>432478</v>
      </c>
      <c r="I75" s="162">
        <f t="shared" ref="I75:I82" si="54">IF(YEAR($F75)=2021,G75,0)</f>
        <v>0</v>
      </c>
      <c r="J75" s="162">
        <f t="shared" ref="J75:J83" si="55">IF(YEAR($F75)=2021,H75,0)</f>
        <v>0</v>
      </c>
      <c r="K75" s="591">
        <f t="shared" ref="K75:K82" si="56">IF(YEAR($F75)=2022,G75,0)</f>
        <v>0</v>
      </c>
      <c r="L75" s="162">
        <f t="shared" ref="L75:L83" si="57">IF(YEAR($F75)=2022,H75,0)</f>
        <v>0</v>
      </c>
      <c r="M75" s="591">
        <f t="shared" ref="M75:M83" si="58">IF(YEAR($F75)&gt;2022,G75,0)</f>
        <v>0</v>
      </c>
      <c r="N75" s="617">
        <f t="shared" ref="N75:N83" si="59">IF(YEAR($F75)&gt;2022,H75,0)</f>
        <v>432478</v>
      </c>
      <c r="O75" s="654">
        <f t="shared" ref="O75:O83" si="60">H75-2*G75</f>
        <v>432478</v>
      </c>
      <c r="P75" s="682"/>
      <c r="Q75" s="683"/>
      <c r="R75" s="739"/>
      <c r="S75" s="739"/>
      <c r="T75" s="620">
        <f t="shared" si="12"/>
        <v>0</v>
      </c>
      <c r="U75" s="620">
        <f t="shared" si="13"/>
        <v>0</v>
      </c>
      <c r="V75" s="594">
        <f t="shared" si="14"/>
        <v>0</v>
      </c>
      <c r="X75" s="761">
        <f t="shared" si="52"/>
        <v>0</v>
      </c>
      <c r="Y75" s="761">
        <f t="shared" si="52"/>
        <v>432478</v>
      </c>
      <c r="Z75" s="762">
        <f t="shared" si="53"/>
        <v>432478</v>
      </c>
    </row>
    <row r="76" spans="1:26" ht="129" thickBot="1" x14ac:dyDescent="0.25">
      <c r="A76" s="535">
        <v>63</v>
      </c>
      <c r="B76" s="170" t="s">
        <v>149</v>
      </c>
      <c r="C76" s="170" t="s">
        <v>246</v>
      </c>
      <c r="D76" s="181" t="s">
        <v>435</v>
      </c>
      <c r="E76" s="641" t="s">
        <v>436</v>
      </c>
      <c r="F76" s="582">
        <v>44696</v>
      </c>
      <c r="G76" s="639">
        <v>0</v>
      </c>
      <c r="H76" s="640">
        <v>6723</v>
      </c>
      <c r="I76" s="162">
        <f t="shared" si="54"/>
        <v>0</v>
      </c>
      <c r="J76" s="162">
        <f t="shared" si="55"/>
        <v>0</v>
      </c>
      <c r="K76" s="591">
        <f t="shared" si="56"/>
        <v>0</v>
      </c>
      <c r="L76" s="162">
        <f t="shared" si="57"/>
        <v>6723</v>
      </c>
      <c r="M76" s="591">
        <f t="shared" si="58"/>
        <v>0</v>
      </c>
      <c r="N76" s="617">
        <f t="shared" si="59"/>
        <v>0</v>
      </c>
      <c r="O76" s="654">
        <f t="shared" si="60"/>
        <v>6723</v>
      </c>
      <c r="P76" s="682"/>
      <c r="Q76" s="683"/>
      <c r="R76" s="739"/>
      <c r="S76" s="739"/>
      <c r="T76" s="620">
        <f t="shared" ref="T76:T127" si="61">R76-P76</f>
        <v>0</v>
      </c>
      <c r="U76" s="620">
        <f t="shared" ref="U76:U127" si="62">S76-Q76</f>
        <v>0</v>
      </c>
      <c r="V76" s="594">
        <f t="shared" ref="V76:V127" si="63">-T76*2+U76</f>
        <v>0</v>
      </c>
      <c r="X76" s="761">
        <f t="shared" si="52"/>
        <v>0</v>
      </c>
      <c r="Y76" s="761">
        <f t="shared" si="52"/>
        <v>6723</v>
      </c>
      <c r="Z76" s="762">
        <f t="shared" si="53"/>
        <v>6723</v>
      </c>
    </row>
    <row r="77" spans="1:26" ht="100.5" thickBot="1" x14ac:dyDescent="0.25">
      <c r="A77" s="679">
        <v>64</v>
      </c>
      <c r="B77" s="170" t="s">
        <v>149</v>
      </c>
      <c r="C77" s="170" t="s">
        <v>440</v>
      </c>
      <c r="D77" s="181" t="s">
        <v>433</v>
      </c>
      <c r="E77" s="641" t="s">
        <v>434</v>
      </c>
      <c r="F77" s="582">
        <v>44805</v>
      </c>
      <c r="G77" s="639">
        <v>1417452</v>
      </c>
      <c r="H77" s="640">
        <v>0</v>
      </c>
      <c r="I77" s="162">
        <f t="shared" si="54"/>
        <v>0</v>
      </c>
      <c r="J77" s="162">
        <f t="shared" si="55"/>
        <v>0</v>
      </c>
      <c r="K77" s="591">
        <f t="shared" si="56"/>
        <v>1417452</v>
      </c>
      <c r="L77" s="162">
        <f t="shared" si="57"/>
        <v>0</v>
      </c>
      <c r="M77" s="591">
        <f t="shared" si="58"/>
        <v>0</v>
      </c>
      <c r="N77" s="617">
        <f t="shared" si="59"/>
        <v>0</v>
      </c>
      <c r="O77" s="654">
        <f t="shared" si="60"/>
        <v>-2834904</v>
      </c>
      <c r="P77" s="682"/>
      <c r="Q77" s="683"/>
      <c r="R77" s="739"/>
      <c r="S77" s="739"/>
      <c r="T77" s="620">
        <f t="shared" si="61"/>
        <v>0</v>
      </c>
      <c r="U77" s="620">
        <f t="shared" si="62"/>
        <v>0</v>
      </c>
      <c r="V77" s="594">
        <f t="shared" si="63"/>
        <v>0</v>
      </c>
      <c r="X77" s="761">
        <f t="shared" si="52"/>
        <v>1417452</v>
      </c>
      <c r="Y77" s="761">
        <f t="shared" si="52"/>
        <v>0</v>
      </c>
      <c r="Z77" s="762">
        <f t="shared" si="53"/>
        <v>-2834904</v>
      </c>
    </row>
    <row r="78" spans="1:26" ht="57.75" thickBot="1" x14ac:dyDescent="0.25">
      <c r="A78" s="535">
        <v>65</v>
      </c>
      <c r="B78" s="170" t="s">
        <v>149</v>
      </c>
      <c r="C78" s="178" t="s">
        <v>276</v>
      </c>
      <c r="D78" s="176" t="s">
        <v>437</v>
      </c>
      <c r="E78" s="581" t="s">
        <v>278</v>
      </c>
      <c r="F78" s="621">
        <v>44927</v>
      </c>
      <c r="G78" s="642">
        <v>497</v>
      </c>
      <c r="H78" s="162">
        <v>164</v>
      </c>
      <c r="I78" s="162">
        <f t="shared" si="54"/>
        <v>0</v>
      </c>
      <c r="J78" s="162">
        <f t="shared" si="55"/>
        <v>0</v>
      </c>
      <c r="K78" s="591">
        <f t="shared" si="56"/>
        <v>0</v>
      </c>
      <c r="L78" s="162">
        <f t="shared" si="57"/>
        <v>0</v>
      </c>
      <c r="M78" s="591">
        <f t="shared" si="58"/>
        <v>497</v>
      </c>
      <c r="N78" s="617">
        <f t="shared" si="59"/>
        <v>164</v>
      </c>
      <c r="O78" s="654">
        <f t="shared" si="60"/>
        <v>-830</v>
      </c>
      <c r="P78" s="682"/>
      <c r="Q78" s="683"/>
      <c r="R78" s="739"/>
      <c r="S78" s="739"/>
      <c r="T78" s="620">
        <f t="shared" si="61"/>
        <v>0</v>
      </c>
      <c r="U78" s="620">
        <f t="shared" si="62"/>
        <v>0</v>
      </c>
      <c r="V78" s="594">
        <f t="shared" si="63"/>
        <v>0</v>
      </c>
      <c r="X78" s="761">
        <f t="shared" si="52"/>
        <v>497</v>
      </c>
      <c r="Y78" s="761">
        <f t="shared" si="52"/>
        <v>164</v>
      </c>
      <c r="Z78" s="762">
        <f t="shared" si="53"/>
        <v>-830</v>
      </c>
    </row>
    <row r="79" spans="1:26" ht="100.5" thickBot="1" x14ac:dyDescent="0.25">
      <c r="A79" s="679">
        <v>66</v>
      </c>
      <c r="B79" s="181" t="s">
        <v>149</v>
      </c>
      <c r="C79" s="181" t="s">
        <v>337</v>
      </c>
      <c r="D79" s="181" t="s">
        <v>438</v>
      </c>
      <c r="E79" s="641" t="s">
        <v>333</v>
      </c>
      <c r="F79" s="698">
        <v>45108</v>
      </c>
      <c r="G79" s="699">
        <v>10354464</v>
      </c>
      <c r="H79" s="700">
        <v>64511</v>
      </c>
      <c r="I79" s="162">
        <f t="shared" si="54"/>
        <v>0</v>
      </c>
      <c r="J79" s="162">
        <f t="shared" si="55"/>
        <v>0</v>
      </c>
      <c r="K79" s="591">
        <f t="shared" si="56"/>
        <v>0</v>
      </c>
      <c r="L79" s="162">
        <f t="shared" si="57"/>
        <v>0</v>
      </c>
      <c r="M79" s="591">
        <f t="shared" si="58"/>
        <v>10354464</v>
      </c>
      <c r="N79" s="617">
        <f t="shared" si="59"/>
        <v>64511</v>
      </c>
      <c r="O79" s="654">
        <f t="shared" si="60"/>
        <v>-20644417</v>
      </c>
      <c r="P79" s="682"/>
      <c r="Q79" s="683"/>
      <c r="R79" s="739"/>
      <c r="S79" s="739"/>
      <c r="T79" s="620">
        <f t="shared" si="61"/>
        <v>0</v>
      </c>
      <c r="U79" s="620">
        <f t="shared" si="62"/>
        <v>0</v>
      </c>
      <c r="V79" s="594">
        <f t="shared" si="63"/>
        <v>0</v>
      </c>
      <c r="X79" s="761">
        <f t="shared" si="52"/>
        <v>10354464</v>
      </c>
      <c r="Y79" s="761">
        <f t="shared" si="52"/>
        <v>64511</v>
      </c>
      <c r="Z79" s="762">
        <f t="shared" si="53"/>
        <v>-20644417</v>
      </c>
    </row>
    <row r="80" spans="1:26" ht="100.5" thickBot="1" x14ac:dyDescent="0.25">
      <c r="A80" s="535">
        <v>67</v>
      </c>
      <c r="B80" s="170" t="s">
        <v>149</v>
      </c>
      <c r="C80" s="178" t="s">
        <v>338</v>
      </c>
      <c r="D80" s="176" t="s">
        <v>439</v>
      </c>
      <c r="E80" s="677" t="s">
        <v>441</v>
      </c>
      <c r="F80" s="678">
        <v>45108</v>
      </c>
      <c r="G80" s="642">
        <v>11439648</v>
      </c>
      <c r="H80" s="162">
        <v>234258</v>
      </c>
      <c r="I80" s="162">
        <f t="shared" si="54"/>
        <v>0</v>
      </c>
      <c r="J80" s="162">
        <f t="shared" si="55"/>
        <v>0</v>
      </c>
      <c r="K80" s="591">
        <f t="shared" si="56"/>
        <v>0</v>
      </c>
      <c r="L80" s="162">
        <f t="shared" si="57"/>
        <v>0</v>
      </c>
      <c r="M80" s="591">
        <f t="shared" si="58"/>
        <v>11439648</v>
      </c>
      <c r="N80" s="617">
        <f t="shared" si="59"/>
        <v>234258</v>
      </c>
      <c r="O80" s="654">
        <f t="shared" si="60"/>
        <v>-22645038</v>
      </c>
      <c r="P80" s="682"/>
      <c r="Q80" s="683"/>
      <c r="R80" s="739"/>
      <c r="S80" s="739"/>
      <c r="T80" s="620">
        <f t="shared" si="61"/>
        <v>0</v>
      </c>
      <c r="U80" s="620">
        <f t="shared" si="62"/>
        <v>0</v>
      </c>
      <c r="V80" s="594">
        <f t="shared" si="63"/>
        <v>0</v>
      </c>
      <c r="X80" s="761">
        <f t="shared" si="52"/>
        <v>11439648</v>
      </c>
      <c r="Y80" s="761">
        <f t="shared" si="52"/>
        <v>234258</v>
      </c>
      <c r="Z80" s="762">
        <f t="shared" si="53"/>
        <v>-22645038</v>
      </c>
    </row>
    <row r="81" spans="1:26" ht="100.5" thickBot="1" x14ac:dyDescent="0.25">
      <c r="A81" s="679">
        <v>68</v>
      </c>
      <c r="B81" s="170" t="s">
        <v>149</v>
      </c>
      <c r="C81" s="178" t="s">
        <v>339</v>
      </c>
      <c r="D81" s="176" t="s">
        <v>442</v>
      </c>
      <c r="E81" s="581" t="s">
        <v>334</v>
      </c>
      <c r="F81" s="621">
        <v>45108</v>
      </c>
      <c r="G81" s="642">
        <v>889248</v>
      </c>
      <c r="H81" s="162">
        <v>219711</v>
      </c>
      <c r="I81" s="162">
        <f t="shared" si="54"/>
        <v>0</v>
      </c>
      <c r="J81" s="162">
        <f t="shared" si="55"/>
        <v>0</v>
      </c>
      <c r="K81" s="591">
        <f t="shared" si="56"/>
        <v>0</v>
      </c>
      <c r="L81" s="162">
        <f t="shared" si="57"/>
        <v>0</v>
      </c>
      <c r="M81" s="591">
        <f t="shared" si="58"/>
        <v>889248</v>
      </c>
      <c r="N81" s="617">
        <f t="shared" si="59"/>
        <v>219711</v>
      </c>
      <c r="O81" s="654">
        <f t="shared" si="60"/>
        <v>-1558785</v>
      </c>
      <c r="P81" s="682"/>
      <c r="Q81" s="683"/>
      <c r="R81" s="739"/>
      <c r="S81" s="739"/>
      <c r="T81" s="620">
        <f t="shared" si="61"/>
        <v>0</v>
      </c>
      <c r="U81" s="620">
        <f t="shared" si="62"/>
        <v>0</v>
      </c>
      <c r="V81" s="594">
        <f t="shared" si="63"/>
        <v>0</v>
      </c>
      <c r="X81" s="761">
        <f t="shared" si="52"/>
        <v>889248</v>
      </c>
      <c r="Y81" s="761">
        <f t="shared" si="52"/>
        <v>219711</v>
      </c>
      <c r="Z81" s="762">
        <f t="shared" si="53"/>
        <v>-1558785</v>
      </c>
    </row>
    <row r="82" spans="1:26" ht="129" thickBot="1" x14ac:dyDescent="0.25">
      <c r="A82" s="535">
        <v>69</v>
      </c>
      <c r="B82" s="175" t="s">
        <v>149</v>
      </c>
      <c r="C82" s="536" t="s">
        <v>348</v>
      </c>
      <c r="D82" s="701" t="s">
        <v>443</v>
      </c>
      <c r="E82" s="629" t="s">
        <v>346</v>
      </c>
      <c r="F82" s="621">
        <v>44986</v>
      </c>
      <c r="G82" s="162">
        <v>500000</v>
      </c>
      <c r="H82" s="162">
        <v>6822</v>
      </c>
      <c r="I82" s="162">
        <f t="shared" si="54"/>
        <v>0</v>
      </c>
      <c r="J82" s="162">
        <f t="shared" si="55"/>
        <v>0</v>
      </c>
      <c r="K82" s="591">
        <f t="shared" si="56"/>
        <v>0</v>
      </c>
      <c r="L82" s="162">
        <f t="shared" si="57"/>
        <v>0</v>
      </c>
      <c r="M82" s="591">
        <f t="shared" si="58"/>
        <v>500000</v>
      </c>
      <c r="N82" s="617">
        <f t="shared" si="59"/>
        <v>6822</v>
      </c>
      <c r="O82" s="654">
        <f t="shared" si="60"/>
        <v>-993178</v>
      </c>
      <c r="P82" s="682"/>
      <c r="Q82" s="683"/>
      <c r="R82" s="739"/>
      <c r="S82" s="739"/>
      <c r="T82" s="620">
        <f t="shared" si="61"/>
        <v>0</v>
      </c>
      <c r="U82" s="620">
        <f t="shared" si="62"/>
        <v>0</v>
      </c>
      <c r="V82" s="594">
        <f t="shared" si="63"/>
        <v>0</v>
      </c>
      <c r="X82" s="761">
        <f t="shared" si="52"/>
        <v>500000</v>
      </c>
      <c r="Y82" s="761">
        <f t="shared" si="52"/>
        <v>6822</v>
      </c>
      <c r="Z82" s="762">
        <f t="shared" si="53"/>
        <v>-993178</v>
      </c>
    </row>
    <row r="83" spans="1:26" ht="86.25" thickBot="1" x14ac:dyDescent="0.25">
      <c r="A83" s="579">
        <v>70</v>
      </c>
      <c r="B83" s="580" t="s">
        <v>169</v>
      </c>
      <c r="C83" s="178" t="s">
        <v>448</v>
      </c>
      <c r="D83" s="547" t="s">
        <v>445</v>
      </c>
      <c r="E83" s="677" t="s">
        <v>536</v>
      </c>
      <c r="F83" s="621">
        <v>45292</v>
      </c>
      <c r="G83" s="642">
        <v>3630000</v>
      </c>
      <c r="H83" s="162">
        <v>0</v>
      </c>
      <c r="I83" s="162">
        <f t="shared" ref="I83:I103" si="64">IF(YEAR($F83)=2021,G83,0)</f>
        <v>0</v>
      </c>
      <c r="J83" s="162">
        <f t="shared" si="55"/>
        <v>0</v>
      </c>
      <c r="K83" s="591">
        <f t="shared" ref="K83:K89" si="65">IF(YEAR($F83)=2022,G83,0)</f>
        <v>0</v>
      </c>
      <c r="L83" s="162">
        <f t="shared" si="57"/>
        <v>0</v>
      </c>
      <c r="M83" s="591">
        <f t="shared" si="58"/>
        <v>3630000</v>
      </c>
      <c r="N83" s="617">
        <f t="shared" si="59"/>
        <v>0</v>
      </c>
      <c r="O83" s="654">
        <f t="shared" si="60"/>
        <v>-7260000</v>
      </c>
      <c r="P83" s="682"/>
      <c r="Q83" s="683"/>
      <c r="R83" s="739"/>
      <c r="S83" s="739"/>
      <c r="T83" s="620">
        <f t="shared" si="61"/>
        <v>0</v>
      </c>
      <c r="U83" s="620">
        <f t="shared" si="62"/>
        <v>0</v>
      </c>
      <c r="V83" s="594">
        <f t="shared" si="63"/>
        <v>0</v>
      </c>
      <c r="X83" s="761">
        <f t="shared" si="52"/>
        <v>3630000</v>
      </c>
      <c r="Y83" s="761">
        <f t="shared" si="52"/>
        <v>0</v>
      </c>
      <c r="Z83" s="762">
        <f t="shared" si="53"/>
        <v>-7260000</v>
      </c>
    </row>
    <row r="84" spans="1:26" ht="100.5" thickBot="1" x14ac:dyDescent="0.25">
      <c r="A84" s="535">
        <v>71</v>
      </c>
      <c r="B84" s="170" t="s">
        <v>149</v>
      </c>
      <c r="C84" s="178" t="s">
        <v>339</v>
      </c>
      <c r="D84" s="176" t="s">
        <v>456</v>
      </c>
      <c r="E84" s="581" t="s">
        <v>402</v>
      </c>
      <c r="F84" s="621">
        <v>45474</v>
      </c>
      <c r="G84" s="674">
        <v>0</v>
      </c>
      <c r="H84" s="612">
        <v>889248</v>
      </c>
      <c r="I84" s="612">
        <f t="shared" si="64"/>
        <v>0</v>
      </c>
      <c r="J84" s="612">
        <f t="shared" ref="J84:J89" si="66">IF(YEAR($F84)=2021,H84,0)</f>
        <v>0</v>
      </c>
      <c r="K84" s="585">
        <f t="shared" si="65"/>
        <v>0</v>
      </c>
      <c r="L84" s="612">
        <f t="shared" ref="L84:L91" si="67">IF(YEAR($F84)=2022,H84,0)</f>
        <v>0</v>
      </c>
      <c r="M84" s="585">
        <f t="shared" ref="M84:N89" si="68">IF(YEAR($F84)&gt;2022,G84,0)</f>
        <v>0</v>
      </c>
      <c r="N84" s="613">
        <f t="shared" si="68"/>
        <v>889248</v>
      </c>
      <c r="O84" s="668">
        <f t="shared" ref="O84:O89" si="69">H84-2*G84</f>
        <v>889248</v>
      </c>
      <c r="P84" s="680"/>
      <c r="Q84" s="681"/>
      <c r="R84" s="738"/>
      <c r="S84" s="738"/>
      <c r="T84" s="615">
        <f t="shared" si="61"/>
        <v>0</v>
      </c>
      <c r="U84" s="615">
        <f t="shared" si="62"/>
        <v>0</v>
      </c>
      <c r="V84" s="588">
        <f t="shared" si="63"/>
        <v>0</v>
      </c>
      <c r="X84" s="761">
        <f t="shared" si="52"/>
        <v>0</v>
      </c>
      <c r="Y84" s="761">
        <f t="shared" si="52"/>
        <v>889248</v>
      </c>
      <c r="Z84" s="762">
        <f t="shared" si="53"/>
        <v>889248</v>
      </c>
    </row>
    <row r="85" spans="1:26" ht="100.5" thickBot="1" x14ac:dyDescent="0.25">
      <c r="A85" s="579">
        <v>72</v>
      </c>
      <c r="B85" s="170" t="s">
        <v>149</v>
      </c>
      <c r="C85" s="178" t="s">
        <v>337</v>
      </c>
      <c r="D85" s="176" t="s">
        <v>438</v>
      </c>
      <c r="E85" s="677" t="s">
        <v>403</v>
      </c>
      <c r="F85" s="621">
        <v>45474</v>
      </c>
      <c r="G85" s="642">
        <v>0</v>
      </c>
      <c r="H85" s="162">
        <v>10354464</v>
      </c>
      <c r="I85" s="162">
        <f t="shared" si="64"/>
        <v>0</v>
      </c>
      <c r="J85" s="162">
        <f t="shared" si="66"/>
        <v>0</v>
      </c>
      <c r="K85" s="591">
        <f t="shared" si="65"/>
        <v>0</v>
      </c>
      <c r="L85" s="162">
        <f t="shared" si="67"/>
        <v>0</v>
      </c>
      <c r="M85" s="591">
        <f t="shared" si="68"/>
        <v>0</v>
      </c>
      <c r="N85" s="617">
        <f t="shared" si="68"/>
        <v>10354464</v>
      </c>
      <c r="O85" s="654">
        <f t="shared" si="69"/>
        <v>10354464</v>
      </c>
      <c r="P85" s="682"/>
      <c r="Q85" s="683"/>
      <c r="R85" s="739"/>
      <c r="S85" s="739"/>
      <c r="T85" s="620">
        <f t="shared" si="61"/>
        <v>0</v>
      </c>
      <c r="U85" s="620">
        <f t="shared" si="62"/>
        <v>0</v>
      </c>
      <c r="V85" s="594">
        <f t="shared" si="63"/>
        <v>0</v>
      </c>
      <c r="X85" s="761">
        <f t="shared" si="52"/>
        <v>0</v>
      </c>
      <c r="Y85" s="761">
        <f t="shared" si="52"/>
        <v>10354464</v>
      </c>
      <c r="Z85" s="762">
        <f t="shared" si="53"/>
        <v>10354464</v>
      </c>
    </row>
    <row r="86" spans="1:26" ht="100.5" thickBot="1" x14ac:dyDescent="0.25">
      <c r="A86" s="535">
        <v>73</v>
      </c>
      <c r="B86" s="175" t="s">
        <v>149</v>
      </c>
      <c r="C86" s="175" t="s">
        <v>338</v>
      </c>
      <c r="D86" s="684" t="s">
        <v>439</v>
      </c>
      <c r="E86" s="702" t="s">
        <v>404</v>
      </c>
      <c r="F86" s="621">
        <v>45474</v>
      </c>
      <c r="G86" s="639"/>
      <c r="H86" s="700">
        <v>11439648</v>
      </c>
      <c r="I86" s="162">
        <f t="shared" si="64"/>
        <v>0</v>
      </c>
      <c r="J86" s="162">
        <f t="shared" si="66"/>
        <v>0</v>
      </c>
      <c r="K86" s="591">
        <f t="shared" si="65"/>
        <v>0</v>
      </c>
      <c r="L86" s="162">
        <f t="shared" si="67"/>
        <v>0</v>
      </c>
      <c r="M86" s="591">
        <f t="shared" si="68"/>
        <v>0</v>
      </c>
      <c r="N86" s="617">
        <f t="shared" si="68"/>
        <v>11439648</v>
      </c>
      <c r="O86" s="654">
        <f t="shared" si="69"/>
        <v>11439648</v>
      </c>
      <c r="P86" s="682"/>
      <c r="Q86" s="683"/>
      <c r="R86" s="739"/>
      <c r="S86" s="739"/>
      <c r="T86" s="620">
        <f t="shared" si="61"/>
        <v>0</v>
      </c>
      <c r="U86" s="620">
        <f t="shared" si="62"/>
        <v>0</v>
      </c>
      <c r="V86" s="594">
        <f t="shared" si="63"/>
        <v>0</v>
      </c>
      <c r="X86" s="761">
        <f t="shared" si="52"/>
        <v>0</v>
      </c>
      <c r="Y86" s="761">
        <f t="shared" si="52"/>
        <v>11439648</v>
      </c>
      <c r="Z86" s="762">
        <f t="shared" si="53"/>
        <v>11439648</v>
      </c>
    </row>
    <row r="87" spans="1:26" ht="57.75" thickBot="1" x14ac:dyDescent="0.25">
      <c r="A87" s="579">
        <v>74</v>
      </c>
      <c r="B87" s="535" t="s">
        <v>331</v>
      </c>
      <c r="C87" s="170" t="s">
        <v>471</v>
      </c>
      <c r="D87" s="181" t="s">
        <v>224</v>
      </c>
      <c r="E87" s="677" t="s">
        <v>228</v>
      </c>
      <c r="F87" s="582">
        <v>44743</v>
      </c>
      <c r="G87" s="639">
        <v>100</v>
      </c>
      <c r="H87" s="640">
        <v>0</v>
      </c>
      <c r="I87" s="162">
        <f t="shared" si="64"/>
        <v>0</v>
      </c>
      <c r="J87" s="162">
        <f t="shared" si="66"/>
        <v>0</v>
      </c>
      <c r="K87" s="591">
        <f t="shared" si="65"/>
        <v>100</v>
      </c>
      <c r="L87" s="162">
        <f t="shared" si="67"/>
        <v>0</v>
      </c>
      <c r="M87" s="591">
        <f t="shared" si="68"/>
        <v>0</v>
      </c>
      <c r="N87" s="617">
        <f t="shared" si="68"/>
        <v>0</v>
      </c>
      <c r="O87" s="654">
        <f t="shared" si="69"/>
        <v>-200</v>
      </c>
      <c r="P87" s="682"/>
      <c r="Q87" s="683"/>
      <c r="R87" s="739"/>
      <c r="S87" s="739"/>
      <c r="T87" s="620">
        <f t="shared" si="61"/>
        <v>0</v>
      </c>
      <c r="U87" s="620">
        <f t="shared" si="62"/>
        <v>0</v>
      </c>
      <c r="V87" s="594">
        <f t="shared" si="63"/>
        <v>0</v>
      </c>
      <c r="X87" s="761">
        <f t="shared" si="52"/>
        <v>100</v>
      </c>
      <c r="Y87" s="761">
        <f t="shared" si="52"/>
        <v>0</v>
      </c>
      <c r="Z87" s="762">
        <f t="shared" si="53"/>
        <v>-200</v>
      </c>
    </row>
    <row r="88" spans="1:26" ht="86.25" thickBot="1" x14ac:dyDescent="0.25">
      <c r="A88" s="579">
        <v>75</v>
      </c>
      <c r="B88" s="535" t="s">
        <v>331</v>
      </c>
      <c r="C88" s="170" t="s">
        <v>312</v>
      </c>
      <c r="D88" s="181" t="s">
        <v>309</v>
      </c>
      <c r="E88" s="677" t="s">
        <v>311</v>
      </c>
      <c r="F88" s="582">
        <v>45061</v>
      </c>
      <c r="G88" s="639">
        <v>25081</v>
      </c>
      <c r="H88" s="640">
        <v>28796264</v>
      </c>
      <c r="I88" s="162">
        <f t="shared" si="64"/>
        <v>0</v>
      </c>
      <c r="J88" s="162">
        <f t="shared" si="66"/>
        <v>0</v>
      </c>
      <c r="K88" s="591">
        <f t="shared" si="65"/>
        <v>0</v>
      </c>
      <c r="L88" s="162">
        <f t="shared" si="67"/>
        <v>0</v>
      </c>
      <c r="M88" s="591">
        <f t="shared" si="68"/>
        <v>25081</v>
      </c>
      <c r="N88" s="617">
        <f t="shared" si="68"/>
        <v>28796264</v>
      </c>
      <c r="O88" s="654">
        <f t="shared" si="69"/>
        <v>28746102</v>
      </c>
      <c r="P88" s="682"/>
      <c r="Q88" s="683"/>
      <c r="R88" s="739"/>
      <c r="S88" s="739"/>
      <c r="T88" s="620">
        <f t="shared" si="61"/>
        <v>0</v>
      </c>
      <c r="U88" s="620">
        <f t="shared" si="62"/>
        <v>0</v>
      </c>
      <c r="V88" s="594">
        <f t="shared" si="63"/>
        <v>0</v>
      </c>
      <c r="X88" s="761">
        <f t="shared" si="52"/>
        <v>25081</v>
      </c>
      <c r="Y88" s="761">
        <f t="shared" si="52"/>
        <v>28796264</v>
      </c>
      <c r="Z88" s="762">
        <f t="shared" si="53"/>
        <v>28746102</v>
      </c>
    </row>
    <row r="89" spans="1:26" ht="86.25" thickBot="1" x14ac:dyDescent="0.25">
      <c r="A89" s="579">
        <v>76</v>
      </c>
      <c r="B89" s="535" t="s">
        <v>331</v>
      </c>
      <c r="C89" s="178" t="s">
        <v>349</v>
      </c>
      <c r="D89" s="176" t="s">
        <v>345</v>
      </c>
      <c r="E89" s="581" t="s">
        <v>347</v>
      </c>
      <c r="F89" s="621">
        <v>45066</v>
      </c>
      <c r="G89" s="642">
        <v>0</v>
      </c>
      <c r="H89" s="162">
        <v>73085</v>
      </c>
      <c r="I89" s="162">
        <f t="shared" si="64"/>
        <v>0</v>
      </c>
      <c r="J89" s="162">
        <f t="shared" si="66"/>
        <v>0</v>
      </c>
      <c r="K89" s="591">
        <f t="shared" si="65"/>
        <v>0</v>
      </c>
      <c r="L89" s="162">
        <f t="shared" si="67"/>
        <v>0</v>
      </c>
      <c r="M89" s="591">
        <f t="shared" si="68"/>
        <v>0</v>
      </c>
      <c r="N89" s="617">
        <f t="shared" si="68"/>
        <v>73085</v>
      </c>
      <c r="O89" s="654">
        <f t="shared" si="69"/>
        <v>73085</v>
      </c>
      <c r="P89" s="682"/>
      <c r="Q89" s="683"/>
      <c r="R89" s="739"/>
      <c r="S89" s="739"/>
      <c r="T89" s="620">
        <f t="shared" si="61"/>
        <v>0</v>
      </c>
      <c r="U89" s="620">
        <f t="shared" si="62"/>
        <v>0</v>
      </c>
      <c r="V89" s="594">
        <f t="shared" si="63"/>
        <v>0</v>
      </c>
      <c r="X89" s="761">
        <f t="shared" si="52"/>
        <v>0</v>
      </c>
      <c r="Y89" s="761">
        <f t="shared" si="52"/>
        <v>73085</v>
      </c>
      <c r="Z89" s="762">
        <f t="shared" si="53"/>
        <v>73085</v>
      </c>
    </row>
    <row r="90" spans="1:26" ht="114.75" thickBot="1" x14ac:dyDescent="0.25">
      <c r="A90" s="579">
        <v>77</v>
      </c>
      <c r="B90" s="821" t="s">
        <v>140</v>
      </c>
      <c r="C90" s="170" t="s">
        <v>472</v>
      </c>
      <c r="D90" s="181" t="s">
        <v>458</v>
      </c>
      <c r="E90" s="641" t="s">
        <v>317</v>
      </c>
      <c r="F90" s="582">
        <v>44986</v>
      </c>
      <c r="G90" s="639">
        <v>13512084</v>
      </c>
      <c r="H90" s="640">
        <v>0</v>
      </c>
      <c r="I90" s="162">
        <f t="shared" si="64"/>
        <v>0</v>
      </c>
      <c r="J90" s="162">
        <f t="shared" ref="J90:J95" si="70">IF(YEAR($F90)=2021,H90,0)</f>
        <v>0</v>
      </c>
      <c r="K90" s="591">
        <f t="shared" ref="K90:K95" si="71">IF(YEAR($F90)=2022,G90,0)</f>
        <v>0</v>
      </c>
      <c r="L90" s="162">
        <f t="shared" si="67"/>
        <v>0</v>
      </c>
      <c r="M90" s="591">
        <f t="shared" ref="M90:M99" si="72">IF(YEAR($F90)&gt;2022,G90,0)</f>
        <v>13512084</v>
      </c>
      <c r="N90" s="617">
        <f t="shared" ref="N90:N99" si="73">IF(YEAR($F90)&gt;2022,H90,0)</f>
        <v>0</v>
      </c>
      <c r="O90" s="654">
        <f t="shared" ref="O90:O99" si="74">H90-2*G90</f>
        <v>-27024168</v>
      </c>
      <c r="P90" s="682"/>
      <c r="Q90" s="683"/>
      <c r="R90" s="739"/>
      <c r="S90" s="739"/>
      <c r="T90" s="620">
        <f t="shared" si="61"/>
        <v>0</v>
      </c>
      <c r="U90" s="620">
        <f t="shared" si="62"/>
        <v>0</v>
      </c>
      <c r="V90" s="594">
        <f t="shared" si="63"/>
        <v>0</v>
      </c>
      <c r="X90" s="761">
        <f t="shared" si="52"/>
        <v>13512084</v>
      </c>
      <c r="Y90" s="761">
        <f t="shared" si="52"/>
        <v>0</v>
      </c>
      <c r="Z90" s="762">
        <f t="shared" si="53"/>
        <v>-27024168</v>
      </c>
    </row>
    <row r="91" spans="1:26" ht="129" thickBot="1" x14ac:dyDescent="0.25">
      <c r="A91" s="579">
        <v>78</v>
      </c>
      <c r="B91" s="535" t="s">
        <v>187</v>
      </c>
      <c r="C91" s="178" t="s">
        <v>301</v>
      </c>
      <c r="D91" s="703" t="s">
        <v>478</v>
      </c>
      <c r="E91" s="704" t="s">
        <v>298</v>
      </c>
      <c r="F91" s="582">
        <v>44927</v>
      </c>
      <c r="G91" s="642">
        <v>0</v>
      </c>
      <c r="H91" s="162">
        <v>110003</v>
      </c>
      <c r="I91" s="162">
        <f t="shared" si="64"/>
        <v>0</v>
      </c>
      <c r="J91" s="162">
        <f t="shared" si="70"/>
        <v>0</v>
      </c>
      <c r="K91" s="591">
        <f t="shared" si="71"/>
        <v>0</v>
      </c>
      <c r="L91" s="162">
        <f t="shared" si="67"/>
        <v>0</v>
      </c>
      <c r="M91" s="591">
        <f t="shared" si="72"/>
        <v>0</v>
      </c>
      <c r="N91" s="617">
        <f t="shared" si="73"/>
        <v>110003</v>
      </c>
      <c r="O91" s="654">
        <f t="shared" si="74"/>
        <v>110003</v>
      </c>
      <c r="P91" s="643"/>
      <c r="Q91" s="644"/>
      <c r="R91" s="644"/>
      <c r="S91" s="644"/>
      <c r="T91" s="620">
        <f t="shared" si="61"/>
        <v>0</v>
      </c>
      <c r="U91" s="620">
        <f t="shared" si="62"/>
        <v>0</v>
      </c>
      <c r="V91" s="594">
        <f t="shared" si="63"/>
        <v>0</v>
      </c>
      <c r="X91" s="761">
        <f t="shared" si="52"/>
        <v>0</v>
      </c>
      <c r="Y91" s="761">
        <f t="shared" si="52"/>
        <v>110003</v>
      </c>
      <c r="Z91" s="762">
        <f t="shared" si="53"/>
        <v>110003</v>
      </c>
    </row>
    <row r="92" spans="1:26" ht="114.75" thickBot="1" x14ac:dyDescent="0.25">
      <c r="A92" s="579">
        <v>79</v>
      </c>
      <c r="B92" s="821" t="s">
        <v>140</v>
      </c>
      <c r="C92" s="170"/>
      <c r="D92" s="181" t="s">
        <v>479</v>
      </c>
      <c r="E92" s="641" t="s">
        <v>447</v>
      </c>
      <c r="F92" s="582">
        <v>45292</v>
      </c>
      <c r="G92" s="639">
        <v>7493584</v>
      </c>
      <c r="H92" s="640">
        <v>0</v>
      </c>
      <c r="I92" s="162">
        <f t="shared" si="64"/>
        <v>0</v>
      </c>
      <c r="J92" s="162">
        <f t="shared" si="70"/>
        <v>0</v>
      </c>
      <c r="K92" s="591">
        <f t="shared" si="71"/>
        <v>0</v>
      </c>
      <c r="L92" s="162">
        <f t="shared" ref="L92:L99" si="75">IF(YEAR($F92)=2022,H92,0)</f>
        <v>0</v>
      </c>
      <c r="M92" s="591">
        <f t="shared" si="72"/>
        <v>7493584</v>
      </c>
      <c r="N92" s="617">
        <f t="shared" si="73"/>
        <v>0</v>
      </c>
      <c r="O92" s="654">
        <f t="shared" si="74"/>
        <v>-14987168</v>
      </c>
      <c r="P92" s="682"/>
      <c r="Q92" s="683"/>
      <c r="R92" s="739"/>
      <c r="S92" s="739"/>
      <c r="T92" s="620">
        <f t="shared" si="61"/>
        <v>0</v>
      </c>
      <c r="U92" s="620">
        <f t="shared" si="62"/>
        <v>0</v>
      </c>
      <c r="V92" s="594">
        <f t="shared" si="63"/>
        <v>0</v>
      </c>
      <c r="X92" s="761">
        <f t="shared" si="52"/>
        <v>7493584</v>
      </c>
      <c r="Y92" s="761">
        <f t="shared" si="52"/>
        <v>0</v>
      </c>
      <c r="Z92" s="762">
        <f t="shared" si="53"/>
        <v>-14987168</v>
      </c>
    </row>
    <row r="93" spans="1:26" ht="72" thickBot="1" x14ac:dyDescent="0.25">
      <c r="A93" s="579">
        <v>80</v>
      </c>
      <c r="B93" s="821" t="s">
        <v>140</v>
      </c>
      <c r="C93" s="170"/>
      <c r="D93" s="181" t="s">
        <v>480</v>
      </c>
      <c r="E93" s="641" t="s">
        <v>363</v>
      </c>
      <c r="F93" s="582">
        <v>45292</v>
      </c>
      <c r="G93" s="639">
        <v>3973141</v>
      </c>
      <c r="H93" s="640">
        <v>0</v>
      </c>
      <c r="I93" s="162">
        <f t="shared" si="64"/>
        <v>0</v>
      </c>
      <c r="J93" s="162">
        <f t="shared" si="70"/>
        <v>0</v>
      </c>
      <c r="K93" s="591">
        <f t="shared" si="71"/>
        <v>0</v>
      </c>
      <c r="L93" s="162">
        <f t="shared" si="75"/>
        <v>0</v>
      </c>
      <c r="M93" s="591">
        <f t="shared" si="72"/>
        <v>3973141</v>
      </c>
      <c r="N93" s="617">
        <f t="shared" si="73"/>
        <v>0</v>
      </c>
      <c r="O93" s="654">
        <f t="shared" si="74"/>
        <v>-7946282</v>
      </c>
      <c r="P93" s="682"/>
      <c r="Q93" s="683"/>
      <c r="R93" s="739"/>
      <c r="S93" s="739"/>
      <c r="T93" s="620">
        <f t="shared" si="61"/>
        <v>0</v>
      </c>
      <c r="U93" s="620">
        <f t="shared" si="62"/>
        <v>0</v>
      </c>
      <c r="V93" s="594">
        <f t="shared" si="63"/>
        <v>0</v>
      </c>
      <c r="X93" s="761">
        <f t="shared" si="52"/>
        <v>3973141</v>
      </c>
      <c r="Y93" s="761">
        <f t="shared" si="52"/>
        <v>0</v>
      </c>
      <c r="Z93" s="762">
        <f t="shared" si="53"/>
        <v>-7946282</v>
      </c>
    </row>
    <row r="94" spans="1:26" ht="72" thickBot="1" x14ac:dyDescent="0.25">
      <c r="A94" s="579">
        <v>81</v>
      </c>
      <c r="B94" s="170" t="s">
        <v>102</v>
      </c>
      <c r="C94" s="170"/>
      <c r="D94" s="181" t="s">
        <v>481</v>
      </c>
      <c r="E94" s="641" t="s">
        <v>360</v>
      </c>
      <c r="F94" s="582">
        <v>45292</v>
      </c>
      <c r="G94" s="639">
        <v>0</v>
      </c>
      <c r="H94" s="640">
        <v>1137</v>
      </c>
      <c r="I94" s="162">
        <f t="shared" si="64"/>
        <v>0</v>
      </c>
      <c r="J94" s="162">
        <f t="shared" si="70"/>
        <v>0</v>
      </c>
      <c r="K94" s="591">
        <f t="shared" si="71"/>
        <v>0</v>
      </c>
      <c r="L94" s="162">
        <f t="shared" si="75"/>
        <v>0</v>
      </c>
      <c r="M94" s="591">
        <f t="shared" si="72"/>
        <v>0</v>
      </c>
      <c r="N94" s="617">
        <f t="shared" si="73"/>
        <v>1137</v>
      </c>
      <c r="O94" s="654">
        <f t="shared" si="74"/>
        <v>1137</v>
      </c>
      <c r="P94" s="682"/>
      <c r="Q94" s="683"/>
      <c r="R94" s="739"/>
      <c r="S94" s="739"/>
      <c r="T94" s="620">
        <f t="shared" si="61"/>
        <v>0</v>
      </c>
      <c r="U94" s="620">
        <f t="shared" si="62"/>
        <v>0</v>
      </c>
      <c r="V94" s="594">
        <f t="shared" si="63"/>
        <v>0</v>
      </c>
      <c r="X94" s="761">
        <f t="shared" si="52"/>
        <v>0</v>
      </c>
      <c r="Y94" s="761">
        <f t="shared" si="52"/>
        <v>1137</v>
      </c>
      <c r="Z94" s="762">
        <f t="shared" si="53"/>
        <v>1137</v>
      </c>
    </row>
    <row r="95" spans="1:26" ht="86.25" thickBot="1" x14ac:dyDescent="0.25">
      <c r="A95" s="579">
        <v>82</v>
      </c>
      <c r="B95" s="170" t="s">
        <v>102</v>
      </c>
      <c r="C95" s="537" t="s">
        <v>340</v>
      </c>
      <c r="D95" s="696" t="s">
        <v>482</v>
      </c>
      <c r="E95" s="677" t="s">
        <v>335</v>
      </c>
      <c r="F95" s="621">
        <v>45292</v>
      </c>
      <c r="G95" s="642">
        <v>54275</v>
      </c>
      <c r="H95" s="162">
        <v>3536</v>
      </c>
      <c r="I95" s="162">
        <f t="shared" si="64"/>
        <v>0</v>
      </c>
      <c r="J95" s="162">
        <f t="shared" si="70"/>
        <v>0</v>
      </c>
      <c r="K95" s="591">
        <f t="shared" si="71"/>
        <v>0</v>
      </c>
      <c r="L95" s="162">
        <f t="shared" si="75"/>
        <v>0</v>
      </c>
      <c r="M95" s="591">
        <f t="shared" si="72"/>
        <v>54275</v>
      </c>
      <c r="N95" s="617">
        <f t="shared" si="73"/>
        <v>3536</v>
      </c>
      <c r="O95" s="654">
        <f t="shared" si="74"/>
        <v>-105014</v>
      </c>
      <c r="P95" s="682"/>
      <c r="Q95" s="683"/>
      <c r="R95" s="739"/>
      <c r="S95" s="739"/>
      <c r="T95" s="620">
        <f t="shared" si="61"/>
        <v>0</v>
      </c>
      <c r="U95" s="620">
        <f t="shared" si="62"/>
        <v>0</v>
      </c>
      <c r="V95" s="594">
        <f t="shared" si="63"/>
        <v>0</v>
      </c>
      <c r="X95" s="761">
        <f t="shared" si="52"/>
        <v>54275</v>
      </c>
      <c r="Y95" s="761">
        <f t="shared" si="52"/>
        <v>3536</v>
      </c>
      <c r="Z95" s="762">
        <f t="shared" si="53"/>
        <v>-105014</v>
      </c>
    </row>
    <row r="96" spans="1:26" ht="57.75" thickBot="1" x14ac:dyDescent="0.25">
      <c r="A96" s="579">
        <v>83</v>
      </c>
      <c r="B96" s="170" t="s">
        <v>102</v>
      </c>
      <c r="C96" s="178" t="s">
        <v>406</v>
      </c>
      <c r="D96" s="176" t="s">
        <v>483</v>
      </c>
      <c r="E96" s="581" t="s">
        <v>398</v>
      </c>
      <c r="F96" s="621">
        <v>45292</v>
      </c>
      <c r="G96" s="642">
        <v>0</v>
      </c>
      <c r="H96" s="162">
        <v>221100</v>
      </c>
      <c r="I96" s="162">
        <f t="shared" si="64"/>
        <v>0</v>
      </c>
      <c r="J96" s="162">
        <f t="shared" ref="J96:J102" si="76">IF(YEAR($F96)=2021,H96,0)</f>
        <v>0</v>
      </c>
      <c r="K96" s="591">
        <f t="shared" ref="K96:K102" si="77">IF(YEAR($F96)=2022,G96,0)</f>
        <v>0</v>
      </c>
      <c r="L96" s="162">
        <f t="shared" si="75"/>
        <v>0</v>
      </c>
      <c r="M96" s="591">
        <f t="shared" si="72"/>
        <v>0</v>
      </c>
      <c r="N96" s="617">
        <f t="shared" si="73"/>
        <v>221100</v>
      </c>
      <c r="O96" s="654">
        <f t="shared" si="74"/>
        <v>221100</v>
      </c>
      <c r="P96" s="682"/>
      <c r="Q96" s="683"/>
      <c r="R96" s="739"/>
      <c r="S96" s="739"/>
      <c r="T96" s="620">
        <f t="shared" si="61"/>
        <v>0</v>
      </c>
      <c r="U96" s="620">
        <f t="shared" si="62"/>
        <v>0</v>
      </c>
      <c r="V96" s="594">
        <f t="shared" si="63"/>
        <v>0</v>
      </c>
      <c r="X96" s="761">
        <f t="shared" si="52"/>
        <v>0</v>
      </c>
      <c r="Y96" s="761">
        <f t="shared" si="52"/>
        <v>221100</v>
      </c>
      <c r="Z96" s="762">
        <f t="shared" si="53"/>
        <v>221100</v>
      </c>
    </row>
    <row r="97" spans="1:26" ht="86.25" thickBot="1" x14ac:dyDescent="0.25">
      <c r="A97" s="579">
        <v>84</v>
      </c>
      <c r="B97" s="178" t="s">
        <v>203</v>
      </c>
      <c r="C97" s="178" t="s">
        <v>485</v>
      </c>
      <c r="D97" s="176" t="s">
        <v>484</v>
      </c>
      <c r="E97" s="581" t="s">
        <v>486</v>
      </c>
      <c r="F97" s="621">
        <v>45444</v>
      </c>
      <c r="G97" s="642">
        <v>164</v>
      </c>
      <c r="H97" s="162">
        <v>13954</v>
      </c>
      <c r="I97" s="162">
        <f t="shared" si="64"/>
        <v>0</v>
      </c>
      <c r="J97" s="162">
        <f t="shared" si="76"/>
        <v>0</v>
      </c>
      <c r="K97" s="591">
        <f t="shared" si="77"/>
        <v>0</v>
      </c>
      <c r="L97" s="162">
        <f t="shared" si="75"/>
        <v>0</v>
      </c>
      <c r="M97" s="591">
        <f t="shared" si="72"/>
        <v>164</v>
      </c>
      <c r="N97" s="617">
        <f t="shared" si="73"/>
        <v>13954</v>
      </c>
      <c r="O97" s="654">
        <f t="shared" si="74"/>
        <v>13626</v>
      </c>
      <c r="P97" s="682"/>
      <c r="Q97" s="683"/>
      <c r="R97" s="739"/>
      <c r="S97" s="739"/>
      <c r="T97" s="620">
        <f t="shared" si="61"/>
        <v>0</v>
      </c>
      <c r="U97" s="620">
        <f t="shared" si="62"/>
        <v>0</v>
      </c>
      <c r="V97" s="594">
        <f t="shared" si="63"/>
        <v>0</v>
      </c>
      <c r="X97" s="761">
        <f t="shared" si="52"/>
        <v>164</v>
      </c>
      <c r="Y97" s="761">
        <f t="shared" si="52"/>
        <v>13954</v>
      </c>
      <c r="Z97" s="762">
        <f t="shared" si="53"/>
        <v>13626</v>
      </c>
    </row>
    <row r="98" spans="1:26" ht="100.5" thickBot="1" x14ac:dyDescent="0.25">
      <c r="A98" s="579">
        <v>85</v>
      </c>
      <c r="B98" s="535" t="s">
        <v>331</v>
      </c>
      <c r="C98" s="170" t="s">
        <v>293</v>
      </c>
      <c r="D98" s="181" t="s">
        <v>487</v>
      </c>
      <c r="E98" s="641" t="s">
        <v>290</v>
      </c>
      <c r="F98" s="582">
        <v>44927</v>
      </c>
      <c r="G98" s="658">
        <v>6272790</v>
      </c>
      <c r="H98" s="659">
        <v>0</v>
      </c>
      <c r="I98" s="623">
        <f t="shared" si="64"/>
        <v>0</v>
      </c>
      <c r="J98" s="623">
        <f t="shared" si="76"/>
        <v>0</v>
      </c>
      <c r="K98" s="599">
        <f t="shared" si="77"/>
        <v>0</v>
      </c>
      <c r="L98" s="623">
        <f t="shared" si="75"/>
        <v>0</v>
      </c>
      <c r="M98" s="599">
        <f t="shared" si="72"/>
        <v>6272790</v>
      </c>
      <c r="N98" s="624">
        <f t="shared" si="73"/>
        <v>0</v>
      </c>
      <c r="O98" s="660">
        <f t="shared" si="74"/>
        <v>-12545580</v>
      </c>
      <c r="P98" s="705"/>
      <c r="Q98" s="706"/>
      <c r="R98" s="741"/>
      <c r="S98" s="741"/>
      <c r="T98" s="627">
        <f t="shared" si="61"/>
        <v>0</v>
      </c>
      <c r="U98" s="627">
        <f t="shared" si="62"/>
        <v>0</v>
      </c>
      <c r="V98" s="628">
        <f t="shared" si="63"/>
        <v>0</v>
      </c>
      <c r="X98" s="761">
        <f t="shared" si="52"/>
        <v>6272790</v>
      </c>
      <c r="Y98" s="761">
        <f t="shared" si="52"/>
        <v>0</v>
      </c>
      <c r="Z98" s="762">
        <f t="shared" si="53"/>
        <v>-12545580</v>
      </c>
    </row>
    <row r="99" spans="1:26" ht="57.75" thickBot="1" x14ac:dyDescent="0.25">
      <c r="A99" s="579">
        <v>86</v>
      </c>
      <c r="B99" s="580" t="s">
        <v>169</v>
      </c>
      <c r="C99" s="178" t="s">
        <v>489</v>
      </c>
      <c r="D99" s="176" t="s">
        <v>488</v>
      </c>
      <c r="E99" s="581" t="s">
        <v>310</v>
      </c>
      <c r="F99" s="621">
        <v>45292</v>
      </c>
      <c r="G99" s="673">
        <v>27874</v>
      </c>
      <c r="H99" s="606">
        <v>259424</v>
      </c>
      <c r="I99" s="606">
        <f t="shared" si="64"/>
        <v>0</v>
      </c>
      <c r="J99" s="606">
        <f t="shared" si="76"/>
        <v>0</v>
      </c>
      <c r="K99" s="607">
        <f t="shared" si="77"/>
        <v>0</v>
      </c>
      <c r="L99" s="606">
        <f t="shared" si="75"/>
        <v>0</v>
      </c>
      <c r="M99" s="607">
        <f t="shared" si="72"/>
        <v>27874</v>
      </c>
      <c r="N99" s="608">
        <f t="shared" si="73"/>
        <v>259424</v>
      </c>
      <c r="O99" s="707">
        <f t="shared" si="74"/>
        <v>203676</v>
      </c>
      <c r="P99" s="708"/>
      <c r="Q99" s="709"/>
      <c r="R99" s="742"/>
      <c r="S99" s="742"/>
      <c r="T99" s="733">
        <f t="shared" si="61"/>
        <v>0</v>
      </c>
      <c r="U99" s="733">
        <f t="shared" si="62"/>
        <v>0</v>
      </c>
      <c r="V99" s="610">
        <f t="shared" si="63"/>
        <v>0</v>
      </c>
      <c r="X99" s="761">
        <f t="shared" si="52"/>
        <v>27874</v>
      </c>
      <c r="Y99" s="761">
        <f t="shared" si="52"/>
        <v>259424</v>
      </c>
      <c r="Z99" s="762">
        <f t="shared" si="53"/>
        <v>203676</v>
      </c>
    </row>
    <row r="100" spans="1:26" ht="57.75" thickBot="1" x14ac:dyDescent="0.25">
      <c r="A100" s="579">
        <v>87</v>
      </c>
      <c r="B100" s="170" t="s">
        <v>102</v>
      </c>
      <c r="C100" s="537" t="s">
        <v>491</v>
      </c>
      <c r="D100" s="696" t="s">
        <v>490</v>
      </c>
      <c r="E100" s="697" t="s">
        <v>361</v>
      </c>
      <c r="F100" s="621">
        <v>45292</v>
      </c>
      <c r="G100" s="674">
        <v>0</v>
      </c>
      <c r="H100" s="612">
        <v>23</v>
      </c>
      <c r="I100" s="612">
        <f t="shared" si="64"/>
        <v>0</v>
      </c>
      <c r="J100" s="612">
        <f t="shared" si="76"/>
        <v>0</v>
      </c>
      <c r="K100" s="585">
        <f t="shared" si="77"/>
        <v>0</v>
      </c>
      <c r="L100" s="612">
        <f>IF(YEAR($F100)=2022,H100,0)</f>
        <v>0</v>
      </c>
      <c r="M100" s="585">
        <f t="shared" ref="M100:N102" si="78">IF(YEAR($F100)&gt;2022,G100,0)</f>
        <v>0</v>
      </c>
      <c r="N100" s="613">
        <f t="shared" si="78"/>
        <v>23</v>
      </c>
      <c r="O100" s="668">
        <f>H100-2*G100</f>
        <v>23</v>
      </c>
      <c r="P100" s="680"/>
      <c r="Q100" s="681"/>
      <c r="R100" s="738"/>
      <c r="S100" s="738"/>
      <c r="T100" s="615">
        <f t="shared" si="61"/>
        <v>0</v>
      </c>
      <c r="U100" s="615">
        <f t="shared" si="62"/>
        <v>0</v>
      </c>
      <c r="V100" s="588">
        <f t="shared" si="63"/>
        <v>0</v>
      </c>
      <c r="X100" s="761">
        <f t="shared" si="52"/>
        <v>0</v>
      </c>
      <c r="Y100" s="761">
        <f t="shared" si="52"/>
        <v>23</v>
      </c>
      <c r="Z100" s="762">
        <f t="shared" si="53"/>
        <v>23</v>
      </c>
    </row>
    <row r="101" spans="1:26" ht="57.75" thickBot="1" x14ac:dyDescent="0.25">
      <c r="A101" s="579">
        <v>88</v>
      </c>
      <c r="B101" s="178" t="s">
        <v>203</v>
      </c>
      <c r="C101" s="178" t="s">
        <v>497</v>
      </c>
      <c r="D101" s="181" t="s">
        <v>390</v>
      </c>
      <c r="E101" s="641" t="s">
        <v>397</v>
      </c>
      <c r="F101" s="621">
        <v>45444</v>
      </c>
      <c r="G101" s="670">
        <v>1516580</v>
      </c>
      <c r="H101" s="623">
        <v>0</v>
      </c>
      <c r="I101" s="623">
        <f t="shared" si="64"/>
        <v>0</v>
      </c>
      <c r="J101" s="623">
        <f t="shared" si="76"/>
        <v>0</v>
      </c>
      <c r="K101" s="599">
        <f t="shared" si="77"/>
        <v>0</v>
      </c>
      <c r="L101" s="623">
        <f>IF(YEAR($F101)=2022,H101,0)</f>
        <v>0</v>
      </c>
      <c r="M101" s="599">
        <f t="shared" si="78"/>
        <v>1516580</v>
      </c>
      <c r="N101" s="624">
        <f t="shared" si="78"/>
        <v>0</v>
      </c>
      <c r="O101" s="710">
        <f>H101-2*G101</f>
        <v>-3033160</v>
      </c>
      <c r="P101" s="711"/>
      <c r="Q101" s="683"/>
      <c r="R101" s="739"/>
      <c r="S101" s="739"/>
      <c r="T101" s="620">
        <f t="shared" si="61"/>
        <v>0</v>
      </c>
      <c r="U101" s="620">
        <f t="shared" si="62"/>
        <v>0</v>
      </c>
      <c r="V101" s="594">
        <f t="shared" si="63"/>
        <v>0</v>
      </c>
      <c r="X101" s="761">
        <f t="shared" si="52"/>
        <v>1516580</v>
      </c>
      <c r="Y101" s="761">
        <f t="shared" si="52"/>
        <v>0</v>
      </c>
      <c r="Z101" s="762">
        <f t="shared" si="53"/>
        <v>-3033160</v>
      </c>
    </row>
    <row r="102" spans="1:26" ht="100.5" thickBot="1" x14ac:dyDescent="0.25">
      <c r="A102" s="579">
        <v>89</v>
      </c>
      <c r="B102" s="580" t="s">
        <v>169</v>
      </c>
      <c r="C102" s="178" t="s">
        <v>504</v>
      </c>
      <c r="D102" s="176" t="s">
        <v>505</v>
      </c>
      <c r="E102" s="581" t="s">
        <v>300</v>
      </c>
      <c r="F102" s="563">
        <v>45108</v>
      </c>
      <c r="G102" s="564">
        <v>91368617</v>
      </c>
      <c r="H102" s="162">
        <v>0</v>
      </c>
      <c r="I102" s="162">
        <f t="shared" si="64"/>
        <v>0</v>
      </c>
      <c r="J102" s="162">
        <f t="shared" si="76"/>
        <v>0</v>
      </c>
      <c r="K102" s="591">
        <f t="shared" si="77"/>
        <v>0</v>
      </c>
      <c r="L102" s="162">
        <f>IF(YEAR($F102)=2022,H102,0)</f>
        <v>0</v>
      </c>
      <c r="M102" s="591">
        <f t="shared" si="78"/>
        <v>91368617</v>
      </c>
      <c r="N102" s="617">
        <f t="shared" si="78"/>
        <v>0</v>
      </c>
      <c r="O102" s="707">
        <f>H102-2*G102</f>
        <v>-182737234</v>
      </c>
      <c r="P102" s="682"/>
      <c r="Q102" s="683"/>
      <c r="R102" s="739"/>
      <c r="S102" s="739"/>
      <c r="T102" s="620">
        <f t="shared" si="61"/>
        <v>0</v>
      </c>
      <c r="U102" s="620">
        <f t="shared" si="62"/>
        <v>0</v>
      </c>
      <c r="V102" s="594">
        <f t="shared" si="63"/>
        <v>0</v>
      </c>
      <c r="X102" s="761">
        <f t="shared" si="52"/>
        <v>91368617</v>
      </c>
      <c r="Y102" s="761">
        <f t="shared" si="52"/>
        <v>0</v>
      </c>
      <c r="Z102" s="762">
        <f t="shared" si="53"/>
        <v>-182737234</v>
      </c>
    </row>
    <row r="103" spans="1:26" ht="57.75" thickBot="1" x14ac:dyDescent="0.25">
      <c r="A103" s="579">
        <v>90</v>
      </c>
      <c r="B103" s="170" t="s">
        <v>269</v>
      </c>
      <c r="C103" s="170" t="s">
        <v>507</v>
      </c>
      <c r="D103" s="181" t="s">
        <v>506</v>
      </c>
      <c r="E103" s="641" t="s">
        <v>508</v>
      </c>
      <c r="F103" s="582">
        <v>45474</v>
      </c>
      <c r="G103" s="666">
        <v>94633</v>
      </c>
      <c r="H103" s="667">
        <v>1018010</v>
      </c>
      <c r="I103" s="612">
        <f t="shared" si="64"/>
        <v>0</v>
      </c>
      <c r="J103" s="612">
        <f t="shared" ref="J103:J106" si="79">IF(YEAR($F103)=2021,H103,0)</f>
        <v>0</v>
      </c>
      <c r="K103" s="585">
        <f t="shared" ref="K103:K106" si="80">IF(YEAR($F103)=2022,G103,0)</f>
        <v>0</v>
      </c>
      <c r="L103" s="612">
        <f t="shared" ref="L103:L106" si="81">IF(YEAR($F103)=2022,H103,0)</f>
        <v>0</v>
      </c>
      <c r="M103" s="585">
        <f t="shared" ref="M103:M106" si="82">IF(YEAR($F103)&gt;2022,G103,0)</f>
        <v>94633</v>
      </c>
      <c r="N103" s="613">
        <f t="shared" ref="N103:N106" si="83">IF(YEAR($F103)&gt;2022,H103,0)</f>
        <v>1018010</v>
      </c>
      <c r="O103" s="668">
        <f>H103-2*G103</f>
        <v>828744</v>
      </c>
      <c r="P103" s="680"/>
      <c r="Q103" s="681"/>
      <c r="R103" s="738"/>
      <c r="S103" s="738"/>
      <c r="T103" s="615">
        <f t="shared" si="61"/>
        <v>0</v>
      </c>
      <c r="U103" s="615">
        <f t="shared" si="62"/>
        <v>0</v>
      </c>
      <c r="V103" s="588">
        <f t="shared" si="63"/>
        <v>0</v>
      </c>
      <c r="X103" s="761">
        <f t="shared" si="52"/>
        <v>94633</v>
      </c>
      <c r="Y103" s="761">
        <f t="shared" si="52"/>
        <v>1018010</v>
      </c>
      <c r="Z103" s="762">
        <f t="shared" si="53"/>
        <v>828744</v>
      </c>
    </row>
    <row r="104" spans="1:26" ht="57.75" thickBot="1" x14ac:dyDescent="0.25">
      <c r="A104" s="579">
        <v>91</v>
      </c>
      <c r="B104" s="821" t="s">
        <v>140</v>
      </c>
      <c r="C104" s="178" t="s">
        <v>529</v>
      </c>
      <c r="D104" s="176" t="s">
        <v>530</v>
      </c>
      <c r="E104" s="581" t="s">
        <v>453</v>
      </c>
      <c r="F104" s="621">
        <v>45474</v>
      </c>
      <c r="G104" s="642">
        <v>9998965</v>
      </c>
      <c r="H104" s="162">
        <v>0</v>
      </c>
      <c r="I104" s="162">
        <f t="shared" ref="I104:I106" si="84">IF(YEAR($F104)=2021,G104,0)</f>
        <v>0</v>
      </c>
      <c r="J104" s="162">
        <f t="shared" si="79"/>
        <v>0</v>
      </c>
      <c r="K104" s="591">
        <f t="shared" si="80"/>
        <v>0</v>
      </c>
      <c r="L104" s="162">
        <f t="shared" si="81"/>
        <v>0</v>
      </c>
      <c r="M104" s="591">
        <f t="shared" si="82"/>
        <v>9998965</v>
      </c>
      <c r="N104" s="617">
        <f t="shared" si="83"/>
        <v>0</v>
      </c>
      <c r="O104" s="654">
        <f t="shared" ref="O104:O106" si="85">H104-2*G104</f>
        <v>-19997930</v>
      </c>
      <c r="P104" s="682"/>
      <c r="Q104" s="683"/>
      <c r="R104" s="739"/>
      <c r="S104" s="739"/>
      <c r="T104" s="620">
        <f t="shared" si="61"/>
        <v>0</v>
      </c>
      <c r="U104" s="620">
        <f t="shared" si="62"/>
        <v>0</v>
      </c>
      <c r="V104" s="594">
        <f t="shared" si="63"/>
        <v>0</v>
      </c>
      <c r="X104" s="761">
        <f t="shared" si="52"/>
        <v>9998965</v>
      </c>
      <c r="Y104" s="761">
        <f t="shared" si="52"/>
        <v>0</v>
      </c>
      <c r="Z104" s="762">
        <f t="shared" si="53"/>
        <v>-19997930</v>
      </c>
    </row>
    <row r="105" spans="1:26" ht="157.5" thickBot="1" x14ac:dyDescent="0.25">
      <c r="A105" s="579">
        <v>92</v>
      </c>
      <c r="B105" s="170" t="s">
        <v>141</v>
      </c>
      <c r="C105" s="178" t="s">
        <v>535</v>
      </c>
      <c r="D105" s="176" t="s">
        <v>531</v>
      </c>
      <c r="E105" s="581" t="s">
        <v>494</v>
      </c>
      <c r="F105" s="621">
        <v>45474</v>
      </c>
      <c r="G105" s="642">
        <v>102130</v>
      </c>
      <c r="H105" s="162">
        <v>408422</v>
      </c>
      <c r="I105" s="162">
        <f t="shared" si="84"/>
        <v>0</v>
      </c>
      <c r="J105" s="162">
        <f t="shared" si="79"/>
        <v>0</v>
      </c>
      <c r="K105" s="591">
        <f t="shared" si="80"/>
        <v>0</v>
      </c>
      <c r="L105" s="162">
        <f t="shared" si="81"/>
        <v>0</v>
      </c>
      <c r="M105" s="591">
        <f t="shared" si="82"/>
        <v>102130</v>
      </c>
      <c r="N105" s="617">
        <f t="shared" si="83"/>
        <v>408422</v>
      </c>
      <c r="O105" s="654">
        <f t="shared" si="85"/>
        <v>204162</v>
      </c>
      <c r="P105" s="682"/>
      <c r="Q105" s="683"/>
      <c r="R105" s="739"/>
      <c r="S105" s="739"/>
      <c r="T105" s="620">
        <f t="shared" si="61"/>
        <v>0</v>
      </c>
      <c r="U105" s="620">
        <f t="shared" si="62"/>
        <v>0</v>
      </c>
      <c r="V105" s="594">
        <f t="shared" si="63"/>
        <v>0</v>
      </c>
      <c r="X105" s="761">
        <f t="shared" si="52"/>
        <v>102130</v>
      </c>
      <c r="Y105" s="761">
        <f t="shared" si="52"/>
        <v>408422</v>
      </c>
      <c r="Z105" s="762">
        <f t="shared" si="53"/>
        <v>204162</v>
      </c>
    </row>
    <row r="106" spans="1:26" ht="72" thickBot="1" x14ac:dyDescent="0.25">
      <c r="A106" s="579">
        <v>93</v>
      </c>
      <c r="B106" s="170" t="s">
        <v>141</v>
      </c>
      <c r="C106" s="537" t="s">
        <v>534</v>
      </c>
      <c r="D106" s="696" t="s">
        <v>492</v>
      </c>
      <c r="E106" s="697" t="s">
        <v>495</v>
      </c>
      <c r="F106" s="621">
        <v>45474</v>
      </c>
      <c r="G106" s="642">
        <v>10417</v>
      </c>
      <c r="H106" s="162">
        <v>0</v>
      </c>
      <c r="I106" s="162">
        <f t="shared" si="84"/>
        <v>0</v>
      </c>
      <c r="J106" s="162">
        <f t="shared" si="79"/>
        <v>0</v>
      </c>
      <c r="K106" s="591">
        <f t="shared" si="80"/>
        <v>0</v>
      </c>
      <c r="L106" s="162">
        <f t="shared" si="81"/>
        <v>0</v>
      </c>
      <c r="M106" s="591">
        <f t="shared" si="82"/>
        <v>10417</v>
      </c>
      <c r="N106" s="617">
        <f t="shared" si="83"/>
        <v>0</v>
      </c>
      <c r="O106" s="654">
        <f t="shared" si="85"/>
        <v>-20834</v>
      </c>
      <c r="P106" s="682"/>
      <c r="Q106" s="683"/>
      <c r="R106" s="739"/>
      <c r="S106" s="739"/>
      <c r="T106" s="620">
        <f t="shared" si="61"/>
        <v>0</v>
      </c>
      <c r="U106" s="620">
        <f t="shared" si="62"/>
        <v>0</v>
      </c>
      <c r="V106" s="594">
        <f t="shared" si="63"/>
        <v>0</v>
      </c>
      <c r="X106" s="761">
        <f t="shared" si="52"/>
        <v>10417</v>
      </c>
      <c r="Y106" s="761">
        <f t="shared" si="52"/>
        <v>0</v>
      </c>
      <c r="Z106" s="762">
        <f t="shared" si="53"/>
        <v>-20834</v>
      </c>
    </row>
    <row r="107" spans="1:26" ht="86.25" thickBot="1" x14ac:dyDescent="0.25">
      <c r="A107" s="579">
        <v>94</v>
      </c>
      <c r="B107" s="170" t="s">
        <v>141</v>
      </c>
      <c r="C107" s="178" t="s">
        <v>533</v>
      </c>
      <c r="D107" s="176" t="s">
        <v>532</v>
      </c>
      <c r="E107" s="581" t="s">
        <v>427</v>
      </c>
      <c r="F107" s="621">
        <v>45474</v>
      </c>
      <c r="G107" s="642">
        <v>14368</v>
      </c>
      <c r="H107" s="162">
        <v>0</v>
      </c>
      <c r="I107" s="162">
        <f t="shared" ref="I107:J109" si="86">IF(YEAR($F107)=2021,G107,0)</f>
        <v>0</v>
      </c>
      <c r="J107" s="162">
        <f t="shared" si="86"/>
        <v>0</v>
      </c>
      <c r="K107" s="591">
        <f t="shared" ref="K107:L109" si="87">IF(YEAR($F107)=2022,G107,0)</f>
        <v>0</v>
      </c>
      <c r="L107" s="162">
        <f t="shared" si="87"/>
        <v>0</v>
      </c>
      <c r="M107" s="591">
        <f t="shared" ref="M107:N109" si="88">IF(YEAR($F107)&gt;2022,G107,0)</f>
        <v>14368</v>
      </c>
      <c r="N107" s="617">
        <f t="shared" si="88"/>
        <v>0</v>
      </c>
      <c r="O107" s="654">
        <f>H107-2*G107</f>
        <v>-28736</v>
      </c>
      <c r="P107" s="682"/>
      <c r="Q107" s="683"/>
      <c r="R107" s="739"/>
      <c r="S107" s="739"/>
      <c r="T107" s="620">
        <f t="shared" si="61"/>
        <v>0</v>
      </c>
      <c r="U107" s="620">
        <f t="shared" si="62"/>
        <v>0</v>
      </c>
      <c r="V107" s="594">
        <f t="shared" si="63"/>
        <v>0</v>
      </c>
      <c r="X107" s="761">
        <f t="shared" si="52"/>
        <v>14368</v>
      </c>
      <c r="Y107" s="761">
        <f t="shared" si="52"/>
        <v>0</v>
      </c>
      <c r="Z107" s="762">
        <f t="shared" si="53"/>
        <v>-28736</v>
      </c>
    </row>
    <row r="108" spans="1:26" ht="57.75" thickBot="1" x14ac:dyDescent="0.25">
      <c r="A108" s="579">
        <v>95</v>
      </c>
      <c r="B108" s="178" t="s">
        <v>203</v>
      </c>
      <c r="C108" s="170" t="s">
        <v>537</v>
      </c>
      <c r="D108" s="181" t="s">
        <v>538</v>
      </c>
      <c r="E108" s="641" t="s">
        <v>394</v>
      </c>
      <c r="F108" s="621">
        <v>44927</v>
      </c>
      <c r="G108" s="642">
        <v>1995000</v>
      </c>
      <c r="H108" s="162">
        <v>312051</v>
      </c>
      <c r="I108" s="162">
        <f t="shared" si="86"/>
        <v>0</v>
      </c>
      <c r="J108" s="162">
        <f t="shared" si="86"/>
        <v>0</v>
      </c>
      <c r="K108" s="591">
        <f t="shared" si="87"/>
        <v>0</v>
      </c>
      <c r="L108" s="162">
        <f t="shared" si="87"/>
        <v>0</v>
      </c>
      <c r="M108" s="591">
        <f t="shared" si="88"/>
        <v>1995000</v>
      </c>
      <c r="N108" s="617">
        <f t="shared" si="88"/>
        <v>312051</v>
      </c>
      <c r="O108" s="654">
        <f>H108-2*G108</f>
        <v>-3677949</v>
      </c>
      <c r="P108" s="682"/>
      <c r="Q108" s="683"/>
      <c r="R108" s="739"/>
      <c r="S108" s="739"/>
      <c r="T108" s="620">
        <f t="shared" si="61"/>
        <v>0</v>
      </c>
      <c r="U108" s="620">
        <f t="shared" si="62"/>
        <v>0</v>
      </c>
      <c r="V108" s="594">
        <f t="shared" si="63"/>
        <v>0</v>
      </c>
      <c r="X108" s="761">
        <f t="shared" si="52"/>
        <v>1995000</v>
      </c>
      <c r="Y108" s="761">
        <f t="shared" si="52"/>
        <v>312051</v>
      </c>
      <c r="Z108" s="762">
        <f t="shared" si="53"/>
        <v>-3677949</v>
      </c>
    </row>
    <row r="109" spans="1:26" ht="100.5" thickBot="1" x14ac:dyDescent="0.25">
      <c r="A109" s="535">
        <v>96</v>
      </c>
      <c r="B109" s="170" t="s">
        <v>102</v>
      </c>
      <c r="C109" s="178" t="s">
        <v>539</v>
      </c>
      <c r="D109" s="176" t="s">
        <v>393</v>
      </c>
      <c r="E109" s="581" t="s">
        <v>401</v>
      </c>
      <c r="F109" s="621">
        <v>45658</v>
      </c>
      <c r="G109" s="642">
        <v>14868</v>
      </c>
      <c r="H109" s="162">
        <v>29736</v>
      </c>
      <c r="I109" s="162">
        <f t="shared" si="86"/>
        <v>0</v>
      </c>
      <c r="J109" s="162">
        <f t="shared" si="86"/>
        <v>0</v>
      </c>
      <c r="K109" s="591">
        <f t="shared" si="87"/>
        <v>0</v>
      </c>
      <c r="L109" s="162">
        <f t="shared" si="87"/>
        <v>0</v>
      </c>
      <c r="M109" s="591">
        <f t="shared" si="88"/>
        <v>14868</v>
      </c>
      <c r="N109" s="617">
        <f t="shared" si="88"/>
        <v>29736</v>
      </c>
      <c r="O109" s="712">
        <f>H109-2*G109</f>
        <v>0</v>
      </c>
      <c r="P109" s="713"/>
      <c r="Q109" s="714"/>
      <c r="R109" s="739"/>
      <c r="S109" s="739"/>
      <c r="T109" s="620">
        <f t="shared" si="61"/>
        <v>0</v>
      </c>
      <c r="U109" s="620">
        <f t="shared" si="62"/>
        <v>0</v>
      </c>
      <c r="V109" s="594">
        <f t="shared" si="63"/>
        <v>0</v>
      </c>
      <c r="X109" s="761">
        <f t="shared" si="52"/>
        <v>14868</v>
      </c>
      <c r="Y109" s="761">
        <f t="shared" si="52"/>
        <v>29736</v>
      </c>
      <c r="Z109" s="762">
        <f t="shared" si="53"/>
        <v>0</v>
      </c>
    </row>
    <row r="110" spans="1:26" ht="57.75" thickBot="1" x14ac:dyDescent="0.25">
      <c r="A110" s="579">
        <v>97</v>
      </c>
      <c r="B110" s="170" t="s">
        <v>102</v>
      </c>
      <c r="C110" s="537" t="s">
        <v>540</v>
      </c>
      <c r="D110" s="696" t="s">
        <v>423</v>
      </c>
      <c r="E110" s="697" t="s">
        <v>425</v>
      </c>
      <c r="F110" s="621">
        <v>45474</v>
      </c>
      <c r="G110" s="642">
        <v>242991</v>
      </c>
      <c r="H110" s="162">
        <v>506392</v>
      </c>
      <c r="I110" s="162">
        <f>IF(YEAR($F110)=2021,G110,0)</f>
        <v>0</v>
      </c>
      <c r="J110" s="162">
        <f>IF(YEAR($F110)=2021,H110,0)</f>
        <v>0</v>
      </c>
      <c r="K110" s="591">
        <f>IF(YEAR($F110)=2022,G110,0)</f>
        <v>0</v>
      </c>
      <c r="L110" s="162">
        <f>IF(YEAR($F110)=2022,H110,0)</f>
        <v>0</v>
      </c>
      <c r="M110" s="591">
        <f>IF(YEAR($F110)&gt;2022,G110,0)</f>
        <v>242991</v>
      </c>
      <c r="N110" s="617">
        <f>IF(YEAR($F110)&gt;2022,H110,0)</f>
        <v>506392</v>
      </c>
      <c r="O110" s="654">
        <f>H110-2*G110</f>
        <v>20410</v>
      </c>
      <c r="P110" s="682"/>
      <c r="Q110" s="683"/>
      <c r="R110" s="739"/>
      <c r="S110" s="739"/>
      <c r="T110" s="620">
        <f t="shared" si="61"/>
        <v>0</v>
      </c>
      <c r="U110" s="620">
        <f t="shared" si="62"/>
        <v>0</v>
      </c>
      <c r="V110" s="594">
        <f t="shared" si="63"/>
        <v>0</v>
      </c>
      <c r="X110" s="761">
        <f t="shared" si="52"/>
        <v>242991</v>
      </c>
      <c r="Y110" s="761">
        <f t="shared" si="52"/>
        <v>506392</v>
      </c>
      <c r="Z110" s="762">
        <f t="shared" si="53"/>
        <v>20410</v>
      </c>
    </row>
    <row r="111" spans="1:26" ht="57.75" thickBot="1" x14ac:dyDescent="0.25">
      <c r="A111" s="174">
        <v>98</v>
      </c>
      <c r="B111" s="589" t="s">
        <v>163</v>
      </c>
      <c r="C111" s="170" t="s">
        <v>555</v>
      </c>
      <c r="D111" s="181" t="s">
        <v>391</v>
      </c>
      <c r="E111" s="743" t="s">
        <v>399</v>
      </c>
      <c r="F111" s="582">
        <v>45292</v>
      </c>
      <c r="G111" s="639">
        <v>601</v>
      </c>
      <c r="H111" s="640">
        <v>884</v>
      </c>
      <c r="I111" s="162">
        <f>IF(YEAR($F111)=2021,G111,0)</f>
        <v>0</v>
      </c>
      <c r="J111" s="162">
        <f>IF(YEAR($F111)=2021,H111,0)</f>
        <v>0</v>
      </c>
      <c r="K111" s="591">
        <f>IF(YEAR($F111)=2022,G111,0)</f>
        <v>0</v>
      </c>
      <c r="L111" s="162">
        <f>IF(YEAR($F111)=2022,H111,0)</f>
        <v>0</v>
      </c>
      <c r="M111" s="591">
        <f>IF(YEAR($F111)&gt;2022,G111,0)</f>
        <v>601</v>
      </c>
      <c r="N111" s="617">
        <f>IF(YEAR($F111)&gt;2022,H111,0)</f>
        <v>884</v>
      </c>
      <c r="O111" s="654">
        <f>H111-2*G111</f>
        <v>-318</v>
      </c>
      <c r="P111" s="682"/>
      <c r="Q111" s="683"/>
      <c r="R111" s="739"/>
      <c r="S111" s="739"/>
      <c r="T111" s="620">
        <f t="shared" si="61"/>
        <v>0</v>
      </c>
      <c r="U111" s="620">
        <f t="shared" si="62"/>
        <v>0</v>
      </c>
      <c r="V111" s="594">
        <f t="shared" si="63"/>
        <v>0</v>
      </c>
      <c r="X111" s="761">
        <f t="shared" si="52"/>
        <v>601</v>
      </c>
      <c r="Y111" s="761">
        <f t="shared" si="52"/>
        <v>884</v>
      </c>
      <c r="Z111" s="762">
        <f t="shared" si="53"/>
        <v>-318</v>
      </c>
    </row>
    <row r="112" spans="1:26" ht="72" thickBot="1" x14ac:dyDescent="0.25">
      <c r="A112" s="540">
        <v>99</v>
      </c>
      <c r="B112" s="170" t="s">
        <v>102</v>
      </c>
      <c r="C112" s="178" t="s">
        <v>594</v>
      </c>
      <c r="D112" s="176" t="s">
        <v>593</v>
      </c>
      <c r="E112" s="581" t="s">
        <v>518</v>
      </c>
      <c r="F112" s="715">
        <v>45658</v>
      </c>
      <c r="G112" s="642">
        <v>35729</v>
      </c>
      <c r="H112" s="162">
        <v>0</v>
      </c>
      <c r="I112" s="162">
        <f t="shared" ref="I112:I127" si="89">IF(YEAR($F112)=2021,G112,0)</f>
        <v>0</v>
      </c>
      <c r="J112" s="162">
        <f t="shared" ref="J112:J127" si="90">IF(YEAR($F112)=2021,H112,0)</f>
        <v>0</v>
      </c>
      <c r="K112" s="591">
        <f t="shared" ref="K112:K127" si="91">IF(YEAR($F112)=2022,G112,0)</f>
        <v>0</v>
      </c>
      <c r="L112" s="162">
        <f t="shared" ref="L112:L127" si="92">IF(YEAR($F112)=2022,H112,0)</f>
        <v>0</v>
      </c>
      <c r="M112" s="591">
        <f t="shared" ref="M112:M127" si="93">IF(YEAR($F112)&gt;2022,G112,0)</f>
        <v>35729</v>
      </c>
      <c r="N112" s="617">
        <f t="shared" ref="N112:N127" si="94">IF(YEAR($F112)&gt;2022,H112,0)</f>
        <v>0</v>
      </c>
      <c r="O112" s="654">
        <f t="shared" ref="O112:O127" si="95">H112-2*G112</f>
        <v>-71458</v>
      </c>
      <c r="P112" s="682"/>
      <c r="Q112" s="683"/>
      <c r="R112" s="739"/>
      <c r="S112" s="739"/>
      <c r="T112" s="620">
        <f t="shared" si="61"/>
        <v>0</v>
      </c>
      <c r="U112" s="620">
        <f t="shared" si="62"/>
        <v>0</v>
      </c>
      <c r="V112" s="594">
        <f t="shared" si="63"/>
        <v>0</v>
      </c>
      <c r="X112" s="761">
        <f t="shared" ref="X112:X162" si="96">(G112+T112)</f>
        <v>35729</v>
      </c>
      <c r="Y112" s="761">
        <f t="shared" ref="Y112:Y114" si="97">(H112+U112)</f>
        <v>0</v>
      </c>
      <c r="Z112" s="762">
        <f t="shared" ref="Z112:Z126" si="98">O112+V112</f>
        <v>-71458</v>
      </c>
    </row>
    <row r="113" spans="1:26" ht="171.75" thickBot="1" x14ac:dyDescent="0.25">
      <c r="A113" s="540">
        <v>100</v>
      </c>
      <c r="B113" s="178" t="s">
        <v>190</v>
      </c>
      <c r="C113" s="178"/>
      <c r="D113" s="176" t="s">
        <v>595</v>
      </c>
      <c r="E113" s="581" t="s">
        <v>372</v>
      </c>
      <c r="F113" s="716">
        <v>45170</v>
      </c>
      <c r="G113" s="564">
        <v>0</v>
      </c>
      <c r="H113" s="162">
        <v>723319</v>
      </c>
      <c r="I113" s="162">
        <f t="shared" si="89"/>
        <v>0</v>
      </c>
      <c r="J113" s="162">
        <f t="shared" si="90"/>
        <v>0</v>
      </c>
      <c r="K113" s="591">
        <f t="shared" si="91"/>
        <v>0</v>
      </c>
      <c r="L113" s="162">
        <f t="shared" si="92"/>
        <v>0</v>
      </c>
      <c r="M113" s="591">
        <f t="shared" si="93"/>
        <v>0</v>
      </c>
      <c r="N113" s="617">
        <f t="shared" si="94"/>
        <v>723319</v>
      </c>
      <c r="O113" s="654">
        <f t="shared" si="95"/>
        <v>723319</v>
      </c>
      <c r="P113" s="682"/>
      <c r="Q113" s="683"/>
      <c r="R113" s="739"/>
      <c r="S113" s="739"/>
      <c r="T113" s="620">
        <f t="shared" si="61"/>
        <v>0</v>
      </c>
      <c r="U113" s="620">
        <f t="shared" si="62"/>
        <v>0</v>
      </c>
      <c r="V113" s="594">
        <f t="shared" si="63"/>
        <v>0</v>
      </c>
      <c r="X113" s="761">
        <f t="shared" si="96"/>
        <v>0</v>
      </c>
      <c r="Y113" s="761">
        <f t="shared" si="97"/>
        <v>723319</v>
      </c>
      <c r="Z113" s="762">
        <f t="shared" si="98"/>
        <v>723319</v>
      </c>
    </row>
    <row r="114" spans="1:26" ht="57.75" thickBot="1" x14ac:dyDescent="0.25">
      <c r="A114" s="579">
        <v>101</v>
      </c>
      <c r="B114" s="178" t="s">
        <v>190</v>
      </c>
      <c r="C114" s="178" t="s">
        <v>302</v>
      </c>
      <c r="D114" s="176" t="s">
        <v>596</v>
      </c>
      <c r="E114" s="581" t="s">
        <v>561</v>
      </c>
      <c r="F114" s="717">
        <v>45231</v>
      </c>
      <c r="G114" s="564">
        <v>0</v>
      </c>
      <c r="H114" s="162">
        <v>66113</v>
      </c>
      <c r="I114" s="162">
        <f t="shared" si="89"/>
        <v>0</v>
      </c>
      <c r="J114" s="162">
        <f t="shared" si="90"/>
        <v>0</v>
      </c>
      <c r="K114" s="591">
        <f t="shared" si="91"/>
        <v>0</v>
      </c>
      <c r="L114" s="162">
        <f t="shared" si="92"/>
        <v>0</v>
      </c>
      <c r="M114" s="591">
        <f t="shared" si="93"/>
        <v>0</v>
      </c>
      <c r="N114" s="617">
        <f t="shared" si="94"/>
        <v>66113</v>
      </c>
      <c r="O114" s="654">
        <f t="shared" si="95"/>
        <v>66113</v>
      </c>
      <c r="P114" s="682"/>
      <c r="Q114" s="683"/>
      <c r="R114" s="739"/>
      <c r="S114" s="739"/>
      <c r="T114" s="620">
        <f t="shared" si="61"/>
        <v>0</v>
      </c>
      <c r="U114" s="620">
        <f t="shared" si="62"/>
        <v>0</v>
      </c>
      <c r="V114" s="594">
        <f t="shared" si="63"/>
        <v>0</v>
      </c>
      <c r="X114" s="761">
        <f t="shared" si="96"/>
        <v>0</v>
      </c>
      <c r="Y114" s="761">
        <f t="shared" si="97"/>
        <v>66113</v>
      </c>
      <c r="Z114" s="762">
        <f t="shared" si="98"/>
        <v>66113</v>
      </c>
    </row>
    <row r="115" spans="1:26" ht="72" thickBot="1" x14ac:dyDescent="0.25">
      <c r="A115" s="579">
        <v>102</v>
      </c>
      <c r="B115" s="175" t="s">
        <v>185</v>
      </c>
      <c r="C115" s="175" t="s">
        <v>597</v>
      </c>
      <c r="D115" s="538" t="s">
        <v>355</v>
      </c>
      <c r="E115" s="685" t="s">
        <v>362</v>
      </c>
      <c r="F115" s="744">
        <v>45200</v>
      </c>
      <c r="G115" s="745">
        <v>69402</v>
      </c>
      <c r="H115" s="659">
        <v>200494</v>
      </c>
      <c r="I115" s="623">
        <f t="shared" si="89"/>
        <v>0</v>
      </c>
      <c r="J115" s="623">
        <f t="shared" si="90"/>
        <v>0</v>
      </c>
      <c r="K115" s="599">
        <f t="shared" si="91"/>
        <v>0</v>
      </c>
      <c r="L115" s="623">
        <f t="shared" si="92"/>
        <v>0</v>
      </c>
      <c r="M115" s="599">
        <f t="shared" si="93"/>
        <v>69402</v>
      </c>
      <c r="N115" s="624">
        <f t="shared" si="94"/>
        <v>200494</v>
      </c>
      <c r="O115" s="660">
        <f t="shared" si="95"/>
        <v>61690</v>
      </c>
      <c r="P115" s="705"/>
      <c r="Q115" s="706"/>
      <c r="R115" s="741"/>
      <c r="S115" s="741"/>
      <c r="T115" s="627">
        <f t="shared" si="61"/>
        <v>0</v>
      </c>
      <c r="U115" s="627">
        <f t="shared" si="62"/>
        <v>0</v>
      </c>
      <c r="V115" s="628">
        <f t="shared" si="63"/>
        <v>0</v>
      </c>
      <c r="X115" s="761">
        <f t="shared" si="96"/>
        <v>69402</v>
      </c>
      <c r="Y115" s="761">
        <f>(H115+U115)</f>
        <v>200494</v>
      </c>
      <c r="Z115" s="762">
        <f t="shared" si="98"/>
        <v>61690</v>
      </c>
    </row>
    <row r="116" spans="1:26" ht="57.75" thickBot="1" x14ac:dyDescent="0.25">
      <c r="A116" s="579">
        <v>103</v>
      </c>
      <c r="B116" s="178" t="s">
        <v>203</v>
      </c>
      <c r="C116" s="178" t="s">
        <v>625</v>
      </c>
      <c r="D116" s="547" t="s">
        <v>452</v>
      </c>
      <c r="E116" s="562" t="s">
        <v>455</v>
      </c>
      <c r="F116" s="563">
        <v>45473</v>
      </c>
      <c r="G116" s="564">
        <v>61</v>
      </c>
      <c r="H116" s="162">
        <v>51568</v>
      </c>
      <c r="I116" s="623">
        <f t="shared" si="89"/>
        <v>0</v>
      </c>
      <c r="J116" s="623">
        <f t="shared" si="90"/>
        <v>0</v>
      </c>
      <c r="K116" s="599">
        <f t="shared" si="91"/>
        <v>0</v>
      </c>
      <c r="L116" s="623">
        <f t="shared" si="92"/>
        <v>0</v>
      </c>
      <c r="M116" s="599">
        <f t="shared" si="93"/>
        <v>61</v>
      </c>
      <c r="N116" s="624">
        <f t="shared" si="94"/>
        <v>51568</v>
      </c>
      <c r="O116" s="660">
        <f t="shared" si="95"/>
        <v>51446</v>
      </c>
      <c r="P116" s="711"/>
      <c r="Q116" s="683"/>
      <c r="R116" s="739"/>
      <c r="S116" s="739"/>
      <c r="T116" s="627">
        <f t="shared" si="61"/>
        <v>0</v>
      </c>
      <c r="U116" s="627">
        <f t="shared" si="62"/>
        <v>0</v>
      </c>
      <c r="V116" s="628">
        <f t="shared" si="63"/>
        <v>0</v>
      </c>
      <c r="X116" s="761">
        <f t="shared" si="96"/>
        <v>61</v>
      </c>
      <c r="Y116" s="761">
        <f t="shared" ref="Y116:Y162" si="99">(H116+U116)</f>
        <v>51568</v>
      </c>
      <c r="Z116" s="762">
        <f t="shared" si="98"/>
        <v>51446</v>
      </c>
    </row>
    <row r="117" spans="1:26" ht="86.25" thickBot="1" x14ac:dyDescent="0.25">
      <c r="A117" s="579">
        <v>104</v>
      </c>
      <c r="B117" s="544" t="s">
        <v>331</v>
      </c>
      <c r="C117" s="718" t="s">
        <v>219</v>
      </c>
      <c r="D117" s="547" t="s">
        <v>297</v>
      </c>
      <c r="E117" s="562" t="s">
        <v>299</v>
      </c>
      <c r="F117" s="596">
        <v>44927</v>
      </c>
      <c r="G117" s="173">
        <v>1820000</v>
      </c>
      <c r="H117" s="173">
        <v>0</v>
      </c>
      <c r="I117" s="623">
        <f t="shared" si="89"/>
        <v>0</v>
      </c>
      <c r="J117" s="623">
        <f t="shared" si="90"/>
        <v>0</v>
      </c>
      <c r="K117" s="599">
        <f t="shared" si="91"/>
        <v>0</v>
      </c>
      <c r="L117" s="623">
        <f t="shared" si="92"/>
        <v>0</v>
      </c>
      <c r="M117" s="599">
        <f t="shared" si="93"/>
        <v>1820000</v>
      </c>
      <c r="N117" s="624">
        <f t="shared" si="94"/>
        <v>0</v>
      </c>
      <c r="O117" s="660">
        <f t="shared" si="95"/>
        <v>-3640000</v>
      </c>
      <c r="P117" s="711"/>
      <c r="Q117" s="683"/>
      <c r="R117" s="739"/>
      <c r="S117" s="739"/>
      <c r="T117" s="627">
        <f t="shared" si="61"/>
        <v>0</v>
      </c>
      <c r="U117" s="627">
        <f t="shared" si="62"/>
        <v>0</v>
      </c>
      <c r="V117" s="628">
        <f t="shared" si="63"/>
        <v>0</v>
      </c>
      <c r="X117" s="761">
        <f t="shared" si="96"/>
        <v>1820000</v>
      </c>
      <c r="Y117" s="761">
        <f t="shared" si="99"/>
        <v>0</v>
      </c>
      <c r="Z117" s="762">
        <f t="shared" si="98"/>
        <v>-3640000</v>
      </c>
    </row>
    <row r="118" spans="1:26" ht="86.25" thickBot="1" x14ac:dyDescent="0.25">
      <c r="A118" s="579">
        <v>105</v>
      </c>
      <c r="B118" s="544" t="s">
        <v>331</v>
      </c>
      <c r="C118" s="544" t="s">
        <v>219</v>
      </c>
      <c r="D118" s="547" t="s">
        <v>392</v>
      </c>
      <c r="E118" s="562" t="s">
        <v>400</v>
      </c>
      <c r="F118" s="563">
        <v>45292</v>
      </c>
      <c r="G118" s="564">
        <v>390000</v>
      </c>
      <c r="H118" s="162">
        <v>0</v>
      </c>
      <c r="I118" s="623">
        <f t="shared" si="89"/>
        <v>0</v>
      </c>
      <c r="J118" s="623">
        <f t="shared" si="90"/>
        <v>0</v>
      </c>
      <c r="K118" s="599">
        <f t="shared" si="91"/>
        <v>0</v>
      </c>
      <c r="L118" s="623">
        <f t="shared" si="92"/>
        <v>0</v>
      </c>
      <c r="M118" s="599">
        <f t="shared" si="93"/>
        <v>390000</v>
      </c>
      <c r="N118" s="624">
        <f t="shared" si="94"/>
        <v>0</v>
      </c>
      <c r="O118" s="660">
        <f t="shared" si="95"/>
        <v>-780000</v>
      </c>
      <c r="P118" s="711"/>
      <c r="Q118" s="683"/>
      <c r="R118" s="739"/>
      <c r="S118" s="739"/>
      <c r="T118" s="627">
        <f t="shared" si="61"/>
        <v>0</v>
      </c>
      <c r="U118" s="627">
        <f t="shared" si="62"/>
        <v>0</v>
      </c>
      <c r="V118" s="628">
        <f t="shared" si="63"/>
        <v>0</v>
      </c>
      <c r="X118" s="761">
        <f t="shared" si="96"/>
        <v>390000</v>
      </c>
      <c r="Y118" s="761">
        <f t="shared" si="99"/>
        <v>0</v>
      </c>
      <c r="Z118" s="762">
        <f t="shared" si="98"/>
        <v>-780000</v>
      </c>
    </row>
    <row r="119" spans="1:26" ht="57.75" thickBot="1" x14ac:dyDescent="0.25">
      <c r="A119" s="579">
        <v>106</v>
      </c>
      <c r="B119" s="544" t="s">
        <v>331</v>
      </c>
      <c r="C119" s="718" t="s">
        <v>626</v>
      </c>
      <c r="D119" s="547" t="s">
        <v>493</v>
      </c>
      <c r="E119" s="562" t="s">
        <v>496</v>
      </c>
      <c r="F119" s="563">
        <v>45658</v>
      </c>
      <c r="G119" s="564">
        <v>380678</v>
      </c>
      <c r="H119" s="162">
        <v>1726832</v>
      </c>
      <c r="I119" s="623">
        <f t="shared" si="89"/>
        <v>0</v>
      </c>
      <c r="J119" s="623">
        <f t="shared" si="90"/>
        <v>0</v>
      </c>
      <c r="K119" s="599">
        <f t="shared" si="91"/>
        <v>0</v>
      </c>
      <c r="L119" s="623">
        <f t="shared" si="92"/>
        <v>0</v>
      </c>
      <c r="M119" s="599">
        <f t="shared" si="93"/>
        <v>380678</v>
      </c>
      <c r="N119" s="624">
        <f t="shared" si="94"/>
        <v>1726832</v>
      </c>
      <c r="O119" s="660">
        <f t="shared" si="95"/>
        <v>965476</v>
      </c>
      <c r="P119" s="711"/>
      <c r="Q119" s="683"/>
      <c r="R119" s="739"/>
      <c r="S119" s="739"/>
      <c r="T119" s="627">
        <f t="shared" si="61"/>
        <v>0</v>
      </c>
      <c r="U119" s="627">
        <f t="shared" si="62"/>
        <v>0</v>
      </c>
      <c r="V119" s="628">
        <f t="shared" si="63"/>
        <v>0</v>
      </c>
      <c r="X119" s="761">
        <f t="shared" si="96"/>
        <v>380678</v>
      </c>
      <c r="Y119" s="761">
        <f t="shared" si="99"/>
        <v>1726832</v>
      </c>
      <c r="Z119" s="762">
        <f t="shared" si="98"/>
        <v>965476</v>
      </c>
    </row>
    <row r="120" spans="1:26" ht="57.75" thickBot="1" x14ac:dyDescent="0.25">
      <c r="A120" s="579">
        <v>107</v>
      </c>
      <c r="B120" s="170" t="s">
        <v>195</v>
      </c>
      <c r="C120" s="170" t="s">
        <v>627</v>
      </c>
      <c r="D120" s="547" t="s">
        <v>197</v>
      </c>
      <c r="E120" s="746" t="s">
        <v>198</v>
      </c>
      <c r="F120" s="596">
        <v>44774</v>
      </c>
      <c r="G120" s="173">
        <v>10283.219999999999</v>
      </c>
      <c r="H120" s="173">
        <v>99110.5</v>
      </c>
      <c r="I120" s="623">
        <f t="shared" si="89"/>
        <v>0</v>
      </c>
      <c r="J120" s="623">
        <f t="shared" si="90"/>
        <v>0</v>
      </c>
      <c r="K120" s="599">
        <f t="shared" si="91"/>
        <v>10283.219999999999</v>
      </c>
      <c r="L120" s="623">
        <f t="shared" si="92"/>
        <v>99110.5</v>
      </c>
      <c r="M120" s="599">
        <f t="shared" si="93"/>
        <v>0</v>
      </c>
      <c r="N120" s="624">
        <f t="shared" si="94"/>
        <v>0</v>
      </c>
      <c r="O120" s="660">
        <f t="shared" si="95"/>
        <v>78544.06</v>
      </c>
      <c r="P120" s="711"/>
      <c r="Q120" s="683"/>
      <c r="R120" s="739"/>
      <c r="S120" s="739"/>
      <c r="T120" s="627">
        <f t="shared" si="61"/>
        <v>0</v>
      </c>
      <c r="U120" s="627">
        <f t="shared" si="62"/>
        <v>0</v>
      </c>
      <c r="V120" s="628">
        <f t="shared" si="63"/>
        <v>0</v>
      </c>
      <c r="X120" s="761">
        <f t="shared" si="96"/>
        <v>10283.219999999999</v>
      </c>
      <c r="Y120" s="761">
        <f t="shared" si="99"/>
        <v>99110.5</v>
      </c>
      <c r="Z120" s="762">
        <f t="shared" si="98"/>
        <v>78544.06</v>
      </c>
    </row>
    <row r="121" spans="1:26" ht="114.75" thickBot="1" x14ac:dyDescent="0.25">
      <c r="A121" s="579">
        <v>108</v>
      </c>
      <c r="B121" s="170" t="s">
        <v>102</v>
      </c>
      <c r="C121" s="537" t="s">
        <v>631</v>
      </c>
      <c r="D121" s="547" t="s">
        <v>370</v>
      </c>
      <c r="E121" s="561" t="s">
        <v>371</v>
      </c>
      <c r="F121" s="563">
        <v>45292</v>
      </c>
      <c r="G121" s="564">
        <v>191</v>
      </c>
      <c r="H121" s="162">
        <v>286</v>
      </c>
      <c r="I121" s="623">
        <f t="shared" si="89"/>
        <v>0</v>
      </c>
      <c r="J121" s="623">
        <f t="shared" si="90"/>
        <v>0</v>
      </c>
      <c r="K121" s="599">
        <f t="shared" si="91"/>
        <v>0</v>
      </c>
      <c r="L121" s="623">
        <f t="shared" si="92"/>
        <v>0</v>
      </c>
      <c r="M121" s="599">
        <f t="shared" si="93"/>
        <v>191</v>
      </c>
      <c r="N121" s="624">
        <f t="shared" si="94"/>
        <v>286</v>
      </c>
      <c r="O121" s="660">
        <f t="shared" si="95"/>
        <v>-96</v>
      </c>
      <c r="P121" s="711"/>
      <c r="Q121" s="683"/>
      <c r="R121" s="739"/>
      <c r="S121" s="739"/>
      <c r="T121" s="627">
        <f t="shared" si="61"/>
        <v>0</v>
      </c>
      <c r="U121" s="627">
        <f t="shared" si="62"/>
        <v>0</v>
      </c>
      <c r="V121" s="628">
        <f t="shared" si="63"/>
        <v>0</v>
      </c>
      <c r="X121" s="761">
        <f t="shared" si="96"/>
        <v>191</v>
      </c>
      <c r="Y121" s="761">
        <f t="shared" si="99"/>
        <v>286</v>
      </c>
      <c r="Z121" s="762">
        <f t="shared" si="98"/>
        <v>-96</v>
      </c>
    </row>
    <row r="122" spans="1:26" ht="114.75" thickBot="1" x14ac:dyDescent="0.25">
      <c r="A122" s="579">
        <v>109</v>
      </c>
      <c r="B122" s="170" t="s">
        <v>102</v>
      </c>
      <c r="C122" s="178" t="s">
        <v>632</v>
      </c>
      <c r="D122" s="547" t="s">
        <v>388</v>
      </c>
      <c r="E122" s="562" t="s">
        <v>395</v>
      </c>
      <c r="F122" s="563">
        <v>45474</v>
      </c>
      <c r="G122" s="564">
        <v>34158</v>
      </c>
      <c r="H122" s="162">
        <v>109820</v>
      </c>
      <c r="I122" s="623">
        <f t="shared" si="89"/>
        <v>0</v>
      </c>
      <c r="J122" s="623">
        <f t="shared" si="90"/>
        <v>0</v>
      </c>
      <c r="K122" s="599">
        <f t="shared" si="91"/>
        <v>0</v>
      </c>
      <c r="L122" s="623">
        <f t="shared" si="92"/>
        <v>0</v>
      </c>
      <c r="M122" s="599">
        <f t="shared" si="93"/>
        <v>34158</v>
      </c>
      <c r="N122" s="624">
        <f t="shared" si="94"/>
        <v>109820</v>
      </c>
      <c r="O122" s="660">
        <f t="shared" si="95"/>
        <v>41504</v>
      </c>
      <c r="P122" s="711"/>
      <c r="Q122" s="683"/>
      <c r="R122" s="739"/>
      <c r="S122" s="739"/>
      <c r="T122" s="627">
        <f t="shared" si="61"/>
        <v>0</v>
      </c>
      <c r="U122" s="627">
        <f t="shared" si="62"/>
        <v>0</v>
      </c>
      <c r="V122" s="628">
        <f t="shared" si="63"/>
        <v>0</v>
      </c>
      <c r="X122" s="761">
        <f t="shared" si="96"/>
        <v>34158</v>
      </c>
      <c r="Y122" s="761">
        <f t="shared" si="99"/>
        <v>109820</v>
      </c>
      <c r="Z122" s="762">
        <f t="shared" si="98"/>
        <v>41504</v>
      </c>
    </row>
    <row r="123" spans="1:26" ht="114.75" thickBot="1" x14ac:dyDescent="0.25">
      <c r="A123" s="579">
        <v>110</v>
      </c>
      <c r="B123" s="170" t="s">
        <v>102</v>
      </c>
      <c r="C123" s="537" t="s">
        <v>633</v>
      </c>
      <c r="D123" s="547" t="s">
        <v>389</v>
      </c>
      <c r="E123" s="562" t="s">
        <v>396</v>
      </c>
      <c r="F123" s="563">
        <v>45474</v>
      </c>
      <c r="G123" s="564">
        <v>16396</v>
      </c>
      <c r="H123" s="162">
        <v>40549</v>
      </c>
      <c r="I123" s="623">
        <f t="shared" si="89"/>
        <v>0</v>
      </c>
      <c r="J123" s="623">
        <f t="shared" si="90"/>
        <v>0</v>
      </c>
      <c r="K123" s="599">
        <f t="shared" si="91"/>
        <v>0</v>
      </c>
      <c r="L123" s="623">
        <f t="shared" si="92"/>
        <v>0</v>
      </c>
      <c r="M123" s="599">
        <f t="shared" si="93"/>
        <v>16396</v>
      </c>
      <c r="N123" s="624">
        <f t="shared" si="94"/>
        <v>40549</v>
      </c>
      <c r="O123" s="660">
        <f t="shared" si="95"/>
        <v>7757</v>
      </c>
      <c r="P123" s="711"/>
      <c r="Q123" s="683"/>
      <c r="R123" s="739"/>
      <c r="S123" s="739"/>
      <c r="T123" s="627">
        <f t="shared" si="61"/>
        <v>0</v>
      </c>
      <c r="U123" s="627">
        <f t="shared" si="62"/>
        <v>0</v>
      </c>
      <c r="V123" s="628">
        <f t="shared" si="63"/>
        <v>0</v>
      </c>
      <c r="X123" s="761">
        <f t="shared" si="96"/>
        <v>16396</v>
      </c>
      <c r="Y123" s="761">
        <f t="shared" si="99"/>
        <v>40549</v>
      </c>
      <c r="Z123" s="762">
        <f t="shared" si="98"/>
        <v>7757</v>
      </c>
    </row>
    <row r="124" spans="1:26" ht="114.75" thickBot="1" x14ac:dyDescent="0.25">
      <c r="A124" s="579">
        <v>111</v>
      </c>
      <c r="B124" s="170" t="s">
        <v>102</v>
      </c>
      <c r="C124" s="178" t="s">
        <v>634</v>
      </c>
      <c r="D124" s="547" t="s">
        <v>451</v>
      </c>
      <c r="E124" s="562" t="s">
        <v>454</v>
      </c>
      <c r="F124" s="563">
        <v>45474</v>
      </c>
      <c r="G124" s="564">
        <v>270</v>
      </c>
      <c r="H124" s="162">
        <v>198</v>
      </c>
      <c r="I124" s="623">
        <f t="shared" si="89"/>
        <v>0</v>
      </c>
      <c r="J124" s="623">
        <f t="shared" si="90"/>
        <v>0</v>
      </c>
      <c r="K124" s="599">
        <f t="shared" si="91"/>
        <v>0</v>
      </c>
      <c r="L124" s="623">
        <f t="shared" si="92"/>
        <v>0</v>
      </c>
      <c r="M124" s="599">
        <f t="shared" si="93"/>
        <v>270</v>
      </c>
      <c r="N124" s="624">
        <f t="shared" si="94"/>
        <v>198</v>
      </c>
      <c r="O124" s="660">
        <f t="shared" si="95"/>
        <v>-342</v>
      </c>
      <c r="P124" s="711"/>
      <c r="Q124" s="683"/>
      <c r="R124" s="739"/>
      <c r="S124" s="739"/>
      <c r="T124" s="627">
        <f t="shared" si="61"/>
        <v>0</v>
      </c>
      <c r="U124" s="627">
        <f t="shared" si="62"/>
        <v>0</v>
      </c>
      <c r="V124" s="628">
        <f t="shared" si="63"/>
        <v>0</v>
      </c>
      <c r="X124" s="761">
        <f t="shared" si="96"/>
        <v>270</v>
      </c>
      <c r="Y124" s="761">
        <f t="shared" si="99"/>
        <v>198</v>
      </c>
      <c r="Z124" s="762">
        <f t="shared" si="98"/>
        <v>-342</v>
      </c>
    </row>
    <row r="125" spans="1:26" ht="57.75" thickBot="1" x14ac:dyDescent="0.25">
      <c r="A125" s="579">
        <v>112</v>
      </c>
      <c r="B125" s="170" t="s">
        <v>102</v>
      </c>
      <c r="C125" s="537" t="s">
        <v>635</v>
      </c>
      <c r="D125" s="547" t="s">
        <v>459</v>
      </c>
      <c r="E125" s="562" t="s">
        <v>463</v>
      </c>
      <c r="F125" s="563">
        <v>45474</v>
      </c>
      <c r="G125" s="564">
        <v>2826</v>
      </c>
      <c r="H125" s="162">
        <v>5840</v>
      </c>
      <c r="I125" s="623">
        <f t="shared" si="89"/>
        <v>0</v>
      </c>
      <c r="J125" s="623">
        <f t="shared" si="90"/>
        <v>0</v>
      </c>
      <c r="K125" s="599">
        <f t="shared" si="91"/>
        <v>0</v>
      </c>
      <c r="L125" s="623">
        <f t="shared" si="92"/>
        <v>0</v>
      </c>
      <c r="M125" s="599">
        <f t="shared" si="93"/>
        <v>2826</v>
      </c>
      <c r="N125" s="624">
        <f t="shared" si="94"/>
        <v>5840</v>
      </c>
      <c r="O125" s="660">
        <f t="shared" si="95"/>
        <v>188</v>
      </c>
      <c r="P125" s="711"/>
      <c r="Q125" s="683"/>
      <c r="R125" s="739"/>
      <c r="S125" s="739"/>
      <c r="T125" s="627">
        <f t="shared" si="61"/>
        <v>0</v>
      </c>
      <c r="U125" s="627">
        <f t="shared" si="62"/>
        <v>0</v>
      </c>
      <c r="V125" s="628">
        <f t="shared" si="63"/>
        <v>0</v>
      </c>
      <c r="X125" s="761">
        <f t="shared" si="96"/>
        <v>2826</v>
      </c>
      <c r="Y125" s="761">
        <f t="shared" si="99"/>
        <v>5840</v>
      </c>
      <c r="Z125" s="762">
        <f t="shared" si="98"/>
        <v>188</v>
      </c>
    </row>
    <row r="126" spans="1:26" ht="57.75" thickBot="1" x14ac:dyDescent="0.25">
      <c r="A126" s="540">
        <v>113</v>
      </c>
      <c r="B126" s="170" t="s">
        <v>102</v>
      </c>
      <c r="C126" s="178" t="s">
        <v>636</v>
      </c>
      <c r="D126" s="547" t="s">
        <v>460</v>
      </c>
      <c r="E126" s="834" t="s">
        <v>464</v>
      </c>
      <c r="F126" s="563">
        <v>45474</v>
      </c>
      <c r="G126" s="564">
        <v>0</v>
      </c>
      <c r="H126" s="162">
        <v>716</v>
      </c>
      <c r="I126" s="623">
        <f t="shared" si="89"/>
        <v>0</v>
      </c>
      <c r="J126" s="623">
        <f t="shared" si="90"/>
        <v>0</v>
      </c>
      <c r="K126" s="599">
        <f t="shared" si="91"/>
        <v>0</v>
      </c>
      <c r="L126" s="623">
        <f t="shared" si="92"/>
        <v>0</v>
      </c>
      <c r="M126" s="599">
        <f t="shared" si="93"/>
        <v>0</v>
      </c>
      <c r="N126" s="624">
        <f t="shared" si="94"/>
        <v>716</v>
      </c>
      <c r="O126" s="660">
        <f t="shared" si="95"/>
        <v>716</v>
      </c>
      <c r="P126" s="711"/>
      <c r="Q126" s="683"/>
      <c r="R126" s="739"/>
      <c r="S126" s="739"/>
      <c r="T126" s="627">
        <f t="shared" si="61"/>
        <v>0</v>
      </c>
      <c r="U126" s="627">
        <f t="shared" si="62"/>
        <v>0</v>
      </c>
      <c r="V126" s="628">
        <f t="shared" si="63"/>
        <v>0</v>
      </c>
      <c r="X126" s="761">
        <f t="shared" si="96"/>
        <v>0</v>
      </c>
      <c r="Y126" s="761">
        <f t="shared" si="99"/>
        <v>716</v>
      </c>
      <c r="Z126" s="762">
        <f t="shared" si="98"/>
        <v>716</v>
      </c>
    </row>
    <row r="127" spans="1:26" ht="57.75" thickBot="1" x14ac:dyDescent="0.25">
      <c r="A127" s="579">
        <v>114</v>
      </c>
      <c r="B127" s="170" t="s">
        <v>102</v>
      </c>
      <c r="C127" s="537" t="s">
        <v>637</v>
      </c>
      <c r="D127" s="547" t="s">
        <v>461</v>
      </c>
      <c r="E127" s="834" t="s">
        <v>465</v>
      </c>
      <c r="F127" s="563">
        <v>45474</v>
      </c>
      <c r="G127" s="564">
        <v>0</v>
      </c>
      <c r="H127" s="162">
        <v>837</v>
      </c>
      <c r="I127" s="623">
        <f t="shared" si="89"/>
        <v>0</v>
      </c>
      <c r="J127" s="623">
        <f t="shared" si="90"/>
        <v>0</v>
      </c>
      <c r="K127" s="599">
        <f t="shared" si="91"/>
        <v>0</v>
      </c>
      <c r="L127" s="623">
        <f t="shared" si="92"/>
        <v>0</v>
      </c>
      <c r="M127" s="599">
        <f t="shared" si="93"/>
        <v>0</v>
      </c>
      <c r="N127" s="624">
        <f t="shared" si="94"/>
        <v>837</v>
      </c>
      <c r="O127" s="660">
        <f t="shared" si="95"/>
        <v>837</v>
      </c>
      <c r="P127" s="719"/>
      <c r="Q127" s="706"/>
      <c r="R127" s="741"/>
      <c r="S127" s="741"/>
      <c r="T127" s="627">
        <f t="shared" si="61"/>
        <v>0</v>
      </c>
      <c r="U127" s="627">
        <f t="shared" si="62"/>
        <v>0</v>
      </c>
      <c r="V127" s="628">
        <f t="shared" si="63"/>
        <v>0</v>
      </c>
      <c r="X127" s="761">
        <f t="shared" si="96"/>
        <v>0</v>
      </c>
      <c r="Y127" s="761">
        <f t="shared" si="99"/>
        <v>837</v>
      </c>
      <c r="Z127" s="762">
        <f>O127+V127</f>
        <v>837</v>
      </c>
    </row>
    <row r="128" spans="1:26" ht="90.75" outlineLevel="1" thickBot="1" x14ac:dyDescent="0.25">
      <c r="A128" s="579">
        <v>115</v>
      </c>
      <c r="B128" s="851" t="s">
        <v>386</v>
      </c>
      <c r="C128" s="232" t="s">
        <v>364</v>
      </c>
      <c r="D128" s="231" t="s">
        <v>354</v>
      </c>
      <c r="E128" s="768" t="s">
        <v>356</v>
      </c>
      <c r="F128" s="771">
        <v>45139</v>
      </c>
      <c r="G128" s="564">
        <v>1888308</v>
      </c>
      <c r="H128" s="162">
        <v>0</v>
      </c>
      <c r="I128" s="623">
        <f t="shared" ref="I128:I141" si="100">IF(YEAR($F128)=2021,G128,0)</f>
        <v>0</v>
      </c>
      <c r="J128" s="623">
        <f t="shared" ref="J128:J141" si="101">IF(YEAR($F128)=2021,H128,0)</f>
        <v>0</v>
      </c>
      <c r="K128" s="599">
        <f t="shared" ref="K128:K141" si="102">IF(YEAR($F128)=2022,G128,0)</f>
        <v>0</v>
      </c>
      <c r="L128" s="623">
        <f t="shared" ref="L128:L141" si="103">IF(YEAR($F128)=2022,H128,0)</f>
        <v>0</v>
      </c>
      <c r="M128" s="599">
        <f t="shared" ref="M128:M141" si="104">IF(YEAR($F128)&gt;2022,G128,0)</f>
        <v>1888308</v>
      </c>
      <c r="N128" s="624">
        <f t="shared" ref="N128:N141" si="105">IF(YEAR($F128)&gt;2022,H128,0)</f>
        <v>0</v>
      </c>
      <c r="O128" s="660">
        <f t="shared" ref="O128:O140" si="106">H128-2*G128</f>
        <v>-3776616</v>
      </c>
      <c r="P128" s="719"/>
      <c r="Q128" s="706"/>
      <c r="R128" s="741"/>
      <c r="S128" s="741"/>
      <c r="T128" s="627">
        <f t="shared" ref="T128:T141" si="107">R128-P128</f>
        <v>0</v>
      </c>
      <c r="U128" s="627">
        <f t="shared" ref="U128:U141" si="108">S128-Q128</f>
        <v>0</v>
      </c>
      <c r="V128" s="628">
        <f t="shared" ref="V128:V162" si="109">-T128*2+U128</f>
        <v>0</v>
      </c>
      <c r="W128"/>
      <c r="X128" s="761">
        <f t="shared" si="96"/>
        <v>1888308</v>
      </c>
      <c r="Y128" s="761">
        <f t="shared" si="99"/>
        <v>0</v>
      </c>
      <c r="Z128" s="762">
        <f t="shared" ref="Z128:Z162" si="110">O128+V128</f>
        <v>-3776616</v>
      </c>
    </row>
    <row r="129" spans="1:26" ht="75.75" outlineLevel="1" thickBot="1" x14ac:dyDescent="0.25">
      <c r="A129" s="579">
        <v>116</v>
      </c>
      <c r="B129" s="232" t="s">
        <v>203</v>
      </c>
      <c r="C129" s="233" t="s">
        <v>260</v>
      </c>
      <c r="D129" s="231" t="s">
        <v>256</v>
      </c>
      <c r="E129" s="773" t="s">
        <v>264</v>
      </c>
      <c r="F129" s="716">
        <v>44927</v>
      </c>
      <c r="G129" s="564">
        <v>0</v>
      </c>
      <c r="H129" s="162">
        <v>4203271</v>
      </c>
      <c r="I129" s="623">
        <f t="shared" si="100"/>
        <v>0</v>
      </c>
      <c r="J129" s="623">
        <f t="shared" si="101"/>
        <v>0</v>
      </c>
      <c r="K129" s="599">
        <f t="shared" si="102"/>
        <v>0</v>
      </c>
      <c r="L129" s="623">
        <f t="shared" si="103"/>
        <v>0</v>
      </c>
      <c r="M129" s="599">
        <f t="shared" si="104"/>
        <v>0</v>
      </c>
      <c r="N129" s="624">
        <f t="shared" si="105"/>
        <v>4203271</v>
      </c>
      <c r="O129" s="660">
        <f t="shared" si="106"/>
        <v>4203271</v>
      </c>
      <c r="P129" s="719"/>
      <c r="Q129" s="706"/>
      <c r="R129" s="741"/>
      <c r="S129" s="741"/>
      <c r="T129" s="627">
        <f t="shared" si="107"/>
        <v>0</v>
      </c>
      <c r="U129" s="627">
        <f t="shared" si="108"/>
        <v>0</v>
      </c>
      <c r="V129" s="628">
        <f t="shared" si="109"/>
        <v>0</v>
      </c>
      <c r="W129"/>
      <c r="X129" s="761">
        <f t="shared" si="96"/>
        <v>0</v>
      </c>
      <c r="Y129" s="761">
        <f t="shared" si="99"/>
        <v>4203271</v>
      </c>
      <c r="Z129" s="762">
        <f t="shared" si="110"/>
        <v>4203271</v>
      </c>
    </row>
    <row r="130" spans="1:26" ht="75.75" outlineLevel="1" thickBot="1" x14ac:dyDescent="0.25">
      <c r="A130" s="579">
        <v>117</v>
      </c>
      <c r="B130" s="231" t="s">
        <v>203</v>
      </c>
      <c r="C130" s="232" t="s">
        <v>260</v>
      </c>
      <c r="D130" s="231" t="s">
        <v>332</v>
      </c>
      <c r="E130" s="774" t="s">
        <v>336</v>
      </c>
      <c r="F130" s="563">
        <v>45047</v>
      </c>
      <c r="G130" s="564">
        <v>87644</v>
      </c>
      <c r="H130" s="162">
        <v>155812</v>
      </c>
      <c r="I130" s="623">
        <f t="shared" si="100"/>
        <v>0</v>
      </c>
      <c r="J130" s="623">
        <f t="shared" si="101"/>
        <v>0</v>
      </c>
      <c r="K130" s="599">
        <f t="shared" si="102"/>
        <v>0</v>
      </c>
      <c r="L130" s="623">
        <f t="shared" si="103"/>
        <v>0</v>
      </c>
      <c r="M130" s="599">
        <f t="shared" si="104"/>
        <v>87644</v>
      </c>
      <c r="N130" s="624">
        <f t="shared" si="105"/>
        <v>155812</v>
      </c>
      <c r="O130" s="660">
        <f t="shared" si="106"/>
        <v>-19476</v>
      </c>
      <c r="P130" s="719"/>
      <c r="Q130" s="706"/>
      <c r="R130" s="741"/>
      <c r="S130" s="741"/>
      <c r="T130" s="627">
        <f t="shared" si="107"/>
        <v>0</v>
      </c>
      <c r="U130" s="627">
        <f t="shared" si="108"/>
        <v>0</v>
      </c>
      <c r="V130" s="628">
        <f t="shared" si="109"/>
        <v>0</v>
      </c>
      <c r="W130"/>
      <c r="X130" s="761">
        <f t="shared" si="96"/>
        <v>87644</v>
      </c>
      <c r="Y130" s="761">
        <f t="shared" si="99"/>
        <v>155812</v>
      </c>
      <c r="Z130" s="762">
        <f t="shared" si="110"/>
        <v>-19476</v>
      </c>
    </row>
    <row r="131" spans="1:26" ht="77.25" outlineLevel="1" thickBot="1" x14ac:dyDescent="0.25">
      <c r="A131" s="579">
        <v>118</v>
      </c>
      <c r="B131" s="250" t="s">
        <v>203</v>
      </c>
      <c r="C131" s="232" t="s">
        <v>469</v>
      </c>
      <c r="D131" s="250" t="s">
        <v>462</v>
      </c>
      <c r="E131" s="775" t="s">
        <v>466</v>
      </c>
      <c r="F131" s="563">
        <v>45444</v>
      </c>
      <c r="G131" s="564">
        <v>0</v>
      </c>
      <c r="H131" s="162">
        <v>5071</v>
      </c>
      <c r="I131" s="623">
        <f t="shared" si="100"/>
        <v>0</v>
      </c>
      <c r="J131" s="623">
        <f t="shared" si="101"/>
        <v>0</v>
      </c>
      <c r="K131" s="599">
        <f t="shared" si="102"/>
        <v>0</v>
      </c>
      <c r="L131" s="623">
        <f t="shared" si="103"/>
        <v>0</v>
      </c>
      <c r="M131" s="599">
        <f t="shared" si="104"/>
        <v>0</v>
      </c>
      <c r="N131" s="624">
        <f t="shared" si="105"/>
        <v>5071</v>
      </c>
      <c r="O131" s="660">
        <f t="shared" si="106"/>
        <v>5071</v>
      </c>
      <c r="P131" s="719"/>
      <c r="Q131" s="706"/>
      <c r="R131" s="741"/>
      <c r="S131" s="741"/>
      <c r="T131" s="627">
        <f t="shared" si="107"/>
        <v>0</v>
      </c>
      <c r="U131" s="627">
        <f t="shared" si="108"/>
        <v>0</v>
      </c>
      <c r="V131" s="628">
        <f t="shared" si="109"/>
        <v>0</v>
      </c>
      <c r="W131"/>
      <c r="X131" s="761">
        <f t="shared" si="96"/>
        <v>0</v>
      </c>
      <c r="Y131" s="761">
        <f t="shared" si="99"/>
        <v>5071</v>
      </c>
      <c r="Z131" s="762">
        <f t="shared" si="110"/>
        <v>5071</v>
      </c>
    </row>
    <row r="132" spans="1:26" ht="51.75" outlineLevel="1" thickBot="1" x14ac:dyDescent="0.25">
      <c r="A132" s="579">
        <v>119</v>
      </c>
      <c r="B132" s="250" t="s">
        <v>203</v>
      </c>
      <c r="C132" s="232" t="s">
        <v>648</v>
      </c>
      <c r="D132" s="250" t="s">
        <v>473</v>
      </c>
      <c r="E132" s="775" t="s">
        <v>475</v>
      </c>
      <c r="F132" s="563">
        <v>45778</v>
      </c>
      <c r="G132" s="564">
        <v>214214</v>
      </c>
      <c r="H132" s="162">
        <v>0</v>
      </c>
      <c r="I132" s="623">
        <f t="shared" si="100"/>
        <v>0</v>
      </c>
      <c r="J132" s="623">
        <f t="shared" si="101"/>
        <v>0</v>
      </c>
      <c r="K132" s="599">
        <f t="shared" si="102"/>
        <v>0</v>
      </c>
      <c r="L132" s="623">
        <f t="shared" si="103"/>
        <v>0</v>
      </c>
      <c r="M132" s="599">
        <f t="shared" si="104"/>
        <v>214214</v>
      </c>
      <c r="N132" s="624">
        <f t="shared" si="105"/>
        <v>0</v>
      </c>
      <c r="O132" s="660">
        <f t="shared" si="106"/>
        <v>-428428</v>
      </c>
      <c r="P132" s="719"/>
      <c r="Q132" s="706"/>
      <c r="R132" s="741"/>
      <c r="S132" s="741"/>
      <c r="T132" s="627">
        <f t="shared" si="107"/>
        <v>0</v>
      </c>
      <c r="U132" s="627">
        <f t="shared" si="108"/>
        <v>0</v>
      </c>
      <c r="V132" s="628">
        <f t="shared" si="109"/>
        <v>0</v>
      </c>
      <c r="W132"/>
      <c r="X132" s="761">
        <f t="shared" si="96"/>
        <v>214214</v>
      </c>
      <c r="Y132" s="761">
        <f t="shared" si="99"/>
        <v>0</v>
      </c>
      <c r="Z132" s="762">
        <f t="shared" si="110"/>
        <v>-428428</v>
      </c>
    </row>
    <row r="133" spans="1:26" ht="51.75" outlineLevel="1" thickBot="1" x14ac:dyDescent="0.25">
      <c r="A133" s="579">
        <v>120</v>
      </c>
      <c r="B133" s="250" t="s">
        <v>203</v>
      </c>
      <c r="C133" s="284" t="s">
        <v>477</v>
      </c>
      <c r="D133" s="250" t="s">
        <v>474</v>
      </c>
      <c r="E133" s="775" t="s">
        <v>476</v>
      </c>
      <c r="F133" s="563">
        <v>45689</v>
      </c>
      <c r="G133" s="564">
        <v>75576</v>
      </c>
      <c r="H133" s="162">
        <v>584</v>
      </c>
      <c r="I133" s="623">
        <f t="shared" si="100"/>
        <v>0</v>
      </c>
      <c r="J133" s="623">
        <f t="shared" si="101"/>
        <v>0</v>
      </c>
      <c r="K133" s="599">
        <f t="shared" si="102"/>
        <v>0</v>
      </c>
      <c r="L133" s="623">
        <f t="shared" si="103"/>
        <v>0</v>
      </c>
      <c r="M133" s="599">
        <f t="shared" si="104"/>
        <v>75576</v>
      </c>
      <c r="N133" s="624">
        <f t="shared" si="105"/>
        <v>584</v>
      </c>
      <c r="O133" s="660">
        <f t="shared" si="106"/>
        <v>-150568</v>
      </c>
      <c r="P133" s="719"/>
      <c r="Q133" s="706"/>
      <c r="R133" s="741"/>
      <c r="S133" s="741"/>
      <c r="T133" s="627">
        <f t="shared" si="107"/>
        <v>0</v>
      </c>
      <c r="U133" s="627">
        <f t="shared" si="108"/>
        <v>0</v>
      </c>
      <c r="V133" s="628">
        <f t="shared" si="109"/>
        <v>0</v>
      </c>
      <c r="W133"/>
      <c r="X133" s="761">
        <f t="shared" si="96"/>
        <v>75576</v>
      </c>
      <c r="Y133" s="761">
        <f t="shared" si="99"/>
        <v>584</v>
      </c>
      <c r="Z133" s="762">
        <f t="shared" si="110"/>
        <v>-150568</v>
      </c>
    </row>
    <row r="134" spans="1:26" ht="90" outlineLevel="1" thickBot="1" x14ac:dyDescent="0.25">
      <c r="A134" s="579">
        <v>121</v>
      </c>
      <c r="B134" s="250" t="s">
        <v>203</v>
      </c>
      <c r="C134" s="232" t="s">
        <v>502</v>
      </c>
      <c r="D134" s="250" t="s">
        <v>498</v>
      </c>
      <c r="E134" s="775" t="s">
        <v>500</v>
      </c>
      <c r="F134" s="563">
        <v>45627</v>
      </c>
      <c r="G134" s="564">
        <v>0</v>
      </c>
      <c r="H134" s="162">
        <v>2556</v>
      </c>
      <c r="I134" s="623">
        <f t="shared" si="100"/>
        <v>0</v>
      </c>
      <c r="J134" s="623">
        <f t="shared" si="101"/>
        <v>0</v>
      </c>
      <c r="K134" s="599">
        <f t="shared" si="102"/>
        <v>0</v>
      </c>
      <c r="L134" s="623">
        <f t="shared" si="103"/>
        <v>0</v>
      </c>
      <c r="M134" s="599">
        <f t="shared" si="104"/>
        <v>0</v>
      </c>
      <c r="N134" s="624">
        <f t="shared" si="105"/>
        <v>2556</v>
      </c>
      <c r="O134" s="660">
        <f t="shared" si="106"/>
        <v>2556</v>
      </c>
      <c r="P134" s="719"/>
      <c r="Q134" s="706"/>
      <c r="R134" s="741"/>
      <c r="S134" s="741"/>
      <c r="T134" s="627">
        <f t="shared" si="107"/>
        <v>0</v>
      </c>
      <c r="U134" s="627">
        <f t="shared" si="108"/>
        <v>0</v>
      </c>
      <c r="V134" s="628">
        <f t="shared" si="109"/>
        <v>0</v>
      </c>
      <c r="W134"/>
      <c r="X134" s="761">
        <f t="shared" si="96"/>
        <v>0</v>
      </c>
      <c r="Y134" s="761">
        <f t="shared" si="99"/>
        <v>2556</v>
      </c>
      <c r="Z134" s="762">
        <f t="shared" si="110"/>
        <v>2556</v>
      </c>
    </row>
    <row r="135" spans="1:26" ht="90" outlineLevel="1" thickBot="1" x14ac:dyDescent="0.25">
      <c r="A135" s="579">
        <v>122</v>
      </c>
      <c r="B135" s="250" t="s">
        <v>203</v>
      </c>
      <c r="C135" s="284" t="s">
        <v>503</v>
      </c>
      <c r="D135" s="250" t="s">
        <v>499</v>
      </c>
      <c r="E135" s="775" t="s">
        <v>501</v>
      </c>
      <c r="F135" s="563">
        <v>45583</v>
      </c>
      <c r="G135" s="564">
        <v>426</v>
      </c>
      <c r="H135" s="162">
        <v>0</v>
      </c>
      <c r="I135" s="623">
        <f t="shared" si="100"/>
        <v>0</v>
      </c>
      <c r="J135" s="623">
        <f t="shared" si="101"/>
        <v>0</v>
      </c>
      <c r="K135" s="599">
        <f t="shared" si="102"/>
        <v>0</v>
      </c>
      <c r="L135" s="623">
        <f t="shared" si="103"/>
        <v>0</v>
      </c>
      <c r="M135" s="599">
        <f t="shared" si="104"/>
        <v>426</v>
      </c>
      <c r="N135" s="624">
        <f t="shared" si="105"/>
        <v>0</v>
      </c>
      <c r="O135" s="660">
        <f t="shared" si="106"/>
        <v>-852</v>
      </c>
      <c r="P135" s="719"/>
      <c r="Q135" s="706"/>
      <c r="R135" s="741"/>
      <c r="S135" s="741"/>
      <c r="T135" s="627">
        <f t="shared" si="107"/>
        <v>0</v>
      </c>
      <c r="U135" s="627">
        <f t="shared" si="108"/>
        <v>0</v>
      </c>
      <c r="V135" s="628">
        <f t="shared" si="109"/>
        <v>0</v>
      </c>
      <c r="W135"/>
      <c r="X135" s="761">
        <f t="shared" si="96"/>
        <v>426</v>
      </c>
      <c r="Y135" s="761">
        <f t="shared" si="99"/>
        <v>0</v>
      </c>
      <c r="Z135" s="762">
        <f t="shared" si="110"/>
        <v>-852</v>
      </c>
    </row>
    <row r="136" spans="1:26" ht="72" outlineLevel="1" thickBot="1" x14ac:dyDescent="0.25">
      <c r="A136" s="579">
        <v>123</v>
      </c>
      <c r="B136" s="772" t="s">
        <v>185</v>
      </c>
      <c r="C136" s="232" t="s">
        <v>259</v>
      </c>
      <c r="D136" s="547" t="s">
        <v>344</v>
      </c>
      <c r="E136" s="775" t="s">
        <v>449</v>
      </c>
      <c r="F136" s="776">
        <v>45474</v>
      </c>
      <c r="G136" s="564">
        <v>41403</v>
      </c>
      <c r="H136" s="162">
        <v>22367</v>
      </c>
      <c r="I136" s="623">
        <f t="shared" si="100"/>
        <v>0</v>
      </c>
      <c r="J136" s="623">
        <f t="shared" si="101"/>
        <v>0</v>
      </c>
      <c r="K136" s="599">
        <f t="shared" si="102"/>
        <v>0</v>
      </c>
      <c r="L136" s="623">
        <f t="shared" si="103"/>
        <v>0</v>
      </c>
      <c r="M136" s="599">
        <f t="shared" si="104"/>
        <v>41403</v>
      </c>
      <c r="N136" s="624">
        <f t="shared" si="105"/>
        <v>22367</v>
      </c>
      <c r="O136" s="660">
        <f t="shared" si="106"/>
        <v>-60439</v>
      </c>
      <c r="P136" s="719"/>
      <c r="Q136" s="706"/>
      <c r="R136" s="741"/>
      <c r="S136" s="741"/>
      <c r="T136" s="627">
        <f>R136-P136</f>
        <v>0</v>
      </c>
      <c r="U136" s="627">
        <f>S136-Q136</f>
        <v>0</v>
      </c>
      <c r="V136" s="628">
        <f t="shared" si="109"/>
        <v>0</v>
      </c>
      <c r="W136"/>
      <c r="X136" s="761">
        <f t="shared" si="96"/>
        <v>41403</v>
      </c>
      <c r="Y136" s="761">
        <f t="shared" si="99"/>
        <v>22367</v>
      </c>
      <c r="Z136" s="762">
        <f t="shared" si="110"/>
        <v>-60439</v>
      </c>
    </row>
    <row r="137" spans="1:26" ht="64.5" outlineLevel="1" thickBot="1" x14ac:dyDescent="0.25">
      <c r="A137" s="579">
        <v>124</v>
      </c>
      <c r="B137" s="232" t="s">
        <v>331</v>
      </c>
      <c r="C137" s="70"/>
      <c r="D137" s="813" t="s">
        <v>664</v>
      </c>
      <c r="E137" s="835" t="s">
        <v>665</v>
      </c>
      <c r="F137" s="847">
        <v>45292</v>
      </c>
      <c r="G137" s="846">
        <v>34060</v>
      </c>
      <c r="H137" s="71">
        <v>0</v>
      </c>
      <c r="I137" s="623">
        <f t="shared" si="100"/>
        <v>0</v>
      </c>
      <c r="J137" s="623">
        <f t="shared" si="101"/>
        <v>0</v>
      </c>
      <c r="K137" s="599">
        <f t="shared" si="102"/>
        <v>0</v>
      </c>
      <c r="L137" s="623">
        <f t="shared" si="103"/>
        <v>0</v>
      </c>
      <c r="M137" s="599">
        <f t="shared" si="104"/>
        <v>34060</v>
      </c>
      <c r="N137" s="624">
        <f t="shared" si="105"/>
        <v>0</v>
      </c>
      <c r="O137" s="660">
        <f t="shared" si="106"/>
        <v>-68120</v>
      </c>
      <c r="P137" s="719"/>
      <c r="Q137" s="706"/>
      <c r="R137" s="741"/>
      <c r="S137" s="741"/>
      <c r="T137" s="627">
        <f t="shared" ref="T137:T139" si="111">R137-P137</f>
        <v>0</v>
      </c>
      <c r="U137" s="627">
        <f t="shared" ref="U137:U139" si="112">S137-Q137</f>
        <v>0</v>
      </c>
      <c r="V137" s="628">
        <f t="shared" si="109"/>
        <v>0</v>
      </c>
      <c r="W137"/>
      <c r="X137" s="761">
        <f t="shared" si="96"/>
        <v>34060</v>
      </c>
      <c r="Y137" s="761">
        <f t="shared" si="99"/>
        <v>0</v>
      </c>
      <c r="Z137" s="762">
        <f t="shared" si="110"/>
        <v>-68120</v>
      </c>
    </row>
    <row r="138" spans="1:26" ht="77.25" outlineLevel="1" thickBot="1" x14ac:dyDescent="0.25">
      <c r="A138" s="579">
        <v>125</v>
      </c>
      <c r="B138" s="250" t="s">
        <v>203</v>
      </c>
      <c r="C138" s="232" t="s">
        <v>469</v>
      </c>
      <c r="D138" s="250" t="s">
        <v>543</v>
      </c>
      <c r="E138" s="836" t="s">
        <v>553</v>
      </c>
      <c r="F138" s="563">
        <v>45583</v>
      </c>
      <c r="G138" s="564">
        <v>1217300</v>
      </c>
      <c r="H138" s="162">
        <v>0</v>
      </c>
      <c r="I138" s="623">
        <f t="shared" si="100"/>
        <v>0</v>
      </c>
      <c r="J138" s="623">
        <f t="shared" si="101"/>
        <v>0</v>
      </c>
      <c r="K138" s="599">
        <f t="shared" si="102"/>
        <v>0</v>
      </c>
      <c r="L138" s="623">
        <f t="shared" si="103"/>
        <v>0</v>
      </c>
      <c r="M138" s="599">
        <f t="shared" si="104"/>
        <v>1217300</v>
      </c>
      <c r="N138" s="624">
        <f t="shared" si="105"/>
        <v>0</v>
      </c>
      <c r="O138" s="660">
        <f t="shared" si="106"/>
        <v>-2434600</v>
      </c>
      <c r="P138" s="719"/>
      <c r="Q138" s="706"/>
      <c r="R138" s="741"/>
      <c r="S138" s="741"/>
      <c r="T138" s="627">
        <f t="shared" si="111"/>
        <v>0</v>
      </c>
      <c r="U138" s="627">
        <f t="shared" si="112"/>
        <v>0</v>
      </c>
      <c r="V138" s="628">
        <f t="shared" si="109"/>
        <v>0</v>
      </c>
      <c r="W138"/>
      <c r="X138" s="761">
        <f t="shared" si="96"/>
        <v>1217300</v>
      </c>
      <c r="Y138" s="761">
        <f t="shared" si="99"/>
        <v>0</v>
      </c>
      <c r="Z138" s="762">
        <f t="shared" si="110"/>
        <v>-2434600</v>
      </c>
    </row>
    <row r="139" spans="1:26" ht="64.5" outlineLevel="1" thickBot="1" x14ac:dyDescent="0.25">
      <c r="A139" s="579">
        <v>126</v>
      </c>
      <c r="B139" s="196" t="s">
        <v>187</v>
      </c>
      <c r="C139" s="204"/>
      <c r="D139" s="814" t="s">
        <v>566</v>
      </c>
      <c r="E139" s="837" t="s">
        <v>576</v>
      </c>
      <c r="F139" s="848">
        <v>46023</v>
      </c>
      <c r="G139" s="817">
        <v>73750</v>
      </c>
      <c r="H139" s="209">
        <v>0</v>
      </c>
      <c r="I139" s="623">
        <f t="shared" si="100"/>
        <v>0</v>
      </c>
      <c r="J139" s="623">
        <f t="shared" si="101"/>
        <v>0</v>
      </c>
      <c r="K139" s="599">
        <f t="shared" si="102"/>
        <v>0</v>
      </c>
      <c r="L139" s="623">
        <f t="shared" si="103"/>
        <v>0</v>
      </c>
      <c r="M139" s="599">
        <f t="shared" si="104"/>
        <v>73750</v>
      </c>
      <c r="N139" s="624">
        <f t="shared" si="105"/>
        <v>0</v>
      </c>
      <c r="O139" s="660">
        <f t="shared" si="106"/>
        <v>-147500</v>
      </c>
      <c r="P139" s="719"/>
      <c r="Q139" s="706"/>
      <c r="R139" s="741"/>
      <c r="S139" s="741"/>
      <c r="T139" s="627">
        <f t="shared" si="111"/>
        <v>0</v>
      </c>
      <c r="U139" s="627">
        <f t="shared" si="112"/>
        <v>0</v>
      </c>
      <c r="V139" s="628">
        <f t="shared" si="109"/>
        <v>0</v>
      </c>
      <c r="W139"/>
      <c r="X139" s="761">
        <f t="shared" si="96"/>
        <v>73750</v>
      </c>
      <c r="Y139" s="761">
        <f t="shared" si="99"/>
        <v>0</v>
      </c>
      <c r="Z139" s="762">
        <f t="shared" si="110"/>
        <v>-147500</v>
      </c>
    </row>
    <row r="140" spans="1:26" ht="64.5" outlineLevel="1" thickBot="1" x14ac:dyDescent="0.25">
      <c r="A140" s="579">
        <v>127</v>
      </c>
      <c r="B140" s="109" t="s">
        <v>163</v>
      </c>
      <c r="C140" s="115"/>
      <c r="D140" s="104" t="s">
        <v>542</v>
      </c>
      <c r="E140" s="838" t="s">
        <v>547</v>
      </c>
      <c r="F140" s="849">
        <v>45658</v>
      </c>
      <c r="G140" s="152">
        <v>0</v>
      </c>
      <c r="H140" s="152">
        <v>100608</v>
      </c>
      <c r="I140" s="623">
        <f t="shared" si="100"/>
        <v>0</v>
      </c>
      <c r="J140" s="623">
        <f t="shared" si="101"/>
        <v>0</v>
      </c>
      <c r="K140" s="599">
        <f t="shared" si="102"/>
        <v>0</v>
      </c>
      <c r="L140" s="623">
        <f t="shared" si="103"/>
        <v>0</v>
      </c>
      <c r="M140" s="599">
        <f t="shared" si="104"/>
        <v>0</v>
      </c>
      <c r="N140" s="624">
        <f t="shared" si="105"/>
        <v>100608</v>
      </c>
      <c r="O140" s="660">
        <f t="shared" si="106"/>
        <v>100608</v>
      </c>
      <c r="P140" s="719"/>
      <c r="Q140" s="706"/>
      <c r="R140" s="739"/>
      <c r="S140" s="739"/>
      <c r="T140" s="627">
        <f t="shared" si="107"/>
        <v>0</v>
      </c>
      <c r="U140" s="627">
        <f t="shared" si="108"/>
        <v>0</v>
      </c>
      <c r="V140" s="628">
        <f t="shared" si="109"/>
        <v>0</v>
      </c>
      <c r="W140"/>
      <c r="X140" s="761">
        <f t="shared" si="96"/>
        <v>0</v>
      </c>
      <c r="Y140" s="761">
        <f t="shared" si="99"/>
        <v>100608</v>
      </c>
      <c r="Z140" s="762">
        <f t="shared" si="110"/>
        <v>100608</v>
      </c>
    </row>
    <row r="141" spans="1:26" ht="51.75" outlineLevel="1" thickBot="1" x14ac:dyDescent="0.25">
      <c r="A141" s="777">
        <v>128</v>
      </c>
      <c r="B141" s="241" t="s">
        <v>190</v>
      </c>
      <c r="C141" s="1"/>
      <c r="D141" s="257" t="s">
        <v>444</v>
      </c>
      <c r="E141" s="839" t="s">
        <v>446</v>
      </c>
      <c r="F141" s="850">
        <v>45658</v>
      </c>
      <c r="G141" s="817">
        <v>672600</v>
      </c>
      <c r="H141" s="207">
        <v>0</v>
      </c>
      <c r="I141" s="623">
        <f t="shared" si="100"/>
        <v>0</v>
      </c>
      <c r="J141" s="623">
        <f t="shared" si="101"/>
        <v>0</v>
      </c>
      <c r="K141" s="599">
        <f t="shared" si="102"/>
        <v>0</v>
      </c>
      <c r="L141" s="623">
        <f t="shared" si="103"/>
        <v>0</v>
      </c>
      <c r="M141" s="599">
        <f t="shared" si="104"/>
        <v>672600</v>
      </c>
      <c r="N141" s="624">
        <f t="shared" si="105"/>
        <v>0</v>
      </c>
      <c r="O141" s="660">
        <f>H141-2*G141</f>
        <v>-1345200</v>
      </c>
      <c r="P141" s="815"/>
      <c r="Q141" s="691"/>
      <c r="R141" s="739"/>
      <c r="S141" s="739"/>
      <c r="T141" s="627">
        <f t="shared" si="107"/>
        <v>0</v>
      </c>
      <c r="U141" s="627">
        <f t="shared" si="108"/>
        <v>0</v>
      </c>
      <c r="V141" s="628">
        <f t="shared" si="109"/>
        <v>0</v>
      </c>
      <c r="W141"/>
      <c r="X141" s="761">
        <f t="shared" si="96"/>
        <v>672600</v>
      </c>
      <c r="Y141" s="761">
        <f t="shared" si="99"/>
        <v>0</v>
      </c>
      <c r="Z141" s="762">
        <f t="shared" si="110"/>
        <v>-1345200</v>
      </c>
    </row>
    <row r="142" spans="1:26" ht="64.5" outlineLevel="1" thickBot="1" x14ac:dyDescent="0.25">
      <c r="A142" s="66">
        <v>129</v>
      </c>
      <c r="B142" s="111" t="s">
        <v>169</v>
      </c>
      <c r="C142" s="70" t="s">
        <v>221</v>
      </c>
      <c r="D142" s="151" t="s">
        <v>666</v>
      </c>
      <c r="E142" s="835" t="s">
        <v>217</v>
      </c>
      <c r="F142" s="847">
        <v>44562</v>
      </c>
      <c r="G142" s="846">
        <v>5687</v>
      </c>
      <c r="H142" s="153">
        <v>0</v>
      </c>
      <c r="I142" s="623">
        <f t="shared" ref="I142:I165" si="113">IF(YEAR($F142)=2021,G142,0)</f>
        <v>0</v>
      </c>
      <c r="J142" s="623">
        <f t="shared" ref="J142:J165" si="114">IF(YEAR($F142)=2021,H142,0)</f>
        <v>0</v>
      </c>
      <c r="K142" s="599">
        <f t="shared" ref="K142:K162" si="115">IF(YEAR($F142)=2022,G142,0)</f>
        <v>5687</v>
      </c>
      <c r="L142" s="623">
        <f t="shared" ref="L142:L162" si="116">IF(YEAR($F142)=2022,H142,0)</f>
        <v>0</v>
      </c>
      <c r="M142" s="599">
        <f t="shared" ref="M142:M162" si="117">IF(YEAR($F142)&gt;2022,G142,0)</f>
        <v>0</v>
      </c>
      <c r="N142" s="624">
        <f t="shared" ref="N142:N165" si="118">IF(YEAR($F142)&gt;2022,H142,0)</f>
        <v>0</v>
      </c>
      <c r="O142" s="660">
        <f>H142-2*G142</f>
        <v>-11374</v>
      </c>
      <c r="P142" s="815"/>
      <c r="Q142" s="691"/>
      <c r="R142" s="739"/>
      <c r="S142" s="739"/>
      <c r="T142" s="627">
        <f t="shared" ref="T142:T162" si="119">R142-P142</f>
        <v>0</v>
      </c>
      <c r="U142" s="627">
        <f t="shared" ref="U142:U162" si="120">S142-Q142</f>
        <v>0</v>
      </c>
      <c r="V142" s="628">
        <f t="shared" si="109"/>
        <v>0</v>
      </c>
      <c r="W142"/>
      <c r="X142" s="761">
        <f t="shared" si="96"/>
        <v>5687</v>
      </c>
      <c r="Y142" s="761">
        <f t="shared" si="99"/>
        <v>0</v>
      </c>
      <c r="Z142" s="762">
        <f t="shared" si="110"/>
        <v>-11374</v>
      </c>
    </row>
    <row r="143" spans="1:26" ht="64.5" outlineLevel="1" thickBot="1" x14ac:dyDescent="0.25">
      <c r="A143" s="777">
        <v>130</v>
      </c>
      <c r="B143" s="818" t="s">
        <v>149</v>
      </c>
      <c r="C143" s="1"/>
      <c r="D143" s="257" t="s">
        <v>669</v>
      </c>
      <c r="E143" s="768" t="s">
        <v>670</v>
      </c>
      <c r="F143" s="850">
        <v>44986</v>
      </c>
      <c r="G143" s="817">
        <v>0</v>
      </c>
      <c r="H143" s="209">
        <v>1818000</v>
      </c>
      <c r="I143" s="623">
        <f t="shared" si="113"/>
        <v>0</v>
      </c>
      <c r="J143" s="623">
        <f t="shared" si="114"/>
        <v>0</v>
      </c>
      <c r="K143" s="599">
        <f t="shared" si="115"/>
        <v>0</v>
      </c>
      <c r="L143" s="623">
        <f t="shared" si="116"/>
        <v>0</v>
      </c>
      <c r="M143" s="599">
        <f t="shared" si="117"/>
        <v>0</v>
      </c>
      <c r="N143" s="624">
        <f t="shared" si="118"/>
        <v>1818000</v>
      </c>
      <c r="O143" s="660">
        <f t="shared" ref="O143:O162" si="121">H143-2*G143</f>
        <v>1818000</v>
      </c>
      <c r="P143" s="815"/>
      <c r="Q143" s="691"/>
      <c r="R143" s="739"/>
      <c r="S143" s="739"/>
      <c r="T143" s="627">
        <f t="shared" si="119"/>
        <v>0</v>
      </c>
      <c r="U143" s="627">
        <f t="shared" si="120"/>
        <v>0</v>
      </c>
      <c r="V143" s="628">
        <f t="shared" si="109"/>
        <v>0</v>
      </c>
      <c r="W143"/>
      <c r="X143" s="761">
        <f t="shared" si="96"/>
        <v>0</v>
      </c>
      <c r="Y143" s="761">
        <f t="shared" si="99"/>
        <v>1818000</v>
      </c>
      <c r="Z143" s="762">
        <f t="shared" si="110"/>
        <v>1818000</v>
      </c>
    </row>
    <row r="144" spans="1:26" ht="51.75" outlineLevel="1" thickBot="1" x14ac:dyDescent="0.25">
      <c r="A144" s="777">
        <v>131</v>
      </c>
      <c r="B144" s="818" t="s">
        <v>141</v>
      </c>
      <c r="C144" s="1"/>
      <c r="D144" s="257" t="s">
        <v>671</v>
      </c>
      <c r="E144" s="768" t="s">
        <v>426</v>
      </c>
      <c r="F144" s="850">
        <v>45292</v>
      </c>
      <c r="G144" s="817">
        <v>0</v>
      </c>
      <c r="H144" s="209">
        <v>8787500</v>
      </c>
      <c r="I144" s="623">
        <f t="shared" si="113"/>
        <v>0</v>
      </c>
      <c r="J144" s="623">
        <f t="shared" si="114"/>
        <v>0</v>
      </c>
      <c r="K144" s="599">
        <f t="shared" si="115"/>
        <v>0</v>
      </c>
      <c r="L144" s="623">
        <f t="shared" si="116"/>
        <v>0</v>
      </c>
      <c r="M144" s="599">
        <f t="shared" si="117"/>
        <v>0</v>
      </c>
      <c r="N144" s="624">
        <f t="shared" si="118"/>
        <v>8787500</v>
      </c>
      <c r="O144" s="660">
        <f t="shared" si="121"/>
        <v>8787500</v>
      </c>
      <c r="P144" s="815"/>
      <c r="Q144" s="691"/>
      <c r="R144" s="739"/>
      <c r="S144" s="739"/>
      <c r="T144" s="627">
        <f t="shared" si="119"/>
        <v>0</v>
      </c>
      <c r="U144" s="627">
        <f t="shared" si="120"/>
        <v>0</v>
      </c>
      <c r="V144" s="628">
        <f t="shared" si="109"/>
        <v>0</v>
      </c>
      <c r="W144"/>
      <c r="X144" s="761">
        <f t="shared" si="96"/>
        <v>0</v>
      </c>
      <c r="Y144" s="761">
        <f t="shared" si="99"/>
        <v>8787500</v>
      </c>
      <c r="Z144" s="762">
        <f t="shared" si="110"/>
        <v>8787500</v>
      </c>
    </row>
    <row r="145" spans="1:26" ht="102.75" outlineLevel="1" thickBot="1" x14ac:dyDescent="0.25">
      <c r="A145" s="777">
        <v>132</v>
      </c>
      <c r="B145" s="818" t="s">
        <v>141</v>
      </c>
      <c r="C145" s="115" t="s">
        <v>429</v>
      </c>
      <c r="D145" s="257" t="s">
        <v>424</v>
      </c>
      <c r="E145" s="768" t="s">
        <v>428</v>
      </c>
      <c r="F145" s="850">
        <v>45292</v>
      </c>
      <c r="G145" s="817">
        <v>1873</v>
      </c>
      <c r="H145" s="209">
        <v>0</v>
      </c>
      <c r="I145" s="623">
        <f t="shared" si="113"/>
        <v>0</v>
      </c>
      <c r="J145" s="623">
        <f t="shared" si="114"/>
        <v>0</v>
      </c>
      <c r="K145" s="599">
        <f t="shared" si="115"/>
        <v>0</v>
      </c>
      <c r="L145" s="623">
        <f t="shared" si="116"/>
        <v>0</v>
      </c>
      <c r="M145" s="599">
        <f t="shared" si="117"/>
        <v>1873</v>
      </c>
      <c r="N145" s="624">
        <f t="shared" si="118"/>
        <v>0</v>
      </c>
      <c r="O145" s="660">
        <f t="shared" si="121"/>
        <v>-3746</v>
      </c>
      <c r="P145" s="815"/>
      <c r="Q145" s="691"/>
      <c r="R145" s="739"/>
      <c r="S145" s="739"/>
      <c r="T145" s="627">
        <f t="shared" si="119"/>
        <v>0</v>
      </c>
      <c r="U145" s="627">
        <f t="shared" si="120"/>
        <v>0</v>
      </c>
      <c r="V145" s="628">
        <f t="shared" si="109"/>
        <v>0</v>
      </c>
      <c r="W145"/>
      <c r="X145" s="761">
        <f t="shared" si="96"/>
        <v>1873</v>
      </c>
      <c r="Y145" s="761">
        <f t="shared" si="99"/>
        <v>0</v>
      </c>
      <c r="Z145" s="762">
        <f t="shared" si="110"/>
        <v>-3746</v>
      </c>
    </row>
    <row r="146" spans="1:26" ht="77.25" outlineLevel="1" thickBot="1" x14ac:dyDescent="0.25">
      <c r="A146" s="777">
        <v>133</v>
      </c>
      <c r="B146" s="818" t="s">
        <v>190</v>
      </c>
      <c r="C146" s="115" t="s">
        <v>470</v>
      </c>
      <c r="D146" s="257" t="s">
        <v>672</v>
      </c>
      <c r="E146" s="840" t="s">
        <v>467</v>
      </c>
      <c r="F146" s="850">
        <v>45474</v>
      </c>
      <c r="G146" s="817">
        <v>801</v>
      </c>
      <c r="H146" s="209">
        <v>3834</v>
      </c>
      <c r="I146" s="623">
        <f t="shared" si="113"/>
        <v>0</v>
      </c>
      <c r="J146" s="623">
        <f t="shared" si="114"/>
        <v>0</v>
      </c>
      <c r="K146" s="599">
        <f t="shared" si="115"/>
        <v>0</v>
      </c>
      <c r="L146" s="623">
        <f t="shared" si="116"/>
        <v>0</v>
      </c>
      <c r="M146" s="599">
        <f t="shared" si="117"/>
        <v>801</v>
      </c>
      <c r="N146" s="624">
        <f t="shared" si="118"/>
        <v>3834</v>
      </c>
      <c r="O146" s="660">
        <f t="shared" si="121"/>
        <v>2232</v>
      </c>
      <c r="P146" s="815"/>
      <c r="Q146" s="691"/>
      <c r="R146" s="739"/>
      <c r="S146" s="739"/>
      <c r="T146" s="627">
        <f t="shared" si="119"/>
        <v>0</v>
      </c>
      <c r="U146" s="627">
        <f t="shared" si="120"/>
        <v>0</v>
      </c>
      <c r="V146" s="628">
        <f t="shared" si="109"/>
        <v>0</v>
      </c>
      <c r="W146"/>
      <c r="X146" s="761">
        <f t="shared" si="96"/>
        <v>801</v>
      </c>
      <c r="Y146" s="761">
        <f t="shared" si="99"/>
        <v>3834</v>
      </c>
      <c r="Z146" s="762">
        <f t="shared" si="110"/>
        <v>2232</v>
      </c>
    </row>
    <row r="147" spans="1:26" ht="64.5" outlineLevel="1" thickBot="1" x14ac:dyDescent="0.25">
      <c r="A147" s="777">
        <v>134</v>
      </c>
      <c r="B147" s="818" t="s">
        <v>190</v>
      </c>
      <c r="C147" s="115" t="s">
        <v>684</v>
      </c>
      <c r="D147" s="257" t="s">
        <v>673</v>
      </c>
      <c r="E147" s="768" t="s">
        <v>674</v>
      </c>
      <c r="F147" s="850">
        <v>45231</v>
      </c>
      <c r="G147" s="817">
        <v>0</v>
      </c>
      <c r="H147" s="209">
        <v>66113</v>
      </c>
      <c r="I147" s="623">
        <f t="shared" si="113"/>
        <v>0</v>
      </c>
      <c r="J147" s="623">
        <f t="shared" si="114"/>
        <v>0</v>
      </c>
      <c r="K147" s="599">
        <f t="shared" si="115"/>
        <v>0</v>
      </c>
      <c r="L147" s="623">
        <f t="shared" si="116"/>
        <v>0</v>
      </c>
      <c r="M147" s="599">
        <f t="shared" si="117"/>
        <v>0</v>
      </c>
      <c r="N147" s="624">
        <f t="shared" si="118"/>
        <v>66113</v>
      </c>
      <c r="O147" s="660">
        <f t="shared" si="121"/>
        <v>66113</v>
      </c>
      <c r="P147" s="815"/>
      <c r="Q147" s="691"/>
      <c r="R147" s="739"/>
      <c r="S147" s="739"/>
      <c r="T147" s="627">
        <f t="shared" si="119"/>
        <v>0</v>
      </c>
      <c r="U147" s="627">
        <f t="shared" si="120"/>
        <v>0</v>
      </c>
      <c r="V147" s="628">
        <f t="shared" si="109"/>
        <v>0</v>
      </c>
      <c r="W147"/>
      <c r="X147" s="761">
        <f t="shared" si="96"/>
        <v>0</v>
      </c>
      <c r="Y147" s="761">
        <f t="shared" si="99"/>
        <v>66113</v>
      </c>
      <c r="Z147" s="762">
        <f t="shared" si="110"/>
        <v>66113</v>
      </c>
    </row>
    <row r="148" spans="1:26" ht="51.75" outlineLevel="1" thickBot="1" x14ac:dyDescent="0.25">
      <c r="A148" s="777">
        <v>135</v>
      </c>
      <c r="B148" s="818" t="s">
        <v>190</v>
      </c>
      <c r="C148" s="115" t="s">
        <v>257</v>
      </c>
      <c r="D148" s="257" t="s">
        <v>675</v>
      </c>
      <c r="E148" s="768" t="s">
        <v>262</v>
      </c>
      <c r="F148" s="850">
        <v>44941</v>
      </c>
      <c r="G148" s="817">
        <v>0</v>
      </c>
      <c r="H148" s="209">
        <v>24854133</v>
      </c>
      <c r="I148" s="623">
        <f t="shared" si="113"/>
        <v>0</v>
      </c>
      <c r="J148" s="623">
        <f t="shared" si="114"/>
        <v>0</v>
      </c>
      <c r="K148" s="599">
        <f t="shared" si="115"/>
        <v>0</v>
      </c>
      <c r="L148" s="623">
        <f t="shared" si="116"/>
        <v>0</v>
      </c>
      <c r="M148" s="599">
        <f t="shared" si="117"/>
        <v>0</v>
      </c>
      <c r="N148" s="624">
        <f t="shared" si="118"/>
        <v>24854133</v>
      </c>
      <c r="O148" s="660">
        <f t="shared" si="121"/>
        <v>24854133</v>
      </c>
      <c r="P148" s="815"/>
      <c r="Q148" s="691"/>
      <c r="R148" s="739"/>
      <c r="S148" s="739"/>
      <c r="T148" s="627">
        <f t="shared" si="119"/>
        <v>0</v>
      </c>
      <c r="U148" s="627">
        <f t="shared" si="120"/>
        <v>0</v>
      </c>
      <c r="V148" s="628">
        <f t="shared" si="109"/>
        <v>0</v>
      </c>
      <c r="W148"/>
      <c r="X148" s="761">
        <f t="shared" si="96"/>
        <v>0</v>
      </c>
      <c r="Y148" s="761">
        <f t="shared" si="99"/>
        <v>24854133</v>
      </c>
      <c r="Z148" s="762">
        <f t="shared" si="110"/>
        <v>24854133</v>
      </c>
    </row>
    <row r="149" spans="1:26" ht="51.75" outlineLevel="1" thickBot="1" x14ac:dyDescent="0.25">
      <c r="A149" s="66">
        <v>136</v>
      </c>
      <c r="B149" s="111" t="s">
        <v>203</v>
      </c>
      <c r="C149" s="70" t="s">
        <v>364</v>
      </c>
      <c r="D149" s="151" t="s">
        <v>676</v>
      </c>
      <c r="E149" s="841" t="s">
        <v>546</v>
      </c>
      <c r="F149" s="847">
        <v>45658</v>
      </c>
      <c r="G149" s="846">
        <v>65250</v>
      </c>
      <c r="H149" s="153">
        <v>0</v>
      </c>
      <c r="I149" s="623">
        <f t="shared" si="113"/>
        <v>0</v>
      </c>
      <c r="J149" s="623">
        <f t="shared" si="114"/>
        <v>0</v>
      </c>
      <c r="K149" s="599">
        <f t="shared" si="115"/>
        <v>0</v>
      </c>
      <c r="L149" s="623">
        <f t="shared" si="116"/>
        <v>0</v>
      </c>
      <c r="M149" s="599">
        <f t="shared" si="117"/>
        <v>65250</v>
      </c>
      <c r="N149" s="624">
        <f t="shared" si="118"/>
        <v>0</v>
      </c>
      <c r="O149" s="660">
        <f t="shared" si="121"/>
        <v>-130500</v>
      </c>
      <c r="P149" s="815"/>
      <c r="Q149" s="691"/>
      <c r="R149" s="739"/>
      <c r="S149" s="739"/>
      <c r="T149" s="627">
        <f t="shared" si="119"/>
        <v>0</v>
      </c>
      <c r="U149" s="627">
        <f>S149-Q149</f>
        <v>0</v>
      </c>
      <c r="V149" s="628">
        <f t="shared" si="109"/>
        <v>0</v>
      </c>
      <c r="W149"/>
      <c r="X149" s="761">
        <f t="shared" si="96"/>
        <v>65250</v>
      </c>
      <c r="Y149" s="761">
        <f t="shared" si="99"/>
        <v>0</v>
      </c>
      <c r="Z149" s="762">
        <f t="shared" si="110"/>
        <v>-130500</v>
      </c>
    </row>
    <row r="150" spans="1:26" ht="77.25" outlineLevel="1" thickBot="1" x14ac:dyDescent="0.25">
      <c r="A150" s="777">
        <v>137</v>
      </c>
      <c r="B150" s="825" t="s">
        <v>141</v>
      </c>
      <c r="C150" s="115" t="s">
        <v>581</v>
      </c>
      <c r="D150" s="257" t="s">
        <v>565</v>
      </c>
      <c r="E150" s="842" t="s">
        <v>575</v>
      </c>
      <c r="F150" s="847">
        <v>45658</v>
      </c>
      <c r="G150" s="817">
        <v>204</v>
      </c>
      <c r="H150" s="209">
        <v>0</v>
      </c>
      <c r="I150" s="623">
        <f t="shared" si="113"/>
        <v>0</v>
      </c>
      <c r="J150" s="623">
        <f t="shared" si="114"/>
        <v>0</v>
      </c>
      <c r="K150" s="599">
        <f t="shared" si="115"/>
        <v>0</v>
      </c>
      <c r="L150" s="623">
        <f t="shared" si="116"/>
        <v>0</v>
      </c>
      <c r="M150" s="599">
        <f t="shared" si="117"/>
        <v>204</v>
      </c>
      <c r="N150" s="624">
        <f t="shared" si="118"/>
        <v>0</v>
      </c>
      <c r="O150" s="660">
        <f t="shared" si="121"/>
        <v>-408</v>
      </c>
      <c r="P150" s="815"/>
      <c r="Q150" s="691"/>
      <c r="R150" s="739"/>
      <c r="S150" s="739"/>
      <c r="T150" s="627">
        <f t="shared" si="119"/>
        <v>0</v>
      </c>
      <c r="U150" s="627">
        <f t="shared" si="120"/>
        <v>0</v>
      </c>
      <c r="V150" s="628">
        <f t="shared" si="109"/>
        <v>0</v>
      </c>
      <c r="W150"/>
      <c r="X150" s="761">
        <f t="shared" si="96"/>
        <v>204</v>
      </c>
      <c r="Y150" s="761">
        <f t="shared" si="99"/>
        <v>0</v>
      </c>
      <c r="Z150" s="762">
        <f t="shared" si="110"/>
        <v>-408</v>
      </c>
    </row>
    <row r="151" spans="1:26" ht="102.75" outlineLevel="1" thickBot="1" x14ac:dyDescent="0.25">
      <c r="A151" s="66">
        <v>138</v>
      </c>
      <c r="B151" s="818" t="s">
        <v>141</v>
      </c>
      <c r="C151" s="115" t="s">
        <v>429</v>
      </c>
      <c r="D151" s="257" t="s">
        <v>677</v>
      </c>
      <c r="E151" s="842" t="s">
        <v>574</v>
      </c>
      <c r="F151" s="847">
        <v>45658</v>
      </c>
      <c r="G151" s="817">
        <v>83579</v>
      </c>
      <c r="H151" s="209">
        <v>0</v>
      </c>
      <c r="I151" s="623">
        <f t="shared" si="113"/>
        <v>0</v>
      </c>
      <c r="J151" s="623">
        <f t="shared" si="114"/>
        <v>0</v>
      </c>
      <c r="K151" s="599">
        <f t="shared" si="115"/>
        <v>0</v>
      </c>
      <c r="L151" s="623">
        <f t="shared" si="116"/>
        <v>0</v>
      </c>
      <c r="M151" s="599">
        <f t="shared" si="117"/>
        <v>83579</v>
      </c>
      <c r="N151" s="624">
        <f t="shared" si="118"/>
        <v>0</v>
      </c>
      <c r="O151" s="660">
        <f t="shared" si="121"/>
        <v>-167158</v>
      </c>
      <c r="P151" s="815"/>
      <c r="Q151" s="691"/>
      <c r="R151" s="739"/>
      <c r="S151" s="739"/>
      <c r="T151" s="627">
        <f t="shared" si="119"/>
        <v>0</v>
      </c>
      <c r="U151" s="627">
        <f t="shared" si="120"/>
        <v>0</v>
      </c>
      <c r="V151" s="628">
        <f t="shared" si="109"/>
        <v>0</v>
      </c>
      <c r="W151"/>
      <c r="X151" s="761">
        <f t="shared" si="96"/>
        <v>83579</v>
      </c>
      <c r="Y151" s="761">
        <f t="shared" si="99"/>
        <v>0</v>
      </c>
      <c r="Z151" s="762">
        <f t="shared" si="110"/>
        <v>-167158</v>
      </c>
    </row>
    <row r="152" spans="1:26" ht="77.25" outlineLevel="1" thickBot="1" x14ac:dyDescent="0.25">
      <c r="A152" s="777">
        <v>139</v>
      </c>
      <c r="B152" s="818" t="s">
        <v>141</v>
      </c>
      <c r="C152" s="115" t="s">
        <v>559</v>
      </c>
      <c r="D152" s="257" t="s">
        <v>678</v>
      </c>
      <c r="E152" s="842" t="s">
        <v>550</v>
      </c>
      <c r="F152" s="847">
        <v>45658</v>
      </c>
      <c r="G152" s="817">
        <v>6817</v>
      </c>
      <c r="H152" s="209">
        <v>0</v>
      </c>
      <c r="I152" s="623">
        <f t="shared" si="113"/>
        <v>0</v>
      </c>
      <c r="J152" s="623">
        <f t="shared" si="114"/>
        <v>0</v>
      </c>
      <c r="K152" s="599">
        <f t="shared" si="115"/>
        <v>0</v>
      </c>
      <c r="L152" s="623">
        <f t="shared" si="116"/>
        <v>0</v>
      </c>
      <c r="M152" s="599">
        <f t="shared" si="117"/>
        <v>6817</v>
      </c>
      <c r="N152" s="624">
        <f t="shared" si="118"/>
        <v>0</v>
      </c>
      <c r="O152" s="660">
        <f t="shared" si="121"/>
        <v>-13634</v>
      </c>
      <c r="P152" s="815"/>
      <c r="Q152" s="691"/>
      <c r="R152" s="739"/>
      <c r="S152" s="739"/>
      <c r="T152" s="627">
        <f t="shared" si="119"/>
        <v>0</v>
      </c>
      <c r="U152" s="627">
        <f t="shared" si="120"/>
        <v>0</v>
      </c>
      <c r="V152" s="628">
        <f t="shared" si="109"/>
        <v>0</v>
      </c>
      <c r="W152"/>
      <c r="X152" s="761">
        <f t="shared" si="96"/>
        <v>6817</v>
      </c>
      <c r="Y152" s="761">
        <f t="shared" si="99"/>
        <v>0</v>
      </c>
      <c r="Z152" s="762">
        <f t="shared" si="110"/>
        <v>-13634</v>
      </c>
    </row>
    <row r="153" spans="1:26" ht="64.5" outlineLevel="1" thickBot="1" x14ac:dyDescent="0.25">
      <c r="A153" s="66">
        <v>140</v>
      </c>
      <c r="B153" s="818" t="s">
        <v>141</v>
      </c>
      <c r="C153" s="115" t="s">
        <v>557</v>
      </c>
      <c r="D153" s="257" t="s">
        <v>679</v>
      </c>
      <c r="E153" s="842" t="s">
        <v>551</v>
      </c>
      <c r="F153" s="847">
        <v>45658</v>
      </c>
      <c r="G153" s="817">
        <v>17788</v>
      </c>
      <c r="H153" s="209">
        <v>0</v>
      </c>
      <c r="I153" s="623">
        <f t="shared" si="113"/>
        <v>0</v>
      </c>
      <c r="J153" s="623">
        <f t="shared" si="114"/>
        <v>0</v>
      </c>
      <c r="K153" s="599">
        <f t="shared" si="115"/>
        <v>0</v>
      </c>
      <c r="L153" s="623">
        <f t="shared" si="116"/>
        <v>0</v>
      </c>
      <c r="M153" s="599">
        <f t="shared" si="117"/>
        <v>17788</v>
      </c>
      <c r="N153" s="624">
        <f t="shared" si="118"/>
        <v>0</v>
      </c>
      <c r="O153" s="660">
        <f t="shared" si="121"/>
        <v>-35576</v>
      </c>
      <c r="P153" s="815"/>
      <c r="Q153" s="691"/>
      <c r="R153" s="739"/>
      <c r="S153" s="739"/>
      <c r="T153" s="627">
        <f t="shared" si="119"/>
        <v>0</v>
      </c>
      <c r="U153" s="627">
        <f t="shared" si="120"/>
        <v>0</v>
      </c>
      <c r="V153" s="628">
        <f t="shared" si="109"/>
        <v>0</v>
      </c>
      <c r="W153"/>
      <c r="X153" s="761">
        <f t="shared" si="96"/>
        <v>17788</v>
      </c>
      <c r="Y153" s="761">
        <f t="shared" si="99"/>
        <v>0</v>
      </c>
      <c r="Z153" s="762">
        <f t="shared" si="110"/>
        <v>-35576</v>
      </c>
    </row>
    <row r="154" spans="1:26" ht="77.25" outlineLevel="1" thickBot="1" x14ac:dyDescent="0.25">
      <c r="A154" s="777">
        <v>141</v>
      </c>
      <c r="B154" s="818" t="s">
        <v>141</v>
      </c>
      <c r="C154" s="115" t="s">
        <v>556</v>
      </c>
      <c r="D154" s="257" t="s">
        <v>680</v>
      </c>
      <c r="E154" s="842" t="s">
        <v>548</v>
      </c>
      <c r="F154" s="850">
        <v>45658</v>
      </c>
      <c r="G154" s="817">
        <v>21835</v>
      </c>
      <c r="H154" s="209">
        <v>0</v>
      </c>
      <c r="I154" s="623">
        <f t="shared" si="113"/>
        <v>0</v>
      </c>
      <c r="J154" s="623">
        <f t="shared" si="114"/>
        <v>0</v>
      </c>
      <c r="K154" s="599">
        <f t="shared" si="115"/>
        <v>0</v>
      </c>
      <c r="L154" s="623">
        <f t="shared" si="116"/>
        <v>0</v>
      </c>
      <c r="M154" s="599">
        <f t="shared" si="117"/>
        <v>21835</v>
      </c>
      <c r="N154" s="624">
        <f t="shared" si="118"/>
        <v>0</v>
      </c>
      <c r="O154" s="660">
        <f t="shared" si="121"/>
        <v>-43670</v>
      </c>
      <c r="P154" s="815"/>
      <c r="Q154" s="691"/>
      <c r="R154" s="739"/>
      <c r="S154" s="739"/>
      <c r="T154" s="627">
        <f t="shared" si="119"/>
        <v>0</v>
      </c>
      <c r="U154" s="627">
        <f t="shared" si="120"/>
        <v>0</v>
      </c>
      <c r="V154" s="628">
        <f t="shared" si="109"/>
        <v>0</v>
      </c>
      <c r="W154"/>
      <c r="X154" s="761">
        <f t="shared" si="96"/>
        <v>21835</v>
      </c>
      <c r="Y154" s="761">
        <f t="shared" si="99"/>
        <v>0</v>
      </c>
      <c r="Z154" s="762">
        <f t="shared" si="110"/>
        <v>-43670</v>
      </c>
    </row>
    <row r="155" spans="1:26" ht="64.5" outlineLevel="1" thickBot="1" x14ac:dyDescent="0.25">
      <c r="A155" s="66">
        <v>142</v>
      </c>
      <c r="B155" s="818" t="s">
        <v>141</v>
      </c>
      <c r="C155" s="115" t="s">
        <v>558</v>
      </c>
      <c r="D155" s="257" t="s">
        <v>681</v>
      </c>
      <c r="E155" s="842" t="s">
        <v>549</v>
      </c>
      <c r="F155" s="850">
        <v>45658</v>
      </c>
      <c r="G155" s="817">
        <v>15977</v>
      </c>
      <c r="H155" s="209">
        <v>0</v>
      </c>
      <c r="I155" s="623">
        <f t="shared" si="113"/>
        <v>0</v>
      </c>
      <c r="J155" s="623">
        <f t="shared" si="114"/>
        <v>0</v>
      </c>
      <c r="K155" s="599">
        <f t="shared" si="115"/>
        <v>0</v>
      </c>
      <c r="L155" s="623">
        <f t="shared" si="116"/>
        <v>0</v>
      </c>
      <c r="M155" s="599">
        <f t="shared" si="117"/>
        <v>15977</v>
      </c>
      <c r="N155" s="624">
        <f t="shared" si="118"/>
        <v>0</v>
      </c>
      <c r="O155" s="660">
        <f t="shared" si="121"/>
        <v>-31954</v>
      </c>
      <c r="P155" s="815"/>
      <c r="Q155" s="691"/>
      <c r="R155" s="739"/>
      <c r="S155" s="739"/>
      <c r="T155" s="627">
        <f t="shared" si="119"/>
        <v>0</v>
      </c>
      <c r="U155" s="627">
        <f t="shared" si="120"/>
        <v>0</v>
      </c>
      <c r="V155" s="628">
        <f t="shared" si="109"/>
        <v>0</v>
      </c>
      <c r="W155"/>
      <c r="X155" s="761">
        <f t="shared" si="96"/>
        <v>15977</v>
      </c>
      <c r="Y155" s="761">
        <f t="shared" si="99"/>
        <v>0</v>
      </c>
      <c r="Z155" s="762">
        <f t="shared" si="110"/>
        <v>-31954</v>
      </c>
    </row>
    <row r="156" spans="1:26" ht="64.5" outlineLevel="1" thickBot="1" x14ac:dyDescent="0.25">
      <c r="A156" s="777">
        <v>143</v>
      </c>
      <c r="B156" s="820" t="s">
        <v>331</v>
      </c>
      <c r="C156" s="115" t="s">
        <v>683</v>
      </c>
      <c r="D156" s="257" t="s">
        <v>682</v>
      </c>
      <c r="E156" s="842" t="s">
        <v>668</v>
      </c>
      <c r="F156" s="850">
        <v>45658</v>
      </c>
      <c r="G156" s="817">
        <v>0</v>
      </c>
      <c r="H156" s="209">
        <v>25457</v>
      </c>
      <c r="I156" s="623">
        <f t="shared" si="113"/>
        <v>0</v>
      </c>
      <c r="J156" s="623">
        <f t="shared" si="114"/>
        <v>0</v>
      </c>
      <c r="K156" s="599">
        <f t="shared" si="115"/>
        <v>0</v>
      </c>
      <c r="L156" s="623">
        <f t="shared" si="116"/>
        <v>0</v>
      </c>
      <c r="M156" s="599">
        <f t="shared" si="117"/>
        <v>0</v>
      </c>
      <c r="N156" s="624">
        <f t="shared" si="118"/>
        <v>25457</v>
      </c>
      <c r="O156" s="660">
        <f t="shared" si="121"/>
        <v>25457</v>
      </c>
      <c r="P156" s="815"/>
      <c r="Q156" s="691"/>
      <c r="R156" s="739"/>
      <c r="S156" s="739"/>
      <c r="T156" s="627">
        <f t="shared" si="119"/>
        <v>0</v>
      </c>
      <c r="U156" s="627">
        <f t="shared" si="120"/>
        <v>0</v>
      </c>
      <c r="V156" s="628">
        <f t="shared" si="109"/>
        <v>0</v>
      </c>
      <c r="W156"/>
      <c r="X156" s="761">
        <f t="shared" si="96"/>
        <v>0</v>
      </c>
      <c r="Y156" s="761">
        <f t="shared" si="99"/>
        <v>25457</v>
      </c>
      <c r="Z156" s="762">
        <f t="shared" si="110"/>
        <v>25457</v>
      </c>
    </row>
    <row r="157" spans="1:26" ht="90" outlineLevel="1" thickBot="1" x14ac:dyDescent="0.25">
      <c r="A157" s="66">
        <v>144</v>
      </c>
      <c r="B157" s="821" t="s">
        <v>140</v>
      </c>
      <c r="C157" s="1"/>
      <c r="D157" s="257" t="s">
        <v>685</v>
      </c>
      <c r="E157" s="843" t="s">
        <v>572</v>
      </c>
      <c r="F157" s="850">
        <v>45658</v>
      </c>
      <c r="G157" s="817">
        <v>11263263</v>
      </c>
      <c r="H157" s="209">
        <v>0</v>
      </c>
      <c r="I157" s="623">
        <f t="shared" si="113"/>
        <v>0</v>
      </c>
      <c r="J157" s="623">
        <f t="shared" si="114"/>
        <v>0</v>
      </c>
      <c r="K157" s="599">
        <f t="shared" si="115"/>
        <v>0</v>
      </c>
      <c r="L157" s="623">
        <f t="shared" si="116"/>
        <v>0</v>
      </c>
      <c r="M157" s="599">
        <f t="shared" si="117"/>
        <v>11263263</v>
      </c>
      <c r="N157" s="624">
        <f t="shared" si="118"/>
        <v>0</v>
      </c>
      <c r="O157" s="660">
        <f t="shared" si="121"/>
        <v>-22526526</v>
      </c>
      <c r="P157" s="815"/>
      <c r="Q157" s="691"/>
      <c r="R157" s="739"/>
      <c r="S157" s="739"/>
      <c r="T157" s="627">
        <f t="shared" si="119"/>
        <v>0</v>
      </c>
      <c r="U157" s="627">
        <f t="shared" si="120"/>
        <v>0</v>
      </c>
      <c r="V157" s="628">
        <f t="shared" si="109"/>
        <v>0</v>
      </c>
      <c r="W157"/>
      <c r="X157" s="761">
        <f t="shared" si="96"/>
        <v>11263263</v>
      </c>
      <c r="Y157" s="761">
        <f t="shared" si="99"/>
        <v>0</v>
      </c>
      <c r="Z157" s="762">
        <f t="shared" si="110"/>
        <v>-22526526</v>
      </c>
    </row>
    <row r="158" spans="1:26" ht="90" outlineLevel="1" thickBot="1" x14ac:dyDescent="0.25">
      <c r="A158" s="777">
        <v>145</v>
      </c>
      <c r="B158" s="822" t="s">
        <v>203</v>
      </c>
      <c r="C158" s="115" t="s">
        <v>502</v>
      </c>
      <c r="D158" s="257" t="s">
        <v>686</v>
      </c>
      <c r="E158" s="839" t="s">
        <v>552</v>
      </c>
      <c r="F158" s="850">
        <v>45583</v>
      </c>
      <c r="G158" s="817">
        <v>2115901</v>
      </c>
      <c r="H158" s="209">
        <v>2556</v>
      </c>
      <c r="I158" s="623">
        <f t="shared" si="113"/>
        <v>0</v>
      </c>
      <c r="J158" s="623">
        <f t="shared" si="114"/>
        <v>0</v>
      </c>
      <c r="K158" s="599">
        <f t="shared" si="115"/>
        <v>0</v>
      </c>
      <c r="L158" s="623">
        <f t="shared" si="116"/>
        <v>0</v>
      </c>
      <c r="M158" s="599">
        <f t="shared" si="117"/>
        <v>2115901</v>
      </c>
      <c r="N158" s="624">
        <f t="shared" si="118"/>
        <v>2556</v>
      </c>
      <c r="O158" s="660">
        <f t="shared" si="121"/>
        <v>-4229246</v>
      </c>
      <c r="P158" s="815"/>
      <c r="Q158" s="691"/>
      <c r="R158" s="739"/>
      <c r="S158" s="739"/>
      <c r="T158" s="627">
        <f t="shared" si="119"/>
        <v>0</v>
      </c>
      <c r="U158" s="627">
        <f t="shared" si="120"/>
        <v>0</v>
      </c>
      <c r="V158" s="628">
        <f t="shared" si="109"/>
        <v>0</v>
      </c>
      <c r="W158"/>
      <c r="X158" s="761">
        <f t="shared" si="96"/>
        <v>2115901</v>
      </c>
      <c r="Y158" s="761">
        <f t="shared" si="99"/>
        <v>2556</v>
      </c>
      <c r="Z158" s="762">
        <f t="shared" si="110"/>
        <v>-4229246</v>
      </c>
    </row>
    <row r="159" spans="1:26" ht="77.25" outlineLevel="1" thickBot="1" x14ac:dyDescent="0.25">
      <c r="A159" s="66">
        <v>146</v>
      </c>
      <c r="B159" s="824" t="s">
        <v>169</v>
      </c>
      <c r="C159" s="115" t="s">
        <v>313</v>
      </c>
      <c r="D159" s="257" t="s">
        <v>687</v>
      </c>
      <c r="E159" s="844" t="s">
        <v>468</v>
      </c>
      <c r="F159" s="850">
        <v>45590</v>
      </c>
      <c r="G159" s="817">
        <v>0</v>
      </c>
      <c r="H159" s="209">
        <v>2237</v>
      </c>
      <c r="I159" s="623">
        <f t="shared" si="113"/>
        <v>0</v>
      </c>
      <c r="J159" s="623">
        <f t="shared" si="114"/>
        <v>0</v>
      </c>
      <c r="K159" s="599">
        <f t="shared" si="115"/>
        <v>0</v>
      </c>
      <c r="L159" s="623">
        <f t="shared" si="116"/>
        <v>0</v>
      </c>
      <c r="M159" s="599">
        <f t="shared" si="117"/>
        <v>0</v>
      </c>
      <c r="N159" s="624">
        <f t="shared" si="118"/>
        <v>2237</v>
      </c>
      <c r="O159" s="660">
        <f t="shared" si="121"/>
        <v>2237</v>
      </c>
      <c r="P159" s="815"/>
      <c r="Q159" s="691"/>
      <c r="R159" s="739"/>
      <c r="S159" s="739"/>
      <c r="T159" s="627">
        <f t="shared" si="119"/>
        <v>0</v>
      </c>
      <c r="U159" s="627">
        <f t="shared" si="120"/>
        <v>0</v>
      </c>
      <c r="V159" s="628">
        <f t="shared" si="109"/>
        <v>0</v>
      </c>
      <c r="W159"/>
      <c r="X159" s="761">
        <f t="shared" si="96"/>
        <v>0</v>
      </c>
      <c r="Y159" s="761">
        <f t="shared" si="99"/>
        <v>2237</v>
      </c>
      <c r="Z159" s="762">
        <f t="shared" si="110"/>
        <v>2237</v>
      </c>
    </row>
    <row r="160" spans="1:26" ht="77.25" outlineLevel="1" thickBot="1" x14ac:dyDescent="0.25">
      <c r="A160" s="777">
        <v>147</v>
      </c>
      <c r="B160" s="825" t="s">
        <v>190</v>
      </c>
      <c r="C160" s="115" t="s">
        <v>525</v>
      </c>
      <c r="D160" s="117" t="s">
        <v>513</v>
      </c>
      <c r="E160" s="768" t="s">
        <v>519</v>
      </c>
      <c r="F160" s="850">
        <v>45658</v>
      </c>
      <c r="G160" s="817">
        <v>7733</v>
      </c>
      <c r="H160" s="209">
        <v>7733</v>
      </c>
      <c r="I160" s="623">
        <f t="shared" si="113"/>
        <v>0</v>
      </c>
      <c r="J160" s="623">
        <f t="shared" si="114"/>
        <v>0</v>
      </c>
      <c r="K160" s="599">
        <f t="shared" si="115"/>
        <v>0</v>
      </c>
      <c r="L160" s="623">
        <f t="shared" si="116"/>
        <v>0</v>
      </c>
      <c r="M160" s="599">
        <f t="shared" si="117"/>
        <v>7733</v>
      </c>
      <c r="N160" s="624">
        <f t="shared" si="118"/>
        <v>7733</v>
      </c>
      <c r="O160" s="660">
        <f t="shared" si="121"/>
        <v>-7733</v>
      </c>
      <c r="P160" s="815"/>
      <c r="Q160" s="691"/>
      <c r="R160" s="739"/>
      <c r="S160" s="739"/>
      <c r="T160" s="627">
        <f t="shared" si="119"/>
        <v>0</v>
      </c>
      <c r="U160" s="627">
        <f t="shared" si="120"/>
        <v>0</v>
      </c>
      <c r="V160" s="628">
        <f t="shared" si="109"/>
        <v>0</v>
      </c>
      <c r="W160"/>
      <c r="X160" s="761">
        <f t="shared" si="96"/>
        <v>7733</v>
      </c>
      <c r="Y160" s="761">
        <f t="shared" si="99"/>
        <v>7733</v>
      </c>
      <c r="Z160" s="762">
        <f t="shared" si="110"/>
        <v>-7733</v>
      </c>
    </row>
    <row r="161" spans="1:26" ht="64.5" outlineLevel="1" thickBot="1" x14ac:dyDescent="0.25">
      <c r="A161" s="66">
        <v>148</v>
      </c>
      <c r="B161" s="825" t="s">
        <v>190</v>
      </c>
      <c r="C161" s="115" t="s">
        <v>527</v>
      </c>
      <c r="D161" s="117" t="s">
        <v>515</v>
      </c>
      <c r="E161" s="845" t="s">
        <v>521</v>
      </c>
      <c r="F161" s="850">
        <v>45658</v>
      </c>
      <c r="G161" s="817">
        <v>945573</v>
      </c>
      <c r="H161" s="209">
        <v>1067878</v>
      </c>
      <c r="I161" s="623">
        <f t="shared" si="113"/>
        <v>0</v>
      </c>
      <c r="J161" s="623">
        <f t="shared" si="114"/>
        <v>0</v>
      </c>
      <c r="K161" s="599">
        <f t="shared" si="115"/>
        <v>0</v>
      </c>
      <c r="L161" s="623">
        <f t="shared" si="116"/>
        <v>0</v>
      </c>
      <c r="M161" s="599">
        <f t="shared" si="117"/>
        <v>945573</v>
      </c>
      <c r="N161" s="624">
        <f t="shared" si="118"/>
        <v>1067878</v>
      </c>
      <c r="O161" s="660">
        <f t="shared" si="121"/>
        <v>-823268</v>
      </c>
      <c r="P161" s="815"/>
      <c r="Q161" s="691"/>
      <c r="R161" s="739"/>
      <c r="S161" s="739"/>
      <c r="T161" s="627">
        <f t="shared" si="119"/>
        <v>0</v>
      </c>
      <c r="U161" s="627">
        <f t="shared" si="120"/>
        <v>0</v>
      </c>
      <c r="V161" s="628">
        <f t="shared" si="109"/>
        <v>0</v>
      </c>
      <c r="W161"/>
      <c r="X161" s="761">
        <f t="shared" si="96"/>
        <v>945573</v>
      </c>
      <c r="Y161" s="761">
        <f t="shared" si="99"/>
        <v>1067878</v>
      </c>
      <c r="Z161" s="762">
        <f t="shared" si="110"/>
        <v>-823268</v>
      </c>
    </row>
    <row r="162" spans="1:26" ht="77.25" outlineLevel="1" thickBot="1" x14ac:dyDescent="0.25">
      <c r="A162" s="777">
        <v>149</v>
      </c>
      <c r="B162" s="869" t="s">
        <v>185</v>
      </c>
      <c r="C162" s="870" t="s">
        <v>641</v>
      </c>
      <c r="D162" s="871" t="s">
        <v>689</v>
      </c>
      <c r="E162" s="872" t="s">
        <v>640</v>
      </c>
      <c r="F162" s="873">
        <v>45627</v>
      </c>
      <c r="G162" s="874">
        <v>2337</v>
      </c>
      <c r="H162" s="875">
        <v>0</v>
      </c>
      <c r="I162" s="623">
        <f t="shared" si="113"/>
        <v>0</v>
      </c>
      <c r="J162" s="623">
        <f t="shared" si="114"/>
        <v>0</v>
      </c>
      <c r="K162" s="599">
        <f t="shared" si="115"/>
        <v>0</v>
      </c>
      <c r="L162" s="623">
        <f t="shared" si="116"/>
        <v>0</v>
      </c>
      <c r="M162" s="599">
        <f t="shared" si="117"/>
        <v>2337</v>
      </c>
      <c r="N162" s="624">
        <f t="shared" si="118"/>
        <v>0</v>
      </c>
      <c r="O162" s="660">
        <f t="shared" si="121"/>
        <v>-4674</v>
      </c>
      <c r="P162" s="815"/>
      <c r="Q162" s="691"/>
      <c r="R162" s="741"/>
      <c r="S162" s="741"/>
      <c r="T162" s="627">
        <f t="shared" si="119"/>
        <v>0</v>
      </c>
      <c r="U162" s="627">
        <f t="shared" si="120"/>
        <v>0</v>
      </c>
      <c r="V162" s="628">
        <f t="shared" si="109"/>
        <v>0</v>
      </c>
      <c r="W162"/>
      <c r="X162" s="761">
        <f t="shared" si="96"/>
        <v>2337</v>
      </c>
      <c r="Y162" s="761">
        <f t="shared" si="99"/>
        <v>0</v>
      </c>
      <c r="Z162" s="762">
        <f t="shared" si="110"/>
        <v>-4674</v>
      </c>
    </row>
    <row r="163" spans="1:26" ht="129" outlineLevel="1" thickBot="1" x14ac:dyDescent="0.25">
      <c r="A163" s="66">
        <v>150</v>
      </c>
      <c r="B163" s="257" t="s">
        <v>172</v>
      </c>
      <c r="C163" s="794" t="s">
        <v>405</v>
      </c>
      <c r="D163" s="877" t="s">
        <v>541</v>
      </c>
      <c r="E163" s="879" t="s">
        <v>545</v>
      </c>
      <c r="F163" s="878">
        <v>45870</v>
      </c>
      <c r="G163" s="564">
        <v>0</v>
      </c>
      <c r="H163" s="162">
        <v>46098</v>
      </c>
      <c r="I163" s="623">
        <f t="shared" si="113"/>
        <v>0</v>
      </c>
      <c r="J163" s="623">
        <f t="shared" si="114"/>
        <v>0</v>
      </c>
      <c r="K163" s="599">
        <f t="shared" ref="K163:K165" si="122">IF(YEAR($F163)=2022,G163,0)</f>
        <v>0</v>
      </c>
      <c r="L163" s="623">
        <f t="shared" ref="L163:L165" si="123">IF(YEAR($F163)=2022,H163,0)</f>
        <v>0</v>
      </c>
      <c r="M163" s="599">
        <f t="shared" ref="M163:M165" si="124">IF(YEAR($F163)&gt;2022,G163,0)</f>
        <v>0</v>
      </c>
      <c r="N163" s="624">
        <f t="shared" si="118"/>
        <v>46098</v>
      </c>
      <c r="O163" s="660">
        <f t="shared" ref="O163:O165" si="125">H163-2*G163</f>
        <v>46098</v>
      </c>
      <c r="P163" s="683"/>
      <c r="Q163" s="683"/>
      <c r="R163" s="739"/>
      <c r="S163" s="739"/>
      <c r="T163" s="627">
        <f t="shared" ref="T163:T165" si="126">R163-P163</f>
        <v>0</v>
      </c>
      <c r="U163" s="627">
        <f t="shared" ref="U163:U165" si="127">S163-Q163</f>
        <v>0</v>
      </c>
      <c r="V163" s="628">
        <f t="shared" ref="V163:V165" si="128">-T163*2+U163</f>
        <v>0</v>
      </c>
      <c r="W163"/>
      <c r="X163" s="761">
        <f t="shared" ref="X163:X165" si="129">(G163+T163)</f>
        <v>0</v>
      </c>
      <c r="Y163" s="761">
        <f t="shared" ref="Y163:Y165" si="130">(H163+U163)</f>
        <v>46098</v>
      </c>
      <c r="Z163" s="762">
        <f t="shared" ref="Z163:Z165" si="131">O163+V163</f>
        <v>46098</v>
      </c>
    </row>
    <row r="164" spans="1:26" ht="100.5" outlineLevel="1" thickBot="1" x14ac:dyDescent="0.25">
      <c r="A164" s="777">
        <v>151</v>
      </c>
      <c r="B164" s="257" t="s">
        <v>190</v>
      </c>
      <c r="C164" s="798" t="s">
        <v>592</v>
      </c>
      <c r="D164" s="547" t="s">
        <v>587</v>
      </c>
      <c r="E164" s="880" t="s">
        <v>589</v>
      </c>
      <c r="F164" s="878">
        <v>45689</v>
      </c>
      <c r="G164" s="564">
        <v>7358</v>
      </c>
      <c r="H164" s="162">
        <v>0</v>
      </c>
      <c r="I164" s="623">
        <f t="shared" si="113"/>
        <v>0</v>
      </c>
      <c r="J164" s="623">
        <f t="shared" si="114"/>
        <v>0</v>
      </c>
      <c r="K164" s="599">
        <f t="shared" si="122"/>
        <v>0</v>
      </c>
      <c r="L164" s="623">
        <f t="shared" si="123"/>
        <v>0</v>
      </c>
      <c r="M164" s="599">
        <f t="shared" si="124"/>
        <v>7358</v>
      </c>
      <c r="N164" s="624">
        <f t="shared" si="118"/>
        <v>0</v>
      </c>
      <c r="O164" s="660">
        <f t="shared" si="125"/>
        <v>-14716</v>
      </c>
      <c r="P164" s="683"/>
      <c r="Q164" s="683"/>
      <c r="R164" s="739"/>
      <c r="S164" s="739"/>
      <c r="T164" s="627">
        <f t="shared" si="126"/>
        <v>0</v>
      </c>
      <c r="U164" s="627">
        <f t="shared" si="127"/>
        <v>0</v>
      </c>
      <c r="V164" s="628">
        <f t="shared" si="128"/>
        <v>0</v>
      </c>
      <c r="W164"/>
      <c r="X164" s="761">
        <f t="shared" si="129"/>
        <v>7358</v>
      </c>
      <c r="Y164" s="761">
        <f t="shared" si="130"/>
        <v>0</v>
      </c>
      <c r="Z164" s="762">
        <f t="shared" si="131"/>
        <v>-14716</v>
      </c>
    </row>
    <row r="165" spans="1:26" ht="51.75" outlineLevel="1" thickBot="1" x14ac:dyDescent="0.25">
      <c r="A165" s="66">
        <v>152</v>
      </c>
      <c r="B165" s="787" t="s">
        <v>102</v>
      </c>
      <c r="C165" s="876" t="s">
        <v>715</v>
      </c>
      <c r="D165" s="257" t="s">
        <v>645</v>
      </c>
      <c r="E165" s="881" t="s">
        <v>646</v>
      </c>
      <c r="F165" s="878">
        <v>45839</v>
      </c>
      <c r="G165" s="564">
        <v>37288</v>
      </c>
      <c r="H165" s="162">
        <v>0</v>
      </c>
      <c r="I165" s="623">
        <f t="shared" si="113"/>
        <v>0</v>
      </c>
      <c r="J165" s="623">
        <f t="shared" si="114"/>
        <v>0</v>
      </c>
      <c r="K165" s="599">
        <f t="shared" si="122"/>
        <v>0</v>
      </c>
      <c r="L165" s="623">
        <f t="shared" si="123"/>
        <v>0</v>
      </c>
      <c r="M165" s="599">
        <f t="shared" si="124"/>
        <v>37288</v>
      </c>
      <c r="N165" s="624">
        <f t="shared" si="118"/>
        <v>0</v>
      </c>
      <c r="O165" s="660">
        <f t="shared" si="125"/>
        <v>-74576</v>
      </c>
      <c r="P165" s="683"/>
      <c r="Q165" s="683"/>
      <c r="R165" s="739"/>
      <c r="S165" s="739"/>
      <c r="T165" s="627">
        <f t="shared" si="126"/>
        <v>0</v>
      </c>
      <c r="U165" s="627">
        <f t="shared" si="127"/>
        <v>0</v>
      </c>
      <c r="V165" s="628">
        <f t="shared" si="128"/>
        <v>0</v>
      </c>
      <c r="W165"/>
      <c r="X165" s="761">
        <f t="shared" si="129"/>
        <v>37288</v>
      </c>
      <c r="Y165" s="761">
        <f t="shared" si="130"/>
        <v>0</v>
      </c>
      <c r="Z165" s="762">
        <f t="shared" si="131"/>
        <v>-74576</v>
      </c>
    </row>
    <row r="166" spans="1:26" ht="51.75" outlineLevel="1" thickBot="1" x14ac:dyDescent="0.25">
      <c r="A166" s="777">
        <v>153</v>
      </c>
      <c r="B166" s="67" t="s">
        <v>717</v>
      </c>
      <c r="C166" s="67" t="s">
        <v>258</v>
      </c>
      <c r="D166" s="104" t="s">
        <v>718</v>
      </c>
      <c r="E166" s="113" t="s">
        <v>510</v>
      </c>
      <c r="F166" s="95">
        <v>45658</v>
      </c>
      <c r="G166" s="152">
        <v>0</v>
      </c>
      <c r="H166" s="152">
        <v>89850</v>
      </c>
      <c r="I166" s="623">
        <f t="shared" ref="I166:I167" si="132">IF(YEAR($F166)=2021,G166,0)</f>
        <v>0</v>
      </c>
      <c r="J166" s="623">
        <f t="shared" ref="J166:J167" si="133">IF(YEAR($F166)=2021,H166,0)</f>
        <v>0</v>
      </c>
      <c r="K166" s="599">
        <f t="shared" ref="K166:K167" si="134">IF(YEAR($F166)=2022,G166,0)</f>
        <v>0</v>
      </c>
      <c r="L166" s="623">
        <f t="shared" ref="L166:L167" si="135">IF(YEAR($F166)=2022,H166,0)</f>
        <v>0</v>
      </c>
      <c r="M166" s="599">
        <f t="shared" ref="M166:M167" si="136">IF(YEAR($F166)&gt;2022,G166,0)</f>
        <v>0</v>
      </c>
      <c r="N166" s="624">
        <f t="shared" ref="N166:N167" si="137">IF(YEAR($F166)&gt;2022,H166,0)</f>
        <v>89850</v>
      </c>
      <c r="O166" s="660">
        <f t="shared" ref="O166:O167" si="138">H166-2*G166</f>
        <v>89850</v>
      </c>
      <c r="P166" s="882"/>
      <c r="Q166" s="681"/>
      <c r="R166" s="738"/>
      <c r="S166" s="738"/>
      <c r="T166" s="627">
        <f t="shared" ref="T166:T168" si="139">R166-P166</f>
        <v>0</v>
      </c>
      <c r="U166" s="627">
        <f t="shared" ref="U166:U168" si="140">S166-Q166</f>
        <v>0</v>
      </c>
      <c r="V166" s="628">
        <f t="shared" ref="V166:V168" si="141">-T166*2+U166</f>
        <v>0</v>
      </c>
      <c r="W166"/>
      <c r="X166" s="761">
        <f t="shared" ref="X166:X167" si="142">(G166+T166)</f>
        <v>0</v>
      </c>
      <c r="Y166" s="761">
        <f t="shared" ref="Y166:Y167" si="143">(H166+U166)</f>
        <v>89850</v>
      </c>
      <c r="Z166" s="762">
        <f t="shared" ref="Z166:Z168" si="144">O166+V166</f>
        <v>89850</v>
      </c>
    </row>
    <row r="167" spans="1:26" ht="75.75" outlineLevel="1" thickBot="1" x14ac:dyDescent="0.25">
      <c r="A167" s="66">
        <v>154</v>
      </c>
      <c r="B167" s="257" t="s">
        <v>190</v>
      </c>
      <c r="C167" s="883" t="s">
        <v>580</v>
      </c>
      <c r="D167" s="884" t="s">
        <v>719</v>
      </c>
      <c r="E167" s="150" t="s">
        <v>720</v>
      </c>
      <c r="F167" s="199">
        <v>45658</v>
      </c>
      <c r="G167" s="209">
        <v>8372</v>
      </c>
      <c r="H167" s="209">
        <v>10255</v>
      </c>
      <c r="I167" s="623">
        <f t="shared" si="132"/>
        <v>0</v>
      </c>
      <c r="J167" s="623">
        <f t="shared" si="133"/>
        <v>0</v>
      </c>
      <c r="K167" s="599">
        <f t="shared" si="134"/>
        <v>0</v>
      </c>
      <c r="L167" s="623">
        <f t="shared" si="135"/>
        <v>0</v>
      </c>
      <c r="M167" s="599">
        <f t="shared" si="136"/>
        <v>8372</v>
      </c>
      <c r="N167" s="624">
        <f t="shared" si="137"/>
        <v>10255</v>
      </c>
      <c r="O167" s="660">
        <f t="shared" si="138"/>
        <v>-6489</v>
      </c>
      <c r="P167" s="882"/>
      <c r="Q167" s="681"/>
      <c r="R167" s="738"/>
      <c r="S167" s="738"/>
      <c r="T167" s="627">
        <f t="shared" si="139"/>
        <v>0</v>
      </c>
      <c r="U167" s="627">
        <f t="shared" si="140"/>
        <v>0</v>
      </c>
      <c r="V167" s="628">
        <f t="shared" si="141"/>
        <v>0</v>
      </c>
      <c r="W167"/>
      <c r="X167" s="761">
        <f t="shared" si="142"/>
        <v>8372</v>
      </c>
      <c r="Y167" s="761">
        <f t="shared" si="143"/>
        <v>10255</v>
      </c>
      <c r="Z167" s="762">
        <f t="shared" si="144"/>
        <v>-6489</v>
      </c>
    </row>
    <row r="168" spans="1:26" ht="60.75" outlineLevel="1" thickBot="1" x14ac:dyDescent="0.25">
      <c r="A168" s="777">
        <v>155</v>
      </c>
      <c r="B168" s="257" t="s">
        <v>140</v>
      </c>
      <c r="C168" s="794" t="s">
        <v>721</v>
      </c>
      <c r="D168" s="231" t="s">
        <v>564</v>
      </c>
      <c r="E168" s="150" t="s">
        <v>573</v>
      </c>
      <c r="F168" s="885">
        <v>45658</v>
      </c>
      <c r="G168" s="887">
        <v>444667</v>
      </c>
      <c r="H168" s="887">
        <v>0</v>
      </c>
      <c r="I168" s="623">
        <f t="shared" ref="I168:J178" si="145">IF(YEAR($F168)=2021,G168,0)</f>
        <v>0</v>
      </c>
      <c r="J168" s="623">
        <f t="shared" si="145"/>
        <v>0</v>
      </c>
      <c r="K168" s="599">
        <f t="shared" ref="K168:L178" si="146">IF(YEAR($F168)=2022,G168,0)</f>
        <v>0</v>
      </c>
      <c r="L168" s="623">
        <f t="shared" si="146"/>
        <v>0</v>
      </c>
      <c r="M168" s="599">
        <f t="shared" ref="M168:N178" si="147">IF(YEAR($F168)&gt;2022,G168,0)</f>
        <v>444667</v>
      </c>
      <c r="N168" s="624">
        <f t="shared" si="147"/>
        <v>0</v>
      </c>
      <c r="O168" s="660">
        <f>H168-2*G168</f>
        <v>-889334</v>
      </c>
      <c r="P168" s="882"/>
      <c r="Q168" s="681"/>
      <c r="R168" s="738"/>
      <c r="S168" s="738"/>
      <c r="T168" s="627">
        <f t="shared" si="139"/>
        <v>0</v>
      </c>
      <c r="U168" s="627">
        <f t="shared" si="140"/>
        <v>0</v>
      </c>
      <c r="V168" s="628">
        <f t="shared" si="141"/>
        <v>0</v>
      </c>
      <c r="W168"/>
      <c r="X168" s="761">
        <f t="shared" ref="X168:Y177" si="148">(G168+T168)</f>
        <v>444667</v>
      </c>
      <c r="Y168" s="761">
        <f t="shared" si="148"/>
        <v>0</v>
      </c>
      <c r="Z168" s="762">
        <f t="shared" si="144"/>
        <v>-889334</v>
      </c>
    </row>
    <row r="169" spans="1:26" ht="75.75" outlineLevel="1" thickBot="1" x14ac:dyDescent="0.25">
      <c r="A169" s="66">
        <v>156</v>
      </c>
      <c r="B169" s="779" t="s">
        <v>187</v>
      </c>
      <c r="C169" s="785" t="s">
        <v>209</v>
      </c>
      <c r="D169" s="231" t="s">
        <v>563</v>
      </c>
      <c r="E169" s="150" t="s">
        <v>570</v>
      </c>
      <c r="F169" s="885">
        <v>45658</v>
      </c>
      <c r="G169" s="887">
        <v>2227625</v>
      </c>
      <c r="H169" s="887">
        <v>4638450</v>
      </c>
      <c r="I169" s="623">
        <f t="shared" si="145"/>
        <v>0</v>
      </c>
      <c r="J169" s="623">
        <f t="shared" si="145"/>
        <v>0</v>
      </c>
      <c r="K169" s="599">
        <f t="shared" si="146"/>
        <v>0</v>
      </c>
      <c r="L169" s="623">
        <f t="shared" si="146"/>
        <v>0</v>
      </c>
      <c r="M169" s="599">
        <f t="shared" si="147"/>
        <v>2227625</v>
      </c>
      <c r="N169" s="624">
        <f t="shared" si="147"/>
        <v>4638450</v>
      </c>
      <c r="O169" s="660">
        <f>H169-2*G169</f>
        <v>183200</v>
      </c>
      <c r="P169" s="882"/>
      <c r="Q169" s="681"/>
      <c r="R169" s="738"/>
      <c r="S169" s="738"/>
      <c r="T169" s="627">
        <f t="shared" ref="T169:T171" si="149">R169-P169</f>
        <v>0</v>
      </c>
      <c r="U169" s="627">
        <f t="shared" ref="U169:U171" si="150">S169-Q169</f>
        <v>0</v>
      </c>
      <c r="V169" s="628">
        <f t="shared" ref="V169:V171" si="151">-T169*2+U169</f>
        <v>0</v>
      </c>
      <c r="W169"/>
      <c r="X169" s="761">
        <f t="shared" si="148"/>
        <v>2227625</v>
      </c>
      <c r="Y169" s="761">
        <f t="shared" si="148"/>
        <v>4638450</v>
      </c>
      <c r="Z169" s="762">
        <f t="shared" ref="Z169:Z171" si="152">O169+V169</f>
        <v>183200</v>
      </c>
    </row>
    <row r="170" spans="1:26" ht="195.75" outlineLevel="1" thickBot="1" x14ac:dyDescent="0.25">
      <c r="A170" s="777">
        <v>157</v>
      </c>
      <c r="B170" s="257" t="s">
        <v>190</v>
      </c>
      <c r="C170" s="794" t="s">
        <v>644</v>
      </c>
      <c r="D170" s="231" t="s">
        <v>642</v>
      </c>
      <c r="E170" s="150" t="s">
        <v>643</v>
      </c>
      <c r="F170" s="885">
        <v>45689</v>
      </c>
      <c r="G170" s="887">
        <v>38125</v>
      </c>
      <c r="H170" s="887">
        <v>0</v>
      </c>
      <c r="I170" s="623">
        <f t="shared" si="145"/>
        <v>0</v>
      </c>
      <c r="J170" s="623">
        <f t="shared" si="145"/>
        <v>0</v>
      </c>
      <c r="K170" s="599">
        <f t="shared" si="146"/>
        <v>0</v>
      </c>
      <c r="L170" s="623">
        <f t="shared" si="146"/>
        <v>0</v>
      </c>
      <c r="M170" s="599">
        <f t="shared" si="147"/>
        <v>38125</v>
      </c>
      <c r="N170" s="624">
        <f t="shared" si="147"/>
        <v>0</v>
      </c>
      <c r="O170" s="660">
        <f>H170-2*G170</f>
        <v>-76250</v>
      </c>
      <c r="P170" s="882"/>
      <c r="Q170" s="681"/>
      <c r="R170" s="738"/>
      <c r="S170" s="738"/>
      <c r="T170" s="627">
        <f t="shared" si="149"/>
        <v>0</v>
      </c>
      <c r="U170" s="627">
        <f t="shared" si="150"/>
        <v>0</v>
      </c>
      <c r="V170" s="628">
        <f t="shared" si="151"/>
        <v>0</v>
      </c>
      <c r="W170"/>
      <c r="X170" s="761">
        <f t="shared" si="148"/>
        <v>38125</v>
      </c>
      <c r="Y170" s="761">
        <f t="shared" si="148"/>
        <v>0</v>
      </c>
      <c r="Z170" s="762">
        <f t="shared" si="152"/>
        <v>-76250</v>
      </c>
    </row>
    <row r="171" spans="1:26" ht="90.75" outlineLevel="1" thickBot="1" x14ac:dyDescent="0.25">
      <c r="A171" s="66">
        <v>158</v>
      </c>
      <c r="B171" s="257" t="s">
        <v>163</v>
      </c>
      <c r="C171" s="794" t="s">
        <v>723</v>
      </c>
      <c r="D171" s="231" t="s">
        <v>722</v>
      </c>
      <c r="E171" s="150" t="s">
        <v>724</v>
      </c>
      <c r="F171" s="885">
        <v>44927</v>
      </c>
      <c r="G171" s="887">
        <v>0</v>
      </c>
      <c r="H171" s="887">
        <v>3957</v>
      </c>
      <c r="I171" s="623">
        <f t="shared" si="145"/>
        <v>0</v>
      </c>
      <c r="J171" s="623">
        <f t="shared" si="145"/>
        <v>0</v>
      </c>
      <c r="K171" s="599">
        <f t="shared" si="146"/>
        <v>0</v>
      </c>
      <c r="L171" s="623">
        <f t="shared" si="146"/>
        <v>0</v>
      </c>
      <c r="M171" s="599">
        <f t="shared" si="147"/>
        <v>0</v>
      </c>
      <c r="N171" s="624">
        <f t="shared" si="147"/>
        <v>3957</v>
      </c>
      <c r="O171" s="660">
        <f>H171-2*G171</f>
        <v>3957</v>
      </c>
      <c r="P171" s="882"/>
      <c r="Q171" s="681"/>
      <c r="R171" s="738"/>
      <c r="S171" s="738"/>
      <c r="T171" s="627">
        <f t="shared" si="149"/>
        <v>0</v>
      </c>
      <c r="U171" s="627">
        <f t="shared" si="150"/>
        <v>0</v>
      </c>
      <c r="V171" s="628">
        <f t="shared" si="151"/>
        <v>0</v>
      </c>
      <c r="W171"/>
      <c r="X171" s="761">
        <f t="shared" si="148"/>
        <v>0</v>
      </c>
      <c r="Y171" s="761">
        <f t="shared" si="148"/>
        <v>3957</v>
      </c>
      <c r="Z171" s="762">
        <f t="shared" si="152"/>
        <v>3957</v>
      </c>
    </row>
    <row r="172" spans="1:26" ht="90.75" outlineLevel="1" thickBot="1" x14ac:dyDescent="0.25">
      <c r="A172" s="777">
        <v>159</v>
      </c>
      <c r="B172" s="779" t="s">
        <v>386</v>
      </c>
      <c r="C172" s="794" t="s">
        <v>208</v>
      </c>
      <c r="D172" s="231" t="s">
        <v>567</v>
      </c>
      <c r="E172" s="150" t="s">
        <v>577</v>
      </c>
      <c r="F172" s="885">
        <v>45658</v>
      </c>
      <c r="G172" s="887">
        <v>10600000</v>
      </c>
      <c r="H172" s="887">
        <v>0</v>
      </c>
      <c r="I172" s="623">
        <f>IF(YEAR($F172)=2021,G172,0)</f>
        <v>0</v>
      </c>
      <c r="J172" s="623">
        <f t="shared" si="145"/>
        <v>0</v>
      </c>
      <c r="K172" s="599">
        <f t="shared" si="146"/>
        <v>0</v>
      </c>
      <c r="L172" s="623">
        <f t="shared" si="146"/>
        <v>0</v>
      </c>
      <c r="M172" s="599">
        <f t="shared" si="147"/>
        <v>10600000</v>
      </c>
      <c r="N172" s="624">
        <f t="shared" si="147"/>
        <v>0</v>
      </c>
      <c r="O172" s="660">
        <f>H172-2*G172</f>
        <v>-21200000</v>
      </c>
      <c r="P172" s="882"/>
      <c r="Q172" s="681"/>
      <c r="R172" s="738"/>
      <c r="S172" s="738"/>
      <c r="T172" s="627">
        <f t="shared" ref="T172:T177" si="153">R172-P172</f>
        <v>0</v>
      </c>
      <c r="U172" s="627">
        <f t="shared" ref="U172" si="154">S172-Q172</f>
        <v>0</v>
      </c>
      <c r="V172" s="628">
        <f t="shared" ref="V172:V177" si="155">-T172*2+U172</f>
        <v>0</v>
      </c>
      <c r="W172"/>
      <c r="X172" s="761">
        <f t="shared" si="148"/>
        <v>10600000</v>
      </c>
      <c r="Y172" s="761">
        <f t="shared" si="148"/>
        <v>0</v>
      </c>
      <c r="Z172" s="762">
        <f>O172+V172</f>
        <v>-21200000</v>
      </c>
    </row>
    <row r="173" spans="1:26" ht="90.75" outlineLevel="1" thickBot="1" x14ac:dyDescent="0.25">
      <c r="A173" s="115">
        <v>160</v>
      </c>
      <c r="B173" s="779" t="s">
        <v>149</v>
      </c>
      <c r="C173" s="794" t="s">
        <v>742</v>
      </c>
      <c r="D173" s="231" t="s">
        <v>741</v>
      </c>
      <c r="E173" s="150" t="s">
        <v>743</v>
      </c>
      <c r="F173" s="885">
        <v>45292</v>
      </c>
      <c r="G173" s="887">
        <v>19951</v>
      </c>
      <c r="H173" s="892">
        <v>0</v>
      </c>
      <c r="I173" s="623">
        <f t="shared" ref="I173:I178" si="156">IF(YEAR($F173)=2021,G173,0)</f>
        <v>0</v>
      </c>
      <c r="J173" s="623">
        <f t="shared" si="145"/>
        <v>0</v>
      </c>
      <c r="K173" s="599">
        <f t="shared" si="146"/>
        <v>0</v>
      </c>
      <c r="L173" s="623">
        <f t="shared" si="146"/>
        <v>0</v>
      </c>
      <c r="M173" s="599">
        <f t="shared" si="147"/>
        <v>19951</v>
      </c>
      <c r="N173" s="624">
        <f t="shared" si="147"/>
        <v>0</v>
      </c>
      <c r="O173" s="660">
        <f t="shared" ref="O173:O189" si="157">H173-2*G173</f>
        <v>-39902</v>
      </c>
      <c r="P173" s="882"/>
      <c r="Q173" s="681"/>
      <c r="R173" s="738"/>
      <c r="S173" s="738"/>
      <c r="T173" s="627">
        <f t="shared" si="153"/>
        <v>0</v>
      </c>
      <c r="U173" s="627"/>
      <c r="V173" s="628">
        <f>-T173*2+U173</f>
        <v>0</v>
      </c>
      <c r="W173"/>
      <c r="X173" s="761">
        <f t="shared" si="148"/>
        <v>19951</v>
      </c>
      <c r="Y173" s="761">
        <f t="shared" si="148"/>
        <v>0</v>
      </c>
      <c r="Z173" s="762">
        <f t="shared" ref="Z173:Z177" si="158">O173+V173</f>
        <v>-39902</v>
      </c>
    </row>
    <row r="174" spans="1:26" ht="75.75" outlineLevel="1" thickBot="1" x14ac:dyDescent="0.25">
      <c r="A174" s="579">
        <v>161</v>
      </c>
      <c r="B174" s="779" t="s">
        <v>331</v>
      </c>
      <c r="C174" s="794" t="s">
        <v>660</v>
      </c>
      <c r="D174" s="231" t="s">
        <v>744</v>
      </c>
      <c r="E174" s="150" t="s">
        <v>654</v>
      </c>
      <c r="F174" s="885">
        <v>45870</v>
      </c>
      <c r="G174" s="887">
        <v>2969</v>
      </c>
      <c r="H174" s="892">
        <v>18532</v>
      </c>
      <c r="I174" s="623">
        <f t="shared" si="156"/>
        <v>0</v>
      </c>
      <c r="J174" s="623">
        <f t="shared" si="145"/>
        <v>0</v>
      </c>
      <c r="K174" s="599">
        <f t="shared" si="146"/>
        <v>0</v>
      </c>
      <c r="L174" s="623">
        <f t="shared" si="146"/>
        <v>0</v>
      </c>
      <c r="M174" s="599">
        <f t="shared" si="147"/>
        <v>2969</v>
      </c>
      <c r="N174" s="624">
        <f t="shared" si="147"/>
        <v>18532</v>
      </c>
      <c r="O174" s="660">
        <f t="shared" si="157"/>
        <v>12594</v>
      </c>
      <c r="P174" s="882"/>
      <c r="Q174" s="681"/>
      <c r="R174" s="738"/>
      <c r="S174" s="738"/>
      <c r="T174" s="627">
        <f t="shared" si="153"/>
        <v>0</v>
      </c>
      <c r="U174" s="627"/>
      <c r="V174" s="628">
        <f t="shared" si="155"/>
        <v>0</v>
      </c>
      <c r="W174"/>
      <c r="X174" s="761">
        <f t="shared" si="148"/>
        <v>2969</v>
      </c>
      <c r="Y174" s="761">
        <f t="shared" si="148"/>
        <v>18532</v>
      </c>
      <c r="Z174" s="762">
        <f t="shared" si="158"/>
        <v>12594</v>
      </c>
    </row>
    <row r="175" spans="1:26" ht="105.75" outlineLevel="1" thickBot="1" x14ac:dyDescent="0.25">
      <c r="A175" s="115">
        <v>162</v>
      </c>
      <c r="B175" s="779" t="s">
        <v>187</v>
      </c>
      <c r="C175" s="794" t="s">
        <v>748</v>
      </c>
      <c r="D175" s="231" t="s">
        <v>745</v>
      </c>
      <c r="E175" s="150" t="s">
        <v>708</v>
      </c>
      <c r="F175" s="885">
        <v>45839</v>
      </c>
      <c r="G175" s="887">
        <v>3243</v>
      </c>
      <c r="H175" s="887">
        <v>0</v>
      </c>
      <c r="I175" s="623">
        <f t="shared" si="156"/>
        <v>0</v>
      </c>
      <c r="J175" s="623">
        <f t="shared" si="145"/>
        <v>0</v>
      </c>
      <c r="K175" s="599">
        <f t="shared" si="146"/>
        <v>0</v>
      </c>
      <c r="L175" s="623">
        <f t="shared" si="146"/>
        <v>0</v>
      </c>
      <c r="M175" s="599">
        <f t="shared" si="147"/>
        <v>3243</v>
      </c>
      <c r="N175" s="624">
        <f t="shared" si="147"/>
        <v>0</v>
      </c>
      <c r="O175" s="660">
        <f t="shared" si="157"/>
        <v>-6486</v>
      </c>
      <c r="P175" s="882"/>
      <c r="Q175" s="681"/>
      <c r="R175" s="738"/>
      <c r="S175" s="738"/>
      <c r="T175" s="627">
        <f t="shared" si="153"/>
        <v>0</v>
      </c>
      <c r="U175" s="627"/>
      <c r="V175" s="628">
        <f t="shared" si="155"/>
        <v>0</v>
      </c>
      <c r="W175"/>
      <c r="X175" s="761">
        <f t="shared" si="148"/>
        <v>3243</v>
      </c>
      <c r="Y175" s="761">
        <f t="shared" si="148"/>
        <v>0</v>
      </c>
      <c r="Z175" s="762">
        <f t="shared" si="158"/>
        <v>-6486</v>
      </c>
    </row>
    <row r="176" spans="1:26" ht="64.5" outlineLevel="1" thickBot="1" x14ac:dyDescent="0.25">
      <c r="A176" s="579">
        <v>163</v>
      </c>
      <c r="B176" s="779" t="s">
        <v>146</v>
      </c>
      <c r="C176" s="794" t="s">
        <v>749</v>
      </c>
      <c r="D176" s="231" t="s">
        <v>746</v>
      </c>
      <c r="E176" s="150" t="s">
        <v>590</v>
      </c>
      <c r="F176" s="885">
        <v>46023</v>
      </c>
      <c r="G176" s="887">
        <v>284286</v>
      </c>
      <c r="H176" s="887">
        <v>1836518</v>
      </c>
      <c r="I176" s="623">
        <f t="shared" si="156"/>
        <v>0</v>
      </c>
      <c r="J176" s="623">
        <f t="shared" si="145"/>
        <v>0</v>
      </c>
      <c r="K176" s="599">
        <f t="shared" si="146"/>
        <v>0</v>
      </c>
      <c r="L176" s="623">
        <f t="shared" si="146"/>
        <v>0</v>
      </c>
      <c r="M176" s="599">
        <f t="shared" si="147"/>
        <v>284286</v>
      </c>
      <c r="N176" s="624">
        <f t="shared" si="147"/>
        <v>1836518</v>
      </c>
      <c r="O176" s="660">
        <f t="shared" si="157"/>
        <v>1267946</v>
      </c>
      <c r="P176" s="882"/>
      <c r="Q176" s="681"/>
      <c r="R176" s="738"/>
      <c r="S176" s="738"/>
      <c r="T176" s="627">
        <f t="shared" si="153"/>
        <v>0</v>
      </c>
      <c r="U176" s="627"/>
      <c r="V176" s="628">
        <f t="shared" si="155"/>
        <v>0</v>
      </c>
      <c r="W176"/>
      <c r="X176" s="761">
        <f t="shared" si="148"/>
        <v>284286</v>
      </c>
      <c r="Y176" s="761">
        <f t="shared" si="148"/>
        <v>1836518</v>
      </c>
      <c r="Z176" s="762">
        <f t="shared" si="158"/>
        <v>1267946</v>
      </c>
    </row>
    <row r="177" spans="1:26" ht="105.75" outlineLevel="1" thickBot="1" x14ac:dyDescent="0.25">
      <c r="A177" s="897">
        <v>164</v>
      </c>
      <c r="B177" s="898" t="s">
        <v>203</v>
      </c>
      <c r="C177" s="791" t="s">
        <v>586</v>
      </c>
      <c r="D177" s="899" t="s">
        <v>747</v>
      </c>
      <c r="E177" s="891" t="s">
        <v>584</v>
      </c>
      <c r="F177" s="900">
        <v>45901</v>
      </c>
      <c r="G177" s="901">
        <v>499</v>
      </c>
      <c r="H177" s="901">
        <v>10552</v>
      </c>
      <c r="I177" s="623">
        <f t="shared" si="156"/>
        <v>0</v>
      </c>
      <c r="J177" s="623">
        <f t="shared" si="145"/>
        <v>0</v>
      </c>
      <c r="K177" s="599">
        <f t="shared" si="146"/>
        <v>0</v>
      </c>
      <c r="L177" s="623">
        <f t="shared" si="146"/>
        <v>0</v>
      </c>
      <c r="M177" s="599">
        <f t="shared" si="147"/>
        <v>499</v>
      </c>
      <c r="N177" s="624">
        <f t="shared" si="147"/>
        <v>10552</v>
      </c>
      <c r="O177" s="660">
        <f t="shared" si="157"/>
        <v>9554</v>
      </c>
      <c r="P177" s="815"/>
      <c r="Q177" s="691"/>
      <c r="R177" s="740"/>
      <c r="S177" s="740"/>
      <c r="T177" s="627">
        <f t="shared" si="153"/>
        <v>0</v>
      </c>
      <c r="U177" s="627"/>
      <c r="V177" s="628">
        <f t="shared" si="155"/>
        <v>0</v>
      </c>
      <c r="W177"/>
      <c r="X177" s="761">
        <f t="shared" si="148"/>
        <v>499</v>
      </c>
      <c r="Y177" s="761">
        <f>(H177+U177)</f>
        <v>10552</v>
      </c>
      <c r="Z177" s="762">
        <f t="shared" si="158"/>
        <v>9554</v>
      </c>
    </row>
    <row r="178" spans="1:26" ht="135.75" outlineLevel="1" thickBot="1" x14ac:dyDescent="0.3">
      <c r="A178" s="579">
        <v>165</v>
      </c>
      <c r="B178" s="779" t="s">
        <v>102</v>
      </c>
      <c r="C178" s="794" t="s">
        <v>778</v>
      </c>
      <c r="D178" s="935" t="s">
        <v>770</v>
      </c>
      <c r="E178" s="826" t="s">
        <v>657</v>
      </c>
      <c r="F178" s="885">
        <v>45839</v>
      </c>
      <c r="G178" s="887">
        <v>274</v>
      </c>
      <c r="H178" s="887">
        <v>57212</v>
      </c>
      <c r="I178" s="162">
        <f t="shared" si="156"/>
        <v>0</v>
      </c>
      <c r="J178" s="162">
        <f t="shared" si="145"/>
        <v>0</v>
      </c>
      <c r="K178" s="591">
        <f t="shared" si="146"/>
        <v>0</v>
      </c>
      <c r="L178" s="162">
        <f t="shared" si="146"/>
        <v>0</v>
      </c>
      <c r="M178" s="591">
        <f t="shared" si="147"/>
        <v>274</v>
      </c>
      <c r="N178" s="941">
        <f t="shared" si="147"/>
        <v>57212</v>
      </c>
      <c r="O178" s="943">
        <f>H178-2*G178</f>
        <v>56664</v>
      </c>
      <c r="P178" s="815"/>
      <c r="Q178" s="691"/>
      <c r="R178" s="740"/>
      <c r="S178" s="740"/>
      <c r="T178" s="627">
        <f t="shared" ref="T178:T184" si="159">R178-P178</f>
        <v>0</v>
      </c>
      <c r="U178" s="627"/>
      <c r="V178" s="628">
        <f t="shared" ref="V178:V184" si="160">-T178*2+U178</f>
        <v>0</v>
      </c>
      <c r="W178"/>
      <c r="X178" s="761">
        <f t="shared" ref="X178:X184" si="161">(G178+T178)</f>
        <v>274</v>
      </c>
      <c r="Y178" s="761">
        <f t="shared" ref="Y178:Y184" si="162">(H178+U178)</f>
        <v>57212</v>
      </c>
      <c r="Z178" s="762">
        <f t="shared" ref="Z178:Z184" si="163">O178+V178</f>
        <v>56664</v>
      </c>
    </row>
    <row r="179" spans="1:26" ht="64.5" outlineLevel="1" thickBot="1" x14ac:dyDescent="0.25">
      <c r="A179" s="897">
        <v>166</v>
      </c>
      <c r="B179" s="779" t="s">
        <v>141</v>
      </c>
      <c r="C179" s="794" t="s">
        <v>777</v>
      </c>
      <c r="D179" s="231" t="s">
        <v>696</v>
      </c>
      <c r="E179" s="927" t="s">
        <v>690</v>
      </c>
      <c r="F179" s="885">
        <v>45839</v>
      </c>
      <c r="G179" s="887">
        <v>396</v>
      </c>
      <c r="H179" s="887">
        <v>0</v>
      </c>
      <c r="I179" s="162">
        <f t="shared" ref="I179:I189" si="164">IF(YEAR($F179)=2021,G179,0)</f>
        <v>0</v>
      </c>
      <c r="J179" s="162">
        <f t="shared" ref="J179:J189" si="165">IF(YEAR($F179)=2021,H179,0)</f>
        <v>0</v>
      </c>
      <c r="K179" s="591">
        <f t="shared" ref="K179:K189" si="166">IF(YEAR($F179)=2022,G179,0)</f>
        <v>0</v>
      </c>
      <c r="L179" s="162">
        <f t="shared" ref="L179:L184" si="167">IF(YEAR($F179)=2022,H179,0)</f>
        <v>0</v>
      </c>
      <c r="M179" s="591">
        <f t="shared" ref="M179:M184" si="168">IF(YEAR($F179)&gt;2022,G179,0)</f>
        <v>396</v>
      </c>
      <c r="N179" s="941">
        <f t="shared" ref="N179:N189" si="169">IF(YEAR($F179)&gt;2022,H179,0)</f>
        <v>0</v>
      </c>
      <c r="O179" s="944">
        <f t="shared" si="157"/>
        <v>-792</v>
      </c>
      <c r="P179" s="815"/>
      <c r="Q179" s="691"/>
      <c r="R179" s="740"/>
      <c r="S179" s="740"/>
      <c r="T179" s="627">
        <f t="shared" si="159"/>
        <v>0</v>
      </c>
      <c r="U179" s="627"/>
      <c r="V179" s="628">
        <f t="shared" si="160"/>
        <v>0</v>
      </c>
      <c r="W179"/>
      <c r="X179" s="761">
        <f t="shared" si="161"/>
        <v>396</v>
      </c>
      <c r="Y179" s="761">
        <f t="shared" si="162"/>
        <v>0</v>
      </c>
      <c r="Z179" s="762">
        <f t="shared" si="163"/>
        <v>-792</v>
      </c>
    </row>
    <row r="180" spans="1:26" ht="90.75" outlineLevel="1" thickBot="1" x14ac:dyDescent="0.25">
      <c r="A180" s="579">
        <v>167</v>
      </c>
      <c r="B180" s="779" t="s">
        <v>562</v>
      </c>
      <c r="C180" s="794" t="s">
        <v>776</v>
      </c>
      <c r="D180" s="231" t="s">
        <v>771</v>
      </c>
      <c r="E180" s="150" t="s">
        <v>571</v>
      </c>
      <c r="F180" s="885">
        <v>45839</v>
      </c>
      <c r="G180" s="887">
        <v>1249430</v>
      </c>
      <c r="H180" s="887">
        <v>45908</v>
      </c>
      <c r="I180" s="162">
        <f t="shared" si="164"/>
        <v>0</v>
      </c>
      <c r="J180" s="162">
        <f t="shared" si="165"/>
        <v>0</v>
      </c>
      <c r="K180" s="591">
        <f t="shared" si="166"/>
        <v>0</v>
      </c>
      <c r="L180" s="162">
        <f t="shared" si="167"/>
        <v>0</v>
      </c>
      <c r="M180" s="591">
        <f t="shared" si="168"/>
        <v>1249430</v>
      </c>
      <c r="N180" s="941">
        <f t="shared" si="169"/>
        <v>45908</v>
      </c>
      <c r="O180" s="944">
        <f t="shared" si="157"/>
        <v>-2452952</v>
      </c>
      <c r="P180" s="815"/>
      <c r="Q180" s="691"/>
      <c r="R180" s="740"/>
      <c r="S180" s="740"/>
      <c r="T180" s="627">
        <f t="shared" si="159"/>
        <v>0</v>
      </c>
      <c r="U180" s="627"/>
      <c r="V180" s="628">
        <f t="shared" si="160"/>
        <v>0</v>
      </c>
      <c r="W180"/>
      <c r="X180" s="761">
        <f t="shared" si="161"/>
        <v>1249430</v>
      </c>
      <c r="Y180" s="761">
        <f t="shared" si="162"/>
        <v>45908</v>
      </c>
      <c r="Z180" s="762">
        <f t="shared" si="163"/>
        <v>-2452952</v>
      </c>
    </row>
    <row r="181" spans="1:26" ht="64.5" outlineLevel="1" thickBot="1" x14ac:dyDescent="0.25">
      <c r="A181" s="897">
        <v>168</v>
      </c>
      <c r="B181" s="779" t="s">
        <v>102</v>
      </c>
      <c r="C181" s="798"/>
      <c r="D181" s="231" t="s">
        <v>772</v>
      </c>
      <c r="E181" s="928" t="s">
        <v>709</v>
      </c>
      <c r="F181" s="885">
        <v>46023</v>
      </c>
      <c r="G181" s="887">
        <v>282706</v>
      </c>
      <c r="H181" s="887">
        <v>19408</v>
      </c>
      <c r="I181" s="162">
        <f t="shared" si="164"/>
        <v>0</v>
      </c>
      <c r="J181" s="162">
        <f t="shared" si="165"/>
        <v>0</v>
      </c>
      <c r="K181" s="591">
        <f t="shared" si="166"/>
        <v>0</v>
      </c>
      <c r="L181" s="162">
        <f t="shared" si="167"/>
        <v>0</v>
      </c>
      <c r="M181" s="591">
        <f t="shared" si="168"/>
        <v>282706</v>
      </c>
      <c r="N181" s="941">
        <f t="shared" si="169"/>
        <v>19408</v>
      </c>
      <c r="O181" s="944">
        <f t="shared" si="157"/>
        <v>-546004</v>
      </c>
      <c r="P181" s="815"/>
      <c r="Q181" s="691"/>
      <c r="R181" s="740"/>
      <c r="S181" s="740"/>
      <c r="T181" s="627">
        <f t="shared" si="159"/>
        <v>0</v>
      </c>
      <c r="U181" s="627"/>
      <c r="V181" s="628">
        <f t="shared" si="160"/>
        <v>0</v>
      </c>
      <c r="W181"/>
      <c r="X181" s="761">
        <f t="shared" si="161"/>
        <v>282706</v>
      </c>
      <c r="Y181" s="761">
        <f t="shared" si="162"/>
        <v>19408</v>
      </c>
      <c r="Z181" s="762">
        <f t="shared" si="163"/>
        <v>-546004</v>
      </c>
    </row>
    <row r="182" spans="1:26" ht="90.75" outlineLevel="1" thickBot="1" x14ac:dyDescent="0.25">
      <c r="A182" s="579">
        <v>169</v>
      </c>
      <c r="B182" s="779" t="s">
        <v>203</v>
      </c>
      <c r="C182" s="794" t="s">
        <v>591</v>
      </c>
      <c r="D182" s="231" t="s">
        <v>773</v>
      </c>
      <c r="E182" s="940" t="s">
        <v>588</v>
      </c>
      <c r="F182" s="885">
        <v>46023</v>
      </c>
      <c r="G182" s="887">
        <v>0</v>
      </c>
      <c r="H182" s="887">
        <v>365</v>
      </c>
      <c r="I182" s="162">
        <f t="shared" si="164"/>
        <v>0</v>
      </c>
      <c r="J182" s="162">
        <f t="shared" si="165"/>
        <v>0</v>
      </c>
      <c r="K182" s="591">
        <f t="shared" si="166"/>
        <v>0</v>
      </c>
      <c r="L182" s="162">
        <f t="shared" si="167"/>
        <v>0</v>
      </c>
      <c r="M182" s="591">
        <f t="shared" si="168"/>
        <v>0</v>
      </c>
      <c r="N182" s="941">
        <f t="shared" si="169"/>
        <v>365</v>
      </c>
      <c r="O182" s="944">
        <f t="shared" si="157"/>
        <v>365</v>
      </c>
      <c r="P182" s="815"/>
      <c r="Q182" s="691"/>
      <c r="R182" s="740"/>
      <c r="S182" s="740"/>
      <c r="T182" s="627">
        <f t="shared" si="159"/>
        <v>0</v>
      </c>
      <c r="U182" s="627"/>
      <c r="V182" s="628">
        <f t="shared" si="160"/>
        <v>0</v>
      </c>
      <c r="W182"/>
      <c r="X182" s="761">
        <f t="shared" si="161"/>
        <v>0</v>
      </c>
      <c r="Y182" s="761">
        <f t="shared" si="162"/>
        <v>365</v>
      </c>
      <c r="Z182" s="762">
        <f t="shared" si="163"/>
        <v>365</v>
      </c>
    </row>
    <row r="183" spans="1:26" ht="75.75" outlineLevel="1" thickBot="1" x14ac:dyDescent="0.25">
      <c r="A183" s="897">
        <v>170</v>
      </c>
      <c r="B183" s="779" t="s">
        <v>187</v>
      </c>
      <c r="C183" s="794" t="s">
        <v>775</v>
      </c>
      <c r="D183" s="231" t="s">
        <v>700</v>
      </c>
      <c r="E183" s="930" t="s">
        <v>694</v>
      </c>
      <c r="F183" s="885">
        <v>46023</v>
      </c>
      <c r="G183" s="887">
        <v>37500</v>
      </c>
      <c r="H183" s="887">
        <v>0</v>
      </c>
      <c r="I183" s="162">
        <f t="shared" si="164"/>
        <v>0</v>
      </c>
      <c r="J183" s="162">
        <f t="shared" si="165"/>
        <v>0</v>
      </c>
      <c r="K183" s="591">
        <f t="shared" si="166"/>
        <v>0</v>
      </c>
      <c r="L183" s="162">
        <f t="shared" si="167"/>
        <v>0</v>
      </c>
      <c r="M183" s="591">
        <f t="shared" si="168"/>
        <v>37500</v>
      </c>
      <c r="N183" s="941">
        <f t="shared" si="169"/>
        <v>0</v>
      </c>
      <c r="O183" s="942">
        <f t="shared" si="157"/>
        <v>-75000</v>
      </c>
      <c r="P183" s="815"/>
      <c r="Q183" s="691"/>
      <c r="R183" s="740"/>
      <c r="S183" s="740"/>
      <c r="T183" s="627">
        <f t="shared" si="159"/>
        <v>0</v>
      </c>
      <c r="U183" s="627"/>
      <c r="V183" s="628">
        <f t="shared" si="160"/>
        <v>0</v>
      </c>
      <c r="W183"/>
      <c r="X183" s="761">
        <f t="shared" si="161"/>
        <v>37500</v>
      </c>
      <c r="Y183" s="761">
        <f t="shared" si="162"/>
        <v>0</v>
      </c>
      <c r="Z183" s="762">
        <f t="shared" si="163"/>
        <v>-75000</v>
      </c>
    </row>
    <row r="184" spans="1:26" ht="75.75" outlineLevel="1" thickBot="1" x14ac:dyDescent="0.25">
      <c r="A184" s="579">
        <v>171</v>
      </c>
      <c r="B184" s="779" t="s">
        <v>187</v>
      </c>
      <c r="C184" s="794" t="s">
        <v>774</v>
      </c>
      <c r="D184" s="231" t="s">
        <v>701</v>
      </c>
      <c r="E184" s="930" t="s">
        <v>695</v>
      </c>
      <c r="F184" s="885">
        <v>46023</v>
      </c>
      <c r="G184" s="887">
        <v>55000</v>
      </c>
      <c r="H184" s="887">
        <v>0</v>
      </c>
      <c r="I184" s="162">
        <f t="shared" si="164"/>
        <v>0</v>
      </c>
      <c r="J184" s="162">
        <f t="shared" si="165"/>
        <v>0</v>
      </c>
      <c r="K184" s="591">
        <f t="shared" si="166"/>
        <v>0</v>
      </c>
      <c r="L184" s="162">
        <f t="shared" si="167"/>
        <v>0</v>
      </c>
      <c r="M184" s="591">
        <f t="shared" si="168"/>
        <v>55000</v>
      </c>
      <c r="N184" s="941">
        <f t="shared" si="169"/>
        <v>0</v>
      </c>
      <c r="O184" s="945">
        <f t="shared" si="157"/>
        <v>-110000</v>
      </c>
      <c r="P184" s="815"/>
      <c r="Q184" s="691"/>
      <c r="R184" s="740"/>
      <c r="S184" s="740"/>
      <c r="T184" s="627">
        <f t="shared" si="159"/>
        <v>0</v>
      </c>
      <c r="U184" s="627"/>
      <c r="V184" s="628">
        <f t="shared" si="160"/>
        <v>0</v>
      </c>
      <c r="W184"/>
      <c r="X184" s="761">
        <f t="shared" si="161"/>
        <v>55000</v>
      </c>
      <c r="Y184" s="761">
        <f t="shared" si="162"/>
        <v>0</v>
      </c>
      <c r="Z184" s="762">
        <f t="shared" si="163"/>
        <v>-110000</v>
      </c>
    </row>
    <row r="185" spans="1:26" ht="102.75" outlineLevel="1" thickBot="1" x14ac:dyDescent="0.25">
      <c r="A185" s="897">
        <v>172</v>
      </c>
      <c r="B185" s="67" t="s">
        <v>195</v>
      </c>
      <c r="C185" s="67" t="s">
        <v>780</v>
      </c>
      <c r="D185" s="104" t="s">
        <v>779</v>
      </c>
      <c r="E185" s="860" t="s">
        <v>522</v>
      </c>
      <c r="F185" s="95">
        <v>45870</v>
      </c>
      <c r="G185" s="152">
        <v>13641</v>
      </c>
      <c r="H185" s="85">
        <v>0</v>
      </c>
      <c r="I185" s="162">
        <f t="shared" si="164"/>
        <v>0</v>
      </c>
      <c r="J185" s="162">
        <f t="shared" si="165"/>
        <v>0</v>
      </c>
      <c r="K185" s="591">
        <f t="shared" si="166"/>
        <v>0</v>
      </c>
      <c r="L185" s="162">
        <f>IF(YEAR($F185)=2022,H185,0)</f>
        <v>0</v>
      </c>
      <c r="M185" s="591">
        <f>IF(YEAR($F185)&gt;2022,G185,0)</f>
        <v>13641</v>
      </c>
      <c r="N185" s="941">
        <f t="shared" si="169"/>
        <v>0</v>
      </c>
      <c r="O185" s="945">
        <f t="shared" si="157"/>
        <v>-27282</v>
      </c>
      <c r="P185" s="815"/>
      <c r="Q185" s="691"/>
      <c r="R185" s="740"/>
      <c r="S185" s="740"/>
      <c r="T185" s="627">
        <f t="shared" ref="T185:T189" si="170">R185-P185</f>
        <v>0</v>
      </c>
      <c r="U185" s="627"/>
      <c r="V185" s="628">
        <f t="shared" ref="V185:V189" si="171">-T185*2+U185</f>
        <v>0</v>
      </c>
      <c r="W185"/>
      <c r="X185" s="761">
        <f>(G185+T185)</f>
        <v>13641</v>
      </c>
      <c r="Y185" s="761">
        <f>(H185+U185)</f>
        <v>0</v>
      </c>
      <c r="Z185" s="762">
        <f>O185+V185</f>
        <v>-27282</v>
      </c>
    </row>
    <row r="186" spans="1:26" ht="75.75" outlineLevel="1" thickBot="1" x14ac:dyDescent="0.25">
      <c r="A186" s="579">
        <v>173</v>
      </c>
      <c r="B186" s="257" t="s">
        <v>190</v>
      </c>
      <c r="C186" s="946" t="s">
        <v>783</v>
      </c>
      <c r="D186" s="947" t="s">
        <v>782</v>
      </c>
      <c r="E186" s="118" t="s">
        <v>656</v>
      </c>
      <c r="F186" s="199">
        <v>45717</v>
      </c>
      <c r="G186" s="209">
        <v>43354031</v>
      </c>
      <c r="H186" s="209">
        <v>17698956</v>
      </c>
      <c r="I186" s="162">
        <f t="shared" si="164"/>
        <v>0</v>
      </c>
      <c r="J186" s="162">
        <f t="shared" si="165"/>
        <v>0</v>
      </c>
      <c r="K186" s="591">
        <f t="shared" si="166"/>
        <v>0</v>
      </c>
      <c r="L186" s="162">
        <f t="shared" ref="L186:L189" si="172">IF(YEAR($F186)=2022,H186,0)</f>
        <v>0</v>
      </c>
      <c r="M186" s="591">
        <f t="shared" ref="M186:M189" si="173">IF(YEAR($F186)&gt;2022,G186,0)</f>
        <v>43354031</v>
      </c>
      <c r="N186" s="941">
        <f t="shared" si="169"/>
        <v>17698956</v>
      </c>
      <c r="O186" s="945">
        <f t="shared" si="157"/>
        <v>-69009106</v>
      </c>
      <c r="P186" s="815"/>
      <c r="Q186" s="691"/>
      <c r="R186" s="740"/>
      <c r="S186" s="740"/>
      <c r="T186" s="627">
        <f t="shared" si="170"/>
        <v>0</v>
      </c>
      <c r="U186" s="627"/>
      <c r="V186" s="628">
        <f t="shared" si="171"/>
        <v>0</v>
      </c>
      <c r="W186"/>
      <c r="X186" s="761">
        <f t="shared" ref="X186:X189" si="174">(G186+T186)</f>
        <v>43354031</v>
      </c>
      <c r="Y186" s="761">
        <f t="shared" ref="Y186:Y188" si="175">(H186+U186)</f>
        <v>17698956</v>
      </c>
      <c r="Z186" s="762">
        <f t="shared" ref="Z186:Z189" si="176">O186+V186</f>
        <v>-69009106</v>
      </c>
    </row>
    <row r="187" spans="1:26" ht="60.75" outlineLevel="1" thickBot="1" x14ac:dyDescent="0.25">
      <c r="A187" s="897">
        <v>174</v>
      </c>
      <c r="B187" s="779" t="s">
        <v>187</v>
      </c>
      <c r="C187" s="946" t="s">
        <v>785</v>
      </c>
      <c r="D187" s="948" t="s">
        <v>784</v>
      </c>
      <c r="E187" s="949" t="s">
        <v>663</v>
      </c>
      <c r="F187" s="950">
        <v>46113</v>
      </c>
      <c r="G187" s="953">
        <v>2792326</v>
      </c>
      <c r="H187" s="953">
        <v>2703879</v>
      </c>
      <c r="I187" s="162">
        <f t="shared" si="164"/>
        <v>0</v>
      </c>
      <c r="J187" s="162">
        <f t="shared" si="165"/>
        <v>0</v>
      </c>
      <c r="K187" s="591">
        <f t="shared" si="166"/>
        <v>0</v>
      </c>
      <c r="L187" s="162">
        <f t="shared" si="172"/>
        <v>0</v>
      </c>
      <c r="M187" s="591">
        <f t="shared" si="173"/>
        <v>2792326</v>
      </c>
      <c r="N187" s="941">
        <f t="shared" si="169"/>
        <v>2703879</v>
      </c>
      <c r="O187" s="945">
        <f t="shared" si="157"/>
        <v>-2880773</v>
      </c>
      <c r="P187" s="815"/>
      <c r="Q187" s="691"/>
      <c r="R187" s="740"/>
      <c r="S187" s="740"/>
      <c r="T187" s="627">
        <f t="shared" si="170"/>
        <v>0</v>
      </c>
      <c r="U187" s="627"/>
      <c r="V187" s="628">
        <f t="shared" si="171"/>
        <v>0</v>
      </c>
      <c r="W187"/>
      <c r="X187" s="761">
        <f t="shared" si="174"/>
        <v>2792326</v>
      </c>
      <c r="Y187" s="761">
        <f t="shared" si="175"/>
        <v>2703879</v>
      </c>
      <c r="Z187" s="762">
        <f t="shared" si="176"/>
        <v>-2880773</v>
      </c>
    </row>
    <row r="188" spans="1:26" ht="90.75" outlineLevel="1" thickBot="1" x14ac:dyDescent="0.25">
      <c r="A188" s="579">
        <v>175</v>
      </c>
      <c r="B188" s="779" t="s">
        <v>187</v>
      </c>
      <c r="C188" s="946" t="s">
        <v>787</v>
      </c>
      <c r="D188" s="947" t="s">
        <v>786</v>
      </c>
      <c r="E188" s="951" t="s">
        <v>738</v>
      </c>
      <c r="F188" s="199">
        <v>46023</v>
      </c>
      <c r="G188" s="209">
        <v>30000</v>
      </c>
      <c r="H188" s="209">
        <v>0</v>
      </c>
      <c r="I188" s="162">
        <f t="shared" si="164"/>
        <v>0</v>
      </c>
      <c r="J188" s="162">
        <f t="shared" si="165"/>
        <v>0</v>
      </c>
      <c r="K188" s="591">
        <f t="shared" si="166"/>
        <v>0</v>
      </c>
      <c r="L188" s="162">
        <f t="shared" si="172"/>
        <v>0</v>
      </c>
      <c r="M188" s="591">
        <f t="shared" si="173"/>
        <v>30000</v>
      </c>
      <c r="N188" s="941">
        <f t="shared" si="169"/>
        <v>0</v>
      </c>
      <c r="O188" s="945">
        <f t="shared" si="157"/>
        <v>-60000</v>
      </c>
      <c r="P188" s="815"/>
      <c r="Q188" s="691"/>
      <c r="R188" s="740"/>
      <c r="S188" s="740"/>
      <c r="T188" s="627">
        <f t="shared" si="170"/>
        <v>0</v>
      </c>
      <c r="U188" s="627"/>
      <c r="V188" s="628">
        <f t="shared" si="171"/>
        <v>0</v>
      </c>
      <c r="W188"/>
      <c r="X188" s="761">
        <f t="shared" si="174"/>
        <v>30000</v>
      </c>
      <c r="Y188" s="761">
        <f t="shared" si="175"/>
        <v>0</v>
      </c>
      <c r="Z188" s="762">
        <f t="shared" si="176"/>
        <v>-60000</v>
      </c>
    </row>
    <row r="189" spans="1:26" ht="90.75" outlineLevel="1" thickBot="1" x14ac:dyDescent="0.25">
      <c r="A189" s="897">
        <v>176</v>
      </c>
      <c r="B189" s="779" t="s">
        <v>187</v>
      </c>
      <c r="C189" s="946" t="s">
        <v>788</v>
      </c>
      <c r="D189" s="947" t="s">
        <v>789</v>
      </c>
      <c r="E189" s="952" t="s">
        <v>740</v>
      </c>
      <c r="F189" s="199">
        <v>46023</v>
      </c>
      <c r="G189" s="209">
        <v>15000</v>
      </c>
      <c r="H189" s="209">
        <v>0</v>
      </c>
      <c r="I189" s="162">
        <f t="shared" si="164"/>
        <v>0</v>
      </c>
      <c r="J189" s="162">
        <f t="shared" si="165"/>
        <v>0</v>
      </c>
      <c r="K189" s="591">
        <f t="shared" si="166"/>
        <v>0</v>
      </c>
      <c r="L189" s="162">
        <f t="shared" si="172"/>
        <v>0</v>
      </c>
      <c r="M189" s="591">
        <f t="shared" si="173"/>
        <v>15000</v>
      </c>
      <c r="N189" s="941">
        <f t="shared" si="169"/>
        <v>0</v>
      </c>
      <c r="O189" s="945">
        <f t="shared" si="157"/>
        <v>-30000</v>
      </c>
      <c r="P189" s="815"/>
      <c r="Q189" s="691"/>
      <c r="R189" s="740"/>
      <c r="S189" s="740"/>
      <c r="T189" s="627">
        <f t="shared" si="170"/>
        <v>0</v>
      </c>
      <c r="U189" s="627"/>
      <c r="V189" s="628">
        <f t="shared" si="171"/>
        <v>0</v>
      </c>
      <c r="W189"/>
      <c r="X189" s="761">
        <f t="shared" si="174"/>
        <v>15000</v>
      </c>
      <c r="Y189" s="761">
        <f>(H189+U189)</f>
        <v>0</v>
      </c>
      <c r="Z189" s="762">
        <f t="shared" si="176"/>
        <v>-30000</v>
      </c>
    </row>
    <row r="190" spans="1:26" ht="15.75" outlineLevel="1" thickBot="1" x14ac:dyDescent="0.25">
      <c r="A190" s="996" t="s">
        <v>75</v>
      </c>
      <c r="B190" s="997"/>
      <c r="C190" s="997"/>
      <c r="D190" s="997"/>
      <c r="E190" s="997"/>
      <c r="F190" s="998"/>
      <c r="G190" s="936">
        <f>I190</f>
        <v>1577139</v>
      </c>
      <c r="H190" s="936">
        <f>J190</f>
        <v>161</v>
      </c>
      <c r="I190" s="937">
        <f>SUM(I8:I178)</f>
        <v>1577139</v>
      </c>
      <c r="J190" s="938">
        <f>SUM(J8:J179)</f>
        <v>161</v>
      </c>
      <c r="K190" s="939">
        <f>SUM(K8:K172)</f>
        <v>13193126.360000001</v>
      </c>
      <c r="L190" s="939">
        <f>SUM(L8:L102)</f>
        <v>70313063.820000008</v>
      </c>
      <c r="M190" s="939">
        <f>SUM(M8:M74)</f>
        <v>23784893.759999998</v>
      </c>
      <c r="N190" s="939">
        <f>SUM(N8:N74)</f>
        <v>76978063.170000002</v>
      </c>
      <c r="O190" s="893"/>
      <c r="P190" s="894"/>
      <c r="Q190" s="895"/>
      <c r="R190" s="895"/>
      <c r="S190" s="895"/>
      <c r="T190" s="895"/>
      <c r="U190" s="895"/>
      <c r="V190" s="896"/>
      <c r="Z190" s="723">
        <f>SUM(Z8:Z189)</f>
        <v>-309282148.75</v>
      </c>
    </row>
    <row r="191" spans="1:26" ht="15.75" thickBot="1" x14ac:dyDescent="0.25">
      <c r="A191" s="1018" t="s">
        <v>158</v>
      </c>
      <c r="B191" s="1019"/>
      <c r="C191" s="1019"/>
      <c r="D191" s="1019"/>
      <c r="E191" s="1019"/>
      <c r="F191" s="1020"/>
      <c r="G191" s="758">
        <f>K191+M191</f>
        <v>283618650.12</v>
      </c>
      <c r="H191" s="758">
        <f>L191+N191</f>
        <v>274017784.49000001</v>
      </c>
      <c r="I191" s="760"/>
      <c r="J191" s="720"/>
      <c r="K191" s="721">
        <f>SUM(K8:K177)</f>
        <v>13193126.360000001</v>
      </c>
      <c r="L191" s="721">
        <f>SUM(L8:L189)</f>
        <v>70412174.320000008</v>
      </c>
      <c r="M191" s="721">
        <f>SUM(M8:M189)</f>
        <v>270425523.75999999</v>
      </c>
      <c r="N191" s="721">
        <f>SUM(N8:N189)</f>
        <v>203605610.17000002</v>
      </c>
      <c r="O191" s="722">
        <f>SUM(O8:O189)</f>
        <v>-296373632.75</v>
      </c>
      <c r="P191" s="747">
        <f>SUM(P8:P184)</f>
        <v>888833</v>
      </c>
      <c r="Q191" s="747">
        <f>SUM(Q8:Q184)</f>
        <v>9257351</v>
      </c>
      <c r="R191" s="747">
        <f>SUM(R8:R184)</f>
        <v>3115205</v>
      </c>
      <c r="S191" s="747">
        <f>SUM(S8:S184)</f>
        <v>801579</v>
      </c>
      <c r="T191" s="748"/>
      <c r="U191" s="748"/>
      <c r="V191" s="722">
        <f>SUM(V8:V184)</f>
        <v>-12908516</v>
      </c>
      <c r="X191" s="749">
        <f>SUM(X8:X189)</f>
        <v>287422161.12</v>
      </c>
      <c r="Y191" s="750">
        <f>SUM(Y8:Y189)</f>
        <v>265562173.49000001</v>
      </c>
    </row>
    <row r="192" spans="1:26" ht="20.25" thickBot="1" x14ac:dyDescent="0.25">
      <c r="A192" s="1021" t="s">
        <v>74</v>
      </c>
      <c r="B192" s="1022"/>
      <c r="C192" s="1022"/>
      <c r="D192" s="1022"/>
      <c r="E192" s="1022"/>
      <c r="F192" s="1023"/>
      <c r="G192" s="759">
        <f>SUM(G190:G191)</f>
        <v>285195789.12</v>
      </c>
      <c r="H192" s="759">
        <f>SUM(H190:H191)</f>
        <v>274017945.49000001</v>
      </c>
    </row>
    <row r="193" spans="1:25" ht="19.5" x14ac:dyDescent="0.2">
      <c r="A193" s="185"/>
      <c r="B193" s="185"/>
      <c r="C193" s="751"/>
      <c r="D193" s="751"/>
      <c r="E193" s="751"/>
      <c r="F193" s="185"/>
      <c r="G193" s="144"/>
      <c r="H193" s="724"/>
    </row>
    <row r="194" spans="1:25" ht="19.5" x14ac:dyDescent="0.2">
      <c r="A194" s="185" t="s">
        <v>647</v>
      </c>
      <c r="B194" s="185"/>
      <c r="C194" s="751"/>
      <c r="D194" s="751"/>
      <c r="E194" s="751"/>
      <c r="F194" s="185"/>
      <c r="G194" s="144"/>
      <c r="H194" s="725"/>
      <c r="Y194" s="726">
        <f>O191+V191</f>
        <v>-309282148.75</v>
      </c>
    </row>
    <row r="195" spans="1:25" x14ac:dyDescent="0.2">
      <c r="G195" s="752"/>
      <c r="H195" s="752"/>
      <c r="I195" s="752"/>
      <c r="J195" s="752"/>
      <c r="K195" s="752"/>
      <c r="L195" s="752"/>
      <c r="M195" s="752"/>
      <c r="N195" s="752"/>
    </row>
    <row r="196" spans="1:25" x14ac:dyDescent="0.2">
      <c r="G196" s="753"/>
      <c r="H196" s="753"/>
    </row>
    <row r="197" spans="1:25" x14ac:dyDescent="0.2">
      <c r="G197" s="754"/>
      <c r="H197" s="754"/>
    </row>
  </sheetData>
  <autoFilter ref="A7:AB192" xr:uid="{00000000-0009-0000-0000-000001000000}"/>
  <mergeCells count="28">
    <mergeCell ref="A191:F191"/>
    <mergeCell ref="A192:F192"/>
    <mergeCell ref="A2:H2"/>
    <mergeCell ref="A24:A25"/>
    <mergeCell ref="B24:B25"/>
    <mergeCell ref="C24:C25"/>
    <mergeCell ref="D24:D25"/>
    <mergeCell ref="E24:E25"/>
    <mergeCell ref="A14:A15"/>
    <mergeCell ref="B14:B15"/>
    <mergeCell ref="C14:C15"/>
    <mergeCell ref="D14:D15"/>
    <mergeCell ref="E14:E15"/>
    <mergeCell ref="D17:D20"/>
    <mergeCell ref="A37:A38"/>
    <mergeCell ref="B37:B38"/>
    <mergeCell ref="A190:F190"/>
    <mergeCell ref="G6:O6"/>
    <mergeCell ref="X6:Y6"/>
    <mergeCell ref="Z6:Z7"/>
    <mergeCell ref="P6:V6"/>
    <mergeCell ref="E17:E20"/>
    <mergeCell ref="A17:A20"/>
    <mergeCell ref="B17:B20"/>
    <mergeCell ref="C17:C20"/>
    <mergeCell ref="C37:C38"/>
    <mergeCell ref="D37:D38"/>
    <mergeCell ref="E37:E38"/>
  </mergeCells>
  <conditionalFormatting sqref="H193:H194">
    <cfRule type="colorScale" priority="91">
      <colorScale>
        <cfvo type="num" val="0"/>
        <cfvo type="max"/>
        <color rgb="FFFF0000"/>
        <color rgb="FFFFEF9C"/>
      </colorScale>
    </cfRule>
    <cfRule type="colorScale" priority="90">
      <colorScale>
        <cfvo type="num" val="0"/>
        <cfvo type="num" val="0"/>
        <color rgb="FF00B050"/>
        <color rgb="FFFF0000"/>
      </colorScale>
    </cfRule>
    <cfRule type="colorScale" priority="89">
      <colorScale>
        <cfvo type="num" val="0"/>
        <cfvo type="num" val="1"/>
        <color rgb="FF00B050"/>
        <color rgb="FFFF0000"/>
      </colorScale>
    </cfRule>
  </conditionalFormatting>
  <conditionalFormatting sqref="H194">
    <cfRule type="cellIs" dxfId="462" priority="69" operator="greaterThan">
      <formula>0</formula>
    </cfRule>
    <cfRule type="cellIs" dxfId="461" priority="68" operator="lessThan">
      <formula>0</formula>
    </cfRule>
  </conditionalFormatting>
  <conditionalFormatting sqref="O8:O106">
    <cfRule type="cellIs" dxfId="460" priority="55" operator="greaterThan">
      <formula>0</formula>
    </cfRule>
    <cfRule type="cellIs" dxfId="459" priority="54" operator="lessThan">
      <formula>0</formula>
    </cfRule>
  </conditionalFormatting>
  <conditionalFormatting sqref="P12:Q15 P17:Q21 P23:Q35">
    <cfRule type="cellIs" dxfId="458" priority="53" operator="greaterThan">
      <formula>0</formula>
    </cfRule>
    <cfRule type="cellIs" dxfId="457" priority="52" operator="lessThan">
      <formula>0</formula>
    </cfRule>
  </conditionalFormatting>
  <conditionalFormatting sqref="P49:Q62">
    <cfRule type="cellIs" dxfId="456" priority="49" operator="greaterThan">
      <formula>0</formula>
    </cfRule>
    <cfRule type="cellIs" dxfId="455" priority="48" operator="lessThan">
      <formula>0</formula>
    </cfRule>
  </conditionalFormatting>
  <conditionalFormatting sqref="P65:Q68">
    <cfRule type="cellIs" dxfId="454" priority="47" operator="greaterThan">
      <formula>0</formula>
    </cfRule>
    <cfRule type="cellIs" dxfId="453" priority="46" operator="lessThan">
      <formula>0</formula>
    </cfRule>
  </conditionalFormatting>
  <conditionalFormatting sqref="P70:Q90">
    <cfRule type="cellIs" dxfId="452" priority="45" operator="greaterThan">
      <formula>0</formula>
    </cfRule>
    <cfRule type="cellIs" dxfId="451" priority="44" operator="lessThan">
      <formula>0</formula>
    </cfRule>
  </conditionalFormatting>
  <conditionalFormatting sqref="P92:Q106">
    <cfRule type="cellIs" dxfId="450" priority="42" operator="lessThan">
      <formula>0</formula>
    </cfRule>
    <cfRule type="cellIs" dxfId="449" priority="43" operator="greaterThan">
      <formula>0</formula>
    </cfRule>
  </conditionalFormatting>
  <conditionalFormatting sqref="P173:Q189 O173:O191">
    <cfRule type="cellIs" dxfId="448" priority="12" operator="greaterThan">
      <formula>0</formula>
    </cfRule>
    <cfRule type="cellIs" dxfId="447" priority="11" operator="lessThan">
      <formula>0</formula>
    </cfRule>
  </conditionalFormatting>
  <conditionalFormatting sqref="V8:V191 O107:Q172">
    <cfRule type="cellIs" dxfId="446" priority="2" operator="lessThan">
      <formula>0</formula>
    </cfRule>
    <cfRule type="cellIs" dxfId="445" priority="3" operator="greaterThan">
      <formula>0</formula>
    </cfRule>
  </conditionalFormatting>
  <conditionalFormatting sqref="W16">
    <cfRule type="cellIs" dxfId="444" priority="41" operator="greaterThan">
      <formula>0</formula>
    </cfRule>
    <cfRule type="cellIs" dxfId="443" priority="40" operator="lessThan">
      <formula>0</formula>
    </cfRule>
  </conditionalFormatting>
  <conditionalFormatting sqref="W44">
    <cfRule type="cellIs" dxfId="442" priority="37" operator="greaterThan">
      <formula>0</formula>
    </cfRule>
    <cfRule type="cellIs" dxfId="441" priority="36" operator="lessThan">
      <formula>0</formula>
    </cfRule>
  </conditionalFormatting>
  <conditionalFormatting sqref="Y194">
    <cfRule type="cellIs" dxfId="440" priority="27" operator="greaterThan">
      <formula>0</formula>
    </cfRule>
    <cfRule type="cellIs" dxfId="439" priority="26" operator="lessThan">
      <formula>0</formula>
    </cfRule>
  </conditionalFormatting>
  <conditionalFormatting sqref="Z8:Z168">
    <cfRule type="colorScale" priority="35">
      <colorScale>
        <cfvo type="num" val="-0.1"/>
        <cfvo type="num" val="0"/>
        <color rgb="FFFCC0CD"/>
        <color theme="9" tint="0.59999389629810485"/>
      </colorScale>
    </cfRule>
  </conditionalFormatting>
  <conditionalFormatting sqref="Z169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Z170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Z17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172:Z18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Z190">
    <cfRule type="cellIs" dxfId="438" priority="21" operator="greaterThan">
      <formula>0</formula>
    </cfRule>
    <cfRule type="cellIs" dxfId="437" priority="20" operator="lessThan">
      <formula>0</formula>
    </cfRule>
  </conditionalFormatting>
  <hyperlinks>
    <hyperlink ref="A2" r:id="rId1" xr:uid="{00000000-0004-0000-0100-000000000000}"/>
    <hyperlink ref="E9" r:id="rId2" xr:uid="{00000000-0004-0000-0100-000001000000}"/>
    <hyperlink ref="E11" r:id="rId3" xr:uid="{00000000-0004-0000-0100-000002000000}"/>
    <hyperlink ref="E12" r:id="rId4" xr:uid="{00000000-0004-0000-0100-000003000000}"/>
    <hyperlink ref="E13" r:id="rId5" xr:uid="{00000000-0004-0000-0100-000004000000}"/>
    <hyperlink ref="E14" r:id="rId6" xr:uid="{00000000-0004-0000-0100-000005000000}"/>
    <hyperlink ref="E8" r:id="rId7" xr:uid="{00000000-0004-0000-0100-000006000000}"/>
    <hyperlink ref="E10" r:id="rId8" xr:uid="{00000000-0004-0000-0100-000007000000}"/>
    <hyperlink ref="E16" r:id="rId9" xr:uid="{00000000-0004-0000-0100-000008000000}"/>
    <hyperlink ref="E17" r:id="rId10" xr:uid="{00000000-0004-0000-0100-000009000000}"/>
    <hyperlink ref="E21" r:id="rId11" xr:uid="{00000000-0004-0000-0100-00000A000000}"/>
    <hyperlink ref="E22" r:id="rId12" xr:uid="{00000000-0004-0000-0100-00000B000000}"/>
    <hyperlink ref="E23" r:id="rId13" xr:uid="{00000000-0004-0000-0100-00000C000000}"/>
    <hyperlink ref="E24" r:id="rId14" xr:uid="{00000000-0004-0000-0100-00000D000000}"/>
    <hyperlink ref="E26" r:id="rId15" xr:uid="{00000000-0004-0000-0100-00000E000000}"/>
    <hyperlink ref="E27" r:id="rId16" xr:uid="{00000000-0004-0000-0100-00000F000000}"/>
    <hyperlink ref="E28" r:id="rId17" xr:uid="{00000000-0004-0000-0100-000010000000}"/>
    <hyperlink ref="E29" r:id="rId18" xr:uid="{00000000-0004-0000-0100-000011000000}"/>
    <hyperlink ref="E30" r:id="rId19" xr:uid="{00000000-0004-0000-0100-000012000000}"/>
    <hyperlink ref="E31" r:id="rId20" xr:uid="{00000000-0004-0000-0100-000013000000}"/>
    <hyperlink ref="E32" r:id="rId21" xr:uid="{00000000-0004-0000-0100-000014000000}"/>
    <hyperlink ref="E33" r:id="rId22" xr:uid="{00000000-0004-0000-0100-000015000000}"/>
    <hyperlink ref="E34" r:id="rId23" xr:uid="{00000000-0004-0000-0100-000016000000}"/>
    <hyperlink ref="E35" r:id="rId24" xr:uid="{00000000-0004-0000-0100-000017000000}"/>
    <hyperlink ref="E36" r:id="rId25" xr:uid="{00000000-0004-0000-0100-000018000000}"/>
    <hyperlink ref="E37" r:id="rId26" xr:uid="{00000000-0004-0000-0100-000019000000}"/>
    <hyperlink ref="E39" r:id="rId27" xr:uid="{00000000-0004-0000-0100-00001A000000}"/>
    <hyperlink ref="E40" r:id="rId28" xr:uid="{00000000-0004-0000-0100-00001B000000}"/>
    <hyperlink ref="E41" r:id="rId29" xr:uid="{00000000-0004-0000-0100-00001C000000}"/>
    <hyperlink ref="E42" r:id="rId30" xr:uid="{00000000-0004-0000-0100-00001D000000}"/>
    <hyperlink ref="E43" r:id="rId31" xr:uid="{00000000-0004-0000-0100-00001E000000}"/>
    <hyperlink ref="E44" r:id="rId32" xr:uid="{00000000-0004-0000-0100-00001F000000}"/>
    <hyperlink ref="E45" r:id="rId33" xr:uid="{00000000-0004-0000-0100-000020000000}"/>
    <hyperlink ref="E46" r:id="rId34" xr:uid="{00000000-0004-0000-0100-000021000000}"/>
    <hyperlink ref="E47" r:id="rId35" xr:uid="{00000000-0004-0000-0100-000022000000}"/>
    <hyperlink ref="E48" r:id="rId36" xr:uid="{00000000-0004-0000-0100-000023000000}"/>
    <hyperlink ref="E49" r:id="rId37" xr:uid="{00000000-0004-0000-0100-000024000000}"/>
    <hyperlink ref="E50" r:id="rId38" xr:uid="{00000000-0004-0000-0100-000025000000}"/>
    <hyperlink ref="E51" r:id="rId39" xr:uid="{00000000-0004-0000-0100-000026000000}"/>
    <hyperlink ref="E52" r:id="rId40" xr:uid="{00000000-0004-0000-0100-000027000000}"/>
    <hyperlink ref="E53" r:id="rId41" xr:uid="{00000000-0004-0000-0100-000028000000}"/>
    <hyperlink ref="E54" r:id="rId42" xr:uid="{00000000-0004-0000-0100-000029000000}"/>
    <hyperlink ref="E55" r:id="rId43" xr:uid="{00000000-0004-0000-0100-00002A000000}"/>
    <hyperlink ref="E56" r:id="rId44" xr:uid="{00000000-0004-0000-0100-00002B000000}"/>
    <hyperlink ref="E57" r:id="rId45" xr:uid="{00000000-0004-0000-0100-00002C000000}"/>
    <hyperlink ref="E58" r:id="rId46" xr:uid="{00000000-0004-0000-0100-00002D000000}"/>
    <hyperlink ref="E59" r:id="rId47" xr:uid="{00000000-0004-0000-0100-00002E000000}"/>
    <hyperlink ref="E60" r:id="rId48" xr:uid="{00000000-0004-0000-0100-00002F000000}"/>
    <hyperlink ref="E61" r:id="rId49" xr:uid="{00000000-0004-0000-0100-000030000000}"/>
    <hyperlink ref="E62" r:id="rId50" xr:uid="{00000000-0004-0000-0100-000031000000}"/>
    <hyperlink ref="E63" r:id="rId51" xr:uid="{00000000-0004-0000-0100-000032000000}"/>
    <hyperlink ref="E64" r:id="rId52" xr:uid="{00000000-0004-0000-0100-000033000000}"/>
    <hyperlink ref="E65" r:id="rId53" xr:uid="{00000000-0004-0000-0100-000034000000}"/>
    <hyperlink ref="E66" r:id="rId54" xr:uid="{00000000-0004-0000-0100-000035000000}"/>
    <hyperlink ref="E67" r:id="rId55" xr:uid="{00000000-0004-0000-0100-000036000000}"/>
    <hyperlink ref="E68" r:id="rId56" xr:uid="{00000000-0004-0000-0100-000037000000}"/>
    <hyperlink ref="E69" r:id="rId57" xr:uid="{00000000-0004-0000-0100-000038000000}"/>
    <hyperlink ref="E70" r:id="rId58" xr:uid="{00000000-0004-0000-0100-000039000000}"/>
    <hyperlink ref="E71" r:id="rId59" xr:uid="{00000000-0004-0000-0100-00003A000000}"/>
    <hyperlink ref="E72" r:id="rId60" xr:uid="{00000000-0004-0000-0100-00003B000000}"/>
    <hyperlink ref="E73" r:id="rId61" xr:uid="{00000000-0004-0000-0100-00003C000000}"/>
    <hyperlink ref="E74" r:id="rId62" xr:uid="{00000000-0004-0000-0100-00003D000000}"/>
    <hyperlink ref="E75" r:id="rId63" xr:uid="{00000000-0004-0000-0100-00003E000000}"/>
    <hyperlink ref="E77" r:id="rId64" xr:uid="{00000000-0004-0000-0100-00003F000000}"/>
    <hyperlink ref="E76" r:id="rId65" xr:uid="{00000000-0004-0000-0100-000040000000}"/>
    <hyperlink ref="E78" r:id="rId66" xr:uid="{00000000-0004-0000-0100-000041000000}"/>
    <hyperlink ref="E79" r:id="rId67" xr:uid="{00000000-0004-0000-0100-000042000000}"/>
    <hyperlink ref="E80" r:id="rId68" xr:uid="{00000000-0004-0000-0100-000043000000}"/>
    <hyperlink ref="E81" r:id="rId69" xr:uid="{00000000-0004-0000-0100-000044000000}"/>
    <hyperlink ref="E82" r:id="rId70" xr:uid="{00000000-0004-0000-0100-000045000000}"/>
    <hyperlink ref="E83" r:id="rId71" xr:uid="{00000000-0004-0000-0100-000046000000}"/>
    <hyperlink ref="E84" r:id="rId72" xr:uid="{00000000-0004-0000-0100-000047000000}"/>
    <hyperlink ref="E85" r:id="rId73" xr:uid="{00000000-0004-0000-0100-000048000000}"/>
    <hyperlink ref="E86" r:id="rId74" xr:uid="{00000000-0004-0000-0100-000049000000}"/>
    <hyperlink ref="E87" r:id="rId75" xr:uid="{00000000-0004-0000-0100-00004A000000}"/>
    <hyperlink ref="E88" r:id="rId76" xr:uid="{00000000-0004-0000-0100-00004B000000}"/>
    <hyperlink ref="E89" r:id="rId77" xr:uid="{00000000-0004-0000-0100-00004C000000}"/>
    <hyperlink ref="E90" r:id="rId78" xr:uid="{00000000-0004-0000-0100-00004D000000}"/>
    <hyperlink ref="E91" r:id="rId79" xr:uid="{00000000-0004-0000-0100-00004E000000}"/>
    <hyperlink ref="E92" r:id="rId80" xr:uid="{00000000-0004-0000-0100-00004F000000}"/>
    <hyperlink ref="E93" r:id="rId81" xr:uid="{00000000-0004-0000-0100-000050000000}"/>
    <hyperlink ref="E94" r:id="rId82" xr:uid="{00000000-0004-0000-0100-000051000000}"/>
    <hyperlink ref="E95" r:id="rId83" xr:uid="{00000000-0004-0000-0100-000052000000}"/>
    <hyperlink ref="E96" r:id="rId84" xr:uid="{00000000-0004-0000-0100-000053000000}"/>
    <hyperlink ref="E97" r:id="rId85" xr:uid="{00000000-0004-0000-0100-000054000000}"/>
    <hyperlink ref="E98" r:id="rId86" xr:uid="{00000000-0004-0000-0100-000055000000}"/>
    <hyperlink ref="E99" r:id="rId87" xr:uid="{00000000-0004-0000-0100-000056000000}"/>
    <hyperlink ref="E100" r:id="rId88" xr:uid="{00000000-0004-0000-0100-000057000000}"/>
    <hyperlink ref="E101" r:id="rId89" xr:uid="{00000000-0004-0000-0100-000058000000}"/>
    <hyperlink ref="E102" r:id="rId90" xr:uid="{00000000-0004-0000-0100-000059000000}"/>
    <hyperlink ref="E103" r:id="rId91" xr:uid="{00000000-0004-0000-0100-00005A000000}"/>
    <hyperlink ref="E104" r:id="rId92" xr:uid="{00000000-0004-0000-0100-00005B000000}"/>
    <hyperlink ref="E105" r:id="rId93" xr:uid="{00000000-0004-0000-0100-00005C000000}"/>
    <hyperlink ref="E106" r:id="rId94" xr:uid="{00000000-0004-0000-0100-00005D000000}"/>
    <hyperlink ref="E107" r:id="rId95" xr:uid="{00000000-0004-0000-0100-00005E000000}"/>
    <hyperlink ref="E108" r:id="rId96" xr:uid="{00000000-0004-0000-0100-00005F000000}"/>
    <hyperlink ref="E109" r:id="rId97" xr:uid="{00000000-0004-0000-0100-000060000000}"/>
    <hyperlink ref="E110" r:id="rId98" xr:uid="{00000000-0004-0000-0100-000061000000}"/>
    <hyperlink ref="E111" r:id="rId99" xr:uid="{00000000-0004-0000-0100-000062000000}"/>
    <hyperlink ref="E112" r:id="rId100" xr:uid="{00000000-0004-0000-0100-000063000000}"/>
    <hyperlink ref="E113" r:id="rId101" xr:uid="{00000000-0004-0000-0100-000064000000}"/>
    <hyperlink ref="E114" r:id="rId102" xr:uid="{00000000-0004-0000-0100-000065000000}"/>
    <hyperlink ref="E115" r:id="rId103" xr:uid="{00000000-0004-0000-0100-000066000000}"/>
    <hyperlink ref="E116" r:id="rId104" xr:uid="{00000000-0004-0000-0100-000067000000}"/>
    <hyperlink ref="E117" r:id="rId105" xr:uid="{00000000-0004-0000-0100-000068000000}"/>
    <hyperlink ref="E118" r:id="rId106" xr:uid="{00000000-0004-0000-0100-000069000000}"/>
    <hyperlink ref="E119" r:id="rId107" xr:uid="{00000000-0004-0000-0100-00006A000000}"/>
    <hyperlink ref="E122" r:id="rId108" xr:uid="{00000000-0004-0000-0100-00006B000000}"/>
    <hyperlink ref="E123" r:id="rId109" xr:uid="{00000000-0004-0000-0100-00006C000000}"/>
    <hyperlink ref="E124" r:id="rId110" xr:uid="{00000000-0004-0000-0100-00006D000000}"/>
    <hyperlink ref="E125" r:id="rId111" xr:uid="{00000000-0004-0000-0100-00006E000000}"/>
    <hyperlink ref="E126" r:id="rId112" xr:uid="{00000000-0004-0000-0100-00006F000000}"/>
    <hyperlink ref="E127" r:id="rId113" xr:uid="{00000000-0004-0000-0100-000070000000}"/>
    <hyperlink ref="E128" r:id="rId114" xr:uid="{00000000-0004-0000-0100-000071000000}"/>
    <hyperlink ref="E131" r:id="rId115" xr:uid="{00000000-0004-0000-0100-000072000000}"/>
    <hyperlink ref="E132" r:id="rId116" xr:uid="{00000000-0004-0000-0100-000073000000}"/>
    <hyperlink ref="E133" r:id="rId117" xr:uid="{00000000-0004-0000-0100-000074000000}"/>
    <hyperlink ref="E134" r:id="rId118" xr:uid="{00000000-0004-0000-0100-000075000000}"/>
    <hyperlink ref="E135" r:id="rId119" xr:uid="{00000000-0004-0000-0100-000076000000}"/>
    <hyperlink ref="E137" r:id="rId120" xr:uid="{00000000-0004-0000-0100-000077000000}"/>
    <hyperlink ref="E138" r:id="rId121" xr:uid="{00000000-0004-0000-0100-000078000000}"/>
    <hyperlink ref="E139" r:id="rId122" xr:uid="{00000000-0004-0000-0100-000079000000}"/>
    <hyperlink ref="E140" r:id="rId123" xr:uid="{00000000-0004-0000-0100-00007A000000}"/>
    <hyperlink ref="E141" r:id="rId124" xr:uid="{00000000-0004-0000-0100-00007B000000}"/>
    <hyperlink ref="E142" r:id="rId125" xr:uid="{00000000-0004-0000-0100-00007C000000}"/>
    <hyperlink ref="E143" r:id="rId126" xr:uid="{00000000-0004-0000-0100-00007D000000}"/>
    <hyperlink ref="E144" r:id="rId127" xr:uid="{00000000-0004-0000-0100-00007E000000}"/>
    <hyperlink ref="E145" r:id="rId128" xr:uid="{00000000-0004-0000-0100-00007F000000}"/>
    <hyperlink ref="E146" r:id="rId129" xr:uid="{00000000-0004-0000-0100-000080000000}"/>
    <hyperlink ref="E147" r:id="rId130" xr:uid="{00000000-0004-0000-0100-000081000000}"/>
    <hyperlink ref="E148" r:id="rId131" xr:uid="{00000000-0004-0000-0100-000082000000}"/>
    <hyperlink ref="E149" r:id="rId132" xr:uid="{00000000-0004-0000-0100-000083000000}"/>
    <hyperlink ref="E150" r:id="rId133" xr:uid="{00000000-0004-0000-0100-000084000000}"/>
    <hyperlink ref="E151" r:id="rId134" xr:uid="{00000000-0004-0000-0100-000085000000}"/>
    <hyperlink ref="E152" r:id="rId135" xr:uid="{00000000-0004-0000-0100-000086000000}"/>
    <hyperlink ref="E153" r:id="rId136" xr:uid="{00000000-0004-0000-0100-000087000000}"/>
    <hyperlink ref="E154" r:id="rId137" xr:uid="{00000000-0004-0000-0100-000088000000}"/>
    <hyperlink ref="E155" r:id="rId138" xr:uid="{00000000-0004-0000-0100-000089000000}"/>
    <hyperlink ref="E156" r:id="rId139" xr:uid="{00000000-0004-0000-0100-00008A000000}"/>
    <hyperlink ref="E158" r:id="rId140" xr:uid="{00000000-0004-0000-0100-00008B000000}"/>
    <hyperlink ref="E159" r:id="rId141" xr:uid="{00000000-0004-0000-0100-00008C000000}"/>
    <hyperlink ref="E160" r:id="rId142" xr:uid="{00000000-0004-0000-0100-00008D000000}"/>
    <hyperlink ref="E161" r:id="rId143" xr:uid="{00000000-0004-0000-0100-00008E000000}"/>
    <hyperlink ref="E162" r:id="rId144" xr:uid="{00000000-0004-0000-0100-00008F000000}"/>
    <hyperlink ref="E163" r:id="rId145" xr:uid="{00000000-0004-0000-0100-000090000000}"/>
    <hyperlink ref="E164" r:id="rId146" xr:uid="{00000000-0004-0000-0100-000091000000}"/>
    <hyperlink ref="E165" r:id="rId147" xr:uid="{00000000-0004-0000-0100-000092000000}"/>
    <hyperlink ref="E166" r:id="rId148" xr:uid="{00000000-0004-0000-0100-000093000000}"/>
    <hyperlink ref="E167" r:id="rId149" xr:uid="{00000000-0004-0000-0100-000094000000}"/>
    <hyperlink ref="E168" r:id="rId150" xr:uid="{00000000-0004-0000-0100-000095000000}"/>
    <hyperlink ref="E169" r:id="rId151" xr:uid="{00000000-0004-0000-0100-000096000000}"/>
    <hyperlink ref="E170" r:id="rId152" xr:uid="{00000000-0004-0000-0100-000097000000}"/>
    <hyperlink ref="E171" r:id="rId153" xr:uid="{00000000-0004-0000-0100-000098000000}"/>
    <hyperlink ref="E172" r:id="rId154" xr:uid="{00000000-0004-0000-0100-000099000000}"/>
    <hyperlink ref="E173" r:id="rId155" xr:uid="{00000000-0004-0000-0100-00009A000000}"/>
    <hyperlink ref="E174" r:id="rId156" xr:uid="{00000000-0004-0000-0100-00009B000000}"/>
    <hyperlink ref="E175" r:id="rId157" xr:uid="{00000000-0004-0000-0100-00009C000000}"/>
    <hyperlink ref="E176" r:id="rId158" xr:uid="{00000000-0004-0000-0100-00009D000000}"/>
    <hyperlink ref="E177" r:id="rId159" xr:uid="{00000000-0004-0000-0100-00009E000000}"/>
    <hyperlink ref="E178" r:id="rId160" xr:uid="{00000000-0004-0000-0100-00009F000000}"/>
    <hyperlink ref="E179" r:id="rId161" xr:uid="{00000000-0004-0000-0100-0000A0000000}"/>
    <hyperlink ref="E180" r:id="rId162" xr:uid="{00000000-0004-0000-0100-0000A1000000}"/>
    <hyperlink ref="E181" r:id="rId163" xr:uid="{00000000-0004-0000-0100-0000A2000000}"/>
    <hyperlink ref="E182" r:id="rId164" xr:uid="{00000000-0004-0000-0100-0000A3000000}"/>
    <hyperlink ref="E183" r:id="rId165" xr:uid="{00000000-0004-0000-0100-0000A4000000}"/>
    <hyperlink ref="E184" r:id="rId166" xr:uid="{00000000-0004-0000-0100-0000A5000000}"/>
    <hyperlink ref="E185" r:id="rId167" xr:uid="{00000000-0004-0000-0100-0000A6000000}"/>
    <hyperlink ref="E186" r:id="rId168" xr:uid="{14713D86-0791-4FC7-B39F-E6E740BE163E}"/>
    <hyperlink ref="E187" r:id="rId169" xr:uid="{BF3C38FB-A0D4-4EE6-8D47-A7672C6E991A}"/>
    <hyperlink ref="E188" r:id="rId170" xr:uid="{08F48C5F-8816-4230-9D8A-811FC7F48C86}"/>
    <hyperlink ref="E189" r:id="rId171" xr:uid="{EF90B883-3B8C-45BA-9162-C8782506CD4B}"/>
  </hyperlinks>
  <pageMargins left="0.7" right="0.7" top="0.75" bottom="0.75" header="0.3" footer="0.3"/>
  <pageSetup paperSize="9" orientation="portrait" r:id="rId172"/>
  <ignoredErrors>
    <ignoredError sqref="X10:Y10" formula="1"/>
  </ignoredErrors>
  <legacyDrawing r:id="rId17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35"/>
  <sheetViews>
    <sheetView topLeftCell="A2" zoomScaleNormal="100" workbookViewId="0">
      <pane ySplit="5" topLeftCell="A13" activePane="bottomLeft" state="frozen"/>
      <selection activeCell="A2" sqref="A2"/>
      <selection pane="bottomLeft" activeCell="T29" sqref="T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122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319">
        <f>SUM(Q7:Q26)</f>
        <v>0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3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09" priority="21" operator="lessThan">
      <formula>0</formula>
    </cfRule>
    <cfRule type="cellIs" dxfId="208" priority="22" operator="greaterThan">
      <formula>0</formula>
    </cfRule>
    <cfRule type="colorScale" priority="23">
      <colorScale>
        <cfvo type="num" val="0"/>
        <cfvo type="num" val="1"/>
        <color rgb="FF00B050"/>
        <color rgb="FFFF0000"/>
      </colorScale>
    </cfRule>
    <cfRule type="colorScale" priority="24">
      <colorScale>
        <cfvo type="num" val="0"/>
        <cfvo type="num" val="0"/>
        <color rgb="FF00B050"/>
        <color rgb="FFFF0000"/>
      </colorScale>
    </cfRule>
    <cfRule type="colorScale" priority="25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07" priority="26" operator="lessThan">
      <formula>0</formula>
    </cfRule>
    <cfRule type="cellIs" dxfId="206" priority="27" operator="greaterThan">
      <formula>0</formula>
    </cfRule>
  </conditionalFormatting>
  <conditionalFormatting sqref="R27:Y27">
    <cfRule type="cellIs" dxfId="205" priority="4" operator="lessThan">
      <formula>0</formula>
    </cfRule>
    <cfRule type="cellIs" dxfId="204" priority="5" operator="greaterThan">
      <formula>0</formula>
    </cfRule>
  </conditionalFormatting>
  <conditionalFormatting sqref="Y7:Y24">
    <cfRule type="colorScale" priority="18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03" priority="16" operator="lessThan">
      <formula>0</formula>
    </cfRule>
    <cfRule type="cellIs" dxfId="202" priority="17" operator="greaterThan">
      <formula>0</formula>
    </cfRule>
  </conditionalFormatting>
  <conditionalFormatting sqref="AB30">
    <cfRule type="cellIs" dxfId="201" priority="12" operator="lessThan">
      <formula>0</formula>
    </cfRule>
    <cfRule type="cellIs" dxfId="200" priority="13" operator="greaterThan">
      <formula>0</formula>
    </cfRule>
  </conditionalFormatting>
  <conditionalFormatting sqref="AC7:AC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99" priority="9" operator="lessThan">
      <formula>0</formula>
    </cfRule>
    <cfRule type="cellIs" dxfId="198" priority="10" operator="greaterThan">
      <formula>0</formula>
    </cfRule>
  </conditionalFormatting>
  <dataValidations count="2">
    <dataValidation type="list" allowBlank="1" showInputMessage="1" showErrorMessage="1" sqref="O7:O26" xr:uid="{00000000-0002-0000-1300-000000000000}">
      <formula1>"áno,nie"</formula1>
    </dataValidation>
    <dataValidation type="custom" allowBlank="1" showErrorMessage="1" error="Hodnota musí byť vždy väčšia ako &quot;0&quot;. " sqref="R7:U26" xr:uid="{00000000-0002-0000-1300-000001000000}">
      <formula1>"&gt;0"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35"/>
  <sheetViews>
    <sheetView zoomScaleNormal="100" workbookViewId="0">
      <pane ySplit="6" topLeftCell="A16" activePane="bottomLeft" state="frozen"/>
      <selection pane="bottomLeft" activeCell="T31" sqref="T3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521">
        <f>SUM(Q7:Q26)</f>
        <v>0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97" priority="27" operator="lessThan">
      <formula>0</formula>
    </cfRule>
    <cfRule type="cellIs" dxfId="196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195" priority="32" operator="lessThan">
      <formula>0</formula>
    </cfRule>
    <cfRule type="cellIs" dxfId="194" priority="33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193" priority="5" operator="lessThan">
      <formula>0</formula>
    </cfRule>
    <cfRule type="cellIs" dxfId="192" priority="6" operator="greaterThan">
      <formula>0</formula>
    </cfRule>
  </conditionalFormatting>
  <conditionalFormatting sqref="Y7:Y24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91" priority="22" operator="lessThan">
      <formula>0</formula>
    </cfRule>
    <cfRule type="cellIs" dxfId="190" priority="23" operator="greaterThan">
      <formula>0</formula>
    </cfRule>
  </conditionalFormatting>
  <conditionalFormatting sqref="AB30">
    <cfRule type="cellIs" dxfId="189" priority="18" operator="lessThan">
      <formula>0</formula>
    </cfRule>
    <cfRule type="cellIs" dxfId="188" priority="19" operator="greaterThan">
      <formula>0</formula>
    </cfRule>
  </conditionalFormatting>
  <conditionalFormatting sqref="AC7:AC26">
    <cfRule type="colorScale" priority="1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87" priority="15" operator="lessThan">
      <formula>0</formula>
    </cfRule>
    <cfRule type="cellIs" dxfId="186" priority="16" operator="greaterThan">
      <formula>0</formula>
    </cfRule>
  </conditionalFormatting>
  <dataValidations count="2">
    <dataValidation type="list" allowBlank="1" showInputMessage="1" showErrorMessage="1" sqref="O7:O26" xr:uid="{00000000-0002-0000-1400-000000000000}">
      <formula1>"áno,nie"</formula1>
    </dataValidation>
    <dataValidation type="custom" allowBlank="1" showErrorMessage="1" error="Hodnota musí byť vždy väčšia ako &quot;0&quot;. " sqref="R7:U26" xr:uid="{00000000-0002-0000-1400-000001000000}">
      <formula1>"&gt;0"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35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5703125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72" x14ac:dyDescent="0.2">
      <c r="A7" s="66">
        <v>1</v>
      </c>
      <c r="B7" s="109" t="s">
        <v>163</v>
      </c>
      <c r="C7" s="70" t="s">
        <v>164</v>
      </c>
      <c r="D7" s="96" t="s">
        <v>171</v>
      </c>
      <c r="E7" s="285" t="s">
        <v>165</v>
      </c>
      <c r="F7" s="95">
        <v>44562</v>
      </c>
      <c r="G7" s="153">
        <v>287</v>
      </c>
      <c r="H7" s="153">
        <v>4969109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287</v>
      </c>
      <c r="L7" s="67">
        <f>IF(YEAR($F7)=2022,H7,"-")</f>
        <v>4969109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4968535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287</v>
      </c>
      <c r="AB7" s="298">
        <f>(W7+H7)</f>
        <v>4969109</v>
      </c>
      <c r="AC7" s="324">
        <f>Q7+Y7</f>
        <v>4968535</v>
      </c>
    </row>
    <row r="8" spans="1:29" ht="51" x14ac:dyDescent="0.2">
      <c r="A8" s="66">
        <v>2</v>
      </c>
      <c r="B8" s="109" t="s">
        <v>163</v>
      </c>
      <c r="C8" s="67" t="s">
        <v>555</v>
      </c>
      <c r="D8" s="104" t="s">
        <v>391</v>
      </c>
      <c r="E8" s="285" t="s">
        <v>399</v>
      </c>
      <c r="F8" s="95">
        <v>45292</v>
      </c>
      <c r="G8" s="152">
        <v>601</v>
      </c>
      <c r="H8" s="152">
        <v>884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601</v>
      </c>
      <c r="N8" s="67">
        <f t="shared" ref="N8:N26" si="5">IF(YEAR($F8)&gt;2022,H8,"-")</f>
        <v>884</v>
      </c>
      <c r="O8" s="67" t="s">
        <v>150</v>
      </c>
      <c r="P8" s="67"/>
      <c r="Q8" s="124">
        <f t="shared" ref="Q8:Q26" si="6">H8-2*G8</f>
        <v>-318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601</v>
      </c>
      <c r="AB8" s="124">
        <f t="shared" si="10"/>
        <v>884</v>
      </c>
      <c r="AC8" s="325">
        <f t="shared" ref="AC8:AC26" si="11">Q8+Y8</f>
        <v>-318</v>
      </c>
    </row>
    <row r="9" spans="1:29" ht="76.5" x14ac:dyDescent="0.2">
      <c r="A9" s="66">
        <v>3</v>
      </c>
      <c r="B9" s="109" t="s">
        <v>163</v>
      </c>
      <c r="C9" s="67"/>
      <c r="D9" s="104" t="s">
        <v>542</v>
      </c>
      <c r="E9" s="113" t="s">
        <v>547</v>
      </c>
      <c r="F9" s="95">
        <v>45658</v>
      </c>
      <c r="G9" s="152">
        <v>0</v>
      </c>
      <c r="H9" s="152">
        <v>100608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100608</v>
      </c>
      <c r="O9" s="67" t="s">
        <v>150</v>
      </c>
      <c r="P9" s="67"/>
      <c r="Q9" s="124">
        <f t="shared" si="6"/>
        <v>100608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100608</v>
      </c>
      <c r="AC9" s="325">
        <f>Q9+Y9</f>
        <v>100608</v>
      </c>
    </row>
    <row r="10" spans="1:29" ht="105" x14ac:dyDescent="0.2">
      <c r="A10" s="66">
        <v>4</v>
      </c>
      <c r="B10" s="257" t="s">
        <v>163</v>
      </c>
      <c r="C10" s="794" t="s">
        <v>723</v>
      </c>
      <c r="D10" s="231" t="s">
        <v>722</v>
      </c>
      <c r="E10" s="150" t="s">
        <v>724</v>
      </c>
      <c r="F10" s="885">
        <v>44927</v>
      </c>
      <c r="G10" s="887">
        <v>0</v>
      </c>
      <c r="H10" s="887">
        <v>3957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3957</v>
      </c>
      <c r="O10" s="67" t="s">
        <v>150</v>
      </c>
      <c r="P10" s="67"/>
      <c r="Q10" s="124">
        <f t="shared" si="6"/>
        <v>3957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3957</v>
      </c>
      <c r="AC10" s="325">
        <f t="shared" si="11"/>
        <v>3957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1.25" hidden="1" customHeight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888</v>
      </c>
      <c r="H28" s="76">
        <f>L28+N28</f>
        <v>5074558</v>
      </c>
      <c r="I28" s="63"/>
      <c r="J28" s="64"/>
      <c r="K28" s="106">
        <f>SUM(K7:K26)</f>
        <v>287</v>
      </c>
      <c r="L28" s="106">
        <f>SUM(L7:L26)</f>
        <v>4969109</v>
      </c>
      <c r="M28" s="106">
        <f>SUM(M7:M26)</f>
        <v>601</v>
      </c>
      <c r="N28" s="106">
        <f>SUM(N7:N26)</f>
        <v>105449</v>
      </c>
      <c r="O28" s="64"/>
      <c r="P28" s="64"/>
      <c r="Q28" s="319">
        <f>SUM(Q7:Q26)</f>
        <v>5072782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888</v>
      </c>
      <c r="H29" s="77">
        <f>SUM(H27:H28)</f>
        <v>5074558</v>
      </c>
      <c r="AA29" s="465">
        <f>SUM(AA7:AA26)</f>
        <v>888</v>
      </c>
      <c r="AB29" s="473">
        <f t="shared" ref="AB29:AC29" si="14">SUM(AB7:AB26)</f>
        <v>5074558</v>
      </c>
      <c r="AC29" s="302">
        <f t="shared" si="14"/>
        <v>5072782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5072782</v>
      </c>
      <c r="AB30" s="302">
        <f>AB29-AA29*2</f>
        <v>5072782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85" priority="23" operator="lessThan">
      <formula>0</formula>
    </cfRule>
    <cfRule type="cellIs" dxfId="184" priority="24" operator="greaterThan">
      <formula>0</formula>
    </cfRule>
    <cfRule type="colorScale" priority="25">
      <colorScale>
        <cfvo type="num" val="0"/>
        <cfvo type="num" val="1"/>
        <color rgb="FF00B050"/>
        <color rgb="FFFF0000"/>
      </colorScale>
    </cfRule>
    <cfRule type="colorScale" priority="26">
      <colorScale>
        <cfvo type="num" val="0"/>
        <cfvo type="num" val="0"/>
        <color rgb="FF00B050"/>
        <color rgb="FFFF0000"/>
      </colorScale>
    </cfRule>
    <cfRule type="colorScale" priority="27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83" priority="28" operator="lessThan">
      <formula>0</formula>
    </cfRule>
    <cfRule type="cellIs" dxfId="182" priority="29" operator="greaterThan">
      <formula>0</formula>
    </cfRule>
  </conditionalFormatting>
  <conditionalFormatting sqref="R27:Y27">
    <cfRule type="cellIs" dxfId="181" priority="4" operator="lessThan">
      <formula>0</formula>
    </cfRule>
    <cfRule type="cellIs" dxfId="180" priority="5" operator="greaterThan">
      <formula>0</formula>
    </cfRule>
  </conditionalFormatting>
  <conditionalFormatting sqref="Y7:Y24">
    <cfRule type="colorScale" priority="20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9" priority="18" operator="lessThan">
      <formula>0</formula>
    </cfRule>
    <cfRule type="cellIs" dxfId="178" priority="19" operator="greaterThan">
      <formula>0</formula>
    </cfRule>
  </conditionalFormatting>
  <conditionalFormatting sqref="AB30">
    <cfRule type="cellIs" dxfId="177" priority="14" operator="lessThan">
      <formula>0</formula>
    </cfRule>
    <cfRule type="cellIs" dxfId="176" priority="15" operator="greaterThan">
      <formula>0</formula>
    </cfRule>
  </conditionalFormatting>
  <conditionalFormatting sqref="AC7:AC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75" priority="11" operator="lessThan">
      <formula>0</formula>
    </cfRule>
    <cfRule type="cellIs" dxfId="174" priority="12" operator="greaterThan">
      <formula>0</formula>
    </cfRule>
  </conditionalFormatting>
  <dataValidations count="2">
    <dataValidation type="list" allowBlank="1" showInputMessage="1" showErrorMessage="1" sqref="O7:O26" xr:uid="{00000000-0002-0000-1500-000000000000}">
      <formula1>"áno,nie"</formula1>
    </dataValidation>
    <dataValidation type="custom" allowBlank="1" showErrorMessage="1" error="Hodnota musí byť vždy väčšia ako &quot;0&quot;. " sqref="R7:U26" xr:uid="{00000000-0002-0000-1500-000001000000}">
      <formula1>"&gt;0"</formula1>
    </dataValidation>
  </dataValidations>
  <hyperlinks>
    <hyperlink ref="E7" r:id="rId1" xr:uid="{00000000-0004-0000-1500-000000000000}"/>
    <hyperlink ref="E8" r:id="rId2" xr:uid="{00000000-0004-0000-1500-000001000000}"/>
    <hyperlink ref="E9" r:id="rId3" xr:uid="{00000000-0004-0000-1500-000002000000}"/>
    <hyperlink ref="E10" r:id="rId4" xr:uid="{00000000-0004-0000-1500-000003000000}"/>
  </hyperlinks>
  <pageMargins left="0.7" right="0.7" top="0.75" bottom="0.75" header="0.3" footer="0.3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35"/>
  <sheetViews>
    <sheetView zoomScaleNormal="100" workbookViewId="0">
      <pane ySplit="6" topLeftCell="A7" activePane="bottomLeft" state="frozen"/>
      <selection pane="bottomLeft" activeCell="AG17" sqref="AG1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95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 t="shared" ref="M7:M12" si="0"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1">IF(YEAR($F8)=2021,G8,"-")</f>
        <v>-</v>
      </c>
      <c r="J8" s="67" t="str">
        <f t="shared" ref="J8:J26" si="2">IF(YEAR($F8)=2021,H8,"-")</f>
        <v>-</v>
      </c>
      <c r="K8" s="67" t="str">
        <f t="shared" ref="K8:K26" si="3">IF(YEAR($F8)=2022,2*G8,"-")</f>
        <v>-</v>
      </c>
      <c r="L8" s="67" t="str">
        <f t="shared" ref="L8:L26" si="4">IF(YEAR($F8)=2022,H8,"-")</f>
        <v>-</v>
      </c>
      <c r="M8" s="67" t="str">
        <f t="shared" si="0"/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1"/>
        <v>-</v>
      </c>
      <c r="J9" s="67" t="str">
        <f t="shared" si="2"/>
        <v>-</v>
      </c>
      <c r="K9" s="67" t="str">
        <f t="shared" si="3"/>
        <v>-</v>
      </c>
      <c r="L9" s="67" t="str">
        <f t="shared" si="4"/>
        <v>-</v>
      </c>
      <c r="M9" s="67" t="str">
        <f t="shared" si="0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1"/>
        <v>-</v>
      </c>
      <c r="J10" s="67" t="str">
        <f t="shared" si="2"/>
        <v>-</v>
      </c>
      <c r="K10" s="67" t="str">
        <f t="shared" si="3"/>
        <v>-</v>
      </c>
      <c r="L10" s="67" t="str">
        <f t="shared" si="4"/>
        <v>-</v>
      </c>
      <c r="M10" s="67" t="str">
        <f t="shared" si="0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1"/>
        <v>-</v>
      </c>
      <c r="J11" s="67" t="str">
        <f t="shared" si="2"/>
        <v>-</v>
      </c>
      <c r="K11" s="67" t="str">
        <f t="shared" si="3"/>
        <v>-</v>
      </c>
      <c r="L11" s="67" t="str">
        <f t="shared" si="4"/>
        <v>-</v>
      </c>
      <c r="M11" s="67" t="str">
        <f t="shared" si="0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1"/>
        <v>-</v>
      </c>
      <c r="J12" s="67" t="str">
        <f t="shared" si="2"/>
        <v>-</v>
      </c>
      <c r="K12" s="67" t="str">
        <f t="shared" si="3"/>
        <v>-</v>
      </c>
      <c r="L12" s="67" t="str">
        <f t="shared" si="4"/>
        <v>-</v>
      </c>
      <c r="M12" s="67" t="str">
        <f t="shared" si="0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1"/>
        <v>-</v>
      </c>
      <c r="J13" s="67" t="str">
        <f t="shared" si="2"/>
        <v>-</v>
      </c>
      <c r="K13" s="67" t="str">
        <f t="shared" si="3"/>
        <v>-</v>
      </c>
      <c r="L13" s="67" t="str">
        <f t="shared" si="4"/>
        <v>-</v>
      </c>
      <c r="M13" s="67" t="str">
        <f t="shared" ref="M13:M26" si="12">IF(YEAR($F13)&gt;2022,G13,"-")</f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1"/>
        <v>-</v>
      </c>
      <c r="J14" s="67" t="str">
        <f t="shared" si="2"/>
        <v>-</v>
      </c>
      <c r="K14" s="67" t="str">
        <f t="shared" si="3"/>
        <v>-</v>
      </c>
      <c r="L14" s="67" t="str">
        <f t="shared" si="4"/>
        <v>-</v>
      </c>
      <c r="M14" s="67" t="str">
        <f t="shared" si="12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1"/>
        <v>-</v>
      </c>
      <c r="J15" s="67" t="str">
        <f t="shared" si="2"/>
        <v>-</v>
      </c>
      <c r="K15" s="67" t="str">
        <f t="shared" si="3"/>
        <v>-</v>
      </c>
      <c r="L15" s="67" t="str">
        <f t="shared" si="4"/>
        <v>-</v>
      </c>
      <c r="M15" s="67" t="str">
        <f t="shared" si="12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1"/>
        <v>-</v>
      </c>
      <c r="J16" s="67" t="str">
        <f t="shared" si="2"/>
        <v>-</v>
      </c>
      <c r="K16" s="67" t="str">
        <f t="shared" si="3"/>
        <v>-</v>
      </c>
      <c r="L16" s="67" t="str">
        <f t="shared" si="4"/>
        <v>-</v>
      </c>
      <c r="M16" s="67" t="str">
        <f t="shared" si="12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1"/>
        <v>-</v>
      </c>
      <c r="J17" s="67" t="str">
        <f t="shared" si="2"/>
        <v>-</v>
      </c>
      <c r="K17" s="67" t="str">
        <f t="shared" si="3"/>
        <v>-</v>
      </c>
      <c r="L17" s="67" t="str">
        <f t="shared" si="4"/>
        <v>-</v>
      </c>
      <c r="M17" s="67" t="str">
        <f t="shared" si="12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1"/>
        <v>-</v>
      </c>
      <c r="J18" s="67" t="str">
        <f t="shared" si="2"/>
        <v>-</v>
      </c>
      <c r="K18" s="67" t="str">
        <f t="shared" si="3"/>
        <v>-</v>
      </c>
      <c r="L18" s="67" t="str">
        <f t="shared" si="4"/>
        <v>-</v>
      </c>
      <c r="M18" s="67" t="str">
        <f t="shared" si="12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1"/>
        <v>-</v>
      </c>
      <c r="J19" s="67" t="str">
        <f t="shared" si="2"/>
        <v>-</v>
      </c>
      <c r="K19" s="67" t="str">
        <f t="shared" si="3"/>
        <v>-</v>
      </c>
      <c r="L19" s="67" t="str">
        <f t="shared" si="4"/>
        <v>-</v>
      </c>
      <c r="M19" s="67" t="str">
        <f t="shared" si="12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1"/>
        <v>-</v>
      </c>
      <c r="J20" s="67" t="str">
        <f t="shared" si="2"/>
        <v>-</v>
      </c>
      <c r="K20" s="67" t="str">
        <f t="shared" si="3"/>
        <v>-</v>
      </c>
      <c r="L20" s="67" t="str">
        <f t="shared" si="4"/>
        <v>-</v>
      </c>
      <c r="M20" s="67" t="str">
        <f t="shared" si="12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1"/>
        <v>-</v>
      </c>
      <c r="J21" s="67" t="str">
        <f t="shared" si="2"/>
        <v>-</v>
      </c>
      <c r="K21" s="67" t="str">
        <f t="shared" si="3"/>
        <v>-</v>
      </c>
      <c r="L21" s="67" t="str">
        <f t="shared" si="4"/>
        <v>-</v>
      </c>
      <c r="M21" s="67" t="str">
        <f t="shared" si="12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1"/>
        <v>-</v>
      </c>
      <c r="J22" s="67" t="str">
        <f t="shared" si="2"/>
        <v>-</v>
      </c>
      <c r="K22" s="67" t="str">
        <f t="shared" si="3"/>
        <v>-</v>
      </c>
      <c r="L22" s="67" t="str">
        <f t="shared" si="4"/>
        <v>-</v>
      </c>
      <c r="M22" s="67" t="str">
        <f t="shared" si="12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1"/>
        <v>-</v>
      </c>
      <c r="J23" s="67" t="str">
        <f t="shared" si="2"/>
        <v>-</v>
      </c>
      <c r="K23" s="67" t="str">
        <f t="shared" si="3"/>
        <v>-</v>
      </c>
      <c r="L23" s="67" t="str">
        <f t="shared" si="4"/>
        <v>-</v>
      </c>
      <c r="M23" s="67" t="str">
        <f t="shared" si="12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1"/>
        <v>-</v>
      </c>
      <c r="J24" s="67" t="str">
        <f t="shared" si="2"/>
        <v>-</v>
      </c>
      <c r="K24" s="67" t="str">
        <f t="shared" si="3"/>
        <v>-</v>
      </c>
      <c r="L24" s="67" t="str">
        <f t="shared" si="4"/>
        <v>-</v>
      </c>
      <c r="M24" s="67" t="str">
        <f t="shared" si="12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1"/>
        <v>-</v>
      </c>
      <c r="J25" s="67" t="str">
        <f t="shared" si="2"/>
        <v>-</v>
      </c>
      <c r="K25" s="67" t="str">
        <f t="shared" si="3"/>
        <v>-</v>
      </c>
      <c r="L25" s="67" t="str">
        <f t="shared" si="4"/>
        <v>-</v>
      </c>
      <c r="M25" s="67" t="str">
        <f>IF(YEAR($F25)&gt;2022,G25,"-")</f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1"/>
        <v>-</v>
      </c>
      <c r="J26" s="67" t="str">
        <f t="shared" si="2"/>
        <v>-</v>
      </c>
      <c r="K26" s="67" t="str">
        <f t="shared" si="3"/>
        <v>-</v>
      </c>
      <c r="L26" s="67" t="str">
        <f t="shared" si="4"/>
        <v>-</v>
      </c>
      <c r="M26" s="67" t="str">
        <f t="shared" si="12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3">(V26+G26)</f>
        <v>0</v>
      </c>
      <c r="AB26" s="330">
        <f t="shared" si="13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319">
        <f>SUM(Q7:Q26)</f>
        <v>0</v>
      </c>
      <c r="R28" s="509">
        <f>SUM(R7:R26)</f>
        <v>0</v>
      </c>
      <c r="S28" s="510">
        <f t="shared" ref="S28:Y28" si="14">SUM(S7:S26)</f>
        <v>0</v>
      </c>
      <c r="T28" s="510">
        <f t="shared" si="14"/>
        <v>0</v>
      </c>
      <c r="U28" s="510">
        <f t="shared" si="14"/>
        <v>0</v>
      </c>
      <c r="V28" s="510">
        <f t="shared" si="14"/>
        <v>0</v>
      </c>
      <c r="W28" s="510">
        <f t="shared" si="14"/>
        <v>0</v>
      </c>
      <c r="X28" s="510">
        <f t="shared" si="14"/>
        <v>0</v>
      </c>
      <c r="Y28" s="384">
        <f t="shared" si="14"/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73" priority="15" operator="lessThan">
      <formula>0</formula>
    </cfRule>
    <cfRule type="cellIs" dxfId="172" priority="16" operator="greaterThan">
      <formula>0</formula>
    </cfRule>
    <cfRule type="colorScale" priority="17">
      <colorScale>
        <cfvo type="num" val="0"/>
        <cfvo type="num" val="1"/>
        <color rgb="FF00B050"/>
        <color rgb="FFFF0000"/>
      </colorScale>
    </cfRule>
    <cfRule type="colorScale" priority="18">
      <colorScale>
        <cfvo type="num" val="0"/>
        <cfvo type="num" val="0"/>
        <color rgb="FF00B050"/>
        <color rgb="FFFF0000"/>
      </colorScale>
    </cfRule>
    <cfRule type="colorScale" priority="1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71" priority="20" operator="lessThan">
      <formula>0</formula>
    </cfRule>
    <cfRule type="cellIs" dxfId="170" priority="21" operator="greaterThan">
      <formula>0</formula>
    </cfRule>
  </conditionalFormatting>
  <conditionalFormatting sqref="R27:Y27">
    <cfRule type="cellIs" dxfId="169" priority="13" operator="lessThan">
      <formula>0</formula>
    </cfRule>
    <cfRule type="cellIs" dxfId="168" priority="14" operator="greaterThan">
      <formula>0</formula>
    </cfRule>
  </conditionalFormatting>
  <conditionalFormatting sqref="Y7:Y26">
    <cfRule type="colorScale" priority="1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67" priority="10" operator="lessThan">
      <formula>0</formula>
    </cfRule>
    <cfRule type="cellIs" dxfId="166" priority="11" operator="greaterThan">
      <formula>0</formula>
    </cfRule>
  </conditionalFormatting>
  <conditionalFormatting sqref="AB30">
    <cfRule type="cellIs" dxfId="165" priority="6" operator="lessThan">
      <formula>0</formula>
    </cfRule>
    <cfRule type="cellIs" dxfId="164" priority="7" operator="greaterThan">
      <formula>0</formula>
    </cfRule>
  </conditionalFormatting>
  <conditionalFormatting sqref="AC7:AC26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63" priority="3" operator="lessThan">
      <formula>0</formula>
    </cfRule>
    <cfRule type="cellIs" dxfId="162" priority="4" operator="greaterThan">
      <formula>0</formula>
    </cfRule>
  </conditionalFormatting>
  <dataValidations count="2">
    <dataValidation type="list" allowBlank="1" showInputMessage="1" showErrorMessage="1" sqref="O7:O26" xr:uid="{00000000-0002-0000-1600-000000000000}">
      <formula1>"áno,nie"</formula1>
    </dataValidation>
    <dataValidation type="custom" allowBlank="1" showErrorMessage="1" error="Hodnota musí byť vždy väčšia ako &quot;0&quot;. " sqref="R7:U26" xr:uid="{00000000-0002-0000-1600-000001000000}">
      <formula1>"&gt;0"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35"/>
  <sheetViews>
    <sheetView zoomScale="90" zoomScaleNormal="90" workbookViewId="0">
      <pane ySplit="6" topLeftCell="A9" activePane="bottomLeft" state="frozen"/>
      <selection pane="bottomLeft" activeCell="O10" sqref="O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4257812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432" t="s">
        <v>76</v>
      </c>
      <c r="H6" s="292" t="s">
        <v>77</v>
      </c>
      <c r="I6" s="432" t="s">
        <v>152</v>
      </c>
      <c r="J6" s="292" t="s">
        <v>153</v>
      </c>
      <c r="K6" s="432" t="s">
        <v>156</v>
      </c>
      <c r="L6" s="433" t="s">
        <v>155</v>
      </c>
      <c r="M6" s="432" t="s">
        <v>154</v>
      </c>
      <c r="N6" s="292" t="s">
        <v>157</v>
      </c>
      <c r="O6" s="292" t="s">
        <v>134</v>
      </c>
      <c r="P6" s="292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52"/>
      <c r="AA6" s="291" t="s">
        <v>76</v>
      </c>
      <c r="AB6" s="292" t="s">
        <v>77</v>
      </c>
      <c r="AC6" s="1051"/>
    </row>
    <row r="7" spans="1:29" ht="108" x14ac:dyDescent="0.2">
      <c r="A7" s="66">
        <v>1</v>
      </c>
      <c r="B7" s="67" t="s">
        <v>146</v>
      </c>
      <c r="C7" s="67" t="s">
        <v>144</v>
      </c>
      <c r="D7" s="94" t="s">
        <v>143</v>
      </c>
      <c r="E7" s="97" t="s">
        <v>145</v>
      </c>
      <c r="F7" s="304">
        <v>44481</v>
      </c>
      <c r="G7" s="297">
        <v>950050</v>
      </c>
      <c r="H7" s="483">
        <v>40</v>
      </c>
      <c r="I7" s="484">
        <f>IF(YEAR($F7)=2021,G7,"-")</f>
        <v>950050</v>
      </c>
      <c r="J7" s="484">
        <f>IF(YEAR($F7)=2021,H7,"-")</f>
        <v>40</v>
      </c>
      <c r="K7" s="484" t="str">
        <f>IF(YEAR($F7)=2022,G7,"-")</f>
        <v>-</v>
      </c>
      <c r="L7" s="484" t="str">
        <f>IF(YEAR($F7)=2022,H7,"-")</f>
        <v>-</v>
      </c>
      <c r="M7" s="484" t="str">
        <f>IF(YEAR($F7)&gt;2022,G7,"-")</f>
        <v>-</v>
      </c>
      <c r="N7" s="484" t="str">
        <f>IF(YEAR($F7)&gt;2022,H7,"-")</f>
        <v>-</v>
      </c>
      <c r="O7" s="484" t="s">
        <v>147</v>
      </c>
      <c r="P7" s="485" t="s">
        <v>148</v>
      </c>
      <c r="Q7" s="298">
        <f>H7-2*G7</f>
        <v>-1900060</v>
      </c>
      <c r="R7" s="486"/>
      <c r="S7" s="416"/>
      <c r="T7" s="416"/>
      <c r="U7" s="416"/>
      <c r="V7" s="461">
        <f>(T7-R7)</f>
        <v>0</v>
      </c>
      <c r="W7" s="461">
        <f>S7-U7</f>
        <v>0</v>
      </c>
      <c r="X7" s="462"/>
      <c r="Y7" s="375">
        <f>-V7*2+W7</f>
        <v>0</v>
      </c>
      <c r="AA7" s="297">
        <f>(V7+G7)</f>
        <v>950050</v>
      </c>
      <c r="AB7" s="395">
        <f>(W7+H7)</f>
        <v>40</v>
      </c>
      <c r="AC7" s="393">
        <f>Q7+Y7</f>
        <v>-1900060</v>
      </c>
    </row>
    <row r="8" spans="1:29" ht="72" customHeight="1" x14ac:dyDescent="0.2">
      <c r="A8" s="66">
        <v>2</v>
      </c>
      <c r="B8" s="67" t="s">
        <v>146</v>
      </c>
      <c r="C8" s="67" t="s">
        <v>182</v>
      </c>
      <c r="D8" s="104" t="s">
        <v>181</v>
      </c>
      <c r="E8" s="113" t="s">
        <v>183</v>
      </c>
      <c r="F8" s="304">
        <v>44696</v>
      </c>
      <c r="G8" s="315">
        <v>56</v>
      </c>
      <c r="H8" s="152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56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-112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56</v>
      </c>
      <c r="AB8" s="314">
        <f t="shared" si="10"/>
        <v>0</v>
      </c>
      <c r="AC8" s="394">
        <f t="shared" ref="AC8:AC26" si="11">Q8+Y8</f>
        <v>-112</v>
      </c>
    </row>
    <row r="9" spans="1:29" ht="114.75" x14ac:dyDescent="0.2">
      <c r="A9" s="66">
        <v>3</v>
      </c>
      <c r="B9" s="67" t="s">
        <v>146</v>
      </c>
      <c r="C9" s="67" t="s">
        <v>368</v>
      </c>
      <c r="D9" s="104" t="s">
        <v>369</v>
      </c>
      <c r="E9" s="113" t="s">
        <v>232</v>
      </c>
      <c r="F9" s="304">
        <v>44835</v>
      </c>
      <c r="G9" s="315">
        <v>108</v>
      </c>
      <c r="H9" s="152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108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-216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108</v>
      </c>
      <c r="AB9" s="314">
        <f t="shared" si="10"/>
        <v>0</v>
      </c>
      <c r="AC9" s="394">
        <f>Q9+Y9</f>
        <v>-216</v>
      </c>
    </row>
    <row r="10" spans="1:29" ht="75" x14ac:dyDescent="0.2">
      <c r="A10" s="66">
        <v>4</v>
      </c>
      <c r="B10" s="779" t="s">
        <v>146</v>
      </c>
      <c r="C10" s="794" t="s">
        <v>749</v>
      </c>
      <c r="D10" s="231" t="s">
        <v>746</v>
      </c>
      <c r="E10" s="150" t="s">
        <v>590</v>
      </c>
      <c r="F10" s="885">
        <v>46023</v>
      </c>
      <c r="G10" s="887">
        <v>284286</v>
      </c>
      <c r="H10" s="887">
        <v>1836518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284286</v>
      </c>
      <c r="N10" s="67">
        <f t="shared" si="5"/>
        <v>1836518</v>
      </c>
      <c r="O10" s="67" t="s">
        <v>150</v>
      </c>
      <c r="P10" s="67"/>
      <c r="Q10" s="124">
        <f t="shared" si="6"/>
        <v>1267946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284286</v>
      </c>
      <c r="AB10" s="314">
        <f t="shared" si="10"/>
        <v>1836518</v>
      </c>
      <c r="AC10" s="394">
        <f t="shared" si="11"/>
        <v>1267946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121"/>
      <c r="G11" s="487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314">
        <f t="shared" si="10"/>
        <v>0</v>
      </c>
      <c r="AC11" s="394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307"/>
      <c r="G12" s="316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314">
        <f t="shared" si="10"/>
        <v>0</v>
      </c>
      <c r="AC12" s="394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307"/>
      <c r="G13" s="316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314">
        <f t="shared" si="10"/>
        <v>0</v>
      </c>
      <c r="AC13" s="394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307"/>
      <c r="G14" s="316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314">
        <f t="shared" si="10"/>
        <v>0</v>
      </c>
      <c r="AC14" s="394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307"/>
      <c r="G15" s="316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314">
        <f t="shared" si="10"/>
        <v>0</v>
      </c>
      <c r="AC15" s="394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307"/>
      <c r="G16" s="316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314">
        <f t="shared" si="10"/>
        <v>0</v>
      </c>
      <c r="AC16" s="394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307"/>
      <c r="G17" s="316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314">
        <f t="shared" si="10"/>
        <v>0</v>
      </c>
      <c r="AC17" s="394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307"/>
      <c r="G18" s="316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314">
        <f t="shared" si="10"/>
        <v>0</v>
      </c>
      <c r="AC18" s="394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307"/>
      <c r="G19" s="316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314">
        <f t="shared" si="10"/>
        <v>0</v>
      </c>
      <c r="AC19" s="394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307"/>
      <c r="G20" s="316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314">
        <f t="shared" si="10"/>
        <v>0</v>
      </c>
      <c r="AC20" s="394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307"/>
      <c r="G21" s="316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314">
        <f t="shared" si="10"/>
        <v>0</v>
      </c>
      <c r="AC21" s="394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307"/>
      <c r="G22" s="316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314">
        <f t="shared" si="10"/>
        <v>0</v>
      </c>
      <c r="AC22" s="394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307"/>
      <c r="G23" s="316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314">
        <f t="shared" si="10"/>
        <v>0</v>
      </c>
      <c r="AC23" s="394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307"/>
      <c r="G24" s="316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314">
        <f t="shared" si="10"/>
        <v>0</v>
      </c>
      <c r="AC24" s="394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307"/>
      <c r="G25" s="316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314">
        <f t="shared" si="10"/>
        <v>0</v>
      </c>
      <c r="AC25" s="394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307"/>
      <c r="G26" s="488"/>
      <c r="H26" s="446"/>
      <c r="I26" s="489" t="str">
        <f t="shared" si="0"/>
        <v>-</v>
      </c>
      <c r="J26" s="489" t="str">
        <f t="shared" si="1"/>
        <v>-</v>
      </c>
      <c r="K26" s="489" t="str">
        <f t="shared" si="2"/>
        <v>-</v>
      </c>
      <c r="L26" s="489" t="str">
        <f t="shared" si="3"/>
        <v>-</v>
      </c>
      <c r="M26" s="489" t="str">
        <f t="shared" si="4"/>
        <v>-</v>
      </c>
      <c r="N26" s="489" t="str">
        <f t="shared" si="5"/>
        <v>-</v>
      </c>
      <c r="O26" s="489" t="s">
        <v>133</v>
      </c>
      <c r="P26" s="489"/>
      <c r="Q26" s="327">
        <f t="shared" si="6"/>
        <v>0</v>
      </c>
      <c r="R26" s="490"/>
      <c r="S26" s="491"/>
      <c r="T26" s="491"/>
      <c r="U26" s="372"/>
      <c r="V26" s="492">
        <f t="shared" si="7"/>
        <v>0</v>
      </c>
      <c r="W26" s="492">
        <f t="shared" si="8"/>
        <v>0</v>
      </c>
      <c r="X26" s="493"/>
      <c r="Y26" s="378">
        <f t="shared" si="9"/>
        <v>0</v>
      </c>
      <c r="AA26" s="326">
        <f t="shared" ref="AA26:AB26" si="12">(V26+G26)</f>
        <v>0</v>
      </c>
      <c r="AB26" s="328">
        <f t="shared" si="12"/>
        <v>0</v>
      </c>
      <c r="AC26" s="398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950050</v>
      </c>
      <c r="H27" s="76">
        <f>J27</f>
        <v>40</v>
      </c>
      <c r="I27" s="72">
        <f>SUM(I7:I26)</f>
        <v>950050</v>
      </c>
      <c r="J27" s="72">
        <f>SUM(J7:J26)</f>
        <v>40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1"/>
      <c r="S27" s="472"/>
      <c r="T27" s="472"/>
      <c r="U27" s="472"/>
      <c r="V27" s="472"/>
      <c r="W27" s="472"/>
      <c r="X27" s="472"/>
      <c r="Y27" s="520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284450</v>
      </c>
      <c r="H28" s="76">
        <f>L28+N28</f>
        <v>1836518</v>
      </c>
      <c r="I28" s="63"/>
      <c r="J28" s="64"/>
      <c r="K28" s="106">
        <f>SUM(K7:K26)</f>
        <v>164</v>
      </c>
      <c r="L28" s="106">
        <f>SUM(L7:L26)</f>
        <v>0</v>
      </c>
      <c r="M28" s="106">
        <f>SUM(M7:M26)</f>
        <v>284286</v>
      </c>
      <c r="N28" s="106">
        <f>SUM(N7:N26)</f>
        <v>1836518</v>
      </c>
      <c r="O28" s="64"/>
      <c r="P28" s="64"/>
      <c r="Q28" s="319">
        <f>SUM(Q7:Q26)</f>
        <v>-632442</v>
      </c>
      <c r="R28" s="509">
        <f>SUM(R7:R26)</f>
        <v>0</v>
      </c>
      <c r="S28" s="510">
        <f t="shared" ref="S28:U28" si="13">SUM(S7:S26)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1234500</v>
      </c>
      <c r="H29" s="77">
        <f>SUM(H27:H28)</f>
        <v>1836558</v>
      </c>
      <c r="AA29" s="465">
        <f>SUM(AA7:AA26)</f>
        <v>1234500</v>
      </c>
      <c r="AB29" s="473">
        <f t="shared" ref="AB29:AC29" si="14">SUM(AB7:AB26)</f>
        <v>1836558</v>
      </c>
      <c r="AC29" s="302">
        <f t="shared" si="14"/>
        <v>-632442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-632442</v>
      </c>
      <c r="AB30" s="302">
        <f>AB29-AA29*2</f>
        <v>-632442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61" priority="14" operator="lessThan">
      <formula>0</formula>
    </cfRule>
    <cfRule type="cellIs" dxfId="1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59" priority="19" operator="lessThan">
      <formula>0</formula>
    </cfRule>
    <cfRule type="cellIs" dxfId="158" priority="20" operator="greaterThan">
      <formula>0</formula>
    </cfRule>
  </conditionalFormatting>
  <conditionalFormatting sqref="R27:Y27">
    <cfRule type="cellIs" dxfId="157" priority="12" operator="lessThan">
      <formula>0</formula>
    </cfRule>
    <cfRule type="cellIs" dxfId="1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55" priority="9" operator="lessThan">
      <formula>0</formula>
    </cfRule>
    <cfRule type="cellIs" dxfId="154" priority="10" operator="greaterThan">
      <formula>0</formula>
    </cfRule>
  </conditionalFormatting>
  <conditionalFormatting sqref="AB30">
    <cfRule type="cellIs" dxfId="153" priority="5" operator="lessThan">
      <formula>0</formula>
    </cfRule>
    <cfRule type="cellIs" dxfId="1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51" priority="2" operator="lessThan">
      <formula>0</formula>
    </cfRule>
    <cfRule type="cellIs" dxfId="150" priority="3" operator="greaterThan">
      <formula>0</formula>
    </cfRule>
  </conditionalFormatting>
  <dataValidations count="2">
    <dataValidation type="list" allowBlank="1" showInputMessage="1" showErrorMessage="1" sqref="O7:O26" xr:uid="{00000000-0002-0000-1700-000000000000}">
      <formula1>"áno,nie"</formula1>
    </dataValidation>
    <dataValidation type="custom" allowBlank="1" showErrorMessage="1" error="Hodnota musí byť vždy väčšia ako &quot;0&quot;. " sqref="R7:U26" xr:uid="{00000000-0002-0000-1700-000001000000}">
      <formula1>"&gt;0"</formula1>
    </dataValidation>
  </dataValidations>
  <hyperlinks>
    <hyperlink ref="E7" r:id="rId1" xr:uid="{00000000-0004-0000-1700-000000000000}"/>
    <hyperlink ref="E8" r:id="rId2" xr:uid="{00000000-0004-0000-1700-000001000000}"/>
    <hyperlink ref="E9" r:id="rId3" xr:uid="{00000000-0004-0000-1700-000002000000}"/>
    <hyperlink ref="E10" r:id="rId4" xr:uid="{00000000-0004-0000-1700-000003000000}"/>
  </hyperlinks>
  <pageMargins left="0.7" right="0.7" top="0.75" bottom="0.75" header="0.3" footer="0.3"/>
  <pageSetup paperSize="9" orientation="portrait" horizontalDpi="300" verticalDpi="300"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35"/>
  <sheetViews>
    <sheetView zoomScaleNormal="100" workbookViewId="0">
      <pane ySplit="6" topLeftCell="A7" activePane="bottomLeft" state="frozen"/>
      <selection pane="bottomLeft" activeCell="C21" sqref="C2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97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86.25" customHeight="1" x14ac:dyDescent="0.2">
      <c r="A7" s="66">
        <v>1</v>
      </c>
      <c r="B7" s="69" t="s">
        <v>114</v>
      </c>
      <c r="C7" s="70" t="s">
        <v>270</v>
      </c>
      <c r="D7" s="104" t="s">
        <v>271</v>
      </c>
      <c r="E7" s="129" t="s">
        <v>272</v>
      </c>
      <c r="F7" s="99">
        <v>44682</v>
      </c>
      <c r="G7" s="119">
        <v>0</v>
      </c>
      <c r="H7" s="132">
        <v>23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23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23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23</v>
      </c>
      <c r="AC7" s="324">
        <f>Q7+Y7</f>
        <v>23</v>
      </c>
    </row>
    <row r="8" spans="1:29" ht="76.5" x14ac:dyDescent="0.2">
      <c r="A8" s="66">
        <v>2</v>
      </c>
      <c r="B8" s="69" t="s">
        <v>114</v>
      </c>
      <c r="C8" s="67" t="s">
        <v>213</v>
      </c>
      <c r="D8" s="104" t="s">
        <v>303</v>
      </c>
      <c r="E8" s="113" t="s">
        <v>205</v>
      </c>
      <c r="F8" s="95">
        <v>44849</v>
      </c>
      <c r="G8" s="85">
        <v>3258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3258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-6516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3258</v>
      </c>
      <c r="AB8" s="124">
        <f t="shared" si="10"/>
        <v>0</v>
      </c>
      <c r="AC8" s="325">
        <f t="shared" ref="AC8:AC26" si="11">Q8+Y8</f>
        <v>-6516</v>
      </c>
    </row>
    <row r="9" spans="1:29" ht="51" x14ac:dyDescent="0.2">
      <c r="A9" s="66">
        <v>3</v>
      </c>
      <c r="B9" s="67" t="s">
        <v>304</v>
      </c>
      <c r="C9" s="67" t="s">
        <v>330</v>
      </c>
      <c r="D9" s="104" t="s">
        <v>329</v>
      </c>
      <c r="E9" s="113" t="s">
        <v>263</v>
      </c>
      <c r="F9" s="95">
        <v>44927</v>
      </c>
      <c r="G9" s="152">
        <v>0</v>
      </c>
      <c r="H9" s="152">
        <v>8555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8555</v>
      </c>
      <c r="O9" s="67" t="s">
        <v>150</v>
      </c>
      <c r="P9" s="67"/>
      <c r="Q9" s="124">
        <f t="shared" si="6"/>
        <v>8555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8555</v>
      </c>
      <c r="AC9" s="325">
        <f>Q9+Y9</f>
        <v>8555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3258</v>
      </c>
      <c r="H28" s="76">
        <f>L28+N28</f>
        <v>8578</v>
      </c>
      <c r="I28" s="63"/>
      <c r="J28" s="64"/>
      <c r="K28" s="106">
        <f>SUM(K7:K26)</f>
        <v>3258</v>
      </c>
      <c r="L28" s="106">
        <f>SUM(L7:L26)</f>
        <v>23</v>
      </c>
      <c r="M28" s="106">
        <f>SUM(M7:M26)</f>
        <v>0</v>
      </c>
      <c r="N28" s="106">
        <f>SUM(N7:N26)</f>
        <v>8555</v>
      </c>
      <c r="O28" s="64"/>
      <c r="P28" s="64"/>
      <c r="Q28" s="126">
        <f>SUM(Q7:Q26)</f>
        <v>2062</v>
      </c>
      <c r="R28" s="509">
        <f>SUM(R7:R26)</f>
        <v>0</v>
      </c>
      <c r="S28" s="509">
        <f t="shared" ref="S28:U28" si="13">SUM(S7:S26)</f>
        <v>0</v>
      </c>
      <c r="T28" s="509">
        <f t="shared" si="13"/>
        <v>0</v>
      </c>
      <c r="U28" s="509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3258</v>
      </c>
      <c r="H29" s="77">
        <f>SUM(H27:H28)</f>
        <v>8578</v>
      </c>
      <c r="AA29" s="465">
        <f>SUM(AA7:AA26)</f>
        <v>3258</v>
      </c>
      <c r="AB29" s="473">
        <f t="shared" ref="AB29:AC29" si="14">SUM(AB7:AB26)</f>
        <v>8578</v>
      </c>
      <c r="AC29" s="302">
        <f t="shared" si="14"/>
        <v>2062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2062</v>
      </c>
      <c r="AB30" s="302">
        <f>AB29-AA29*2</f>
        <v>2062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49" priority="14" operator="lessThan">
      <formula>0</formula>
    </cfRule>
    <cfRule type="cellIs" dxfId="14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47" priority="19" operator="lessThan">
      <formula>0</formula>
    </cfRule>
    <cfRule type="cellIs" dxfId="146" priority="20" operator="greaterThan">
      <formula>0</formula>
    </cfRule>
  </conditionalFormatting>
  <conditionalFormatting sqref="R27:Y27">
    <cfRule type="cellIs" dxfId="145" priority="12" operator="lessThan">
      <formula>0</formula>
    </cfRule>
    <cfRule type="cellIs" dxfId="14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43" priority="9" operator="lessThan">
      <formula>0</formula>
    </cfRule>
    <cfRule type="cellIs" dxfId="142" priority="10" operator="greaterThan">
      <formula>0</formula>
    </cfRule>
  </conditionalFormatting>
  <conditionalFormatting sqref="AB30">
    <cfRule type="cellIs" dxfId="141" priority="5" operator="lessThan">
      <formula>0</formula>
    </cfRule>
    <cfRule type="cellIs" dxfId="14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9" priority="2" operator="lessThan">
      <formula>0</formula>
    </cfRule>
    <cfRule type="cellIs" dxfId="138" priority="3" operator="greaterThan">
      <formula>0</formula>
    </cfRule>
  </conditionalFormatting>
  <dataValidations count="2">
    <dataValidation type="list" allowBlank="1" showInputMessage="1" showErrorMessage="1" sqref="O7:O26" xr:uid="{00000000-0002-0000-1800-000000000000}">
      <formula1>"áno,nie"</formula1>
    </dataValidation>
    <dataValidation type="custom" allowBlank="1" showErrorMessage="1" error="Hodnota musí byť vždy väčšia ako &quot;0&quot;. " sqref="R7:U26" xr:uid="{00000000-0002-0000-1800-000001000000}">
      <formula1>"&gt;0"</formula1>
    </dataValidation>
  </dataValidations>
  <hyperlinks>
    <hyperlink ref="E7" r:id="rId1" xr:uid="{00000000-0004-0000-1800-000000000000}"/>
    <hyperlink ref="E8" r:id="rId2" xr:uid="{00000000-0004-0000-1800-000001000000}"/>
    <hyperlink ref="E9" r:id="rId3" xr:uid="{00000000-0004-0000-1800-000002000000}"/>
  </hyperlinks>
  <pageMargins left="0.7" right="0.7" top="0.75" bottom="0.75" header="0.3" footer="0.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35"/>
  <sheetViews>
    <sheetView zoomScale="55" zoomScaleNormal="55" workbookViewId="0">
      <pane ySplit="6" topLeftCell="A7" activePane="bottomLeft" state="frozen"/>
      <selection pane="bottomLeft" activeCell="C12" sqref="C12:H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27.5" x14ac:dyDescent="0.2">
      <c r="A7" s="66">
        <v>1</v>
      </c>
      <c r="B7" s="67" t="s">
        <v>457</v>
      </c>
      <c r="C7" s="67"/>
      <c r="D7" s="104" t="s">
        <v>458</v>
      </c>
      <c r="E7" s="113" t="s">
        <v>317</v>
      </c>
      <c r="F7" s="95">
        <v>44986</v>
      </c>
      <c r="G7" s="152">
        <v>13512084</v>
      </c>
      <c r="H7" s="85">
        <v>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13512084</v>
      </c>
      <c r="N7" s="67">
        <f>IF(YEAR($F7)&gt;2022,H7,"-")</f>
        <v>0</v>
      </c>
      <c r="O7" s="67" t="s">
        <v>150</v>
      </c>
      <c r="P7" s="67"/>
      <c r="Q7" s="124">
        <f>H7-2*G7</f>
        <v>-27024168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13512084</v>
      </c>
      <c r="AB7" s="298">
        <f>(W7+H7)</f>
        <v>0</v>
      </c>
      <c r="AC7" s="324">
        <f>Q7+Y7</f>
        <v>-27024168</v>
      </c>
    </row>
    <row r="8" spans="1:29" ht="127.5" x14ac:dyDescent="0.2">
      <c r="A8" s="66">
        <v>2</v>
      </c>
      <c r="B8" s="67" t="s">
        <v>457</v>
      </c>
      <c r="C8" s="67"/>
      <c r="D8" s="104" t="s">
        <v>479</v>
      </c>
      <c r="E8" s="113" t="s">
        <v>447</v>
      </c>
      <c r="F8" s="95">
        <v>45292</v>
      </c>
      <c r="G8" s="152">
        <v>7493584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7493584</v>
      </c>
      <c r="N8" s="67">
        <f t="shared" ref="N8:N26" si="5">IF(YEAR($F8)&gt;2022,H8,"-")</f>
        <v>0</v>
      </c>
      <c r="O8" s="67" t="s">
        <v>150</v>
      </c>
      <c r="P8" s="67"/>
      <c r="Q8" s="124">
        <f t="shared" ref="Q8:Q26" si="6">H8-2*G8</f>
        <v>-14987168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7493584</v>
      </c>
      <c r="AB8" s="124">
        <f t="shared" si="10"/>
        <v>0</v>
      </c>
      <c r="AC8" s="325">
        <f t="shared" ref="AC8:AC26" si="11">Q8+Y8</f>
        <v>-14987168</v>
      </c>
    </row>
    <row r="9" spans="1:29" ht="89.25" x14ac:dyDescent="0.2">
      <c r="A9" s="66">
        <v>3</v>
      </c>
      <c r="B9" s="67" t="s">
        <v>457</v>
      </c>
      <c r="C9" s="67"/>
      <c r="D9" s="104" t="s">
        <v>480</v>
      </c>
      <c r="E9" s="113" t="s">
        <v>363</v>
      </c>
      <c r="F9" s="95">
        <v>45292</v>
      </c>
      <c r="G9" s="152">
        <v>3973141</v>
      </c>
      <c r="H9" s="85">
        <v>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3973141</v>
      </c>
      <c r="N9" s="67">
        <f t="shared" si="5"/>
        <v>0</v>
      </c>
      <c r="O9" s="67" t="s">
        <v>150</v>
      </c>
      <c r="P9" s="67"/>
      <c r="Q9" s="124">
        <f t="shared" si="6"/>
        <v>-7946282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3973141</v>
      </c>
      <c r="AB9" s="124">
        <f t="shared" si="10"/>
        <v>0</v>
      </c>
      <c r="AC9" s="325">
        <f>Q9+Y9</f>
        <v>-7946282</v>
      </c>
    </row>
    <row r="10" spans="1:29" ht="76.5" x14ac:dyDescent="0.2">
      <c r="A10" s="66">
        <v>4</v>
      </c>
      <c r="B10" s="67" t="s">
        <v>457</v>
      </c>
      <c r="C10" s="70" t="s">
        <v>529</v>
      </c>
      <c r="D10" s="151" t="s">
        <v>530</v>
      </c>
      <c r="E10" s="118" t="s">
        <v>453</v>
      </c>
      <c r="F10" s="99">
        <v>45474</v>
      </c>
      <c r="G10" s="153">
        <v>9998965</v>
      </c>
      <c r="H10" s="71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9998965</v>
      </c>
      <c r="N10" s="67">
        <f t="shared" si="5"/>
        <v>0</v>
      </c>
      <c r="O10" s="67" t="s">
        <v>150</v>
      </c>
      <c r="P10" s="67"/>
      <c r="Q10" s="124">
        <f t="shared" si="6"/>
        <v>-19997930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9998965</v>
      </c>
      <c r="AB10" s="124">
        <f t="shared" si="10"/>
        <v>0</v>
      </c>
      <c r="AC10" s="325">
        <f t="shared" si="11"/>
        <v>-19997930</v>
      </c>
    </row>
    <row r="11" spans="1:29" ht="127.5" x14ac:dyDescent="0.2">
      <c r="A11" s="66">
        <v>5</v>
      </c>
      <c r="B11" s="821" t="s">
        <v>140</v>
      </c>
      <c r="D11" s="257" t="s">
        <v>685</v>
      </c>
      <c r="E11" s="779" t="s">
        <v>572</v>
      </c>
      <c r="F11" s="816">
        <v>45658</v>
      </c>
      <c r="G11" s="817">
        <v>11263263</v>
      </c>
      <c r="H11" s="209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11263263</v>
      </c>
      <c r="N11" s="67">
        <f t="shared" si="5"/>
        <v>0</v>
      </c>
      <c r="O11" s="67" t="s">
        <v>150</v>
      </c>
      <c r="P11" s="67"/>
      <c r="Q11" s="124">
        <f t="shared" si="6"/>
        <v>-22526526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11263263</v>
      </c>
      <c r="AB11" s="124">
        <f t="shared" si="10"/>
        <v>0</v>
      </c>
      <c r="AC11" s="325">
        <f t="shared" si="11"/>
        <v>-22526526</v>
      </c>
    </row>
    <row r="12" spans="1:29" ht="75" x14ac:dyDescent="0.2">
      <c r="A12" s="66">
        <v>6</v>
      </c>
      <c r="B12" s="257" t="s">
        <v>140</v>
      </c>
      <c r="C12" s="794" t="s">
        <v>721</v>
      </c>
      <c r="D12" s="231" t="s">
        <v>564</v>
      </c>
      <c r="E12" s="150" t="s">
        <v>573</v>
      </c>
      <c r="F12" s="885">
        <v>45658</v>
      </c>
      <c r="G12" s="796">
        <v>444667</v>
      </c>
      <c r="H12" s="796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444667</v>
      </c>
      <c r="N12" s="67">
        <f t="shared" si="5"/>
        <v>0</v>
      </c>
      <c r="O12" s="67" t="s">
        <v>150</v>
      </c>
      <c r="P12" s="67"/>
      <c r="Q12" s="886">
        <f>H12-2*G12</f>
        <v>-889334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444667</v>
      </c>
      <c r="AB12" s="124">
        <f t="shared" si="10"/>
        <v>0</v>
      </c>
      <c r="AC12" s="325">
        <f t="shared" si="11"/>
        <v>-889334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46685704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46685704</v>
      </c>
      <c r="N28" s="106">
        <f>SUM(N7:N26)</f>
        <v>0</v>
      </c>
      <c r="O28" s="64"/>
      <c r="P28" s="64"/>
      <c r="Q28" s="126">
        <f>SUM(Q7:Q26)</f>
        <v>-93371408</v>
      </c>
      <c r="R28" s="509">
        <f>SUM(R7:R26)</f>
        <v>0</v>
      </c>
      <c r="S28" s="509">
        <f t="shared" ref="S28:U28" si="13">SUM(S7:S26)</f>
        <v>0</v>
      </c>
      <c r="T28" s="509">
        <f t="shared" si="13"/>
        <v>0</v>
      </c>
      <c r="U28" s="509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46685704</v>
      </c>
      <c r="H29" s="77">
        <f>SUM(H27:H28)</f>
        <v>0</v>
      </c>
      <c r="AA29" s="465">
        <f>SUM(AA7:AA26)</f>
        <v>46685704</v>
      </c>
      <c r="AB29" s="473">
        <f t="shared" ref="AB29:AC29" si="14">SUM(AB7:AB26)</f>
        <v>0</v>
      </c>
      <c r="AC29" s="302">
        <f t="shared" si="14"/>
        <v>-93371408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-93371408</v>
      </c>
      <c r="AB30" s="302">
        <f>AB29-AA29*2</f>
        <v>-93371408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37" priority="14" operator="lessThan">
      <formula>0</formula>
    </cfRule>
    <cfRule type="cellIs" dxfId="13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35" priority="19" operator="lessThan">
      <formula>0</formula>
    </cfRule>
    <cfRule type="cellIs" dxfId="134" priority="20" operator="greaterThan">
      <formula>0</formula>
    </cfRule>
  </conditionalFormatting>
  <conditionalFormatting sqref="R27:Y27">
    <cfRule type="cellIs" dxfId="133" priority="12" operator="lessThan">
      <formula>0</formula>
    </cfRule>
    <cfRule type="cellIs" dxfId="13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31" priority="9" operator="lessThan">
      <formula>0</formula>
    </cfRule>
    <cfRule type="cellIs" dxfId="130" priority="10" operator="greaterThan">
      <formula>0</formula>
    </cfRule>
  </conditionalFormatting>
  <conditionalFormatting sqref="AB30">
    <cfRule type="cellIs" dxfId="129" priority="5" operator="lessThan">
      <formula>0</formula>
    </cfRule>
    <cfRule type="cellIs" dxfId="12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27" priority="2" operator="lessThan">
      <formula>0</formula>
    </cfRule>
    <cfRule type="cellIs" dxfId="126" priority="3" operator="greaterThan">
      <formula>0</formula>
    </cfRule>
  </conditionalFormatting>
  <dataValidations count="2">
    <dataValidation type="list" allowBlank="1" showInputMessage="1" showErrorMessage="1" sqref="O7:O26" xr:uid="{00000000-0002-0000-1900-000000000000}">
      <formula1>"áno,nie"</formula1>
    </dataValidation>
    <dataValidation type="custom" allowBlank="1" showErrorMessage="1" error="Hodnota musí byť vždy väčšia ako &quot;0&quot;. " sqref="R7:U26" xr:uid="{00000000-0002-0000-1900-000001000000}">
      <formula1>"&gt;0"</formula1>
    </dataValidation>
  </dataValidations>
  <hyperlinks>
    <hyperlink ref="E7" r:id="rId1" xr:uid="{00000000-0004-0000-1900-000000000000}"/>
    <hyperlink ref="E8" r:id="rId2" xr:uid="{00000000-0004-0000-1900-000001000000}"/>
    <hyperlink ref="E9" r:id="rId3" xr:uid="{00000000-0004-0000-1900-000002000000}"/>
    <hyperlink ref="E10" r:id="rId4" xr:uid="{00000000-0004-0000-1900-000003000000}"/>
    <hyperlink ref="E12" r:id="rId5" xr:uid="{00000000-0004-0000-1900-000004000000}"/>
  </hyperlinks>
  <pageMargins left="0.7" right="0.7" top="0.75" bottom="0.75" header="0.3" footer="0.3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35"/>
  <sheetViews>
    <sheetView zoomScale="70" zoomScaleNormal="70" workbookViewId="0">
      <pane ySplit="6" topLeftCell="A7" activePane="bottomLeft" state="frozen"/>
      <selection pane="bottomLeft" activeCell="G12" sqref="G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" style="281" customWidth="1" outlineLevel="2" collapsed="1"/>
    <col min="19" max="19" width="14.85546875" style="281" customWidth="1" outlineLevel="2"/>
    <col min="20" max="20" width="13.5703125" style="281" customWidth="1" outlineLevel="2"/>
    <col min="21" max="21" width="12.7109375" style="281" customWidth="1" outlineLevel="2"/>
    <col min="22" max="22" width="21.28515625" style="281" customWidth="1" outlineLevel="2"/>
    <col min="23" max="23" width="20.42578125" style="281" customWidth="1" outlineLevel="2"/>
    <col min="24" max="24" width="23.28515625" style="281" customWidth="1" outlineLevel="2"/>
    <col min="25" max="25" width="25.5703125" style="281" customWidth="1" outlineLevel="2"/>
    <col min="26" max="26" width="3.5703125" style="281" customWidth="1" outlineLevel="2"/>
    <col min="27" max="28" width="13.7109375" style="281" customWidth="1"/>
    <col min="29" max="29" width="18.28515625" style="340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138</v>
      </c>
      <c r="AA2" s="341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9.5" thickBot="1" x14ac:dyDescent="0.35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33" t="s">
        <v>621</v>
      </c>
      <c r="S4" s="1034"/>
      <c r="T4" s="1034"/>
      <c r="U4" s="1034"/>
      <c r="V4" s="1034"/>
      <c r="W4" s="1034"/>
      <c r="X4" s="1034"/>
      <c r="Y4" s="1035"/>
    </row>
    <row r="5" spans="1:29" ht="18.75" customHeight="1" thickBot="1" x14ac:dyDescent="0.25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119" t="s">
        <v>610</v>
      </c>
      <c r="S5" s="1120"/>
      <c r="T5" s="1036" t="s">
        <v>599</v>
      </c>
      <c r="U5" s="1037"/>
      <c r="V5" s="1050" t="s">
        <v>600</v>
      </c>
      <c r="W5" s="1110" t="s">
        <v>601</v>
      </c>
      <c r="X5" s="1112" t="s">
        <v>602</v>
      </c>
      <c r="Y5" s="1050" t="s">
        <v>603</v>
      </c>
      <c r="AA5" s="1092" t="s">
        <v>604</v>
      </c>
      <c r="AB5" s="1093"/>
      <c r="AC5" s="1094" t="s">
        <v>605</v>
      </c>
    </row>
    <row r="6" spans="1:29" ht="90.75" thickBot="1" x14ac:dyDescent="0.25">
      <c r="A6" s="260" t="s">
        <v>61</v>
      </c>
      <c r="B6" s="261" t="s">
        <v>64</v>
      </c>
      <c r="C6" s="262" t="s">
        <v>123</v>
      </c>
      <c r="D6" s="262" t="s">
        <v>124</v>
      </c>
      <c r="E6" s="263" t="s">
        <v>180</v>
      </c>
      <c r="F6" s="262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61"/>
      <c r="W6" s="1111"/>
      <c r="X6" s="1059"/>
      <c r="Y6" s="1061"/>
      <c r="AA6" s="291" t="s">
        <v>76</v>
      </c>
      <c r="AB6" s="292" t="s">
        <v>77</v>
      </c>
      <c r="AC6" s="1109"/>
    </row>
    <row r="7" spans="1:29" ht="63.75" x14ac:dyDescent="0.2">
      <c r="A7" s="264">
        <v>1</v>
      </c>
      <c r="B7" s="265" t="s">
        <v>141</v>
      </c>
      <c r="C7" s="265" t="s">
        <v>327</v>
      </c>
      <c r="D7" s="266" t="s">
        <v>255</v>
      </c>
      <c r="E7" s="267" t="s">
        <v>323</v>
      </c>
      <c r="F7" s="268">
        <v>44788</v>
      </c>
      <c r="G7" s="258">
        <v>6452326</v>
      </c>
      <c r="H7" s="258">
        <v>16268903</v>
      </c>
      <c r="I7" s="265" t="str">
        <f>IF(YEAR($F7)=2021,G7,"-")</f>
        <v>-</v>
      </c>
      <c r="J7" s="265" t="str">
        <f>IF(YEAR($F7)=2021,H7,"-")</f>
        <v>-</v>
      </c>
      <c r="K7" s="265">
        <f>IF(YEAR($F7)=2022,G7,"-")</f>
        <v>6452326</v>
      </c>
      <c r="L7" s="265">
        <f>IF(YEAR($F7)=2022,H7,"-")</f>
        <v>16268903</v>
      </c>
      <c r="M7" s="265" t="str">
        <f>IF(YEAR($F7)&gt;2022,G7,"-")</f>
        <v>-</v>
      </c>
      <c r="N7" s="265" t="str">
        <f>IF(YEAR($F7)&gt;2022,H7,"-")</f>
        <v>-</v>
      </c>
      <c r="O7" s="265" t="s">
        <v>150</v>
      </c>
      <c r="P7" s="265"/>
      <c r="Q7" s="269">
        <f>H7-2*G7</f>
        <v>3364251</v>
      </c>
      <c r="R7" s="293">
        <v>0</v>
      </c>
      <c r="S7" s="293">
        <v>2796570</v>
      </c>
      <c r="T7" s="293">
        <v>0</v>
      </c>
      <c r="U7" s="293">
        <v>147224</v>
      </c>
      <c r="V7" s="300">
        <f>(T7-R7)</f>
        <v>0</v>
      </c>
      <c r="W7" s="300">
        <f>U7-S7</f>
        <v>-2649346</v>
      </c>
      <c r="X7" s="502" t="s">
        <v>639</v>
      </c>
      <c r="Y7" s="342">
        <f>-V7*2+W7</f>
        <v>-2649346</v>
      </c>
      <c r="AA7" s="477">
        <f>(V7+G7)</f>
        <v>6452326</v>
      </c>
      <c r="AB7" s="478">
        <f>(W7+H7)</f>
        <v>13619557</v>
      </c>
      <c r="AC7" s="474">
        <f>Q7+Y7</f>
        <v>714905</v>
      </c>
    </row>
    <row r="8" spans="1:29" ht="63.75" x14ac:dyDescent="0.2">
      <c r="A8" s="264">
        <v>2</v>
      </c>
      <c r="B8" s="265" t="s">
        <v>141</v>
      </c>
      <c r="C8" s="265" t="s">
        <v>328</v>
      </c>
      <c r="D8" s="266" t="s">
        <v>274</v>
      </c>
      <c r="E8" s="267" t="s">
        <v>324</v>
      </c>
      <c r="F8" s="268">
        <v>44927</v>
      </c>
      <c r="G8" s="258">
        <v>124800</v>
      </c>
      <c r="H8" s="258">
        <v>39978500</v>
      </c>
      <c r="I8" s="265" t="str">
        <f t="shared" ref="I8:I26" si="0">IF(YEAR($F8)=2021,G8,"-")</f>
        <v>-</v>
      </c>
      <c r="J8" s="265" t="str">
        <f t="shared" ref="J8:J26" si="1">IF(YEAR($F8)=2021,H8,"-")</f>
        <v>-</v>
      </c>
      <c r="K8" s="265" t="str">
        <f t="shared" ref="K8:K26" si="2">IF(YEAR($F8)=2022,G8,"-")</f>
        <v>-</v>
      </c>
      <c r="L8" s="265" t="str">
        <f t="shared" ref="L8:L26" si="3">IF(YEAR($F8)=2022,H8,"-")</f>
        <v>-</v>
      </c>
      <c r="M8" s="265">
        <f t="shared" ref="M8:M26" si="4">IF(YEAR($F8)&gt;2022,G8,"-")</f>
        <v>124800</v>
      </c>
      <c r="N8" s="265">
        <f t="shared" ref="N8:N26" si="5">IF(YEAR($F8)&gt;2022,H8,"-")</f>
        <v>39978500</v>
      </c>
      <c r="O8" s="265" t="s">
        <v>150</v>
      </c>
      <c r="P8" s="265"/>
      <c r="Q8" s="269">
        <f t="shared" ref="Q8:Q26" si="6">H8-2*G8</f>
        <v>39728900</v>
      </c>
      <c r="R8" s="293"/>
      <c r="S8" s="293"/>
      <c r="T8" s="293"/>
      <c r="U8" s="293"/>
      <c r="V8" s="300"/>
      <c r="W8" s="300"/>
      <c r="X8" s="503"/>
      <c r="Y8" s="342">
        <f t="shared" ref="Y8:Y10" si="7">-V8*2+W8</f>
        <v>0</v>
      </c>
      <c r="AA8" s="479">
        <f t="shared" ref="AA8:AB23" si="8">(V8+G8)</f>
        <v>124800</v>
      </c>
      <c r="AB8" s="480">
        <f t="shared" si="8"/>
        <v>39978500</v>
      </c>
      <c r="AC8" s="474">
        <f t="shared" ref="AC8:AC26" si="9">Q8+Y8</f>
        <v>39728900</v>
      </c>
    </row>
    <row r="9" spans="1:29" ht="102" x14ac:dyDescent="0.2">
      <c r="A9" s="264">
        <v>3</v>
      </c>
      <c r="B9" s="265" t="s">
        <v>141</v>
      </c>
      <c r="C9" s="265" t="s">
        <v>248</v>
      </c>
      <c r="D9" s="266" t="s">
        <v>325</v>
      </c>
      <c r="E9" s="267" t="s">
        <v>326</v>
      </c>
      <c r="F9" s="268">
        <v>44835</v>
      </c>
      <c r="G9" s="258">
        <v>0</v>
      </c>
      <c r="H9" s="258">
        <v>18870000</v>
      </c>
      <c r="I9" s="265" t="str">
        <f t="shared" si="0"/>
        <v>-</v>
      </c>
      <c r="J9" s="265" t="str">
        <f t="shared" si="1"/>
        <v>-</v>
      </c>
      <c r="K9" s="265">
        <f t="shared" si="2"/>
        <v>0</v>
      </c>
      <c r="L9" s="265">
        <f t="shared" si="3"/>
        <v>18870000</v>
      </c>
      <c r="M9" s="265" t="str">
        <f t="shared" si="4"/>
        <v>-</v>
      </c>
      <c r="N9" s="265" t="str">
        <f t="shared" si="5"/>
        <v>-</v>
      </c>
      <c r="O9" s="265" t="s">
        <v>150</v>
      </c>
      <c r="P9" s="265"/>
      <c r="Q9" s="269">
        <f t="shared" si="6"/>
        <v>18870000</v>
      </c>
      <c r="R9" s="293"/>
      <c r="S9" s="293"/>
      <c r="T9" s="293"/>
      <c r="U9" s="293"/>
      <c r="V9" s="300"/>
      <c r="W9" s="300"/>
      <c r="X9" s="503"/>
      <c r="Y9" s="342">
        <f t="shared" si="7"/>
        <v>0</v>
      </c>
      <c r="AA9" s="479">
        <f t="shared" si="8"/>
        <v>0</v>
      </c>
      <c r="AB9" s="480">
        <f t="shared" si="8"/>
        <v>18870000</v>
      </c>
      <c r="AC9" s="474">
        <f t="shared" si="9"/>
        <v>18870000</v>
      </c>
    </row>
    <row r="10" spans="1:29" ht="63.75" x14ac:dyDescent="0.2">
      <c r="A10" s="264">
        <v>4</v>
      </c>
      <c r="B10" s="265" t="s">
        <v>141</v>
      </c>
      <c r="C10" s="265" t="s">
        <v>350</v>
      </c>
      <c r="D10" s="266" t="s">
        <v>320</v>
      </c>
      <c r="E10" s="267" t="s">
        <v>351</v>
      </c>
      <c r="F10" s="268">
        <v>45292</v>
      </c>
      <c r="G10" s="258">
        <v>79200</v>
      </c>
      <c r="H10" s="258">
        <v>0</v>
      </c>
      <c r="I10" s="265" t="str">
        <f t="shared" si="0"/>
        <v>-</v>
      </c>
      <c r="J10" s="265" t="str">
        <f t="shared" si="1"/>
        <v>-</v>
      </c>
      <c r="K10" s="265" t="str">
        <f t="shared" si="2"/>
        <v>-</v>
      </c>
      <c r="L10" s="265" t="str">
        <f t="shared" si="3"/>
        <v>-</v>
      </c>
      <c r="M10" s="265">
        <f t="shared" si="4"/>
        <v>79200</v>
      </c>
      <c r="N10" s="265">
        <f t="shared" si="5"/>
        <v>0</v>
      </c>
      <c r="O10" s="265" t="s">
        <v>150</v>
      </c>
      <c r="P10" s="265"/>
      <c r="Q10" s="269">
        <f t="shared" si="6"/>
        <v>-158400</v>
      </c>
      <c r="R10" s="293"/>
      <c r="S10" s="293"/>
      <c r="T10" s="293"/>
      <c r="U10" s="293"/>
      <c r="V10" s="300"/>
      <c r="W10" s="300"/>
      <c r="X10" s="343"/>
      <c r="Y10" s="342">
        <f t="shared" si="7"/>
        <v>0</v>
      </c>
      <c r="AA10" s="479">
        <f t="shared" si="8"/>
        <v>79200</v>
      </c>
      <c r="AB10" s="480">
        <f t="shared" si="8"/>
        <v>0</v>
      </c>
      <c r="AC10" s="474">
        <f t="shared" si="9"/>
        <v>-158400</v>
      </c>
    </row>
    <row r="11" spans="1:29" ht="140.25" x14ac:dyDescent="0.2">
      <c r="A11" s="264">
        <v>5</v>
      </c>
      <c r="B11" s="265" t="s">
        <v>141</v>
      </c>
      <c r="C11" s="265" t="s">
        <v>376</v>
      </c>
      <c r="D11" s="266" t="s">
        <v>375</v>
      </c>
      <c r="E11" s="267" t="s">
        <v>322</v>
      </c>
      <c r="F11" s="268">
        <v>45017</v>
      </c>
      <c r="G11" s="258">
        <v>225341</v>
      </c>
      <c r="H11" s="259">
        <v>0</v>
      </c>
      <c r="I11" s="265" t="str">
        <f t="shared" si="0"/>
        <v>-</v>
      </c>
      <c r="J11" s="265" t="str">
        <f t="shared" si="1"/>
        <v>-</v>
      </c>
      <c r="K11" s="265" t="str">
        <f t="shared" si="2"/>
        <v>-</v>
      </c>
      <c r="L11" s="265" t="str">
        <f t="shared" si="3"/>
        <v>-</v>
      </c>
      <c r="M11" s="265">
        <f t="shared" si="4"/>
        <v>225341</v>
      </c>
      <c r="N11" s="265">
        <f t="shared" si="5"/>
        <v>0</v>
      </c>
      <c r="O11" s="265" t="s">
        <v>150</v>
      </c>
      <c r="P11" s="265"/>
      <c r="Q11" s="269">
        <f t="shared" si="6"/>
        <v>-450682</v>
      </c>
      <c r="R11" s="293"/>
      <c r="S11" s="293"/>
      <c r="T11" s="293"/>
      <c r="U11" s="293"/>
      <c r="V11" s="300"/>
      <c r="W11" s="300"/>
      <c r="X11" s="343"/>
      <c r="Y11" s="343"/>
      <c r="AA11" s="479">
        <f t="shared" si="8"/>
        <v>225341</v>
      </c>
      <c r="AB11" s="480">
        <f t="shared" si="8"/>
        <v>0</v>
      </c>
      <c r="AC11" s="474">
        <f t="shared" si="9"/>
        <v>-450682</v>
      </c>
    </row>
    <row r="12" spans="1:29" ht="140.25" x14ac:dyDescent="0.2">
      <c r="A12" s="264">
        <v>6</v>
      </c>
      <c r="B12" s="265" t="s">
        <v>141</v>
      </c>
      <c r="C12" s="270" t="s">
        <v>415</v>
      </c>
      <c r="D12" s="271" t="s">
        <v>414</v>
      </c>
      <c r="E12" s="272" t="s">
        <v>321</v>
      </c>
      <c r="F12" s="199">
        <v>45017</v>
      </c>
      <c r="G12" s="209">
        <v>6710000</v>
      </c>
      <c r="H12" s="209">
        <v>16872491</v>
      </c>
      <c r="I12" s="265" t="str">
        <f t="shared" si="0"/>
        <v>-</v>
      </c>
      <c r="J12" s="265" t="str">
        <f t="shared" si="1"/>
        <v>-</v>
      </c>
      <c r="K12" s="265" t="str">
        <f t="shared" si="2"/>
        <v>-</v>
      </c>
      <c r="L12" s="265" t="str">
        <f t="shared" si="3"/>
        <v>-</v>
      </c>
      <c r="M12" s="265">
        <f t="shared" si="4"/>
        <v>6710000</v>
      </c>
      <c r="N12" s="265">
        <f t="shared" si="5"/>
        <v>16872491</v>
      </c>
      <c r="O12" s="265" t="s">
        <v>150</v>
      </c>
      <c r="P12" s="265"/>
      <c r="Q12" s="269">
        <f t="shared" si="6"/>
        <v>3452491</v>
      </c>
      <c r="R12" s="293"/>
      <c r="S12" s="293"/>
      <c r="T12" s="293"/>
      <c r="U12" s="293"/>
      <c r="V12" s="300"/>
      <c r="W12" s="300"/>
      <c r="X12" s="343"/>
      <c r="Y12" s="343"/>
      <c r="AA12" s="479">
        <f t="shared" si="8"/>
        <v>6710000</v>
      </c>
      <c r="AB12" s="480">
        <f t="shared" si="8"/>
        <v>16872491</v>
      </c>
      <c r="AC12" s="474">
        <f t="shared" si="9"/>
        <v>3452491</v>
      </c>
    </row>
    <row r="13" spans="1:29" ht="153" x14ac:dyDescent="0.2">
      <c r="A13" s="264">
        <v>7</v>
      </c>
      <c r="B13" s="265" t="s">
        <v>141</v>
      </c>
      <c r="C13" s="273" t="s">
        <v>535</v>
      </c>
      <c r="D13" s="274" t="s">
        <v>531</v>
      </c>
      <c r="E13" s="275" t="s">
        <v>494</v>
      </c>
      <c r="F13" s="199">
        <v>45474</v>
      </c>
      <c r="G13" s="209">
        <v>102130</v>
      </c>
      <c r="H13" s="209">
        <v>408422</v>
      </c>
      <c r="I13" s="265" t="str">
        <f t="shared" si="0"/>
        <v>-</v>
      </c>
      <c r="J13" s="265" t="str">
        <f t="shared" si="1"/>
        <v>-</v>
      </c>
      <c r="K13" s="265" t="str">
        <f t="shared" si="2"/>
        <v>-</v>
      </c>
      <c r="L13" s="265" t="str">
        <f t="shared" si="3"/>
        <v>-</v>
      </c>
      <c r="M13" s="265">
        <f t="shared" si="4"/>
        <v>102130</v>
      </c>
      <c r="N13" s="265">
        <f t="shared" si="5"/>
        <v>408422</v>
      </c>
      <c r="O13" s="265" t="s">
        <v>150</v>
      </c>
      <c r="P13" s="265"/>
      <c r="Q13" s="269">
        <f t="shared" si="6"/>
        <v>204162</v>
      </c>
      <c r="R13" s="293"/>
      <c r="S13" s="293"/>
      <c r="T13" s="293"/>
      <c r="U13" s="293"/>
      <c r="V13" s="300"/>
      <c r="W13" s="300"/>
      <c r="X13" s="343"/>
      <c r="Y13" s="344"/>
      <c r="AA13" s="479">
        <f t="shared" si="8"/>
        <v>102130</v>
      </c>
      <c r="AB13" s="480">
        <f t="shared" si="8"/>
        <v>408422</v>
      </c>
      <c r="AC13" s="474">
        <f>Q13+Y13</f>
        <v>204162</v>
      </c>
    </row>
    <row r="14" spans="1:29" ht="63.75" x14ac:dyDescent="0.2">
      <c r="A14" s="264">
        <v>8</v>
      </c>
      <c r="B14" s="265" t="s">
        <v>141</v>
      </c>
      <c r="C14" s="270" t="s">
        <v>534</v>
      </c>
      <c r="D14" s="271" t="s">
        <v>492</v>
      </c>
      <c r="E14" s="272" t="s">
        <v>495</v>
      </c>
      <c r="F14" s="199">
        <v>45474</v>
      </c>
      <c r="G14" s="209">
        <v>10417</v>
      </c>
      <c r="H14" s="207">
        <v>0</v>
      </c>
      <c r="I14" s="265" t="str">
        <f t="shared" si="0"/>
        <v>-</v>
      </c>
      <c r="J14" s="265" t="str">
        <f t="shared" si="1"/>
        <v>-</v>
      </c>
      <c r="K14" s="265" t="str">
        <f t="shared" si="2"/>
        <v>-</v>
      </c>
      <c r="L14" s="265" t="str">
        <f t="shared" si="3"/>
        <v>-</v>
      </c>
      <c r="M14" s="265">
        <f t="shared" si="4"/>
        <v>10417</v>
      </c>
      <c r="N14" s="265">
        <f t="shared" si="5"/>
        <v>0</v>
      </c>
      <c r="O14" s="265" t="s">
        <v>150</v>
      </c>
      <c r="P14" s="265"/>
      <c r="Q14" s="269">
        <f t="shared" si="6"/>
        <v>-20834</v>
      </c>
      <c r="R14" s="293"/>
      <c r="S14" s="293"/>
      <c r="T14" s="293"/>
      <c r="U14" s="293"/>
      <c r="V14" s="300"/>
      <c r="W14" s="300"/>
      <c r="X14" s="343"/>
      <c r="Y14" s="344"/>
      <c r="AA14" s="479">
        <f t="shared" si="8"/>
        <v>10417</v>
      </c>
      <c r="AB14" s="480">
        <f t="shared" si="8"/>
        <v>0</v>
      </c>
      <c r="AC14" s="474">
        <f t="shared" si="9"/>
        <v>-20834</v>
      </c>
    </row>
    <row r="15" spans="1:29" ht="89.25" x14ac:dyDescent="0.2">
      <c r="A15" s="264">
        <v>9</v>
      </c>
      <c r="B15" s="265" t="s">
        <v>141</v>
      </c>
      <c r="C15" s="273" t="s">
        <v>533</v>
      </c>
      <c r="D15" s="274" t="s">
        <v>532</v>
      </c>
      <c r="E15" s="275" t="s">
        <v>427</v>
      </c>
      <c r="F15" s="199">
        <v>45474</v>
      </c>
      <c r="G15" s="209">
        <v>14368</v>
      </c>
      <c r="H15" s="207">
        <v>0</v>
      </c>
      <c r="I15" s="265" t="str">
        <f t="shared" si="0"/>
        <v>-</v>
      </c>
      <c r="J15" s="265" t="str">
        <f t="shared" si="1"/>
        <v>-</v>
      </c>
      <c r="K15" s="265" t="str">
        <f t="shared" si="2"/>
        <v>-</v>
      </c>
      <c r="L15" s="265" t="str">
        <f t="shared" si="3"/>
        <v>-</v>
      </c>
      <c r="M15" s="265">
        <f t="shared" si="4"/>
        <v>14368</v>
      </c>
      <c r="N15" s="265">
        <f t="shared" si="5"/>
        <v>0</v>
      </c>
      <c r="O15" s="265" t="s">
        <v>150</v>
      </c>
      <c r="P15" s="265"/>
      <c r="Q15" s="269">
        <f t="shared" si="6"/>
        <v>-28736</v>
      </c>
      <c r="R15" s="293"/>
      <c r="S15" s="293"/>
      <c r="T15" s="293"/>
      <c r="U15" s="293"/>
      <c r="V15" s="300"/>
      <c r="W15" s="300"/>
      <c r="X15" s="343"/>
      <c r="Y15" s="344"/>
      <c r="AA15" s="479">
        <f t="shared" si="8"/>
        <v>14368</v>
      </c>
      <c r="AB15" s="480">
        <f t="shared" si="8"/>
        <v>0</v>
      </c>
      <c r="AC15" s="474">
        <f t="shared" si="9"/>
        <v>-28736</v>
      </c>
    </row>
    <row r="16" spans="1:29" ht="51" x14ac:dyDescent="0.2">
      <c r="A16" s="264">
        <v>10</v>
      </c>
      <c r="B16" s="818" t="s">
        <v>141</v>
      </c>
      <c r="D16" s="257" t="s">
        <v>671</v>
      </c>
      <c r="E16" s="150" t="s">
        <v>426</v>
      </c>
      <c r="F16" s="816">
        <v>45292</v>
      </c>
      <c r="G16" s="817">
        <v>0</v>
      </c>
      <c r="H16" s="209">
        <v>8787500</v>
      </c>
      <c r="I16" s="265" t="str">
        <f t="shared" si="0"/>
        <v>-</v>
      </c>
      <c r="J16" s="265" t="str">
        <f t="shared" si="1"/>
        <v>-</v>
      </c>
      <c r="K16" s="265" t="str">
        <f t="shared" si="2"/>
        <v>-</v>
      </c>
      <c r="L16" s="265" t="str">
        <f t="shared" si="3"/>
        <v>-</v>
      </c>
      <c r="M16" s="265">
        <f t="shared" si="4"/>
        <v>0</v>
      </c>
      <c r="N16" s="265">
        <f t="shared" si="5"/>
        <v>8787500</v>
      </c>
      <c r="O16" s="265" t="s">
        <v>150</v>
      </c>
      <c r="P16" s="265"/>
      <c r="Q16" s="269">
        <f t="shared" si="6"/>
        <v>8787500</v>
      </c>
      <c r="R16" s="343"/>
      <c r="S16" s="343"/>
      <c r="T16" s="343"/>
      <c r="U16" s="343"/>
      <c r="V16" s="300"/>
      <c r="W16" s="300"/>
      <c r="X16" s="343"/>
      <c r="Y16" s="344"/>
      <c r="AA16" s="479">
        <f t="shared" si="8"/>
        <v>0</v>
      </c>
      <c r="AB16" s="480">
        <f t="shared" ref="AB16:AB26" si="10">W16+H16</f>
        <v>8787500</v>
      </c>
      <c r="AC16" s="474">
        <f t="shared" si="9"/>
        <v>8787500</v>
      </c>
    </row>
    <row r="17" spans="1:29" ht="127.5" x14ac:dyDescent="0.2">
      <c r="A17" s="264">
        <v>11</v>
      </c>
      <c r="B17" s="818" t="s">
        <v>141</v>
      </c>
      <c r="C17" s="155" t="s">
        <v>429</v>
      </c>
      <c r="D17" s="257" t="s">
        <v>424</v>
      </c>
      <c r="E17" s="150" t="s">
        <v>428</v>
      </c>
      <c r="F17" s="816">
        <v>45292</v>
      </c>
      <c r="G17" s="817">
        <v>1873</v>
      </c>
      <c r="H17" s="209">
        <v>0</v>
      </c>
      <c r="I17" s="265" t="str">
        <f t="shared" si="0"/>
        <v>-</v>
      </c>
      <c r="J17" s="265" t="str">
        <f t="shared" si="1"/>
        <v>-</v>
      </c>
      <c r="K17" s="265" t="str">
        <f t="shared" si="2"/>
        <v>-</v>
      </c>
      <c r="L17" s="265" t="str">
        <f t="shared" si="3"/>
        <v>-</v>
      </c>
      <c r="M17" s="265">
        <f t="shared" si="4"/>
        <v>1873</v>
      </c>
      <c r="N17" s="265">
        <f t="shared" si="5"/>
        <v>0</v>
      </c>
      <c r="O17" s="265" t="s">
        <v>150</v>
      </c>
      <c r="P17" s="265"/>
      <c r="Q17" s="269">
        <f t="shared" si="6"/>
        <v>-3746</v>
      </c>
      <c r="R17" s="343"/>
      <c r="S17" s="343"/>
      <c r="T17" s="343"/>
      <c r="U17" s="343"/>
      <c r="V17" s="300"/>
      <c r="W17" s="300"/>
      <c r="X17" s="343"/>
      <c r="Y17" s="344"/>
      <c r="AA17" s="479">
        <f t="shared" si="8"/>
        <v>1873</v>
      </c>
      <c r="AB17" s="480">
        <f t="shared" si="10"/>
        <v>0</v>
      </c>
      <c r="AC17" s="474">
        <f t="shared" si="9"/>
        <v>-3746</v>
      </c>
    </row>
    <row r="18" spans="1:29" ht="16.5" customHeight="1" x14ac:dyDescent="0.2">
      <c r="A18" s="264">
        <v>12</v>
      </c>
      <c r="B18" s="825" t="s">
        <v>141</v>
      </c>
      <c r="C18" s="155" t="s">
        <v>581</v>
      </c>
      <c r="D18" s="257" t="s">
        <v>565</v>
      </c>
      <c r="E18" s="823" t="s">
        <v>575</v>
      </c>
      <c r="F18" s="306">
        <v>45658</v>
      </c>
      <c r="G18" s="817">
        <v>204</v>
      </c>
      <c r="H18" s="209">
        <v>0</v>
      </c>
      <c r="I18" s="265" t="str">
        <f t="shared" si="0"/>
        <v>-</v>
      </c>
      <c r="J18" s="265" t="str">
        <f t="shared" si="1"/>
        <v>-</v>
      </c>
      <c r="K18" s="265" t="str">
        <f t="shared" si="2"/>
        <v>-</v>
      </c>
      <c r="L18" s="265" t="str">
        <f t="shared" si="3"/>
        <v>-</v>
      </c>
      <c r="M18" s="265">
        <f t="shared" si="4"/>
        <v>204</v>
      </c>
      <c r="N18" s="265">
        <f t="shared" si="5"/>
        <v>0</v>
      </c>
      <c r="O18" s="265" t="s">
        <v>150</v>
      </c>
      <c r="P18" s="265"/>
      <c r="Q18" s="269">
        <f t="shared" si="6"/>
        <v>-408</v>
      </c>
      <c r="R18" s="344"/>
      <c r="S18" s="344"/>
      <c r="T18" s="344"/>
      <c r="U18" s="344"/>
      <c r="V18" s="300"/>
      <c r="W18" s="300"/>
      <c r="X18" s="344"/>
      <c r="Y18" s="344"/>
      <c r="AA18" s="479">
        <f t="shared" si="8"/>
        <v>204</v>
      </c>
      <c r="AB18" s="480">
        <f t="shared" si="10"/>
        <v>0</v>
      </c>
      <c r="AC18" s="474">
        <f t="shared" si="9"/>
        <v>-408</v>
      </c>
    </row>
    <row r="19" spans="1:29" ht="16.5" customHeight="1" x14ac:dyDescent="0.2">
      <c r="A19" s="264">
        <v>13</v>
      </c>
      <c r="B19" s="818" t="s">
        <v>141</v>
      </c>
      <c r="C19" s="155" t="s">
        <v>429</v>
      </c>
      <c r="D19" s="257" t="s">
        <v>677</v>
      </c>
      <c r="E19" s="823" t="s">
        <v>574</v>
      </c>
      <c r="F19" s="306">
        <v>45658</v>
      </c>
      <c r="G19" s="817">
        <v>83579</v>
      </c>
      <c r="H19" s="209">
        <v>0</v>
      </c>
      <c r="I19" s="265" t="str">
        <f t="shared" si="0"/>
        <v>-</v>
      </c>
      <c r="J19" s="265" t="str">
        <f t="shared" si="1"/>
        <v>-</v>
      </c>
      <c r="K19" s="265" t="str">
        <f t="shared" si="2"/>
        <v>-</v>
      </c>
      <c r="L19" s="265" t="str">
        <f t="shared" si="3"/>
        <v>-</v>
      </c>
      <c r="M19" s="265">
        <f t="shared" si="4"/>
        <v>83579</v>
      </c>
      <c r="N19" s="265">
        <f t="shared" si="5"/>
        <v>0</v>
      </c>
      <c r="O19" s="265" t="s">
        <v>150</v>
      </c>
      <c r="P19" s="265"/>
      <c r="Q19" s="269">
        <f t="shared" si="6"/>
        <v>-167158</v>
      </c>
      <c r="R19" s="344"/>
      <c r="S19" s="344"/>
      <c r="T19" s="344"/>
      <c r="U19" s="344"/>
      <c r="V19" s="300"/>
      <c r="W19" s="300"/>
      <c r="X19" s="344"/>
      <c r="Y19" s="344"/>
      <c r="AA19" s="479">
        <f t="shared" si="8"/>
        <v>83579</v>
      </c>
      <c r="AB19" s="480">
        <f t="shared" si="10"/>
        <v>0</v>
      </c>
      <c r="AC19" s="474">
        <f t="shared" si="9"/>
        <v>-167158</v>
      </c>
    </row>
    <row r="20" spans="1:29" ht="16.5" customHeight="1" x14ac:dyDescent="0.2">
      <c r="A20" s="264">
        <v>14</v>
      </c>
      <c r="B20" s="818" t="s">
        <v>141</v>
      </c>
      <c r="C20" s="155" t="s">
        <v>559</v>
      </c>
      <c r="D20" s="257" t="s">
        <v>678</v>
      </c>
      <c r="E20" s="823" t="s">
        <v>550</v>
      </c>
      <c r="F20" s="306">
        <v>45658</v>
      </c>
      <c r="G20" s="817">
        <v>6817</v>
      </c>
      <c r="H20" s="209">
        <v>0</v>
      </c>
      <c r="I20" s="265" t="str">
        <f t="shared" si="0"/>
        <v>-</v>
      </c>
      <c r="J20" s="265" t="str">
        <f t="shared" si="1"/>
        <v>-</v>
      </c>
      <c r="K20" s="265" t="str">
        <f t="shared" si="2"/>
        <v>-</v>
      </c>
      <c r="L20" s="265" t="str">
        <f t="shared" si="3"/>
        <v>-</v>
      </c>
      <c r="M20" s="265">
        <f t="shared" si="4"/>
        <v>6817</v>
      </c>
      <c r="N20" s="265">
        <f t="shared" si="5"/>
        <v>0</v>
      </c>
      <c r="O20" s="265" t="s">
        <v>150</v>
      </c>
      <c r="P20" s="265"/>
      <c r="Q20" s="269">
        <f t="shared" si="6"/>
        <v>-13634</v>
      </c>
      <c r="R20" s="344"/>
      <c r="S20" s="344"/>
      <c r="T20" s="344"/>
      <c r="U20" s="344"/>
      <c r="V20" s="300"/>
      <c r="W20" s="300"/>
      <c r="X20" s="344"/>
      <c r="Y20" s="344"/>
      <c r="AA20" s="479">
        <f t="shared" si="8"/>
        <v>6817</v>
      </c>
      <c r="AB20" s="480">
        <f t="shared" si="10"/>
        <v>0</v>
      </c>
      <c r="AC20" s="474">
        <f t="shared" si="9"/>
        <v>-13634</v>
      </c>
    </row>
    <row r="21" spans="1:29" ht="16.5" customHeight="1" x14ac:dyDescent="0.2">
      <c r="A21" s="264">
        <v>15</v>
      </c>
      <c r="B21" s="818" t="s">
        <v>141</v>
      </c>
      <c r="C21" s="155" t="s">
        <v>557</v>
      </c>
      <c r="D21" s="257" t="s">
        <v>679</v>
      </c>
      <c r="E21" s="823" t="s">
        <v>551</v>
      </c>
      <c r="F21" s="306">
        <v>45658</v>
      </c>
      <c r="G21" s="817">
        <v>17788</v>
      </c>
      <c r="H21" s="209">
        <v>0</v>
      </c>
      <c r="I21" s="265" t="str">
        <f t="shared" si="0"/>
        <v>-</v>
      </c>
      <c r="J21" s="265" t="str">
        <f t="shared" si="1"/>
        <v>-</v>
      </c>
      <c r="K21" s="265" t="str">
        <f t="shared" si="2"/>
        <v>-</v>
      </c>
      <c r="L21" s="265" t="str">
        <f t="shared" si="3"/>
        <v>-</v>
      </c>
      <c r="M21" s="265">
        <f t="shared" si="4"/>
        <v>17788</v>
      </c>
      <c r="N21" s="265">
        <f t="shared" si="5"/>
        <v>0</v>
      </c>
      <c r="O21" s="265" t="s">
        <v>150</v>
      </c>
      <c r="P21" s="265"/>
      <c r="Q21" s="269">
        <f t="shared" si="6"/>
        <v>-35576</v>
      </c>
      <c r="R21" s="344"/>
      <c r="S21" s="344"/>
      <c r="T21" s="344"/>
      <c r="U21" s="344"/>
      <c r="V21" s="300"/>
      <c r="W21" s="300"/>
      <c r="X21" s="344"/>
      <c r="Y21" s="344"/>
      <c r="AA21" s="479">
        <f t="shared" si="8"/>
        <v>17788</v>
      </c>
      <c r="AB21" s="480">
        <f t="shared" si="10"/>
        <v>0</v>
      </c>
      <c r="AC21" s="474">
        <f t="shared" si="9"/>
        <v>-35576</v>
      </c>
    </row>
    <row r="22" spans="1:29" ht="16.5" customHeight="1" x14ac:dyDescent="0.2">
      <c r="A22" s="264">
        <v>16</v>
      </c>
      <c r="B22" s="818" t="s">
        <v>141</v>
      </c>
      <c r="C22" s="155" t="s">
        <v>556</v>
      </c>
      <c r="D22" s="257" t="s">
        <v>680</v>
      </c>
      <c r="E22" s="823" t="s">
        <v>548</v>
      </c>
      <c r="F22" s="816">
        <v>45658</v>
      </c>
      <c r="G22" s="817">
        <v>21835</v>
      </c>
      <c r="H22" s="209">
        <v>0</v>
      </c>
      <c r="I22" s="265" t="str">
        <f t="shared" si="0"/>
        <v>-</v>
      </c>
      <c r="J22" s="265" t="str">
        <f t="shared" si="1"/>
        <v>-</v>
      </c>
      <c r="K22" s="265" t="str">
        <f t="shared" si="2"/>
        <v>-</v>
      </c>
      <c r="L22" s="265" t="str">
        <f t="shared" si="3"/>
        <v>-</v>
      </c>
      <c r="M22" s="265">
        <f t="shared" si="4"/>
        <v>21835</v>
      </c>
      <c r="N22" s="265">
        <f t="shared" si="5"/>
        <v>0</v>
      </c>
      <c r="O22" s="265" t="s">
        <v>150</v>
      </c>
      <c r="P22" s="265"/>
      <c r="Q22" s="269">
        <f t="shared" si="6"/>
        <v>-43670</v>
      </c>
      <c r="R22" s="344"/>
      <c r="S22" s="344"/>
      <c r="T22" s="344"/>
      <c r="U22" s="344"/>
      <c r="V22" s="300"/>
      <c r="W22" s="300"/>
      <c r="X22" s="344"/>
      <c r="Y22" s="344"/>
      <c r="AA22" s="479">
        <f t="shared" si="8"/>
        <v>21835</v>
      </c>
      <c r="AB22" s="480">
        <f t="shared" si="10"/>
        <v>0</v>
      </c>
      <c r="AC22" s="474">
        <f t="shared" si="9"/>
        <v>-43670</v>
      </c>
    </row>
    <row r="23" spans="1:29" ht="16.5" customHeight="1" x14ac:dyDescent="0.2">
      <c r="A23" s="264">
        <v>17</v>
      </c>
      <c r="B23" s="818" t="s">
        <v>141</v>
      </c>
      <c r="C23" s="155" t="s">
        <v>558</v>
      </c>
      <c r="D23" s="257" t="s">
        <v>681</v>
      </c>
      <c r="E23" s="823" t="s">
        <v>549</v>
      </c>
      <c r="F23" s="816">
        <v>45658</v>
      </c>
      <c r="G23" s="817">
        <v>15977</v>
      </c>
      <c r="H23" s="209">
        <v>0</v>
      </c>
      <c r="I23" s="265" t="str">
        <f t="shared" si="0"/>
        <v>-</v>
      </c>
      <c r="J23" s="265" t="str">
        <f t="shared" si="1"/>
        <v>-</v>
      </c>
      <c r="K23" s="265" t="str">
        <f t="shared" si="2"/>
        <v>-</v>
      </c>
      <c r="L23" s="265" t="str">
        <f t="shared" si="3"/>
        <v>-</v>
      </c>
      <c r="M23" s="265">
        <f t="shared" si="4"/>
        <v>15977</v>
      </c>
      <c r="N23" s="265">
        <f t="shared" si="5"/>
        <v>0</v>
      </c>
      <c r="O23" s="265" t="s">
        <v>150</v>
      </c>
      <c r="P23" s="265"/>
      <c r="Q23" s="269">
        <f t="shared" si="6"/>
        <v>-31954</v>
      </c>
      <c r="R23" s="344"/>
      <c r="S23" s="344"/>
      <c r="T23" s="344"/>
      <c r="U23" s="344"/>
      <c r="V23" s="300"/>
      <c r="W23" s="300"/>
      <c r="X23" s="344"/>
      <c r="Y23" s="344"/>
      <c r="AA23" s="479">
        <f t="shared" si="8"/>
        <v>15977</v>
      </c>
      <c r="AB23" s="480">
        <f t="shared" si="10"/>
        <v>0</v>
      </c>
      <c r="AC23" s="474">
        <f t="shared" si="9"/>
        <v>-31954</v>
      </c>
    </row>
    <row r="24" spans="1:29" ht="16.5" customHeight="1" x14ac:dyDescent="0.2">
      <c r="A24" s="264">
        <v>18</v>
      </c>
      <c r="B24" s="922" t="s">
        <v>141</v>
      </c>
      <c r="C24" s="923" t="s">
        <v>777</v>
      </c>
      <c r="D24" s="924" t="s">
        <v>696</v>
      </c>
      <c r="E24" s="927" t="s">
        <v>690</v>
      </c>
      <c r="F24" s="925">
        <v>45839</v>
      </c>
      <c r="G24" s="926">
        <v>396</v>
      </c>
      <c r="H24" s="926">
        <v>0</v>
      </c>
      <c r="I24" s="265" t="str">
        <f t="shared" si="0"/>
        <v>-</v>
      </c>
      <c r="J24" s="265" t="str">
        <f t="shared" si="1"/>
        <v>-</v>
      </c>
      <c r="K24" s="265" t="str">
        <f t="shared" si="2"/>
        <v>-</v>
      </c>
      <c r="L24" s="265" t="str">
        <f t="shared" si="3"/>
        <v>-</v>
      </c>
      <c r="M24" s="265">
        <f t="shared" si="4"/>
        <v>396</v>
      </c>
      <c r="N24" s="265">
        <f t="shared" si="5"/>
        <v>0</v>
      </c>
      <c r="O24" s="265" t="s">
        <v>150</v>
      </c>
      <c r="P24" s="265"/>
      <c r="Q24" s="269">
        <f t="shared" si="6"/>
        <v>-792</v>
      </c>
      <c r="R24" s="344"/>
      <c r="S24" s="344"/>
      <c r="T24" s="344"/>
      <c r="U24" s="344"/>
      <c r="V24" s="300"/>
      <c r="W24" s="300"/>
      <c r="X24" s="344"/>
      <c r="Y24" s="344"/>
      <c r="AA24" s="479">
        <f t="shared" ref="AA24:AA26" si="11">(V24+G24)</f>
        <v>396</v>
      </c>
      <c r="AB24" s="480">
        <f t="shared" si="10"/>
        <v>0</v>
      </c>
      <c r="AC24" s="474">
        <f t="shared" si="9"/>
        <v>-792</v>
      </c>
    </row>
    <row r="25" spans="1:29" ht="16.5" customHeight="1" x14ac:dyDescent="0.2">
      <c r="A25" s="264">
        <v>19</v>
      </c>
      <c r="B25" s="265"/>
      <c r="C25" s="273"/>
      <c r="D25" s="273"/>
      <c r="E25" s="273"/>
      <c r="F25" s="211"/>
      <c r="G25" s="207"/>
      <c r="H25" s="207"/>
      <c r="I25" s="265" t="str">
        <f t="shared" si="0"/>
        <v>-</v>
      </c>
      <c r="J25" s="265" t="str">
        <f t="shared" si="1"/>
        <v>-</v>
      </c>
      <c r="K25" s="265" t="str">
        <f t="shared" si="2"/>
        <v>-</v>
      </c>
      <c r="L25" s="265" t="str">
        <f t="shared" si="3"/>
        <v>-</v>
      </c>
      <c r="M25" s="265" t="str">
        <f t="shared" si="4"/>
        <v>-</v>
      </c>
      <c r="N25" s="265" t="str">
        <f t="shared" si="5"/>
        <v>-</v>
      </c>
      <c r="O25" s="265" t="s">
        <v>133</v>
      </c>
      <c r="P25" s="265"/>
      <c r="Q25" s="269">
        <f t="shared" si="6"/>
        <v>0</v>
      </c>
      <c r="R25" s="344"/>
      <c r="S25" s="344"/>
      <c r="T25" s="344"/>
      <c r="U25" s="344"/>
      <c r="V25" s="300"/>
      <c r="W25" s="300"/>
      <c r="X25" s="344"/>
      <c r="Y25" s="344"/>
      <c r="AA25" s="479">
        <f t="shared" si="11"/>
        <v>0</v>
      </c>
      <c r="AB25" s="480">
        <f t="shared" si="10"/>
        <v>0</v>
      </c>
      <c r="AC25" s="474">
        <f t="shared" si="9"/>
        <v>0</v>
      </c>
    </row>
    <row r="26" spans="1:29" ht="16.5" customHeight="1" thickBot="1" x14ac:dyDescent="0.25">
      <c r="A26" s="264">
        <v>20</v>
      </c>
      <c r="B26" s="276"/>
      <c r="C26" s="273"/>
      <c r="D26" s="273"/>
      <c r="E26" s="273"/>
      <c r="F26" s="211"/>
      <c r="G26" s="207"/>
      <c r="H26" s="207"/>
      <c r="I26" s="265" t="str">
        <f t="shared" si="0"/>
        <v>-</v>
      </c>
      <c r="J26" s="265" t="str">
        <f t="shared" si="1"/>
        <v>-</v>
      </c>
      <c r="K26" s="265" t="str">
        <f t="shared" si="2"/>
        <v>-</v>
      </c>
      <c r="L26" s="265" t="str">
        <f t="shared" si="3"/>
        <v>-</v>
      </c>
      <c r="M26" s="265" t="str">
        <f t="shared" si="4"/>
        <v>-</v>
      </c>
      <c r="N26" s="265" t="str">
        <f t="shared" si="5"/>
        <v>-</v>
      </c>
      <c r="O26" s="265" t="s">
        <v>133</v>
      </c>
      <c r="P26" s="265"/>
      <c r="Q26" s="269">
        <f t="shared" si="6"/>
        <v>0</v>
      </c>
      <c r="R26" s="344"/>
      <c r="S26" s="344"/>
      <c r="T26" s="344"/>
      <c r="U26" s="344"/>
      <c r="V26" s="300"/>
      <c r="W26" s="300"/>
      <c r="X26" s="344"/>
      <c r="Y26" s="344"/>
      <c r="AA26" s="481">
        <f t="shared" si="11"/>
        <v>0</v>
      </c>
      <c r="AB26" s="482">
        <f t="shared" si="10"/>
        <v>0</v>
      </c>
      <c r="AC26" s="474">
        <f t="shared" si="9"/>
        <v>0</v>
      </c>
    </row>
    <row r="27" spans="1:29" ht="15.75" hidden="1" outlineLevel="1" thickBot="1" x14ac:dyDescent="0.25">
      <c r="A27" s="1113" t="s">
        <v>62</v>
      </c>
      <c r="B27" s="1114"/>
      <c r="C27" s="1114"/>
      <c r="D27" s="1114"/>
      <c r="E27" s="1114"/>
      <c r="F27" s="1115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77"/>
      <c r="R27" s="437"/>
      <c r="S27" s="438"/>
      <c r="T27" s="438"/>
      <c r="U27" s="438"/>
      <c r="V27" s="499"/>
      <c r="W27" s="499"/>
      <c r="X27" s="500"/>
      <c r="Y27" s="501"/>
      <c r="AA27" s="475">
        <f>AC27</f>
        <v>0</v>
      </c>
      <c r="AB27" s="476">
        <f>AD27</f>
        <v>0</v>
      </c>
      <c r="AC27" s="346"/>
    </row>
    <row r="28" spans="1:29" ht="15.75" hidden="1" outlineLevel="1" thickBot="1" x14ac:dyDescent="0.25">
      <c r="A28" s="1113" t="s">
        <v>63</v>
      </c>
      <c r="B28" s="1114"/>
      <c r="C28" s="1114"/>
      <c r="D28" s="1114"/>
      <c r="E28" s="1114"/>
      <c r="F28" s="1115"/>
      <c r="G28" s="213">
        <f>K28+M28</f>
        <v>13867051</v>
      </c>
      <c r="H28" s="213">
        <f>L28+N28</f>
        <v>101185816</v>
      </c>
      <c r="I28" s="216"/>
      <c r="J28" s="278"/>
      <c r="K28" s="279">
        <f>SUM(K7:K26)</f>
        <v>6452326</v>
      </c>
      <c r="L28" s="279">
        <f>SUM(L7:L26)</f>
        <v>35138903</v>
      </c>
      <c r="M28" s="279">
        <f>SUM(M7:M26)</f>
        <v>7414725</v>
      </c>
      <c r="N28" s="279">
        <f>SUM(N7:N26)</f>
        <v>66046913</v>
      </c>
      <c r="O28" s="278"/>
      <c r="P28" s="278"/>
      <c r="Q28" s="280">
        <f>SUM(Q7:Q26)</f>
        <v>73451714</v>
      </c>
      <c r="R28" s="509">
        <f>SUM(R7:R26)</f>
        <v>0</v>
      </c>
      <c r="S28" s="510">
        <f>SUM(S7:S26)</f>
        <v>2796570</v>
      </c>
      <c r="T28" s="510">
        <f>SUM(T6:T26)</f>
        <v>0</v>
      </c>
      <c r="U28" s="510">
        <f>SUM(U6:U26)</f>
        <v>147224</v>
      </c>
      <c r="V28" s="511"/>
      <c r="W28" s="511"/>
      <c r="X28" s="511"/>
      <c r="Y28" s="384">
        <f>SUM(Y6:Y26)</f>
        <v>-2649346</v>
      </c>
      <c r="AA28" s="345"/>
      <c r="AB28" s="213"/>
      <c r="AC28" s="348"/>
    </row>
    <row r="29" spans="1:29" ht="19.5" customHeight="1" collapsed="1" thickBot="1" x14ac:dyDescent="0.25">
      <c r="A29" s="1116" t="s">
        <v>74</v>
      </c>
      <c r="B29" s="1117"/>
      <c r="C29" s="1117"/>
      <c r="D29" s="1117"/>
      <c r="E29" s="1117"/>
      <c r="F29" s="1118"/>
      <c r="G29" s="220">
        <f>G27+G28</f>
        <v>13867051</v>
      </c>
      <c r="H29" s="220">
        <f>SUM(H27:H28)</f>
        <v>101185816</v>
      </c>
      <c r="I29" s="281"/>
      <c r="J29" s="281"/>
      <c r="K29" s="281"/>
      <c r="L29" s="281"/>
      <c r="M29" s="281"/>
      <c r="N29" s="281"/>
      <c r="O29" s="281"/>
      <c r="P29" s="281"/>
      <c r="Q29" s="281"/>
      <c r="R29"/>
      <c r="S29"/>
      <c r="T29"/>
      <c r="U29"/>
      <c r="V29"/>
      <c r="W29"/>
      <c r="X29"/>
      <c r="Y29"/>
      <c r="Z29"/>
      <c r="AA29" s="465">
        <f>SUM(AA7:AA26)</f>
        <v>13867051</v>
      </c>
      <c r="AB29" s="473">
        <f>SUM(AB7:AB26)</f>
        <v>98536470</v>
      </c>
      <c r="AC29" s="350">
        <f>SUM(AC7:AC28)</f>
        <v>70802368</v>
      </c>
    </row>
    <row r="30" spans="1:29" ht="15.75" customHeight="1" thickBot="1" x14ac:dyDescent="0.3">
      <c r="A30" s="282" t="s">
        <v>160</v>
      </c>
      <c r="B30" s="282"/>
      <c r="C30" s="282"/>
      <c r="D30" s="282"/>
      <c r="E30" s="282"/>
      <c r="F30" s="282"/>
      <c r="G30" s="223"/>
      <c r="H30" s="224">
        <f>Q28</f>
        <v>73451714</v>
      </c>
      <c r="I30" s="281"/>
      <c r="J30" s="281"/>
      <c r="K30" s="281"/>
      <c r="L30" s="281"/>
      <c r="M30" s="281"/>
      <c r="N30" s="281"/>
      <c r="O30" s="281"/>
      <c r="P30" s="281"/>
      <c r="Q30" s="281"/>
      <c r="AB30" s="302">
        <f>AB29-AA29*2</f>
        <v>70802368</v>
      </c>
      <c r="AC30" s="351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C31" s="281"/>
    </row>
    <row r="32" spans="1:29" ht="15.75" customHeight="1" x14ac:dyDescent="0.2">
      <c r="G32" s="75"/>
      <c r="H32" s="75"/>
      <c r="Y32" s="341"/>
      <c r="AA32" s="352"/>
      <c r="AB32" s="352"/>
    </row>
    <row r="33" spans="7:28" ht="15.75" customHeight="1" x14ac:dyDescent="0.2">
      <c r="G33" s="74"/>
      <c r="H33" s="74"/>
      <c r="AA33" s="353"/>
      <c r="AB33" s="353"/>
    </row>
    <row r="34" spans="7:28" ht="15.75" customHeight="1" x14ac:dyDescent="0.2">
      <c r="Y34" s="341"/>
    </row>
    <row r="35" spans="7:28" ht="15.75" customHeight="1" x14ac:dyDescent="0.2"/>
  </sheetData>
  <mergeCells count="13">
    <mergeCell ref="A27:F27"/>
    <mergeCell ref="A28:F28"/>
    <mergeCell ref="A29:F29"/>
    <mergeCell ref="R5:S5"/>
    <mergeCell ref="T5:U5"/>
    <mergeCell ref="Y5:Y6"/>
    <mergeCell ref="AA5:AB5"/>
    <mergeCell ref="AC5:AC6"/>
    <mergeCell ref="R4:Y4"/>
    <mergeCell ref="G4:Q5"/>
    <mergeCell ref="V5:V6"/>
    <mergeCell ref="W5:W6"/>
    <mergeCell ref="X5:X6"/>
  </mergeCells>
  <conditionalFormatting sqref="H30">
    <cfRule type="cellIs" dxfId="125" priority="14" operator="lessThan">
      <formula>0</formula>
    </cfRule>
    <cfRule type="cellIs" dxfId="12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23" priority="19" operator="lessThan">
      <formula>0</formula>
    </cfRule>
    <cfRule type="cellIs" dxfId="122" priority="20" operator="greaterThan">
      <formula>0</formula>
    </cfRule>
  </conditionalFormatting>
  <conditionalFormatting sqref="Y8:Y10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0">
    <cfRule type="cellIs" dxfId="121" priority="2" operator="lessThan">
      <formula>0</formula>
    </cfRule>
    <cfRule type="cellIs" dxfId="120" priority="3" operator="greaterThan">
      <formula>0</formula>
    </cfRule>
  </conditionalFormatting>
  <dataValidations count="2">
    <dataValidation type="list" allowBlank="1" showInputMessage="1" showErrorMessage="1" sqref="O7:O26" xr:uid="{00000000-0002-0000-1A00-000000000000}">
      <formula1>"áno,nie"</formula1>
    </dataValidation>
    <dataValidation type="custom" allowBlank="1" showInputMessage="1" showErrorMessage="1" error="Hodnota musí byť vždy &gt;&quot;0&quot;._x000a_" sqref="R7:U17" xr:uid="{00000000-0002-0000-1A00-000001000000}">
      <formula1>"&gt;0"</formula1>
    </dataValidation>
  </dataValidations>
  <hyperlinks>
    <hyperlink ref="E7" r:id="rId1" xr:uid="{00000000-0004-0000-1A00-000000000000}"/>
    <hyperlink ref="E8" r:id="rId2" xr:uid="{00000000-0004-0000-1A00-000001000000}"/>
    <hyperlink ref="E9" r:id="rId3" xr:uid="{00000000-0004-0000-1A00-000002000000}"/>
    <hyperlink ref="E10" r:id="rId4" xr:uid="{00000000-0004-0000-1A00-000003000000}"/>
    <hyperlink ref="E11" r:id="rId5" xr:uid="{00000000-0004-0000-1A00-000004000000}"/>
    <hyperlink ref="E12" r:id="rId6" xr:uid="{00000000-0004-0000-1A00-000005000000}"/>
    <hyperlink ref="E13" r:id="rId7" xr:uid="{00000000-0004-0000-1A00-000006000000}"/>
    <hyperlink ref="E14" r:id="rId8" xr:uid="{00000000-0004-0000-1A00-000007000000}"/>
    <hyperlink ref="E15" r:id="rId9" xr:uid="{00000000-0004-0000-1A00-000008000000}"/>
    <hyperlink ref="E16" r:id="rId10" xr:uid="{00000000-0004-0000-1A00-000009000000}"/>
    <hyperlink ref="E17" r:id="rId11" xr:uid="{00000000-0004-0000-1A00-00000A000000}"/>
    <hyperlink ref="E18" r:id="rId12" xr:uid="{00000000-0004-0000-1A00-00000B000000}"/>
    <hyperlink ref="E19" r:id="rId13" xr:uid="{00000000-0004-0000-1A00-00000C000000}"/>
    <hyperlink ref="E20" r:id="rId14" xr:uid="{00000000-0004-0000-1A00-00000D000000}"/>
    <hyperlink ref="E21" r:id="rId15" xr:uid="{00000000-0004-0000-1A00-00000E000000}"/>
    <hyperlink ref="E22" r:id="rId16" xr:uid="{00000000-0004-0000-1A00-00000F000000}"/>
    <hyperlink ref="E23" r:id="rId17" xr:uid="{00000000-0004-0000-1A00-000010000000}"/>
    <hyperlink ref="E24" r:id="rId18" xr:uid="{00000000-0004-0000-1A00-000011000000}"/>
  </hyperlinks>
  <pageMargins left="0.7" right="0.7" top="0.75" bottom="0.75" header="0.3" footer="0.3"/>
  <pageSetup paperSize="9" orientation="portrait" r:id="rId19"/>
  <legacy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5"/>
  <sheetViews>
    <sheetView zoomScaleNormal="100" workbookViewId="0">
      <pane ySplit="6" topLeftCell="A16" activePane="bottomLeft" state="frozen"/>
      <selection pane="bottomLeft" activeCell="R29" sqref="R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98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19" priority="14" operator="lessThan">
      <formula>0</formula>
    </cfRule>
    <cfRule type="cellIs" dxfId="11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17" priority="19" operator="lessThan">
      <formula>0</formula>
    </cfRule>
    <cfRule type="cellIs" dxfId="116" priority="20" operator="greaterThan">
      <formula>0</formula>
    </cfRule>
  </conditionalFormatting>
  <conditionalFormatting sqref="R27:Y27">
    <cfRule type="cellIs" dxfId="115" priority="12" operator="lessThan">
      <formula>0</formula>
    </cfRule>
    <cfRule type="cellIs" dxfId="11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AB30">
    <cfRule type="cellIs" dxfId="111" priority="5" operator="lessThan">
      <formula>0</formula>
    </cfRule>
    <cfRule type="cellIs" dxfId="11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09" priority="2" operator="lessThan">
      <formula>0</formula>
    </cfRule>
    <cfRule type="cellIs" dxfId="108" priority="3" operator="greaterThan">
      <formula>0</formula>
    </cfRule>
  </conditionalFormatting>
  <dataValidations count="2">
    <dataValidation type="list" allowBlank="1" showInputMessage="1" showErrorMessage="1" sqref="O7:O26" xr:uid="{00000000-0002-0000-1B00-000000000000}">
      <formula1>"áno,nie"</formula1>
    </dataValidation>
    <dataValidation type="custom" allowBlank="1" showErrorMessage="1" error="Hodnota musí byť vždy väčšia ako &quot;0&quot;. " sqref="R7:U26" xr:uid="{00000000-0002-0000-1B00-000001000000}">
      <formula1>"&gt;0"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C35"/>
  <sheetViews>
    <sheetView zoomScaleNormal="100" workbookViewId="0">
      <pane ySplit="6" topLeftCell="A7" activePane="bottomLeft" state="frozen"/>
      <selection pane="bottomLeft" activeCell="Q7" sqref="Q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1.85546875" bestFit="1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05" x14ac:dyDescent="0.2">
      <c r="A7" s="66">
        <v>1</v>
      </c>
      <c r="B7" s="922" t="s">
        <v>562</v>
      </c>
      <c r="C7" s="923" t="s">
        <v>776</v>
      </c>
      <c r="D7" s="924" t="s">
        <v>771</v>
      </c>
      <c r="E7" s="150" t="s">
        <v>571</v>
      </c>
      <c r="F7" s="925">
        <v>45839</v>
      </c>
      <c r="G7" s="926">
        <v>1249430</v>
      </c>
      <c r="H7" s="926">
        <v>45908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1249430</v>
      </c>
      <c r="N7" s="67">
        <f>IF(YEAR($F7)&gt;2022,H7,"-")</f>
        <v>45908</v>
      </c>
      <c r="O7" s="67" t="s">
        <v>150</v>
      </c>
      <c r="P7" s="67"/>
      <c r="Q7" s="124">
        <f>H7-2*G7</f>
        <v>-2452952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1249430</v>
      </c>
      <c r="AB7" s="298">
        <f>(W7+H7)</f>
        <v>45908</v>
      </c>
      <c r="AC7" s="324">
        <f>Q7+Y7</f>
        <v>-2452952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1249430</v>
      </c>
      <c r="H28" s="76">
        <f>L28+N28</f>
        <v>45908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1249430</v>
      </c>
      <c r="N28" s="106">
        <f>SUM(N7:N26)</f>
        <v>45908</v>
      </c>
      <c r="O28" s="64"/>
      <c r="P28" s="64"/>
      <c r="Q28" s="126">
        <f>SUM(Q7:Q26)</f>
        <v>-2452952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1249430</v>
      </c>
      <c r="H29" s="77">
        <f>SUM(H27:H28)</f>
        <v>45908</v>
      </c>
      <c r="AA29" s="465">
        <f>SUM(AA7:AA26)</f>
        <v>1249430</v>
      </c>
      <c r="AB29" s="473">
        <f t="shared" ref="AB29:AC29" si="13">SUM(AB7:AB26)</f>
        <v>45908</v>
      </c>
      <c r="AC29" s="302">
        <f t="shared" si="13"/>
        <v>-2452952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-2452952</v>
      </c>
      <c r="AB30" s="302">
        <f>AB29-AA29*2</f>
        <v>-2452952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07" priority="14" operator="lessThan">
      <formula>0</formula>
    </cfRule>
    <cfRule type="cellIs" dxfId="10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05" priority="19" operator="lessThan">
      <formula>0</formula>
    </cfRule>
    <cfRule type="cellIs" dxfId="104" priority="20" operator="greaterThan">
      <formula>0</formula>
    </cfRule>
  </conditionalFormatting>
  <conditionalFormatting sqref="R27:Y27">
    <cfRule type="cellIs" dxfId="103" priority="12" operator="lessThan">
      <formula>0</formula>
    </cfRule>
    <cfRule type="cellIs" dxfId="10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AB30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97" priority="2" operator="lessThan">
      <formula>0</formula>
    </cfRule>
    <cfRule type="cellIs" dxfId="96" priority="3" operator="greaterThan">
      <formula>0</formula>
    </cfRule>
  </conditionalFormatting>
  <dataValidations count="2">
    <dataValidation type="list" allowBlank="1" showInputMessage="1" showErrorMessage="1" sqref="O7:O26" xr:uid="{00000000-0002-0000-1C00-000000000000}">
      <formula1>"áno,nie"</formula1>
    </dataValidation>
    <dataValidation type="custom" allowBlank="1" showErrorMessage="1" error="Hodnota musí byť vždy väčšia ako &quot;0&quot;. " sqref="R7:U26" xr:uid="{00000000-0002-0000-1C00-000001000000}">
      <formula1>"&gt;0"</formula1>
    </dataValidation>
  </dataValidations>
  <hyperlinks>
    <hyperlink ref="E7" r:id="rId1" xr:uid="{00000000-0004-0000-1C00-000000000000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zoomScale="85" zoomScaleNormal="85" workbookViewId="0">
      <pane xSplit="2" ySplit="9" topLeftCell="C30" activePane="bottomRight" state="frozen"/>
      <selection pane="topRight" activeCell="C1" sqref="C1"/>
      <selection pane="bottomLeft" activeCell="A10" sqref="A10"/>
      <selection pane="bottomRight" activeCell="T42" sqref="T42"/>
    </sheetView>
  </sheetViews>
  <sheetFormatPr defaultRowHeight="12.75" outlineLevelRow="1" outlineLevelCol="2" x14ac:dyDescent="0.2"/>
  <cols>
    <col min="1" max="1" width="11.42578125" customWidth="1"/>
    <col min="2" max="2" width="13.7109375" style="80" customWidth="1"/>
    <col min="3" max="4" width="17.7109375" style="107" hidden="1" customWidth="1" outlineLevel="1"/>
    <col min="5" max="10" width="17.7109375" hidden="1" customWidth="1" outlineLevel="1"/>
    <col min="11" max="11" width="17.7109375" style="281" hidden="1" customWidth="1" outlineLevel="2"/>
    <col min="12" max="15" width="16" style="154" hidden="1" customWidth="1" outlineLevel="2"/>
    <col min="16" max="16" width="22.42578125" style="281" hidden="1" customWidth="1" outlineLevel="2"/>
    <col min="17" max="17" width="22.5703125" style="281" hidden="1" customWidth="1" outlineLevel="2"/>
    <col min="18" max="18" width="25.7109375" style="281" hidden="1" customWidth="1" outlineLevel="2"/>
    <col min="19" max="19" width="1.140625" style="281" hidden="1" customWidth="1" outlineLevel="2"/>
    <col min="20" max="20" width="15.7109375" style="281" customWidth="1" collapsed="1"/>
    <col min="21" max="21" width="15.7109375" style="281" customWidth="1"/>
    <col min="22" max="22" width="16.42578125" style="281" hidden="1" customWidth="1" outlineLevel="1"/>
    <col min="23" max="23" width="9.140625" collapsed="1"/>
  </cols>
  <sheetData>
    <row r="1" spans="1:22" ht="26.25" x14ac:dyDescent="0.4">
      <c r="A1" s="90" t="s">
        <v>125</v>
      </c>
    </row>
    <row r="2" spans="1:22" x14ac:dyDescent="0.2">
      <c r="A2" s="1032" t="s">
        <v>137</v>
      </c>
      <c r="B2" s="1032"/>
      <c r="C2" s="1032"/>
      <c r="D2" s="1032"/>
      <c r="E2" s="1032"/>
      <c r="F2" s="1032"/>
      <c r="G2" s="1032"/>
      <c r="H2" s="1032"/>
      <c r="I2" s="1032"/>
    </row>
    <row r="3" spans="1:22" ht="18" x14ac:dyDescent="0.25">
      <c r="A3" s="101" t="s">
        <v>127</v>
      </c>
      <c r="B3" s="93"/>
      <c r="C3" s="91">
        <f>'Virtuálny účet detailný prehľad'!C3</f>
        <v>2025</v>
      </c>
    </row>
    <row r="4" spans="1:22" ht="18" x14ac:dyDescent="0.25">
      <c r="A4" s="101" t="s">
        <v>136</v>
      </c>
      <c r="B4" s="93"/>
      <c r="C4" s="92">
        <f>'Virtuálny účet detailný prehľad'!C4</f>
        <v>45992</v>
      </c>
    </row>
    <row r="5" spans="1:22" ht="18" x14ac:dyDescent="0.25">
      <c r="A5" s="101"/>
      <c r="B5" s="93"/>
      <c r="C5" s="92"/>
    </row>
    <row r="6" spans="1:22" ht="18.75" thickBot="1" x14ac:dyDescent="0.3">
      <c r="A6" s="101"/>
      <c r="B6" s="93"/>
      <c r="C6" s="92"/>
    </row>
    <row r="7" spans="1:22" ht="19.5" thickBot="1" x14ac:dyDescent="0.35">
      <c r="A7" s="101"/>
      <c r="B7" s="93"/>
      <c r="C7" s="1053" t="s">
        <v>613</v>
      </c>
      <c r="D7" s="1054"/>
      <c r="E7" s="1054"/>
      <c r="F7" s="1054"/>
      <c r="G7" s="1054"/>
      <c r="H7" s="1054"/>
      <c r="I7" s="1054"/>
      <c r="J7" s="1054"/>
      <c r="K7" s="1055"/>
      <c r="L7" s="1033" t="s">
        <v>599</v>
      </c>
      <c r="M7" s="1034"/>
      <c r="N7" s="1034"/>
      <c r="O7" s="1034"/>
      <c r="P7" s="1034"/>
      <c r="Q7" s="1034"/>
      <c r="R7" s="1035"/>
      <c r="T7"/>
      <c r="U7"/>
    </row>
    <row r="8" spans="1:22" ht="18.75" thickBot="1" x14ac:dyDescent="0.3">
      <c r="C8" s="1056"/>
      <c r="D8" s="1057"/>
      <c r="E8" s="1057"/>
      <c r="F8" s="1057"/>
      <c r="G8" s="1057"/>
      <c r="H8" s="1057"/>
      <c r="I8" s="1057"/>
      <c r="J8" s="1057"/>
      <c r="K8" s="1058"/>
      <c r="L8" s="1036" t="s">
        <v>610</v>
      </c>
      <c r="M8" s="1037"/>
      <c r="N8" s="1036" t="s">
        <v>599</v>
      </c>
      <c r="O8" s="1037"/>
      <c r="P8" s="1038" t="s">
        <v>600</v>
      </c>
      <c r="Q8" s="1040" t="s">
        <v>601</v>
      </c>
      <c r="R8" s="1050" t="s">
        <v>603</v>
      </c>
      <c r="T8" s="1048" t="s">
        <v>604</v>
      </c>
      <c r="U8" s="1049"/>
      <c r="V8" s="1050" t="s">
        <v>605</v>
      </c>
    </row>
    <row r="9" spans="1:22" ht="60.75" customHeight="1" thickBot="1" x14ac:dyDescent="0.25">
      <c r="A9" s="61" t="s">
        <v>61</v>
      </c>
      <c r="B9" s="452" t="s">
        <v>64</v>
      </c>
      <c r="C9" s="448" t="s">
        <v>161</v>
      </c>
      <c r="D9" s="292" t="s">
        <v>162</v>
      </c>
      <c r="E9" s="432" t="s">
        <v>152</v>
      </c>
      <c r="F9" s="292" t="s">
        <v>153</v>
      </c>
      <c r="G9" s="432" t="s">
        <v>156</v>
      </c>
      <c r="H9" s="433" t="s">
        <v>155</v>
      </c>
      <c r="I9" s="432" t="s">
        <v>154</v>
      </c>
      <c r="J9" s="292" t="s">
        <v>157</v>
      </c>
      <c r="K9" s="371" t="s">
        <v>622</v>
      </c>
      <c r="L9" s="289" t="s">
        <v>606</v>
      </c>
      <c r="M9" s="290" t="s">
        <v>607</v>
      </c>
      <c r="N9" s="289" t="s">
        <v>608</v>
      </c>
      <c r="O9" s="290" t="s">
        <v>607</v>
      </c>
      <c r="P9" s="1039"/>
      <c r="Q9" s="1041"/>
      <c r="R9" s="1052"/>
      <c r="T9" s="289" t="s">
        <v>76</v>
      </c>
      <c r="U9" s="364" t="s">
        <v>77</v>
      </c>
      <c r="V9" s="1051"/>
    </row>
    <row r="10" spans="1:22" ht="30" customHeight="1" x14ac:dyDescent="0.2">
      <c r="A10" s="440">
        <v>1</v>
      </c>
      <c r="B10" s="541" t="s">
        <v>66</v>
      </c>
      <c r="C10" s="449">
        <f>MF!G35</f>
        <v>9063490.0300000012</v>
      </c>
      <c r="D10" s="441">
        <f>MF!H35</f>
        <v>5446930</v>
      </c>
      <c r="E10" s="442">
        <f>MF!I33</f>
        <v>0</v>
      </c>
      <c r="F10" s="442">
        <f>MF!J33</f>
        <v>0</v>
      </c>
      <c r="G10" s="442">
        <f>MF!K34</f>
        <v>340000</v>
      </c>
      <c r="H10" s="442">
        <f>MF!L34</f>
        <v>474432</v>
      </c>
      <c r="I10" s="442">
        <f>MF!M34</f>
        <v>8723490.0300000012</v>
      </c>
      <c r="J10" s="442">
        <f>MF!N34</f>
        <v>4972498</v>
      </c>
      <c r="K10" s="443">
        <f>D10-2*C10</f>
        <v>-12680050.060000002</v>
      </c>
      <c r="L10" s="528">
        <f>MF!R34</f>
        <v>0</v>
      </c>
      <c r="M10" s="528">
        <f>MF!S34</f>
        <v>0</v>
      </c>
      <c r="N10" s="528">
        <f>MF!T34</f>
        <v>0</v>
      </c>
      <c r="O10" s="528">
        <f>MF!U34</f>
        <v>0</v>
      </c>
      <c r="P10" s="365">
        <f t="shared" ref="P10:P15" si="0">N10-L10</f>
        <v>0</v>
      </c>
      <c r="Q10" s="365">
        <f t="shared" ref="Q10:Q15" si="1">O10-M10</f>
        <v>0</v>
      </c>
      <c r="R10" s="368">
        <f t="shared" ref="R10:R15" si="2">-P10*2+Q10</f>
        <v>0</v>
      </c>
      <c r="S10" s="456"/>
      <c r="T10" s="373">
        <f>C10+P10</f>
        <v>9063490.0300000012</v>
      </c>
      <c r="U10" s="374">
        <f>D10+Q10</f>
        <v>5446930</v>
      </c>
      <c r="V10" s="393">
        <f>K10+R10</f>
        <v>-12680050.060000002</v>
      </c>
    </row>
    <row r="11" spans="1:22" ht="30" customHeight="1" x14ac:dyDescent="0.2">
      <c r="A11" s="66">
        <v>2</v>
      </c>
      <c r="B11" s="542" t="s">
        <v>67</v>
      </c>
      <c r="C11" s="450">
        <f>'MH '!G29</f>
        <v>94633</v>
      </c>
      <c r="D11" s="108">
        <f>'MH '!H29</f>
        <v>1255070</v>
      </c>
      <c r="E11" s="71">
        <f>'MH '!I27</f>
        <v>0</v>
      </c>
      <c r="F11" s="71">
        <f>'MH '!J27</f>
        <v>0</v>
      </c>
      <c r="G11" s="71">
        <f>'MH '!K28</f>
        <v>0</v>
      </c>
      <c r="H11" s="71">
        <f>'MH '!L28</f>
        <v>237060</v>
      </c>
      <c r="I11" s="71">
        <f>'MH '!M28</f>
        <v>94633</v>
      </c>
      <c r="J11" s="71">
        <f>'MH '!N28</f>
        <v>1018010</v>
      </c>
      <c r="K11" s="368">
        <f t="shared" ref="K11:K42" si="3">D11-2*C11</f>
        <v>1065804</v>
      </c>
      <c r="L11" s="529">
        <f>'MH '!R28</f>
        <v>0</v>
      </c>
      <c r="M11" s="529">
        <f>'MH '!S28</f>
        <v>0</v>
      </c>
      <c r="N11" s="529">
        <f>'MH '!T28</f>
        <v>0</v>
      </c>
      <c r="O11" s="529">
        <f>'MH '!U28</f>
        <v>0</v>
      </c>
      <c r="P11" s="365">
        <f t="shared" si="0"/>
        <v>0</v>
      </c>
      <c r="Q11" s="365">
        <f t="shared" si="1"/>
        <v>0</v>
      </c>
      <c r="R11" s="368">
        <f t="shared" si="2"/>
        <v>0</v>
      </c>
      <c r="S11" s="457"/>
      <c r="T11" s="366">
        <f t="shared" ref="T11:U26" si="4">C11+P11</f>
        <v>94633</v>
      </c>
      <c r="U11" s="367">
        <f t="shared" si="4"/>
        <v>1255070</v>
      </c>
      <c r="V11" s="394">
        <f t="shared" ref="V11:V42" si="5">K11+R11</f>
        <v>1065804</v>
      </c>
    </row>
    <row r="12" spans="1:22" ht="30" customHeight="1" x14ac:dyDescent="0.2">
      <c r="A12" s="66">
        <v>3</v>
      </c>
      <c r="B12" s="542" t="s">
        <v>624</v>
      </c>
      <c r="C12" s="450">
        <f>MD!G32</f>
        <v>8997478</v>
      </c>
      <c r="D12" s="108">
        <f>MD!H32</f>
        <v>30640170</v>
      </c>
      <c r="E12" s="71">
        <f>MD!I30</f>
        <v>0</v>
      </c>
      <c r="F12" s="71">
        <f>MD!J30</f>
        <v>0</v>
      </c>
      <c r="G12" s="71">
        <f>MD!K31</f>
        <v>17300</v>
      </c>
      <c r="H12" s="71">
        <f>MD!L31</f>
        <v>0</v>
      </c>
      <c r="I12" s="71">
        <f>MD!M31</f>
        <v>8980178</v>
      </c>
      <c r="J12" s="71">
        <f>MD!N31</f>
        <v>30640170</v>
      </c>
      <c r="K12" s="368">
        <f t="shared" si="3"/>
        <v>12645214</v>
      </c>
      <c r="L12" s="529">
        <f>MD!R31</f>
        <v>0</v>
      </c>
      <c r="M12" s="529">
        <f>MD!S31</f>
        <v>0</v>
      </c>
      <c r="N12" s="529">
        <f>MD!T31</f>
        <v>0</v>
      </c>
      <c r="O12" s="529">
        <f>MD!U31</f>
        <v>0</v>
      </c>
      <c r="P12" s="365">
        <f t="shared" si="0"/>
        <v>0</v>
      </c>
      <c r="Q12" s="365">
        <f t="shared" si="1"/>
        <v>0</v>
      </c>
      <c r="R12" s="368">
        <f t="shared" si="2"/>
        <v>0</v>
      </c>
      <c r="S12" s="457"/>
      <c r="T12" s="366">
        <f>C12+P12</f>
        <v>8997478</v>
      </c>
      <c r="U12" s="367">
        <f t="shared" si="4"/>
        <v>30640170</v>
      </c>
      <c r="V12" s="394">
        <f t="shared" si="5"/>
        <v>12645214</v>
      </c>
    </row>
    <row r="13" spans="1:22" ht="30" customHeight="1" x14ac:dyDescent="0.2">
      <c r="A13" s="66">
        <v>4</v>
      </c>
      <c r="B13" s="542" t="s">
        <v>667</v>
      </c>
      <c r="C13" s="450">
        <f>MPRV!G29</f>
        <v>24621260</v>
      </c>
      <c r="D13" s="108">
        <f>MPRV!H29</f>
        <v>25314659</v>
      </c>
      <c r="E13" s="71">
        <f>MPRV!I27</f>
        <v>0</v>
      </c>
      <c r="F13" s="71">
        <f>MPRV!J27</f>
        <v>0</v>
      </c>
      <c r="G13" s="71">
        <f>MPRV!K28</f>
        <v>1417452</v>
      </c>
      <c r="H13" s="71">
        <f>MPRV!L28</f>
        <v>6723</v>
      </c>
      <c r="I13" s="71">
        <f>MPRV!M28</f>
        <v>23203808</v>
      </c>
      <c r="J13" s="71">
        <f>MPRV!N28</f>
        <v>25307936</v>
      </c>
      <c r="K13" s="368">
        <f t="shared" si="3"/>
        <v>-23927861</v>
      </c>
      <c r="L13" s="529">
        <f>MPRV!R28</f>
        <v>0</v>
      </c>
      <c r="M13" s="529">
        <f>MPRV!S28</f>
        <v>0</v>
      </c>
      <c r="N13" s="529">
        <f>MPRV!T28</f>
        <v>0</v>
      </c>
      <c r="O13" s="529">
        <f>MPRV!U28</f>
        <v>0</v>
      </c>
      <c r="P13" s="365">
        <f t="shared" si="0"/>
        <v>0</v>
      </c>
      <c r="Q13" s="365">
        <f t="shared" si="1"/>
        <v>0</v>
      </c>
      <c r="R13" s="368">
        <f t="shared" si="2"/>
        <v>0</v>
      </c>
      <c r="S13" s="457"/>
      <c r="T13" s="366">
        <f t="shared" si="4"/>
        <v>24621260</v>
      </c>
      <c r="U13" s="367">
        <f t="shared" si="4"/>
        <v>25314659</v>
      </c>
      <c r="V13" s="394">
        <f t="shared" si="5"/>
        <v>-23927861</v>
      </c>
    </row>
    <row r="14" spans="1:22" ht="30" customHeight="1" x14ac:dyDescent="0.2">
      <c r="A14" s="66">
        <v>5</v>
      </c>
      <c r="B14" s="542" t="s">
        <v>105</v>
      </c>
      <c r="C14" s="450">
        <f>MV!G29</f>
        <v>119303</v>
      </c>
      <c r="D14" s="108">
        <f>MV!H29</f>
        <v>603193.78</v>
      </c>
      <c r="E14" s="71">
        <f>MV!I27</f>
        <v>0</v>
      </c>
      <c r="F14" s="71">
        <f>MV!J27</f>
        <v>0</v>
      </c>
      <c r="G14" s="71">
        <f>MV!K28</f>
        <v>6161</v>
      </c>
      <c r="H14" s="71">
        <f>MV!L28</f>
        <v>344309.1</v>
      </c>
      <c r="I14" s="71">
        <f>MV!M28</f>
        <v>113142</v>
      </c>
      <c r="J14" s="71">
        <f>MV!N28</f>
        <v>258884.68</v>
      </c>
      <c r="K14" s="368">
        <f t="shared" si="3"/>
        <v>364587.78</v>
      </c>
      <c r="L14" s="529">
        <f>MV!R28</f>
        <v>0</v>
      </c>
      <c r="M14" s="529">
        <f>MV!S28</f>
        <v>0</v>
      </c>
      <c r="N14" s="529">
        <f>MV!T28</f>
        <v>0</v>
      </c>
      <c r="O14" s="529">
        <f>MV!U28</f>
        <v>0</v>
      </c>
      <c r="P14" s="365">
        <f t="shared" si="0"/>
        <v>0</v>
      </c>
      <c r="Q14" s="365">
        <f t="shared" si="1"/>
        <v>0</v>
      </c>
      <c r="R14" s="368">
        <f t="shared" si="2"/>
        <v>0</v>
      </c>
      <c r="S14" s="457"/>
      <c r="T14" s="366">
        <f t="shared" si="4"/>
        <v>119303</v>
      </c>
      <c r="U14" s="367">
        <f t="shared" si="4"/>
        <v>603193.78</v>
      </c>
      <c r="V14" s="394">
        <f t="shared" si="5"/>
        <v>364587.78</v>
      </c>
    </row>
    <row r="15" spans="1:22" ht="30" customHeight="1" x14ac:dyDescent="0.2">
      <c r="A15" s="66">
        <v>6</v>
      </c>
      <c r="B15" s="542" t="s">
        <v>69</v>
      </c>
      <c r="C15" s="450">
        <f>MO!G29</f>
        <v>0</v>
      </c>
      <c r="D15" s="108">
        <f>MO!H29</f>
        <v>0</v>
      </c>
      <c r="E15" s="71">
        <f>MO!I27</f>
        <v>0</v>
      </c>
      <c r="F15" s="71">
        <f>MO!J27</f>
        <v>0</v>
      </c>
      <c r="G15" s="71">
        <f>MO!K28</f>
        <v>0</v>
      </c>
      <c r="H15" s="71">
        <f>MO!L28</f>
        <v>0</v>
      </c>
      <c r="I15" s="71">
        <f>MO!M28</f>
        <v>0</v>
      </c>
      <c r="J15" s="71">
        <f>MO!N28</f>
        <v>0</v>
      </c>
      <c r="K15" s="368">
        <f t="shared" si="3"/>
        <v>0</v>
      </c>
      <c r="L15" s="529">
        <f>MO!R28</f>
        <v>0</v>
      </c>
      <c r="M15" s="529">
        <f>MO!S28</f>
        <v>0</v>
      </c>
      <c r="N15" s="529">
        <f>MO!T28</f>
        <v>0</v>
      </c>
      <c r="O15" s="529">
        <f>MO!U28</f>
        <v>0</v>
      </c>
      <c r="P15" s="365">
        <f t="shared" si="0"/>
        <v>0</v>
      </c>
      <c r="Q15" s="365">
        <f t="shared" si="1"/>
        <v>0</v>
      </c>
      <c r="R15" s="368">
        <f t="shared" si="2"/>
        <v>0</v>
      </c>
      <c r="S15" s="457"/>
      <c r="T15" s="366">
        <f t="shared" si="4"/>
        <v>0</v>
      </c>
      <c r="U15" s="367">
        <f t="shared" si="4"/>
        <v>0</v>
      </c>
      <c r="V15" s="394">
        <f t="shared" si="5"/>
        <v>0</v>
      </c>
    </row>
    <row r="16" spans="1:22" ht="30" customHeight="1" x14ac:dyDescent="0.2">
      <c r="A16" s="66">
        <v>7</v>
      </c>
      <c r="B16" s="542" t="s">
        <v>73</v>
      </c>
      <c r="C16" s="523">
        <f>MS!G29</f>
        <v>806617.91999999993</v>
      </c>
      <c r="D16" s="524">
        <f>MS!H29</f>
        <v>9789444.7300000004</v>
      </c>
      <c r="E16" s="525">
        <f>MS!I27</f>
        <v>626886</v>
      </c>
      <c r="F16" s="525">
        <f>MS!J27</f>
        <v>0</v>
      </c>
      <c r="G16" s="525">
        <f>MS!K28</f>
        <v>77284.92</v>
      </c>
      <c r="H16" s="525">
        <f>MS!L28</f>
        <v>3466804.73</v>
      </c>
      <c r="I16" s="525">
        <f>MS!M28</f>
        <v>102447</v>
      </c>
      <c r="J16" s="525">
        <f>MS!N28</f>
        <v>6322640</v>
      </c>
      <c r="K16" s="368">
        <f t="shared" si="3"/>
        <v>8176208.8900000006</v>
      </c>
      <c r="L16" s="365">
        <f>MS!R28</f>
        <v>626886</v>
      </c>
      <c r="M16" s="365">
        <f>MS!S28</f>
        <v>0</v>
      </c>
      <c r="N16" s="365">
        <f>MS!T28</f>
        <v>1964422</v>
      </c>
      <c r="O16" s="365">
        <f>MS!U28</f>
        <v>0</v>
      </c>
      <c r="P16" s="365">
        <f>N16-L16</f>
        <v>1337536</v>
      </c>
      <c r="Q16" s="365">
        <f>O16-M16</f>
        <v>0</v>
      </c>
      <c r="R16" s="368">
        <f>-P16*2+Q16</f>
        <v>-2675072</v>
      </c>
      <c r="S16" s="526"/>
      <c r="T16" s="366">
        <f>C16+P16</f>
        <v>2144153.92</v>
      </c>
      <c r="U16" s="367">
        <f>D16+Q16</f>
        <v>9789444.7300000004</v>
      </c>
      <c r="V16" s="527">
        <f t="shared" si="5"/>
        <v>5501136.8900000006</v>
      </c>
    </row>
    <row r="17" spans="1:22" ht="30" customHeight="1" x14ac:dyDescent="0.2">
      <c r="A17" s="66">
        <v>8</v>
      </c>
      <c r="B17" s="542" t="s">
        <v>106</v>
      </c>
      <c r="C17" s="450">
        <f>MZVEZ!G29</f>
        <v>0</v>
      </c>
      <c r="D17" s="108">
        <f>MZVEZ!H29</f>
        <v>0</v>
      </c>
      <c r="E17" s="71">
        <f>MZVEZ!I27</f>
        <v>0</v>
      </c>
      <c r="F17" s="71">
        <f>MZVEZ!J27</f>
        <v>0</v>
      </c>
      <c r="G17" s="71">
        <f>MZVEZ!K28</f>
        <v>0</v>
      </c>
      <c r="H17" s="71">
        <f>MZVEZ!L28</f>
        <v>0</v>
      </c>
      <c r="I17" s="71">
        <f>MZVEZ!M28</f>
        <v>0</v>
      </c>
      <c r="J17" s="71">
        <f>MZVEZ!N28</f>
        <v>0</v>
      </c>
      <c r="K17" s="368">
        <f t="shared" si="3"/>
        <v>0</v>
      </c>
      <c r="L17" s="365">
        <f>MZVEZ!R28</f>
        <v>0</v>
      </c>
      <c r="M17" s="365">
        <f>MZVEZ!S28</f>
        <v>0</v>
      </c>
      <c r="N17" s="365">
        <f>MZVEZ!T28</f>
        <v>0</v>
      </c>
      <c r="O17" s="365">
        <f>MZVEZ!U28</f>
        <v>0</v>
      </c>
      <c r="P17" s="365">
        <f t="shared" ref="P17:P42" si="6">N17-L17</f>
        <v>0</v>
      </c>
      <c r="Q17" s="365">
        <f t="shared" ref="Q17:Q42" si="7">O17-M17</f>
        <v>0</v>
      </c>
      <c r="R17" s="368">
        <f t="shared" ref="R17:R42" si="8">-P17*2+Q17</f>
        <v>0</v>
      </c>
      <c r="S17" s="457"/>
      <c r="T17" s="366">
        <f t="shared" si="4"/>
        <v>0</v>
      </c>
      <c r="U17" s="367">
        <f t="shared" si="4"/>
        <v>0</v>
      </c>
      <c r="V17" s="394">
        <f t="shared" si="5"/>
        <v>0</v>
      </c>
    </row>
    <row r="18" spans="1:22" ht="30" customHeight="1" x14ac:dyDescent="0.2">
      <c r="A18" s="66">
        <v>9</v>
      </c>
      <c r="B18" s="542" t="s">
        <v>68</v>
      </c>
      <c r="C18" s="450">
        <f>MPSVR!G29</f>
        <v>11809758.73</v>
      </c>
      <c r="D18" s="108">
        <f>MPSVR!H29</f>
        <v>21359617.490000002</v>
      </c>
      <c r="E18" s="71">
        <f>MPSVR!I27</f>
        <v>0</v>
      </c>
      <c r="F18" s="71">
        <f>MPSVR!J27</f>
        <v>0</v>
      </c>
      <c r="G18" s="71">
        <f>MPSVR!K28</f>
        <v>4085641</v>
      </c>
      <c r="H18" s="71">
        <f>MPSVR!L28</f>
        <v>8232176</v>
      </c>
      <c r="I18" s="71">
        <f>MPSVR!M28</f>
        <v>7724117.7300000004</v>
      </c>
      <c r="J18" s="71">
        <f>MPSVR!N28</f>
        <v>13127441.49</v>
      </c>
      <c r="K18" s="368">
        <f t="shared" si="3"/>
        <v>-2259899.9699999988</v>
      </c>
      <c r="L18" s="365">
        <f>MPSVR!R28</f>
        <v>71390</v>
      </c>
      <c r="M18" s="365">
        <f>MPSVR!S28</f>
        <v>278952</v>
      </c>
      <c r="N18" s="365">
        <f>MPSVR!T28</f>
        <v>56233</v>
      </c>
      <c r="O18" s="365">
        <f>MPSVR!U28</f>
        <v>346092</v>
      </c>
      <c r="P18" s="365">
        <f t="shared" si="6"/>
        <v>-15157</v>
      </c>
      <c r="Q18" s="365">
        <f t="shared" si="7"/>
        <v>67140</v>
      </c>
      <c r="R18" s="368">
        <f t="shared" si="8"/>
        <v>97454</v>
      </c>
      <c r="S18" s="457"/>
      <c r="T18" s="366">
        <f t="shared" si="4"/>
        <v>11794601.73</v>
      </c>
      <c r="U18" s="367">
        <f t="shared" si="4"/>
        <v>21426757.490000002</v>
      </c>
      <c r="V18" s="394">
        <f t="shared" si="5"/>
        <v>-2162445.9699999988</v>
      </c>
    </row>
    <row r="19" spans="1:22" ht="30" customHeight="1" x14ac:dyDescent="0.2">
      <c r="A19" s="66">
        <v>10</v>
      </c>
      <c r="B19" s="542" t="s">
        <v>70</v>
      </c>
      <c r="C19" s="450">
        <f>MŽP!G29</f>
        <v>95405572</v>
      </c>
      <c r="D19" s="108">
        <f>MŽP!H29</f>
        <v>11977320</v>
      </c>
      <c r="E19" s="71">
        <f>MŽP!I27</f>
        <v>203</v>
      </c>
      <c r="F19" s="71">
        <f>MŽP!J27</f>
        <v>121</v>
      </c>
      <c r="G19" s="71">
        <f>MŽP!K28</f>
        <v>10473</v>
      </c>
      <c r="H19" s="71">
        <f>MŽP!L28</f>
        <v>11481062</v>
      </c>
      <c r="I19" s="71">
        <f>MŽP!M28</f>
        <v>95394896</v>
      </c>
      <c r="J19" s="71">
        <f>MŽP!N28</f>
        <v>496137</v>
      </c>
      <c r="K19" s="368">
        <f t="shared" si="3"/>
        <v>-178833824</v>
      </c>
      <c r="L19" s="365">
        <f>MŽP!R28</f>
        <v>0</v>
      </c>
      <c r="M19" s="365">
        <f>MŽP!S28</f>
        <v>5734148</v>
      </c>
      <c r="N19" s="365">
        <f>MŽP!T28</f>
        <v>1087792</v>
      </c>
      <c r="O19" s="365">
        <f>MŽP!U28</f>
        <v>0</v>
      </c>
      <c r="P19" s="365">
        <f t="shared" si="6"/>
        <v>1087792</v>
      </c>
      <c r="Q19" s="365">
        <f t="shared" si="7"/>
        <v>-5734148</v>
      </c>
      <c r="R19" s="368">
        <f t="shared" si="8"/>
        <v>-7909732</v>
      </c>
      <c r="S19" s="457"/>
      <c r="T19" s="366">
        <f>C19+P19</f>
        <v>96493364</v>
      </c>
      <c r="U19" s="367">
        <f t="shared" si="4"/>
        <v>6243172</v>
      </c>
      <c r="V19" s="394">
        <f t="shared" si="5"/>
        <v>-186743556</v>
      </c>
    </row>
    <row r="20" spans="1:22" ht="30" customHeight="1" x14ac:dyDescent="0.2">
      <c r="A20" s="66">
        <v>11</v>
      </c>
      <c r="B20" s="542" t="s">
        <v>72</v>
      </c>
      <c r="C20" s="450">
        <f>MŠVVŠ!G29</f>
        <v>0</v>
      </c>
      <c r="D20" s="108">
        <f>MŠVVŠ!H29</f>
        <v>0</v>
      </c>
      <c r="E20" s="71">
        <f>MŠVVŠ!I27</f>
        <v>0</v>
      </c>
      <c r="F20" s="71">
        <f>MŠVVŠ!J27</f>
        <v>0</v>
      </c>
      <c r="G20" s="71">
        <f>MŠVVŠ!K28</f>
        <v>0</v>
      </c>
      <c r="H20" s="71">
        <f>MŠVVŠ!L28</f>
        <v>0</v>
      </c>
      <c r="I20" s="71">
        <f>MŠVVŠ!M28</f>
        <v>0</v>
      </c>
      <c r="J20" s="71">
        <f>MŠVVŠ!N28</f>
        <v>0</v>
      </c>
      <c r="K20" s="368">
        <f t="shared" si="3"/>
        <v>0</v>
      </c>
      <c r="L20" s="365">
        <f>MŠVVŠ!R28</f>
        <v>0</v>
      </c>
      <c r="M20" s="365">
        <f>MŠVVŠ!S28</f>
        <v>0</v>
      </c>
      <c r="N20" s="365">
        <f>MŠVVŠ!T28</f>
        <v>0</v>
      </c>
      <c r="O20" s="365">
        <f>MŠVVŠ!U28</f>
        <v>0</v>
      </c>
      <c r="P20" s="365">
        <f t="shared" si="6"/>
        <v>0</v>
      </c>
      <c r="Q20" s="365">
        <f t="shared" si="7"/>
        <v>0</v>
      </c>
      <c r="R20" s="368">
        <f t="shared" si="8"/>
        <v>0</v>
      </c>
      <c r="S20" s="457"/>
      <c r="T20" s="366">
        <f t="shared" si="4"/>
        <v>0</v>
      </c>
      <c r="U20" s="367">
        <f t="shared" si="4"/>
        <v>0</v>
      </c>
      <c r="V20" s="394">
        <f t="shared" si="5"/>
        <v>0</v>
      </c>
    </row>
    <row r="21" spans="1:22" ht="30" customHeight="1" x14ac:dyDescent="0.2">
      <c r="A21" s="66">
        <v>12</v>
      </c>
      <c r="B21" s="453" t="s">
        <v>107</v>
      </c>
      <c r="C21" s="450">
        <f>MK!G29</f>
        <v>227338.44</v>
      </c>
      <c r="D21" s="108">
        <f>MK!H29</f>
        <v>1696832.49</v>
      </c>
      <c r="E21" s="71">
        <f>MK!I27</f>
        <v>0</v>
      </c>
      <c r="F21" s="71">
        <f>MK!J27</f>
        <v>0</v>
      </c>
      <c r="G21" s="71">
        <f>MK!K28</f>
        <v>213697.44</v>
      </c>
      <c r="H21" s="71">
        <f>MK!L28</f>
        <v>558014.49</v>
      </c>
      <c r="I21" s="71">
        <f>MK!M28</f>
        <v>13641</v>
      </c>
      <c r="J21" s="71">
        <f>MK!N28</f>
        <v>1138818</v>
      </c>
      <c r="K21" s="368">
        <f t="shared" si="3"/>
        <v>1242155.6099999999</v>
      </c>
      <c r="L21" s="365">
        <f>MK!R28</f>
        <v>190557</v>
      </c>
      <c r="M21" s="365">
        <f>MK!S28</f>
        <v>447681</v>
      </c>
      <c r="N21" s="365">
        <f>MK!T28</f>
        <v>6758</v>
      </c>
      <c r="O21" s="365">
        <f>MK!U28</f>
        <v>308263</v>
      </c>
      <c r="P21" s="365">
        <f t="shared" si="6"/>
        <v>-183799</v>
      </c>
      <c r="Q21" s="365">
        <f t="shared" si="7"/>
        <v>-139418</v>
      </c>
      <c r="R21" s="368">
        <f t="shared" si="8"/>
        <v>228180</v>
      </c>
      <c r="S21" s="457"/>
      <c r="T21" s="366">
        <f t="shared" si="4"/>
        <v>43539.44</v>
      </c>
      <c r="U21" s="367">
        <f t="shared" si="4"/>
        <v>1557414.49</v>
      </c>
      <c r="V21" s="394">
        <f t="shared" si="5"/>
        <v>1470335.6099999999</v>
      </c>
    </row>
    <row r="22" spans="1:22" ht="30" customHeight="1" x14ac:dyDescent="0.2">
      <c r="A22" s="66">
        <v>13</v>
      </c>
      <c r="B22" s="453" t="s">
        <v>71</v>
      </c>
      <c r="C22" s="450">
        <f>MZ!G29</f>
        <v>54459675</v>
      </c>
      <c r="D22" s="108">
        <f>MZ!H29</f>
        <v>47706938</v>
      </c>
      <c r="E22" s="71">
        <f>MZ!I27</f>
        <v>0</v>
      </c>
      <c r="F22" s="71">
        <f>MZ!J27</f>
        <v>0</v>
      </c>
      <c r="G22" s="71">
        <f>MZ!K28</f>
        <v>131082</v>
      </c>
      <c r="H22" s="71">
        <f>MZ!L28</f>
        <v>2776126</v>
      </c>
      <c r="I22" s="71">
        <f>MZ!M28</f>
        <v>54328593</v>
      </c>
      <c r="J22" s="71">
        <f>MZ!N28</f>
        <v>44930812</v>
      </c>
      <c r="K22" s="368">
        <f t="shared" si="3"/>
        <v>-61212412</v>
      </c>
      <c r="L22" s="365">
        <f>MZ!R28</f>
        <v>0</v>
      </c>
      <c r="M22" s="365">
        <f>MZ!S28</f>
        <v>0</v>
      </c>
      <c r="N22" s="365">
        <f>MZ!T28</f>
        <v>0</v>
      </c>
      <c r="O22" s="365">
        <f>MZ!U28</f>
        <v>0</v>
      </c>
      <c r="P22" s="365">
        <f t="shared" si="6"/>
        <v>0</v>
      </c>
      <c r="Q22" s="365">
        <f t="shared" si="7"/>
        <v>0</v>
      </c>
      <c r="R22" s="368">
        <f t="shared" si="8"/>
        <v>0</v>
      </c>
      <c r="S22" s="457"/>
      <c r="T22" s="366">
        <f t="shared" si="4"/>
        <v>54459675</v>
      </c>
      <c r="U22" s="367">
        <f t="shared" si="4"/>
        <v>47706938</v>
      </c>
      <c r="V22" s="394">
        <f t="shared" si="5"/>
        <v>-61212412</v>
      </c>
    </row>
    <row r="23" spans="1:22" ht="30" customHeight="1" x14ac:dyDescent="0.2">
      <c r="A23" s="66">
        <v>14</v>
      </c>
      <c r="B23" s="453" t="s">
        <v>108</v>
      </c>
      <c r="C23" s="450">
        <f>'Úrad vlády'!G29</f>
        <v>0</v>
      </c>
      <c r="D23" s="108">
        <f>'Úrad vlády'!H29</f>
        <v>0</v>
      </c>
      <c r="E23" s="71">
        <f>'Úrad vlády'!I27</f>
        <v>0</v>
      </c>
      <c r="F23" s="71">
        <f>'Úrad vlády'!J27</f>
        <v>0</v>
      </c>
      <c r="G23" s="71">
        <f>'Úrad vlády'!K28</f>
        <v>0</v>
      </c>
      <c r="H23" s="71">
        <f>'Úrad vlády'!L28</f>
        <v>0</v>
      </c>
      <c r="I23" s="71">
        <f>'Úrad vlády'!M28</f>
        <v>0</v>
      </c>
      <c r="J23" s="71">
        <f>'Úrad vlády'!N28</f>
        <v>0</v>
      </c>
      <c r="K23" s="368">
        <f t="shared" si="3"/>
        <v>0</v>
      </c>
      <c r="L23" s="365">
        <f>'Úrad vlády'!R28</f>
        <v>0</v>
      </c>
      <c r="M23" s="365">
        <f>'Úrad vlády'!S28</f>
        <v>0</v>
      </c>
      <c r="N23" s="365">
        <f>'Úrad vlády'!T28</f>
        <v>0</v>
      </c>
      <c r="O23" s="365">
        <f>'Úrad vlády'!U28</f>
        <v>0</v>
      </c>
      <c r="P23" s="365">
        <f t="shared" si="6"/>
        <v>0</v>
      </c>
      <c r="Q23" s="365">
        <f t="shared" si="7"/>
        <v>0</v>
      </c>
      <c r="R23" s="368">
        <f t="shared" si="8"/>
        <v>0</v>
      </c>
      <c r="S23" s="457"/>
      <c r="T23" s="366">
        <f t="shared" si="4"/>
        <v>0</v>
      </c>
      <c r="U23" s="367">
        <f t="shared" si="4"/>
        <v>0</v>
      </c>
      <c r="V23" s="394">
        <f t="shared" si="5"/>
        <v>0</v>
      </c>
    </row>
    <row r="24" spans="1:22" ht="30" customHeight="1" x14ac:dyDescent="0.2">
      <c r="A24" s="66">
        <v>15</v>
      </c>
      <c r="B24" s="454" t="s">
        <v>130</v>
      </c>
      <c r="C24" s="450">
        <f>'PV pre L'!G29</f>
        <v>0</v>
      </c>
      <c r="D24" s="108">
        <f>'PV pre L'!H29</f>
        <v>0</v>
      </c>
      <c r="E24" s="71">
        <f>'PV pre L'!I27</f>
        <v>0</v>
      </c>
      <c r="F24" s="71">
        <f>'PV pre L'!J27</f>
        <v>0</v>
      </c>
      <c r="G24" s="71">
        <f>'PV pre L'!K28</f>
        <v>0</v>
      </c>
      <c r="H24" s="71">
        <f>'PV pre L'!L28</f>
        <v>0</v>
      </c>
      <c r="I24" s="71">
        <f>'PV pre L'!M28</f>
        <v>0</v>
      </c>
      <c r="J24" s="71">
        <f>'PV pre L'!N28</f>
        <v>0</v>
      </c>
      <c r="K24" s="368">
        <f t="shared" si="3"/>
        <v>0</v>
      </c>
      <c r="L24" s="365">
        <f>'PV pre L'!R28</f>
        <v>0</v>
      </c>
      <c r="M24" s="365">
        <f>'PV pre L'!S28</f>
        <v>0</v>
      </c>
      <c r="N24" s="365">
        <f>'PV pre L'!T28</f>
        <v>0</v>
      </c>
      <c r="O24" s="365">
        <f>'PV pre L'!U28</f>
        <v>0</v>
      </c>
      <c r="P24" s="365">
        <f t="shared" si="6"/>
        <v>0</v>
      </c>
      <c r="Q24" s="365">
        <f t="shared" si="7"/>
        <v>0</v>
      </c>
      <c r="R24" s="368">
        <f t="shared" si="8"/>
        <v>0</v>
      </c>
      <c r="S24" s="457"/>
      <c r="T24" s="366">
        <f t="shared" si="4"/>
        <v>0</v>
      </c>
      <c r="U24" s="367">
        <f t="shared" si="4"/>
        <v>0</v>
      </c>
      <c r="V24" s="394">
        <f t="shared" si="5"/>
        <v>0</v>
      </c>
    </row>
    <row r="25" spans="1:22" ht="30" customHeight="1" x14ac:dyDescent="0.2">
      <c r="A25" s="66">
        <v>16</v>
      </c>
      <c r="B25" s="453" t="s">
        <v>109</v>
      </c>
      <c r="C25" s="450">
        <f>PMÚ!G29</f>
        <v>0</v>
      </c>
      <c r="D25" s="108">
        <f>PMÚ!H29</f>
        <v>0</v>
      </c>
      <c r="E25" s="71">
        <f>PMÚ!I27</f>
        <v>0</v>
      </c>
      <c r="F25" s="71">
        <f>PMÚ!J27</f>
        <v>0</v>
      </c>
      <c r="G25" s="71">
        <f>PMÚ!K28</f>
        <v>0</v>
      </c>
      <c r="H25" s="71">
        <f>PMÚ!L28</f>
        <v>0</v>
      </c>
      <c r="I25" s="71">
        <f>PMÚ!M28</f>
        <v>0</v>
      </c>
      <c r="J25" s="71">
        <f>PMÚ!N28</f>
        <v>0</v>
      </c>
      <c r="K25" s="368">
        <f t="shared" si="3"/>
        <v>0</v>
      </c>
      <c r="L25" s="365">
        <f>PMÚ!R28</f>
        <v>0</v>
      </c>
      <c r="M25" s="365">
        <f>PMÚ!S28</f>
        <v>0</v>
      </c>
      <c r="N25" s="365">
        <f>PMÚ!T28</f>
        <v>0</v>
      </c>
      <c r="O25" s="365">
        <f>PMÚ!U28</f>
        <v>0</v>
      </c>
      <c r="P25" s="365">
        <f t="shared" si="6"/>
        <v>0</v>
      </c>
      <c r="Q25" s="365">
        <f t="shared" si="7"/>
        <v>0</v>
      </c>
      <c r="R25" s="368">
        <f t="shared" si="8"/>
        <v>0</v>
      </c>
      <c r="S25" s="457"/>
      <c r="T25" s="366">
        <f t="shared" si="4"/>
        <v>0</v>
      </c>
      <c r="U25" s="367">
        <f t="shared" si="4"/>
        <v>0</v>
      </c>
      <c r="V25" s="394">
        <f t="shared" si="5"/>
        <v>0</v>
      </c>
    </row>
    <row r="26" spans="1:22" ht="30" customHeight="1" x14ac:dyDescent="0.2">
      <c r="A26" s="66">
        <v>17</v>
      </c>
      <c r="B26" s="453" t="s">
        <v>110</v>
      </c>
      <c r="C26" s="450">
        <f>MIRRI!G29</f>
        <v>0</v>
      </c>
      <c r="D26" s="108">
        <f>MIRRI!H29</f>
        <v>194456</v>
      </c>
      <c r="E26" s="71">
        <f>MIRRI!I27</f>
        <v>0</v>
      </c>
      <c r="F26" s="71">
        <f>MIRRI!J27</f>
        <v>0</v>
      </c>
      <c r="G26" s="71">
        <f>MIRRI!K28</f>
        <v>0</v>
      </c>
      <c r="H26" s="71">
        <f>MIRRI!L28</f>
        <v>76176</v>
      </c>
      <c r="I26" s="71">
        <f>MIRRI!M28</f>
        <v>0</v>
      </c>
      <c r="J26" s="71">
        <f>MIRRI!N28</f>
        <v>118280</v>
      </c>
      <c r="K26" s="368">
        <f t="shared" si="3"/>
        <v>194456</v>
      </c>
      <c r="L26" s="365">
        <f>MIRRI!R28</f>
        <v>0</v>
      </c>
      <c r="M26" s="365">
        <f>MIRRI!S28</f>
        <v>0</v>
      </c>
      <c r="N26" s="365">
        <f>MIRRI!T28</f>
        <v>0</v>
      </c>
      <c r="O26" s="365">
        <f>MIRRI!U28</f>
        <v>0</v>
      </c>
      <c r="P26" s="365">
        <f t="shared" si="6"/>
        <v>0</v>
      </c>
      <c r="Q26" s="365">
        <f t="shared" si="7"/>
        <v>0</v>
      </c>
      <c r="R26" s="368">
        <f t="shared" si="8"/>
        <v>0</v>
      </c>
      <c r="S26" s="457"/>
      <c r="T26" s="366">
        <f t="shared" si="4"/>
        <v>0</v>
      </c>
      <c r="U26" s="367">
        <f t="shared" si="4"/>
        <v>194456</v>
      </c>
      <c r="V26" s="394">
        <f t="shared" si="5"/>
        <v>194456</v>
      </c>
    </row>
    <row r="27" spans="1:22" ht="30" customHeight="1" x14ac:dyDescent="0.2">
      <c r="A27" s="66">
        <v>18</v>
      </c>
      <c r="B27" s="454" t="s">
        <v>111</v>
      </c>
      <c r="C27" s="450">
        <f>ŠÚ!G29</f>
        <v>888</v>
      </c>
      <c r="D27" s="108">
        <f>ŠÚ!H29</f>
        <v>5074558</v>
      </c>
      <c r="E27" s="71">
        <f>ŠÚ!I27</f>
        <v>0</v>
      </c>
      <c r="F27" s="71">
        <f>ŠÚ!J27</f>
        <v>0</v>
      </c>
      <c r="G27" s="71">
        <f>ŠÚ!K28</f>
        <v>287</v>
      </c>
      <c r="H27" s="71">
        <f>ŠÚ!L28</f>
        <v>4969109</v>
      </c>
      <c r="I27" s="71">
        <f>ŠÚ!M28</f>
        <v>601</v>
      </c>
      <c r="J27" s="71">
        <f>ŠÚ!N28</f>
        <v>105449</v>
      </c>
      <c r="K27" s="368">
        <f t="shared" si="3"/>
        <v>5072782</v>
      </c>
      <c r="L27" s="365">
        <f>ŠÚ!R28</f>
        <v>0</v>
      </c>
      <c r="M27" s="365">
        <f>ŠÚ!S28</f>
        <v>0</v>
      </c>
      <c r="N27" s="365">
        <f>ŠÚ!T28</f>
        <v>0</v>
      </c>
      <c r="O27" s="365">
        <f>ŠÚ!U28</f>
        <v>0</v>
      </c>
      <c r="P27" s="365">
        <f t="shared" si="6"/>
        <v>0</v>
      </c>
      <c r="Q27" s="365">
        <f t="shared" si="7"/>
        <v>0</v>
      </c>
      <c r="R27" s="368">
        <f t="shared" si="8"/>
        <v>0</v>
      </c>
      <c r="S27" s="457"/>
      <c r="T27" s="366">
        <f t="shared" ref="T27:U42" si="9">C27+P27</f>
        <v>888</v>
      </c>
      <c r="U27" s="367">
        <f t="shared" si="9"/>
        <v>5074558</v>
      </c>
      <c r="V27" s="394">
        <f t="shared" si="5"/>
        <v>5072782</v>
      </c>
    </row>
    <row r="28" spans="1:22" ht="30" customHeight="1" x14ac:dyDescent="0.2">
      <c r="A28" s="66">
        <v>19</v>
      </c>
      <c r="B28" s="453" t="s">
        <v>112</v>
      </c>
      <c r="C28" s="450">
        <f>ÚGKK!G29</f>
        <v>0</v>
      </c>
      <c r="D28" s="108">
        <f>ÚGKK!H29</f>
        <v>0</v>
      </c>
      <c r="E28" s="71">
        <f>ÚGKK!I27</f>
        <v>0</v>
      </c>
      <c r="F28" s="71">
        <f>ÚGKK!J27</f>
        <v>0</v>
      </c>
      <c r="G28" s="71">
        <f>ÚGKK!K28</f>
        <v>0</v>
      </c>
      <c r="H28" s="71">
        <f>ÚGKK!L28</f>
        <v>0</v>
      </c>
      <c r="I28" s="71">
        <f>ÚGKK!M28</f>
        <v>0</v>
      </c>
      <c r="J28" s="71">
        <f>ÚGKK!N28</f>
        <v>0</v>
      </c>
      <c r="K28" s="368">
        <f t="shared" si="3"/>
        <v>0</v>
      </c>
      <c r="L28" s="365">
        <f>ÚGKK!R28</f>
        <v>0</v>
      </c>
      <c r="M28" s="365">
        <f>ÚGKK!S28</f>
        <v>0</v>
      </c>
      <c r="N28" s="365">
        <f>ÚGKK!T28</f>
        <v>0</v>
      </c>
      <c r="O28" s="365">
        <f>ÚGKK!U28</f>
        <v>0</v>
      </c>
      <c r="P28" s="365">
        <f t="shared" si="6"/>
        <v>0</v>
      </c>
      <c r="Q28" s="365">
        <f t="shared" si="7"/>
        <v>0</v>
      </c>
      <c r="R28" s="368">
        <f t="shared" si="8"/>
        <v>0</v>
      </c>
      <c r="S28" s="457"/>
      <c r="T28" s="366">
        <f t="shared" si="9"/>
        <v>0</v>
      </c>
      <c r="U28" s="367">
        <f t="shared" si="9"/>
        <v>0</v>
      </c>
      <c r="V28" s="394">
        <f t="shared" si="5"/>
        <v>0</v>
      </c>
    </row>
    <row r="29" spans="1:22" ht="30" customHeight="1" x14ac:dyDescent="0.2">
      <c r="A29" s="66">
        <v>20</v>
      </c>
      <c r="B29" s="453" t="s">
        <v>113</v>
      </c>
      <c r="C29" s="450">
        <f>ÚJD!G29</f>
        <v>1234500</v>
      </c>
      <c r="D29" s="108">
        <f>ÚJD!H29</f>
        <v>1836558</v>
      </c>
      <c r="E29" s="71">
        <f>ÚJD!I27</f>
        <v>950050</v>
      </c>
      <c r="F29" s="71">
        <f>ÚJD!J27</f>
        <v>40</v>
      </c>
      <c r="G29" s="71">
        <f>ÚJD!K28</f>
        <v>164</v>
      </c>
      <c r="H29" s="71">
        <f>ÚJD!L28</f>
        <v>0</v>
      </c>
      <c r="I29" s="71">
        <f>ÚJD!M28</f>
        <v>284286</v>
      </c>
      <c r="J29" s="71">
        <f>ÚJD!N28</f>
        <v>1836518</v>
      </c>
      <c r="K29" s="368">
        <f t="shared" si="3"/>
        <v>-632442</v>
      </c>
      <c r="L29" s="365">
        <f>ÚJD!R28</f>
        <v>0</v>
      </c>
      <c r="M29" s="365">
        <f>ÚJD!S28</f>
        <v>0</v>
      </c>
      <c r="N29" s="365">
        <f>ÚJD!T28</f>
        <v>0</v>
      </c>
      <c r="O29" s="365">
        <f>ÚJD!U28</f>
        <v>0</v>
      </c>
      <c r="P29" s="365">
        <f t="shared" si="6"/>
        <v>0</v>
      </c>
      <c r="Q29" s="365">
        <f t="shared" si="7"/>
        <v>0</v>
      </c>
      <c r="R29" s="368">
        <f t="shared" si="8"/>
        <v>0</v>
      </c>
      <c r="S29" s="457"/>
      <c r="T29" s="366">
        <f t="shared" si="9"/>
        <v>1234500</v>
      </c>
      <c r="U29" s="367">
        <f t="shared" si="9"/>
        <v>1836558</v>
      </c>
      <c r="V29" s="394">
        <f t="shared" si="5"/>
        <v>-632442</v>
      </c>
    </row>
    <row r="30" spans="1:22" ht="30" customHeight="1" x14ac:dyDescent="0.2">
      <c r="A30" s="66">
        <v>21</v>
      </c>
      <c r="B30" s="454" t="s">
        <v>114</v>
      </c>
      <c r="C30" s="450">
        <f>ÚNMS!G29</f>
        <v>3258</v>
      </c>
      <c r="D30" s="108">
        <f>ÚNMS!H29</f>
        <v>8578</v>
      </c>
      <c r="E30" s="71">
        <f>ÚNMS!I27</f>
        <v>0</v>
      </c>
      <c r="F30" s="71">
        <f>ÚNMS!J27</f>
        <v>0</v>
      </c>
      <c r="G30" s="71">
        <f>ÚNMS!K28</f>
        <v>3258</v>
      </c>
      <c r="H30" s="71">
        <f>ÚNMS!L28</f>
        <v>23</v>
      </c>
      <c r="I30" s="71">
        <f>ÚNMS!M28</f>
        <v>0</v>
      </c>
      <c r="J30" s="71">
        <f>ÚNMS!N28</f>
        <v>8555</v>
      </c>
      <c r="K30" s="368">
        <f t="shared" si="3"/>
        <v>2062</v>
      </c>
      <c r="L30" s="365">
        <f>ÚNMS!R28</f>
        <v>0</v>
      </c>
      <c r="M30" s="365">
        <f>ÚNMS!S28</f>
        <v>0</v>
      </c>
      <c r="N30" s="365">
        <f>ÚNMS!T28</f>
        <v>0</v>
      </c>
      <c r="O30" s="365">
        <f>ÚNMS!U28</f>
        <v>0</v>
      </c>
      <c r="P30" s="365">
        <f t="shared" si="6"/>
        <v>0</v>
      </c>
      <c r="Q30" s="365">
        <f t="shared" si="7"/>
        <v>0</v>
      </c>
      <c r="R30" s="368">
        <f t="shared" si="8"/>
        <v>0</v>
      </c>
      <c r="S30" s="457"/>
      <c r="T30" s="366">
        <f t="shared" si="9"/>
        <v>3258</v>
      </c>
      <c r="U30" s="367">
        <f t="shared" si="9"/>
        <v>8578</v>
      </c>
      <c r="V30" s="394">
        <f t="shared" si="5"/>
        <v>2062</v>
      </c>
    </row>
    <row r="31" spans="1:22" ht="30" customHeight="1" x14ac:dyDescent="0.2">
      <c r="A31" s="66">
        <v>22</v>
      </c>
      <c r="B31" s="454" t="s">
        <v>140</v>
      </c>
      <c r="C31" s="450">
        <f>ÚREKPS!G29</f>
        <v>46685704</v>
      </c>
      <c r="D31" s="108">
        <f>ÚREKPS!H29</f>
        <v>0</v>
      </c>
      <c r="E31" s="71">
        <f>ÚREKPS!I27</f>
        <v>0</v>
      </c>
      <c r="F31" s="71">
        <f>ÚREKPS!J27</f>
        <v>0</v>
      </c>
      <c r="G31" s="71">
        <f>ÚREKPS!K28</f>
        <v>0</v>
      </c>
      <c r="H31" s="71">
        <f>ÚREKPS!L28</f>
        <v>0</v>
      </c>
      <c r="I31" s="71">
        <f>ÚREKPS!M28</f>
        <v>46685704</v>
      </c>
      <c r="J31" s="71">
        <f>ÚREKPS!N28</f>
        <v>0</v>
      </c>
      <c r="K31" s="368">
        <f t="shared" si="3"/>
        <v>-93371408</v>
      </c>
      <c r="L31" s="365">
        <f>ÚREKPS!R28</f>
        <v>0</v>
      </c>
      <c r="M31" s="365">
        <f>ÚREKPS!S28</f>
        <v>0</v>
      </c>
      <c r="N31" s="365">
        <f>ÚREKPS!T28</f>
        <v>0</v>
      </c>
      <c r="O31" s="365">
        <f>ÚREKPS!U28</f>
        <v>0</v>
      </c>
      <c r="P31" s="365">
        <f t="shared" si="6"/>
        <v>0</v>
      </c>
      <c r="Q31" s="365">
        <f t="shared" si="7"/>
        <v>0</v>
      </c>
      <c r="R31" s="368">
        <f t="shared" si="8"/>
        <v>0</v>
      </c>
      <c r="S31" s="457"/>
      <c r="T31" s="366">
        <f t="shared" si="9"/>
        <v>46685704</v>
      </c>
      <c r="U31" s="367">
        <f t="shared" si="9"/>
        <v>0</v>
      </c>
      <c r="V31" s="394">
        <f t="shared" si="5"/>
        <v>-93371408</v>
      </c>
    </row>
    <row r="32" spans="1:22" ht="30" customHeight="1" x14ac:dyDescent="0.2">
      <c r="A32" s="66">
        <v>23</v>
      </c>
      <c r="B32" s="454" t="s">
        <v>141</v>
      </c>
      <c r="C32" s="450">
        <f>ÚRSO!G29</f>
        <v>13867051</v>
      </c>
      <c r="D32" s="108">
        <f>ÚRSO!H29</f>
        <v>101185816</v>
      </c>
      <c r="E32" s="71">
        <f>ÚRSO!I27</f>
        <v>0</v>
      </c>
      <c r="F32" s="71">
        <f>ÚRSO!J27</f>
        <v>0</v>
      </c>
      <c r="G32" s="71">
        <f>ÚRSO!K28</f>
        <v>6452326</v>
      </c>
      <c r="H32" s="71">
        <f>ÚRSO!L28</f>
        <v>35138903</v>
      </c>
      <c r="I32" s="71">
        <f>ÚRSO!M28</f>
        <v>7414725</v>
      </c>
      <c r="J32" s="71">
        <f>ÚRSO!N28</f>
        <v>66046913</v>
      </c>
      <c r="K32" s="368">
        <f t="shared" si="3"/>
        <v>73451714</v>
      </c>
      <c r="L32" s="365">
        <f>ÚRSO!R28</f>
        <v>0</v>
      </c>
      <c r="M32" s="365">
        <f>ÚRSO!S28</f>
        <v>2796570</v>
      </c>
      <c r="N32" s="365">
        <f>ÚRSO!T28</f>
        <v>0</v>
      </c>
      <c r="O32" s="365">
        <f>ÚRSO!U28</f>
        <v>147224</v>
      </c>
      <c r="P32" s="365">
        <f t="shared" si="6"/>
        <v>0</v>
      </c>
      <c r="Q32" s="365">
        <f t="shared" si="7"/>
        <v>-2649346</v>
      </c>
      <c r="R32" s="368">
        <f t="shared" si="8"/>
        <v>-2649346</v>
      </c>
      <c r="S32" s="457"/>
      <c r="T32" s="366">
        <f>C32+P32</f>
        <v>13867051</v>
      </c>
      <c r="U32" s="367">
        <f t="shared" si="9"/>
        <v>98536470</v>
      </c>
      <c r="V32" s="394">
        <f t="shared" si="5"/>
        <v>70802368</v>
      </c>
    </row>
    <row r="33" spans="1:22" ht="30" customHeight="1" x14ac:dyDescent="0.2">
      <c r="A33" s="66">
        <v>22</v>
      </c>
      <c r="B33" s="454" t="s">
        <v>115</v>
      </c>
      <c r="C33" s="450">
        <f>ÚVO!G29</f>
        <v>0</v>
      </c>
      <c r="D33" s="108">
        <f>ÚVO!H29</f>
        <v>0</v>
      </c>
      <c r="E33" s="71">
        <f>ÚVO!I27</f>
        <v>0</v>
      </c>
      <c r="F33" s="71">
        <f>ÚVO!J27</f>
        <v>0</v>
      </c>
      <c r="G33" s="71">
        <f>ÚVO!K28</f>
        <v>0</v>
      </c>
      <c r="H33" s="71">
        <f>ÚVO!L28</f>
        <v>0</v>
      </c>
      <c r="I33" s="71">
        <f>ÚVO!M28</f>
        <v>0</v>
      </c>
      <c r="J33" s="71">
        <f>ÚVO!N28</f>
        <v>0</v>
      </c>
      <c r="K33" s="368">
        <f t="shared" si="3"/>
        <v>0</v>
      </c>
      <c r="L33" s="365">
        <f>ÚVO!R28</f>
        <v>0</v>
      </c>
      <c r="M33" s="365">
        <f>ÚVO!S28</f>
        <v>0</v>
      </c>
      <c r="N33" s="365">
        <f>ÚVO!T28</f>
        <v>0</v>
      </c>
      <c r="O33" s="365">
        <f>ÚVO!U28</f>
        <v>0</v>
      </c>
      <c r="P33" s="365">
        <f t="shared" si="6"/>
        <v>0</v>
      </c>
      <c r="Q33" s="365">
        <f t="shared" si="7"/>
        <v>0</v>
      </c>
      <c r="R33" s="368">
        <f t="shared" si="8"/>
        <v>0</v>
      </c>
      <c r="S33" s="457"/>
      <c r="T33" s="366">
        <f t="shared" si="9"/>
        <v>0</v>
      </c>
      <c r="U33" s="367">
        <f t="shared" si="9"/>
        <v>0</v>
      </c>
      <c r="V33" s="394">
        <f t="shared" si="5"/>
        <v>0</v>
      </c>
    </row>
    <row r="34" spans="1:22" ht="30" customHeight="1" x14ac:dyDescent="0.2">
      <c r="A34" s="66">
        <v>23</v>
      </c>
      <c r="B34" s="454" t="s">
        <v>116</v>
      </c>
      <c r="C34" s="450">
        <f>ÚPV!G29</f>
        <v>1249430</v>
      </c>
      <c r="D34" s="108">
        <f>ÚPV!H29</f>
        <v>45908</v>
      </c>
      <c r="E34" s="71">
        <f>ÚPV!I27</f>
        <v>0</v>
      </c>
      <c r="F34" s="71">
        <f>ÚPV!J27</f>
        <v>0</v>
      </c>
      <c r="G34" s="71">
        <f>ÚPV!K28</f>
        <v>0</v>
      </c>
      <c r="H34" s="71">
        <f>ÚPV!L28</f>
        <v>0</v>
      </c>
      <c r="I34" s="71">
        <f>ÚPV!M28</f>
        <v>1249430</v>
      </c>
      <c r="J34" s="71">
        <f>ÚPV!N28</f>
        <v>45908</v>
      </c>
      <c r="K34" s="368">
        <f t="shared" si="3"/>
        <v>-2452952</v>
      </c>
      <c r="L34" s="365">
        <f>ÚPV!R28</f>
        <v>0</v>
      </c>
      <c r="M34" s="365">
        <f>ÚPV!S28</f>
        <v>0</v>
      </c>
      <c r="N34" s="365">
        <f>ÚPV!T28</f>
        <v>0</v>
      </c>
      <c r="O34" s="365">
        <f>ÚPV!U28</f>
        <v>0</v>
      </c>
      <c r="P34" s="365">
        <f t="shared" si="6"/>
        <v>0</v>
      </c>
      <c r="Q34" s="365">
        <f t="shared" si="7"/>
        <v>0</v>
      </c>
      <c r="R34" s="368">
        <f t="shared" si="8"/>
        <v>0</v>
      </c>
      <c r="S34" s="457"/>
      <c r="T34" s="366">
        <f t="shared" si="9"/>
        <v>1249430</v>
      </c>
      <c r="U34" s="367">
        <f t="shared" si="9"/>
        <v>45908</v>
      </c>
      <c r="V34" s="394">
        <f t="shared" si="5"/>
        <v>-2452952</v>
      </c>
    </row>
    <row r="35" spans="1:22" ht="30" customHeight="1" x14ac:dyDescent="0.2">
      <c r="A35" s="66">
        <v>24</v>
      </c>
      <c r="B35" s="454" t="s">
        <v>117</v>
      </c>
      <c r="C35" s="450">
        <f>SŠHR!G29</f>
        <v>0</v>
      </c>
      <c r="D35" s="108">
        <f>SŠHR!H29</f>
        <v>0</v>
      </c>
      <c r="E35" s="71">
        <f>SŠHR!I27</f>
        <v>0</v>
      </c>
      <c r="F35" s="71">
        <f>SŠHR!J27</f>
        <v>0</v>
      </c>
      <c r="G35" s="71">
        <f>SŠHR!K28</f>
        <v>0</v>
      </c>
      <c r="H35" s="71">
        <f>SŠHR!L28</f>
        <v>0</v>
      </c>
      <c r="I35" s="71">
        <f>SŠHR!M28</f>
        <v>0</v>
      </c>
      <c r="J35" s="71">
        <f>SŠHR!N28</f>
        <v>0</v>
      </c>
      <c r="K35" s="368">
        <f t="shared" si="3"/>
        <v>0</v>
      </c>
      <c r="L35" s="365">
        <f>SŠHR!R28</f>
        <v>0</v>
      </c>
      <c r="M35" s="365">
        <f>SŠHR!S28</f>
        <v>0</v>
      </c>
      <c r="N35" s="365">
        <f>SŠHR!T28</f>
        <v>0</v>
      </c>
      <c r="O35" s="365">
        <f>SŠHR!U28</f>
        <v>0</v>
      </c>
      <c r="P35" s="365">
        <f t="shared" si="6"/>
        <v>0</v>
      </c>
      <c r="Q35" s="365">
        <f t="shared" si="7"/>
        <v>0</v>
      </c>
      <c r="R35" s="368">
        <f t="shared" si="8"/>
        <v>0</v>
      </c>
      <c r="S35" s="457"/>
      <c r="T35" s="366">
        <f t="shared" si="9"/>
        <v>0</v>
      </c>
      <c r="U35" s="367">
        <f t="shared" si="9"/>
        <v>0</v>
      </c>
      <c r="V35" s="394">
        <f t="shared" si="5"/>
        <v>0</v>
      </c>
    </row>
    <row r="36" spans="1:22" ht="30" customHeight="1" x14ac:dyDescent="0.2">
      <c r="A36" s="66">
        <v>25</v>
      </c>
      <c r="B36" s="454" t="s">
        <v>118</v>
      </c>
      <c r="C36" s="450">
        <f>NBÚ!G29</f>
        <v>0</v>
      </c>
      <c r="D36" s="108">
        <f>NBÚ!H29</f>
        <v>0</v>
      </c>
      <c r="E36" s="71">
        <f>NBÚ!I27</f>
        <v>0</v>
      </c>
      <c r="F36" s="71">
        <f>NBÚ!J27</f>
        <v>0</v>
      </c>
      <c r="G36" s="71">
        <f>NBÚ!K28</f>
        <v>0</v>
      </c>
      <c r="H36" s="71">
        <f>NBÚ!L28</f>
        <v>0</v>
      </c>
      <c r="I36" s="71">
        <f>NBÚ!M28</f>
        <v>0</v>
      </c>
      <c r="J36" s="71">
        <f>NBÚ!N28</f>
        <v>0</v>
      </c>
      <c r="K36" s="368">
        <f t="shared" si="3"/>
        <v>0</v>
      </c>
      <c r="L36" s="365">
        <f>NBÚ!R28</f>
        <v>0</v>
      </c>
      <c r="M36" s="365">
        <f>NBÚ!S28</f>
        <v>0</v>
      </c>
      <c r="N36" s="365">
        <f>NBÚ!T28</f>
        <v>0</v>
      </c>
      <c r="O36" s="365">
        <f>NBÚ!U28</f>
        <v>0</v>
      </c>
      <c r="P36" s="365">
        <f t="shared" si="6"/>
        <v>0</v>
      </c>
      <c r="Q36" s="365">
        <f t="shared" si="7"/>
        <v>0</v>
      </c>
      <c r="R36" s="368">
        <f t="shared" si="8"/>
        <v>0</v>
      </c>
      <c r="S36" s="457"/>
      <c r="T36" s="366">
        <f t="shared" si="9"/>
        <v>0</v>
      </c>
      <c r="U36" s="367">
        <f t="shared" si="9"/>
        <v>0</v>
      </c>
      <c r="V36" s="394">
        <f t="shared" si="5"/>
        <v>0</v>
      </c>
    </row>
    <row r="37" spans="1:22" ht="30" customHeight="1" x14ac:dyDescent="0.2">
      <c r="A37" s="66">
        <v>26</v>
      </c>
      <c r="B37" s="454" t="s">
        <v>102</v>
      </c>
      <c r="C37" s="450">
        <f>NBS!G30</f>
        <v>3807272</v>
      </c>
      <c r="D37" s="108">
        <f>NBS!H30</f>
        <v>9792046</v>
      </c>
      <c r="E37" s="71">
        <f>NBS!I28</f>
        <v>0</v>
      </c>
      <c r="F37" s="71">
        <f>NBS!J28</f>
        <v>0</v>
      </c>
      <c r="G37" s="71">
        <f>NBS!K29</f>
        <v>438000</v>
      </c>
      <c r="H37" s="71">
        <f>NBS!L29</f>
        <v>2651256</v>
      </c>
      <c r="I37" s="71">
        <f>NBS!M29</f>
        <v>3369272</v>
      </c>
      <c r="J37" s="71">
        <f>NBS!N29</f>
        <v>7140790</v>
      </c>
      <c r="K37" s="368">
        <f t="shared" si="3"/>
        <v>2177502</v>
      </c>
      <c r="L37" s="365">
        <f>NBS!R29</f>
        <v>0</v>
      </c>
      <c r="M37" s="365">
        <f>NBS!S29</f>
        <v>0</v>
      </c>
      <c r="N37" s="365">
        <f>NBS!T29</f>
        <v>0</v>
      </c>
      <c r="O37" s="365">
        <f>NBS!U29</f>
        <v>0</v>
      </c>
      <c r="P37" s="365">
        <f t="shared" si="6"/>
        <v>0</v>
      </c>
      <c r="Q37" s="365">
        <f t="shared" si="7"/>
        <v>0</v>
      </c>
      <c r="R37" s="368">
        <f t="shared" si="8"/>
        <v>0</v>
      </c>
      <c r="S37" s="457"/>
      <c r="T37" s="366">
        <f t="shared" si="9"/>
        <v>3807272</v>
      </c>
      <c r="U37" s="367">
        <f t="shared" si="9"/>
        <v>9792046</v>
      </c>
      <c r="V37" s="394">
        <f t="shared" si="5"/>
        <v>2177502</v>
      </c>
    </row>
    <row r="38" spans="1:22" ht="30" customHeight="1" x14ac:dyDescent="0.2">
      <c r="A38" s="66">
        <v>27</v>
      </c>
      <c r="B38" s="454" t="s">
        <v>119</v>
      </c>
      <c r="C38" s="450">
        <f>ÚOOÚ!G29</f>
        <v>0</v>
      </c>
      <c r="D38" s="108">
        <f>ÚOOÚ!H29</f>
        <v>0</v>
      </c>
      <c r="E38" s="71">
        <f>ÚOOÚ!I27</f>
        <v>0</v>
      </c>
      <c r="F38" s="71">
        <f>ÚOOÚ!J27</f>
        <v>0</v>
      </c>
      <c r="G38" s="71">
        <f>ÚOOÚ!K28</f>
        <v>0</v>
      </c>
      <c r="H38" s="71">
        <f>ÚOOÚ!L28</f>
        <v>0</v>
      </c>
      <c r="I38" s="71">
        <f>ÚOOÚ!M28</f>
        <v>0</v>
      </c>
      <c r="J38" s="71">
        <f>ÚOOÚ!N28</f>
        <v>0</v>
      </c>
      <c r="K38" s="368">
        <f t="shared" si="3"/>
        <v>0</v>
      </c>
      <c r="L38" s="365">
        <f>ÚOOÚ!R28</f>
        <v>0</v>
      </c>
      <c r="M38" s="365">
        <f>ÚOOÚ!S28</f>
        <v>0</v>
      </c>
      <c r="N38" s="365">
        <f>ÚOOÚ!T28</f>
        <v>0</v>
      </c>
      <c r="O38" s="365">
        <f>ÚOOÚ!U28</f>
        <v>0</v>
      </c>
      <c r="P38" s="365">
        <f t="shared" si="6"/>
        <v>0</v>
      </c>
      <c r="Q38" s="365">
        <f t="shared" si="7"/>
        <v>0</v>
      </c>
      <c r="R38" s="368">
        <f t="shared" si="8"/>
        <v>0</v>
      </c>
      <c r="S38" s="457"/>
      <c r="T38" s="366">
        <f t="shared" si="9"/>
        <v>0</v>
      </c>
      <c r="U38" s="367">
        <f t="shared" si="9"/>
        <v>0</v>
      </c>
      <c r="V38" s="394">
        <f t="shared" si="5"/>
        <v>0</v>
      </c>
    </row>
    <row r="39" spans="1:22" ht="30" customHeight="1" x14ac:dyDescent="0.2">
      <c r="A39" s="66">
        <v>28</v>
      </c>
      <c r="B39" s="454" t="s">
        <v>120</v>
      </c>
      <c r="C39" s="450">
        <f>GP!G29</f>
        <v>0</v>
      </c>
      <c r="D39" s="108">
        <f>GP!H29</f>
        <v>0</v>
      </c>
      <c r="E39" s="71">
        <f>GP!I27</f>
        <v>0</v>
      </c>
      <c r="F39" s="71">
        <f>GP!J27</f>
        <v>0</v>
      </c>
      <c r="G39" s="71">
        <f>GP!K28</f>
        <v>0</v>
      </c>
      <c r="H39" s="71">
        <f>GP!L28</f>
        <v>0</v>
      </c>
      <c r="I39" s="71">
        <f>GP!M28</f>
        <v>0</v>
      </c>
      <c r="J39" s="71">
        <f>GP!N28</f>
        <v>0</v>
      </c>
      <c r="K39" s="368">
        <f t="shared" si="3"/>
        <v>0</v>
      </c>
      <c r="L39" s="365">
        <f>GP!R28</f>
        <v>0</v>
      </c>
      <c r="M39" s="365">
        <f>GP!S28</f>
        <v>0</v>
      </c>
      <c r="N39" s="365">
        <f>GP!T28</f>
        <v>0</v>
      </c>
      <c r="O39" s="365">
        <f>GP!U28</f>
        <v>0</v>
      </c>
      <c r="P39" s="365">
        <f t="shared" si="6"/>
        <v>0</v>
      </c>
      <c r="Q39" s="365">
        <f t="shared" si="7"/>
        <v>0</v>
      </c>
      <c r="R39" s="368">
        <f t="shared" si="8"/>
        <v>0</v>
      </c>
      <c r="S39" s="457"/>
      <c r="T39" s="366">
        <f t="shared" si="9"/>
        <v>0</v>
      </c>
      <c r="U39" s="367">
        <f t="shared" si="9"/>
        <v>0</v>
      </c>
      <c r="V39" s="394">
        <f t="shared" si="5"/>
        <v>0</v>
      </c>
    </row>
    <row r="40" spans="1:22" ht="30" customHeight="1" x14ac:dyDescent="0.2">
      <c r="A40" s="66">
        <v>29</v>
      </c>
      <c r="B40" s="454" t="s">
        <v>121</v>
      </c>
      <c r="C40" s="450">
        <f>NKÚ!G29</f>
        <v>0</v>
      </c>
      <c r="D40" s="108">
        <f>NKÚ!H29</f>
        <v>0</v>
      </c>
      <c r="E40" s="71">
        <f>NKÚ!I27</f>
        <v>0</v>
      </c>
      <c r="F40" s="71">
        <f>NKÚ!J27</f>
        <v>0</v>
      </c>
      <c r="G40" s="71">
        <f>NKÚ!K28</f>
        <v>0</v>
      </c>
      <c r="H40" s="71">
        <f>NKÚ!L28</f>
        <v>0</v>
      </c>
      <c r="I40" s="71">
        <f>NKÚ!M28</f>
        <v>0</v>
      </c>
      <c r="J40" s="71">
        <f>NKÚ!N28</f>
        <v>0</v>
      </c>
      <c r="K40" s="368">
        <f t="shared" si="3"/>
        <v>0</v>
      </c>
      <c r="L40" s="365">
        <f>NKÚ!R28</f>
        <v>0</v>
      </c>
      <c r="M40" s="365">
        <f>NKÚ!S28</f>
        <v>0</v>
      </c>
      <c r="N40" s="365">
        <f>NKÚ!T28</f>
        <v>0</v>
      </c>
      <c r="O40" s="365">
        <f>NKÚ!U28</f>
        <v>0</v>
      </c>
      <c r="P40" s="365">
        <f t="shared" si="6"/>
        <v>0</v>
      </c>
      <c r="Q40" s="365">
        <f t="shared" si="7"/>
        <v>0</v>
      </c>
      <c r="R40" s="368">
        <f t="shared" si="8"/>
        <v>0</v>
      </c>
      <c r="S40" s="457"/>
      <c r="T40" s="366">
        <f t="shared" si="9"/>
        <v>0</v>
      </c>
      <c r="U40" s="367">
        <f t="shared" si="9"/>
        <v>0</v>
      </c>
      <c r="V40" s="394">
        <f t="shared" si="5"/>
        <v>0</v>
      </c>
    </row>
    <row r="41" spans="1:22" ht="30" customHeight="1" x14ac:dyDescent="0.2">
      <c r="A41" s="66">
        <v>30</v>
      </c>
      <c r="B41" s="454" t="s">
        <v>717</v>
      </c>
      <c r="C41" s="450">
        <f>MCRŠ!G29</f>
        <v>0</v>
      </c>
      <c r="D41" s="108">
        <f>MCRŠ!H29</f>
        <v>89850</v>
      </c>
      <c r="E41" s="71">
        <f>MCRŠ!I27</f>
        <v>0</v>
      </c>
      <c r="F41" s="71">
        <f>MCRŠ!J27</f>
        <v>0</v>
      </c>
      <c r="G41" s="71">
        <f>MCRŠ!K28</f>
        <v>0</v>
      </c>
      <c r="H41" s="71">
        <f>MCRŠ!L28</f>
        <v>0</v>
      </c>
      <c r="I41" s="71">
        <f>MCRŠ!M28</f>
        <v>0</v>
      </c>
      <c r="J41" s="71">
        <f>MCRŠ!N28</f>
        <v>89850</v>
      </c>
      <c r="K41" s="368">
        <f t="shared" si="3"/>
        <v>89850</v>
      </c>
      <c r="L41" s="365">
        <f>MCRŠ!R28</f>
        <v>0</v>
      </c>
      <c r="M41" s="365">
        <f>MCRŠ!S28</f>
        <v>0</v>
      </c>
      <c r="N41" s="365">
        <f>MCRŠ!T28</f>
        <v>0</v>
      </c>
      <c r="O41" s="365">
        <f>MCRŠ!U28</f>
        <v>0</v>
      </c>
      <c r="P41" s="365">
        <f t="shared" si="6"/>
        <v>0</v>
      </c>
      <c r="Q41" s="365">
        <f t="shared" si="7"/>
        <v>0</v>
      </c>
      <c r="R41" s="368">
        <f t="shared" si="8"/>
        <v>0</v>
      </c>
      <c r="S41" s="457"/>
      <c r="T41" s="366">
        <f t="shared" si="9"/>
        <v>0</v>
      </c>
      <c r="U41" s="367">
        <f t="shared" si="9"/>
        <v>89850</v>
      </c>
      <c r="V41" s="394">
        <f t="shared" si="5"/>
        <v>89850</v>
      </c>
    </row>
    <row r="42" spans="1:22" ht="30" customHeight="1" thickBot="1" x14ac:dyDescent="0.25">
      <c r="A42" s="444">
        <v>31</v>
      </c>
      <c r="B42" s="455" t="s">
        <v>142</v>
      </c>
      <c r="C42" s="451">
        <f>NRSR!H29</f>
        <v>12742560</v>
      </c>
      <c r="D42" s="445">
        <f>NRSR!I29</f>
        <v>0</v>
      </c>
      <c r="E42" s="446">
        <f>NRSR!J27</f>
        <v>0</v>
      </c>
      <c r="F42" s="446">
        <f>NRSR!K27</f>
        <v>0</v>
      </c>
      <c r="G42" s="446">
        <f>NRSR!L28</f>
        <v>0</v>
      </c>
      <c r="H42" s="446">
        <f>NRSR!M28</f>
        <v>0</v>
      </c>
      <c r="I42" s="446">
        <f>NRSR!N28</f>
        <v>12742560</v>
      </c>
      <c r="J42" s="446">
        <f>NRSR!O28</f>
        <v>0</v>
      </c>
      <c r="K42" s="447">
        <f t="shared" si="3"/>
        <v>-25485120</v>
      </c>
      <c r="L42" s="365">
        <f>NRSR!Q28</f>
        <v>0</v>
      </c>
      <c r="M42" s="365">
        <f>NRSR!R28</f>
        <v>0</v>
      </c>
      <c r="N42" s="365">
        <f>NRSR!S28</f>
        <v>0</v>
      </c>
      <c r="O42" s="365">
        <f>NRSR!T28</f>
        <v>0</v>
      </c>
      <c r="P42" s="365">
        <f t="shared" si="6"/>
        <v>0</v>
      </c>
      <c r="Q42" s="365">
        <f t="shared" si="7"/>
        <v>0</v>
      </c>
      <c r="R42" s="368">
        <f t="shared" si="8"/>
        <v>0</v>
      </c>
      <c r="S42" s="458"/>
      <c r="T42" s="376">
        <f>C42+P42</f>
        <v>12742560</v>
      </c>
      <c r="U42" s="377">
        <f t="shared" si="9"/>
        <v>0</v>
      </c>
      <c r="V42" s="394">
        <f t="shared" si="5"/>
        <v>-25485120</v>
      </c>
    </row>
    <row r="43" spans="1:22" ht="14.25" customHeight="1" outlineLevel="1" thickBot="1" x14ac:dyDescent="0.25">
      <c r="A43" s="1046" t="s">
        <v>62</v>
      </c>
      <c r="B43" s="1047"/>
      <c r="C43" s="389">
        <f>E43</f>
        <v>1577139</v>
      </c>
      <c r="D43" s="389">
        <f>F43</f>
        <v>161</v>
      </c>
      <c r="E43" s="434">
        <f t="shared" ref="E43:J43" si="10">SUM(E10:E42)</f>
        <v>1577139</v>
      </c>
      <c r="F43" s="434">
        <f t="shared" si="10"/>
        <v>161</v>
      </c>
      <c r="G43" s="434">
        <f t="shared" si="10"/>
        <v>13193126.359999999</v>
      </c>
      <c r="H43" s="434">
        <f t="shared" si="10"/>
        <v>70412174.319999993</v>
      </c>
      <c r="I43" s="435">
        <f t="shared" si="10"/>
        <v>270425523.75999999</v>
      </c>
      <c r="J43" s="434">
        <f t="shared" si="10"/>
        <v>203605610.17000002</v>
      </c>
      <c r="K43" s="436"/>
      <c r="L43" s="530"/>
      <c r="M43" s="531"/>
      <c r="N43" s="531"/>
      <c r="O43" s="531"/>
      <c r="P43" s="438"/>
      <c r="Q43" s="438"/>
      <c r="R43" s="439"/>
      <c r="T43" s="369"/>
      <c r="U43" s="370"/>
      <c r="V43" s="423"/>
    </row>
    <row r="44" spans="1:22" ht="15.75" outlineLevel="1" thickBot="1" x14ac:dyDescent="0.25">
      <c r="A44" s="1042" t="s">
        <v>159</v>
      </c>
      <c r="B44" s="1043"/>
      <c r="C44" s="76">
        <f>G43+I43</f>
        <v>283618650.12</v>
      </c>
      <c r="D44" s="76">
        <f>H43+J43</f>
        <v>274017784.49000001</v>
      </c>
      <c r="E44" s="63"/>
      <c r="F44" s="64"/>
      <c r="G44" s="106"/>
      <c r="H44" s="106"/>
      <c r="I44" s="63"/>
      <c r="J44" s="64"/>
      <c r="K44" s="427"/>
      <c r="L44" s="532">
        <f t="shared" ref="L44:O44" si="11">SUM(L10:L43)</f>
        <v>888833</v>
      </c>
      <c r="M44" s="533">
        <f t="shared" si="11"/>
        <v>9257351</v>
      </c>
      <c r="N44" s="533">
        <f t="shared" si="11"/>
        <v>3115205</v>
      </c>
      <c r="O44" s="533">
        <f t="shared" si="11"/>
        <v>801579</v>
      </c>
      <c r="P44" s="430"/>
      <c r="Q44" s="430"/>
      <c r="R44" s="431"/>
      <c r="T44" s="366"/>
      <c r="U44" s="367"/>
      <c r="V44" s="423"/>
    </row>
    <row r="45" spans="1:22" ht="19.5" customHeight="1" thickBot="1" x14ac:dyDescent="0.25">
      <c r="A45" s="1044" t="s">
        <v>74</v>
      </c>
      <c r="B45" s="1045"/>
      <c r="C45" s="77">
        <f>C43+C44</f>
        <v>285195789.12</v>
      </c>
      <c r="D45" s="426">
        <f>D43+D44</f>
        <v>274017945.49000001</v>
      </c>
      <c r="K45" s="420">
        <f>SUM(K10:K42)</f>
        <v>-296373632.75</v>
      </c>
      <c r="L45" s="534"/>
      <c r="M45" s="534"/>
      <c r="N45" s="534"/>
      <c r="O45" s="534"/>
      <c r="P45" s="428"/>
      <c r="Q45" s="428"/>
      <c r="R45" s="429">
        <f>SUM(R10:R42)</f>
        <v>-12908516</v>
      </c>
      <c r="S45" s="347"/>
      <c r="T45" s="422">
        <f>SUM(T10:T42)</f>
        <v>287422161.12</v>
      </c>
      <c r="U45" s="425">
        <f>SUM(U10:U42)</f>
        <v>265562173.49000001</v>
      </c>
      <c r="V45" s="424">
        <f>SUM(V10:V42)</f>
        <v>-309282148.75</v>
      </c>
    </row>
    <row r="46" spans="1:22" ht="19.5" customHeight="1" x14ac:dyDescent="0.2">
      <c r="A46" s="81"/>
      <c r="B46" s="81"/>
      <c r="C46" s="81"/>
      <c r="D46" s="83"/>
      <c r="Q46" s="421"/>
    </row>
    <row r="47" spans="1:22" ht="24.75" customHeight="1" x14ac:dyDescent="0.2">
      <c r="A47" s="81" t="s">
        <v>623</v>
      </c>
      <c r="B47"/>
      <c r="U47" s="379">
        <f>-T45*2+U45</f>
        <v>-309282148.75</v>
      </c>
    </row>
    <row r="48" spans="1:22" ht="24.75" customHeight="1" x14ac:dyDescent="0.2">
      <c r="B48"/>
    </row>
    <row r="49" spans="2:2" ht="24.75" customHeight="1" x14ac:dyDescent="0.2">
      <c r="B49"/>
    </row>
    <row r="50" spans="2:2" ht="24.75" customHeight="1" x14ac:dyDescent="0.2">
      <c r="B50"/>
    </row>
    <row r="51" spans="2:2" ht="24.75" customHeight="1" x14ac:dyDescent="0.2">
      <c r="B51"/>
    </row>
    <row r="52" spans="2:2" ht="24.75" customHeight="1" x14ac:dyDescent="0.2">
      <c r="B52"/>
    </row>
    <row r="53" spans="2:2" ht="24.75" customHeight="1" x14ac:dyDescent="0.2">
      <c r="B53"/>
    </row>
  </sheetData>
  <mergeCells count="13">
    <mergeCell ref="A44:B44"/>
    <mergeCell ref="A45:B45"/>
    <mergeCell ref="A43:B43"/>
    <mergeCell ref="T8:U8"/>
    <mergeCell ref="V8:V9"/>
    <mergeCell ref="R8:R9"/>
    <mergeCell ref="C7:K8"/>
    <mergeCell ref="A2:I2"/>
    <mergeCell ref="L7:R7"/>
    <mergeCell ref="L8:M8"/>
    <mergeCell ref="N8:O8"/>
    <mergeCell ref="P8:P9"/>
    <mergeCell ref="Q8:Q9"/>
  </mergeCells>
  <conditionalFormatting sqref="D46">
    <cfRule type="cellIs" dxfId="436" priority="22" operator="lessThan">
      <formula>0</formula>
    </cfRule>
    <cfRule type="cellIs" dxfId="435" priority="23" operator="greaterThan">
      <formula>0</formula>
    </cfRule>
  </conditionalFormatting>
  <conditionalFormatting sqref="K10:K42">
    <cfRule type="cellIs" dxfId="434" priority="18" operator="lessThan">
      <formula>0</formula>
    </cfRule>
    <cfRule type="cellIs" dxfId="433" priority="19" operator="greaterThan">
      <formula>0</formula>
    </cfRule>
  </conditionalFormatting>
  <conditionalFormatting sqref="K45">
    <cfRule type="cellIs" dxfId="432" priority="13" operator="lessThan">
      <formula>0</formula>
    </cfRule>
    <cfRule type="cellIs" dxfId="431" priority="14" operator="greaterThan">
      <formula>0</formula>
    </cfRule>
  </conditionalFormatting>
  <conditionalFormatting sqref="R10:R42">
    <cfRule type="cellIs" dxfId="430" priority="1" operator="lessThan">
      <formula>0</formula>
    </cfRule>
    <cfRule type="cellIs" dxfId="429" priority="2" operator="greaterThan">
      <formula>0</formula>
    </cfRule>
  </conditionalFormatting>
  <conditionalFormatting sqref="R45">
    <cfRule type="cellIs" dxfId="428" priority="6" operator="lessThan">
      <formula>0</formula>
    </cfRule>
    <cfRule type="cellIs" dxfId="427" priority="7" operator="greaterThan">
      <formula>0</formula>
    </cfRule>
  </conditionalFormatting>
  <conditionalFormatting sqref="U47">
    <cfRule type="cellIs" dxfId="426" priority="15" operator="lessThan">
      <formula>0</formula>
    </cfRule>
    <cfRule type="cellIs" dxfId="425" priority="16" operator="greaterThan">
      <formula>0</formula>
    </cfRule>
    <cfRule type="colorScale" priority="17">
      <colorScale>
        <cfvo type="num" val="-0.1"/>
        <cfvo type="num" val="0"/>
        <color rgb="FFFCC0CD"/>
        <color rgb="FF92D050"/>
      </colorScale>
    </cfRule>
  </conditionalFormatting>
  <conditionalFormatting sqref="V10:V18 V20:V42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V19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V45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hyperlinks>
    <hyperlink ref="A2" r:id="rId1" xr:uid="{00000000-0004-0000-0200-000000000000}"/>
  </hyperlinks>
  <pageMargins left="0.7" right="0.7" top="0.75" bottom="0.75" header="0.3" footer="0.3"/>
  <pageSetup paperSize="9" orientation="portrait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100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95" priority="14" operator="lessThan">
      <formula>0</formula>
    </cfRule>
    <cfRule type="cellIs" dxfId="9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93" priority="19" operator="lessThan">
      <formula>0</formula>
    </cfRule>
    <cfRule type="cellIs" dxfId="92" priority="20" operator="greaterThan">
      <formula>0</formula>
    </cfRule>
  </conditionalFormatting>
  <conditionalFormatting sqref="R27:Y27">
    <cfRule type="cellIs" dxfId="91" priority="12" operator="lessThan">
      <formula>0</formula>
    </cfRule>
    <cfRule type="cellIs" dxfId="9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89" priority="9" operator="lessThan">
      <formula>0</formula>
    </cfRule>
    <cfRule type="cellIs" dxfId="88" priority="10" operator="greaterThan">
      <formula>0</formula>
    </cfRule>
  </conditionalFormatting>
  <conditionalFormatting sqref="AB30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85" priority="2" operator="lessThan">
      <formula>0</formula>
    </cfRule>
    <cfRule type="cellIs" dxfId="84" priority="3" operator="greaterThan">
      <formula>0</formula>
    </cfRule>
  </conditionalFormatting>
  <dataValidations count="2">
    <dataValidation type="list" allowBlank="1" showInputMessage="1" showErrorMessage="1" sqref="O7:O26" xr:uid="{00000000-0002-0000-1D00-000000000000}">
      <formula1>"áno,nie"</formula1>
    </dataValidation>
    <dataValidation type="custom" allowBlank="1" showErrorMessage="1" error="Hodnota musí byť vždy väčšia ako &quot;0&quot;. " sqref="R7:U26" xr:uid="{00000000-0002-0000-1D00-000001000000}">
      <formula1>"&gt;0"</formula1>
    </dataValidation>
  </dataValidation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101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83" priority="14" operator="lessThan">
      <formula>0</formula>
    </cfRule>
    <cfRule type="cellIs" dxfId="8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81" priority="19" operator="lessThan">
      <formula>0</formula>
    </cfRule>
    <cfRule type="cellIs" dxfId="80" priority="20" operator="greaterThan">
      <formula>0</formula>
    </cfRule>
  </conditionalFormatting>
  <conditionalFormatting sqref="R27:Y27">
    <cfRule type="cellIs" dxfId="79" priority="12" operator="lessThan">
      <formula>0</formula>
    </cfRule>
    <cfRule type="cellIs" dxfId="7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B30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73" priority="2" operator="lessThan">
      <formula>0</formula>
    </cfRule>
    <cfRule type="cellIs" dxfId="72" priority="3" operator="greaterThan">
      <formula>0</formula>
    </cfRule>
  </conditionalFormatting>
  <dataValidations count="2">
    <dataValidation type="list" allowBlank="1" showInputMessage="1" showErrorMessage="1" sqref="O7:O26" xr:uid="{00000000-0002-0000-1E00-000000000000}">
      <formula1>"áno,nie"</formula1>
    </dataValidation>
    <dataValidation type="custom" allowBlank="1" showErrorMessage="1" error="Hodnota musí byť vždy väčšia ako &quot;0&quot;. " sqref="R7:U26" xr:uid="{00000000-0002-0000-1E00-000001000000}">
      <formula1>"&gt;0"</formula1>
    </dataValidation>
  </dataValidation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34"/>
  <sheetViews>
    <sheetView zoomScale="70" zoomScaleNormal="70" workbookViewId="0">
      <pane ySplit="6" topLeftCell="A24" activePane="bottomLeft" state="frozen"/>
      <selection pane="bottomLeft" activeCell="K29" sqref="K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129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02" x14ac:dyDescent="0.2">
      <c r="A7" s="66">
        <v>1</v>
      </c>
      <c r="B7" s="67" t="s">
        <v>102</v>
      </c>
      <c r="C7" s="88" t="s">
        <v>250</v>
      </c>
      <c r="D7" s="104" t="s">
        <v>283</v>
      </c>
      <c r="E7" s="113" t="s">
        <v>236</v>
      </c>
      <c r="F7" s="95">
        <v>44835</v>
      </c>
      <c r="G7" s="85">
        <v>438000</v>
      </c>
      <c r="H7" s="85">
        <v>2472000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438000</v>
      </c>
      <c r="L7" s="67">
        <f>IF(YEAR($F7)=2022,H7,"-")</f>
        <v>2472000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1596000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438000</v>
      </c>
      <c r="AB7" s="298">
        <f>(W7+H7)</f>
        <v>2472000</v>
      </c>
      <c r="AC7" s="324">
        <f>Q7+Y7</f>
        <v>1596000</v>
      </c>
    </row>
    <row r="8" spans="1:29" ht="102" x14ac:dyDescent="0.2">
      <c r="A8" s="66">
        <v>2</v>
      </c>
      <c r="B8" s="67" t="s">
        <v>102</v>
      </c>
      <c r="C8" s="88" t="s">
        <v>249</v>
      </c>
      <c r="D8" s="104" t="s">
        <v>284</v>
      </c>
      <c r="E8" s="113" t="s">
        <v>238</v>
      </c>
      <c r="F8" s="95">
        <v>44927</v>
      </c>
      <c r="G8" s="152">
        <v>2232000</v>
      </c>
      <c r="H8" s="152">
        <v>6144000</v>
      </c>
      <c r="I8" s="67" t="str">
        <f t="shared" ref="I8:I27" si="0">IF(YEAR($F8)=2021,G8,"-")</f>
        <v>-</v>
      </c>
      <c r="J8" s="67" t="str">
        <f t="shared" ref="J8:J27" si="1">IF(YEAR($F8)=2021,H8,"-")</f>
        <v>-</v>
      </c>
      <c r="K8" s="67" t="str">
        <f t="shared" ref="K8:K27" si="2">IF(YEAR($F8)=2022,G8,"-")</f>
        <v>-</v>
      </c>
      <c r="L8" s="67" t="str">
        <f t="shared" ref="L8:L27" si="3">IF(YEAR($F8)=2022,H8,"-")</f>
        <v>-</v>
      </c>
      <c r="M8" s="67">
        <f t="shared" ref="M8:M27" si="4">IF(YEAR($F8)&gt;2022,G8,"-")</f>
        <v>2232000</v>
      </c>
      <c r="N8" s="67">
        <f t="shared" ref="N8:N27" si="5">IF(YEAR($F8)&gt;2022,H8,"-")</f>
        <v>6144000</v>
      </c>
      <c r="O8" s="67" t="s">
        <v>150</v>
      </c>
      <c r="P8" s="67"/>
      <c r="Q8" s="124">
        <f t="shared" ref="Q8:Q27" si="6">H8-2*G8</f>
        <v>1680000</v>
      </c>
      <c r="R8" s="309"/>
      <c r="S8" s="293"/>
      <c r="T8" s="293"/>
      <c r="U8" s="293"/>
      <c r="V8" s="294">
        <f t="shared" ref="V8:V27" si="7">(T8-R8)</f>
        <v>0</v>
      </c>
      <c r="W8" s="294">
        <f t="shared" ref="W8:W27" si="8">S8-U8</f>
        <v>0</v>
      </c>
      <c r="Y8" s="296">
        <f t="shared" ref="Y8:Y27" si="9">-V8*2+W8</f>
        <v>0</v>
      </c>
      <c r="AA8" s="315">
        <f t="shared" ref="AA8:AB25" si="10">(V8+G8)</f>
        <v>2232000</v>
      </c>
      <c r="AB8" s="124">
        <f t="shared" si="10"/>
        <v>6144000</v>
      </c>
      <c r="AC8" s="325">
        <f t="shared" ref="AC8:AC27" si="11">Q8+Y8</f>
        <v>1680000</v>
      </c>
    </row>
    <row r="9" spans="1:29" ht="102" x14ac:dyDescent="0.2">
      <c r="A9" s="66">
        <v>3</v>
      </c>
      <c r="B9" s="115" t="s">
        <v>102</v>
      </c>
      <c r="C9" s="70" t="s">
        <v>247</v>
      </c>
      <c r="D9" s="117" t="s">
        <v>319</v>
      </c>
      <c r="E9" s="150" t="s">
        <v>235</v>
      </c>
      <c r="F9" s="116">
        <v>44805</v>
      </c>
      <c r="G9" s="124">
        <v>0</v>
      </c>
      <c r="H9" s="124">
        <v>179256</v>
      </c>
      <c r="I9" s="67" t="str">
        <f t="shared" si="0"/>
        <v>-</v>
      </c>
      <c r="J9" s="67" t="str">
        <f t="shared" si="1"/>
        <v>-</v>
      </c>
      <c r="K9" s="67">
        <f t="shared" si="2"/>
        <v>0</v>
      </c>
      <c r="L9" s="67">
        <f t="shared" si="3"/>
        <v>179256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179256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179256</v>
      </c>
      <c r="AC9" s="325">
        <f>Q9+Y9</f>
        <v>179256</v>
      </c>
    </row>
    <row r="10" spans="1:29" ht="102" x14ac:dyDescent="0.2">
      <c r="A10" s="66">
        <v>4</v>
      </c>
      <c r="B10" s="67" t="s">
        <v>102</v>
      </c>
      <c r="C10" s="88" t="s">
        <v>342</v>
      </c>
      <c r="D10" s="104" t="s">
        <v>341</v>
      </c>
      <c r="E10" s="113" t="s">
        <v>316</v>
      </c>
      <c r="F10" s="95">
        <v>45017</v>
      </c>
      <c r="G10" s="152">
        <v>415300</v>
      </c>
      <c r="H10" s="152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415300</v>
      </c>
      <c r="N10" s="67">
        <f t="shared" si="5"/>
        <v>0</v>
      </c>
      <c r="O10" s="67" t="s">
        <v>150</v>
      </c>
      <c r="P10" s="67"/>
      <c r="Q10" s="124">
        <f t="shared" si="6"/>
        <v>-830600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415300</v>
      </c>
      <c r="AB10" s="124">
        <f t="shared" si="10"/>
        <v>0</v>
      </c>
      <c r="AC10" s="325">
        <f t="shared" si="11"/>
        <v>-830600</v>
      </c>
    </row>
    <row r="11" spans="1:29" ht="63.75" x14ac:dyDescent="0.2">
      <c r="A11" s="66">
        <v>5</v>
      </c>
      <c r="B11" s="67" t="s">
        <v>102</v>
      </c>
      <c r="C11" s="67"/>
      <c r="D11" s="104" t="s">
        <v>481</v>
      </c>
      <c r="E11" s="113" t="s">
        <v>360</v>
      </c>
      <c r="F11" s="95">
        <v>45292</v>
      </c>
      <c r="G11" s="152">
        <v>0</v>
      </c>
      <c r="H11" s="152">
        <v>1137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0</v>
      </c>
      <c r="N11" s="67">
        <f t="shared" si="5"/>
        <v>1137</v>
      </c>
      <c r="O11" s="67" t="s">
        <v>150</v>
      </c>
      <c r="P11" s="67"/>
      <c r="Q11" s="124">
        <f t="shared" si="6"/>
        <v>1137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1137</v>
      </c>
      <c r="AC11" s="325">
        <f t="shared" si="11"/>
        <v>1137</v>
      </c>
    </row>
    <row r="12" spans="1:29" ht="89.25" x14ac:dyDescent="0.2">
      <c r="A12" s="66">
        <v>6</v>
      </c>
      <c r="B12" s="67" t="s">
        <v>102</v>
      </c>
      <c r="C12" s="79" t="s">
        <v>340</v>
      </c>
      <c r="D12" s="237" t="s">
        <v>482</v>
      </c>
      <c r="E12" s="150" t="s">
        <v>335</v>
      </c>
      <c r="F12" s="99">
        <v>45292</v>
      </c>
      <c r="G12" s="153">
        <v>54275</v>
      </c>
      <c r="H12" s="153">
        <v>3536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54275</v>
      </c>
      <c r="N12" s="67">
        <f t="shared" si="5"/>
        <v>3536</v>
      </c>
      <c r="O12" s="67" t="s">
        <v>150</v>
      </c>
      <c r="P12" s="67"/>
      <c r="Q12" s="124">
        <f t="shared" si="6"/>
        <v>-105014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54275</v>
      </c>
      <c r="AB12" s="124">
        <f t="shared" si="10"/>
        <v>3536</v>
      </c>
      <c r="AC12" s="325">
        <f t="shared" si="11"/>
        <v>-105014</v>
      </c>
    </row>
    <row r="13" spans="1:29" ht="63.75" x14ac:dyDescent="0.2">
      <c r="A13" s="66">
        <v>7</v>
      </c>
      <c r="B13" s="67" t="s">
        <v>102</v>
      </c>
      <c r="C13" s="70" t="s">
        <v>406</v>
      </c>
      <c r="D13" s="151" t="s">
        <v>483</v>
      </c>
      <c r="E13" s="118" t="s">
        <v>398</v>
      </c>
      <c r="F13" s="99">
        <v>45292</v>
      </c>
      <c r="G13" s="153">
        <v>0</v>
      </c>
      <c r="H13" s="153">
        <v>221100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0</v>
      </c>
      <c r="N13" s="67">
        <f t="shared" si="5"/>
        <v>221100</v>
      </c>
      <c r="O13" s="67" t="s">
        <v>150</v>
      </c>
      <c r="P13" s="67"/>
      <c r="Q13" s="124">
        <f t="shared" si="6"/>
        <v>221100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221100</v>
      </c>
      <c r="AC13" s="325">
        <f t="shared" si="11"/>
        <v>221100</v>
      </c>
    </row>
    <row r="14" spans="1:29" ht="63.75" x14ac:dyDescent="0.2">
      <c r="A14" s="66">
        <v>8</v>
      </c>
      <c r="B14" s="67" t="s">
        <v>102</v>
      </c>
      <c r="C14" s="79" t="s">
        <v>491</v>
      </c>
      <c r="D14" s="237" t="s">
        <v>490</v>
      </c>
      <c r="E14" s="238" t="s">
        <v>361</v>
      </c>
      <c r="F14" s="99">
        <v>45292</v>
      </c>
      <c r="G14" s="71">
        <v>0</v>
      </c>
      <c r="H14" s="153">
        <v>23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0</v>
      </c>
      <c r="N14" s="67">
        <f t="shared" si="5"/>
        <v>23</v>
      </c>
      <c r="O14" s="67" t="s">
        <v>150</v>
      </c>
      <c r="P14" s="67"/>
      <c r="Q14" s="124">
        <f t="shared" si="6"/>
        <v>23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23</v>
      </c>
      <c r="AC14" s="325">
        <f t="shared" si="11"/>
        <v>23</v>
      </c>
    </row>
    <row r="15" spans="1:29" ht="114.75" x14ac:dyDescent="0.2">
      <c r="A15" s="66">
        <v>9</v>
      </c>
      <c r="B15" s="67" t="s">
        <v>102</v>
      </c>
      <c r="C15" s="70" t="s">
        <v>539</v>
      </c>
      <c r="D15" s="151" t="s">
        <v>393</v>
      </c>
      <c r="E15" s="118" t="s">
        <v>401</v>
      </c>
      <c r="F15" s="99">
        <v>45658</v>
      </c>
      <c r="G15" s="153">
        <v>14868</v>
      </c>
      <c r="H15" s="153">
        <v>29736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14868</v>
      </c>
      <c r="N15" s="67">
        <f t="shared" si="5"/>
        <v>29736</v>
      </c>
      <c r="O15" s="67" t="s">
        <v>150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14868</v>
      </c>
      <c r="AB15" s="124">
        <f t="shared" si="10"/>
        <v>29736</v>
      </c>
      <c r="AC15" s="325">
        <f t="shared" si="11"/>
        <v>0</v>
      </c>
    </row>
    <row r="16" spans="1:29" ht="51" x14ac:dyDescent="0.2">
      <c r="A16" s="66">
        <v>10</v>
      </c>
      <c r="B16" s="67" t="s">
        <v>102</v>
      </c>
      <c r="C16" s="79" t="s">
        <v>540</v>
      </c>
      <c r="D16" s="237" t="s">
        <v>423</v>
      </c>
      <c r="E16" s="238" t="s">
        <v>425</v>
      </c>
      <c r="F16" s="99">
        <v>45474</v>
      </c>
      <c r="G16" s="153">
        <v>242991</v>
      </c>
      <c r="H16" s="153">
        <v>506392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242991</v>
      </c>
      <c r="N16" s="67">
        <f t="shared" si="5"/>
        <v>506392</v>
      </c>
      <c r="O16" s="67" t="s">
        <v>150</v>
      </c>
      <c r="P16" s="67"/>
      <c r="Q16" s="124">
        <f t="shared" si="6"/>
        <v>20410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242991</v>
      </c>
      <c r="AB16" s="124">
        <f t="shared" si="10"/>
        <v>506392</v>
      </c>
      <c r="AC16" s="325">
        <f t="shared" si="11"/>
        <v>20410</v>
      </c>
    </row>
    <row r="17" spans="1:29" ht="76.5" x14ac:dyDescent="0.2">
      <c r="A17" s="66">
        <v>11</v>
      </c>
      <c r="B17" s="67" t="s">
        <v>102</v>
      </c>
      <c r="C17" s="70" t="s">
        <v>594</v>
      </c>
      <c r="D17" s="151" t="s">
        <v>593</v>
      </c>
      <c r="E17" s="118" t="s">
        <v>518</v>
      </c>
      <c r="F17" s="99">
        <v>45658</v>
      </c>
      <c r="G17" s="153">
        <v>35729</v>
      </c>
      <c r="H17" s="71">
        <v>0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35729</v>
      </c>
      <c r="N17" s="67">
        <f t="shared" si="5"/>
        <v>0</v>
      </c>
      <c r="O17" s="67" t="s">
        <v>150</v>
      </c>
      <c r="P17" s="67"/>
      <c r="Q17" s="124">
        <f t="shared" si="6"/>
        <v>-71458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35729</v>
      </c>
      <c r="AB17" s="124">
        <f t="shared" si="10"/>
        <v>0</v>
      </c>
      <c r="AC17" s="325">
        <f t="shared" si="11"/>
        <v>-71458</v>
      </c>
    </row>
    <row r="18" spans="1:29" ht="142.5" x14ac:dyDescent="0.2">
      <c r="A18" s="66">
        <v>12</v>
      </c>
      <c r="B18" s="67" t="s">
        <v>102</v>
      </c>
      <c r="C18" s="79"/>
      <c r="D18" s="547" t="s">
        <v>370</v>
      </c>
      <c r="E18" s="557" t="s">
        <v>371</v>
      </c>
      <c r="F18" s="99">
        <v>45292</v>
      </c>
      <c r="G18" s="153">
        <v>191</v>
      </c>
      <c r="H18" s="153">
        <v>286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191</v>
      </c>
      <c r="N18" s="67">
        <f t="shared" si="5"/>
        <v>286</v>
      </c>
      <c r="O18" s="67" t="s">
        <v>150</v>
      </c>
      <c r="P18" s="67"/>
      <c r="Q18" s="124">
        <f t="shared" si="6"/>
        <v>-96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191</v>
      </c>
      <c r="AB18" s="124">
        <f t="shared" si="10"/>
        <v>286</v>
      </c>
      <c r="AC18" s="325">
        <f t="shared" si="11"/>
        <v>-96</v>
      </c>
    </row>
    <row r="19" spans="1:29" ht="142.5" x14ac:dyDescent="0.2">
      <c r="A19" s="66">
        <v>13</v>
      </c>
      <c r="B19" s="67" t="s">
        <v>102</v>
      </c>
      <c r="C19" s="70"/>
      <c r="D19" s="547" t="s">
        <v>388</v>
      </c>
      <c r="E19" s="558" t="s">
        <v>395</v>
      </c>
      <c r="F19" s="99">
        <v>45474</v>
      </c>
      <c r="G19" s="153">
        <v>34158</v>
      </c>
      <c r="H19" s="153">
        <v>109820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34158</v>
      </c>
      <c r="N19" s="67">
        <f t="shared" si="5"/>
        <v>109820</v>
      </c>
      <c r="O19" s="67" t="s">
        <v>150</v>
      </c>
      <c r="P19" s="67"/>
      <c r="Q19" s="124">
        <f t="shared" si="6"/>
        <v>41504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34158</v>
      </c>
      <c r="AB19" s="124">
        <f t="shared" si="10"/>
        <v>109820</v>
      </c>
      <c r="AC19" s="325">
        <f t="shared" si="11"/>
        <v>41504</v>
      </c>
    </row>
    <row r="20" spans="1:29" ht="156.75" x14ac:dyDescent="0.2">
      <c r="A20" s="66">
        <v>14</v>
      </c>
      <c r="B20" s="67" t="s">
        <v>102</v>
      </c>
      <c r="C20" s="79"/>
      <c r="D20" s="547" t="s">
        <v>389</v>
      </c>
      <c r="E20" s="558" t="s">
        <v>396</v>
      </c>
      <c r="F20" s="99">
        <v>45474</v>
      </c>
      <c r="G20" s="153">
        <v>16396</v>
      </c>
      <c r="H20" s="153">
        <v>40549</v>
      </c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>
        <f t="shared" si="4"/>
        <v>16396</v>
      </c>
      <c r="N20" s="67">
        <f t="shared" si="5"/>
        <v>40549</v>
      </c>
      <c r="O20" s="67" t="s">
        <v>150</v>
      </c>
      <c r="P20" s="67"/>
      <c r="Q20" s="124">
        <f t="shared" si="6"/>
        <v>7757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16396</v>
      </c>
      <c r="AB20" s="124">
        <f t="shared" si="10"/>
        <v>40549</v>
      </c>
      <c r="AC20" s="325">
        <f t="shared" si="11"/>
        <v>7757</v>
      </c>
    </row>
    <row r="21" spans="1:29" ht="114.75" x14ac:dyDescent="0.2">
      <c r="A21" s="66">
        <v>15</v>
      </c>
      <c r="B21" s="67" t="s">
        <v>102</v>
      </c>
      <c r="C21" s="70"/>
      <c r="D21" s="257" t="s">
        <v>451</v>
      </c>
      <c r="E21" s="559" t="s">
        <v>454</v>
      </c>
      <c r="F21" s="99">
        <v>45474</v>
      </c>
      <c r="G21" s="153">
        <v>270</v>
      </c>
      <c r="H21" s="153">
        <v>198</v>
      </c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>
        <f t="shared" si="4"/>
        <v>270</v>
      </c>
      <c r="N21" s="67">
        <f t="shared" si="5"/>
        <v>198</v>
      </c>
      <c r="O21" s="67" t="s">
        <v>150</v>
      </c>
      <c r="P21" s="67"/>
      <c r="Q21" s="124">
        <f t="shared" si="6"/>
        <v>-342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270</v>
      </c>
      <c r="AB21" s="124">
        <f t="shared" si="10"/>
        <v>198</v>
      </c>
      <c r="AC21" s="325">
        <f t="shared" si="11"/>
        <v>-342</v>
      </c>
    </row>
    <row r="22" spans="1:29" ht="63.75" x14ac:dyDescent="0.2">
      <c r="A22" s="66">
        <v>16</v>
      </c>
      <c r="B22" s="67" t="s">
        <v>102</v>
      </c>
      <c r="C22" s="79"/>
      <c r="D22" s="257" t="s">
        <v>459</v>
      </c>
      <c r="E22" s="559" t="s">
        <v>463</v>
      </c>
      <c r="F22" s="99">
        <v>45474</v>
      </c>
      <c r="G22" s="153">
        <v>2826</v>
      </c>
      <c r="H22" s="153">
        <v>5840</v>
      </c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>
        <f t="shared" si="4"/>
        <v>2826</v>
      </c>
      <c r="N22" s="67">
        <f t="shared" si="5"/>
        <v>5840</v>
      </c>
      <c r="O22" s="67" t="s">
        <v>150</v>
      </c>
      <c r="P22" s="67"/>
      <c r="Q22" s="124">
        <f t="shared" si="6"/>
        <v>188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2826</v>
      </c>
      <c r="AB22" s="124">
        <f t="shared" si="10"/>
        <v>5840</v>
      </c>
      <c r="AC22" s="325">
        <f t="shared" si="11"/>
        <v>188</v>
      </c>
    </row>
    <row r="23" spans="1:29" ht="51" x14ac:dyDescent="0.2">
      <c r="A23" s="66">
        <v>17</v>
      </c>
      <c r="B23" s="67" t="s">
        <v>102</v>
      </c>
      <c r="C23" s="70"/>
      <c r="D23" s="257" t="s">
        <v>460</v>
      </c>
      <c r="E23" s="560" t="s">
        <v>464</v>
      </c>
      <c r="F23" s="99">
        <v>45474</v>
      </c>
      <c r="G23" s="153">
        <v>0</v>
      </c>
      <c r="H23" s="153">
        <v>716</v>
      </c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>
        <f t="shared" si="4"/>
        <v>0</v>
      </c>
      <c r="N23" s="67">
        <f t="shared" si="5"/>
        <v>716</v>
      </c>
      <c r="O23" s="67" t="s">
        <v>150</v>
      </c>
      <c r="P23" s="67"/>
      <c r="Q23" s="124">
        <f t="shared" si="6"/>
        <v>716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716</v>
      </c>
      <c r="AC23" s="325">
        <f t="shared" si="11"/>
        <v>716</v>
      </c>
    </row>
    <row r="24" spans="1:29" ht="51" x14ac:dyDescent="0.2">
      <c r="A24" s="66">
        <v>18</v>
      </c>
      <c r="B24" s="67" t="s">
        <v>102</v>
      </c>
      <c r="C24" s="79"/>
      <c r="D24" s="257" t="s">
        <v>461</v>
      </c>
      <c r="E24" s="560" t="s">
        <v>465</v>
      </c>
      <c r="F24" s="99">
        <v>45474</v>
      </c>
      <c r="G24" s="153">
        <v>0</v>
      </c>
      <c r="H24" s="153">
        <v>837</v>
      </c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>
        <f t="shared" si="4"/>
        <v>0</v>
      </c>
      <c r="N24" s="67">
        <f t="shared" si="5"/>
        <v>837</v>
      </c>
      <c r="O24" s="67" t="s">
        <v>150</v>
      </c>
      <c r="P24" s="67"/>
      <c r="Q24" s="124">
        <f t="shared" si="6"/>
        <v>837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837</v>
      </c>
      <c r="AC24" s="325">
        <f t="shared" si="11"/>
        <v>837</v>
      </c>
    </row>
    <row r="25" spans="1:29" ht="63.75" x14ac:dyDescent="0.2">
      <c r="A25" s="66">
        <v>19</v>
      </c>
      <c r="B25" s="787" t="s">
        <v>102</v>
      </c>
      <c r="C25" s="876" t="s">
        <v>715</v>
      </c>
      <c r="D25" s="257" t="s">
        <v>645</v>
      </c>
      <c r="E25" s="257" t="s">
        <v>646</v>
      </c>
      <c r="F25" s="99">
        <v>45839</v>
      </c>
      <c r="G25" s="153">
        <v>37288</v>
      </c>
      <c r="H25" s="153">
        <v>0</v>
      </c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>
        <f t="shared" si="4"/>
        <v>37288</v>
      </c>
      <c r="N25" s="67">
        <f t="shared" si="5"/>
        <v>0</v>
      </c>
      <c r="O25" s="67" t="s">
        <v>150</v>
      </c>
      <c r="P25" s="67"/>
      <c r="Q25" s="124">
        <f t="shared" si="6"/>
        <v>-74576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37288</v>
      </c>
      <c r="AB25" s="124">
        <f t="shared" si="10"/>
        <v>0</v>
      </c>
      <c r="AC25" s="325">
        <f t="shared" si="11"/>
        <v>-74576</v>
      </c>
    </row>
    <row r="26" spans="1:29" ht="180" x14ac:dyDescent="0.25">
      <c r="A26" s="934">
        <v>20</v>
      </c>
      <c r="B26" s="779" t="s">
        <v>102</v>
      </c>
      <c r="C26" s="794" t="s">
        <v>778</v>
      </c>
      <c r="D26" s="935" t="s">
        <v>770</v>
      </c>
      <c r="E26" s="826" t="s">
        <v>657</v>
      </c>
      <c r="F26" s="885">
        <v>45839</v>
      </c>
      <c r="G26" s="887">
        <v>274</v>
      </c>
      <c r="H26" s="887">
        <v>57212</v>
      </c>
      <c r="I26" s="115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>
        <f t="shared" si="4"/>
        <v>274</v>
      </c>
      <c r="N26" s="67">
        <f t="shared" si="5"/>
        <v>57212</v>
      </c>
      <c r="O26" s="67" t="s">
        <v>150</v>
      </c>
      <c r="P26" s="67"/>
      <c r="Q26" s="124">
        <f t="shared" si="6"/>
        <v>56664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7" si="12">(V26+G26)</f>
        <v>274</v>
      </c>
      <c r="AB26" s="330">
        <f t="shared" si="12"/>
        <v>57212</v>
      </c>
      <c r="AC26" s="296">
        <f t="shared" si="11"/>
        <v>56664</v>
      </c>
    </row>
    <row r="27" spans="1:29" ht="64.5" thickBot="1" x14ac:dyDescent="0.25">
      <c r="A27" s="931">
        <v>21</v>
      </c>
      <c r="B27" s="779" t="s">
        <v>102</v>
      </c>
      <c r="C27" s="798"/>
      <c r="D27" s="231" t="s">
        <v>772</v>
      </c>
      <c r="E27" s="928" t="s">
        <v>709</v>
      </c>
      <c r="F27" s="885">
        <v>46023</v>
      </c>
      <c r="G27" s="887">
        <v>282706</v>
      </c>
      <c r="H27" s="887">
        <v>19408</v>
      </c>
      <c r="I27" s="115" t="str">
        <f t="shared" si="0"/>
        <v>-</v>
      </c>
      <c r="J27" s="67" t="str">
        <f t="shared" si="1"/>
        <v>-</v>
      </c>
      <c r="K27" s="67" t="str">
        <f t="shared" si="2"/>
        <v>-</v>
      </c>
      <c r="L27" s="67" t="str">
        <f t="shared" si="3"/>
        <v>-</v>
      </c>
      <c r="M27" s="67">
        <f t="shared" si="4"/>
        <v>282706</v>
      </c>
      <c r="N27" s="67">
        <f t="shared" si="5"/>
        <v>19408</v>
      </c>
      <c r="O27" s="932" t="s">
        <v>150</v>
      </c>
      <c r="P27" s="932"/>
      <c r="Q27" s="124">
        <f t="shared" si="6"/>
        <v>-546004</v>
      </c>
      <c r="R27" s="933"/>
      <c r="S27" s="904"/>
      <c r="T27" s="904"/>
      <c r="U27" s="905"/>
      <c r="V27" s="294">
        <f t="shared" si="7"/>
        <v>0</v>
      </c>
      <c r="W27" s="294">
        <f t="shared" si="8"/>
        <v>0</v>
      </c>
      <c r="X27" s="906"/>
      <c r="Y27" s="323">
        <f t="shared" si="9"/>
        <v>0</v>
      </c>
      <c r="AA27" s="329">
        <f t="shared" si="12"/>
        <v>282706</v>
      </c>
      <c r="AB27" s="330">
        <f t="shared" si="12"/>
        <v>19408</v>
      </c>
      <c r="AC27" s="296">
        <f t="shared" si="11"/>
        <v>-546004</v>
      </c>
    </row>
    <row r="28" spans="1:29" ht="15.75" outlineLevel="1" thickBot="1" x14ac:dyDescent="0.25">
      <c r="A28" s="1042" t="s">
        <v>62</v>
      </c>
      <c r="B28" s="1047"/>
      <c r="C28" s="1047"/>
      <c r="D28" s="1047"/>
      <c r="E28" s="1047"/>
      <c r="F28" s="1121"/>
      <c r="G28" s="389">
        <f>I28</f>
        <v>0</v>
      </c>
      <c r="H28" s="389">
        <f>J28</f>
        <v>0</v>
      </c>
      <c r="I28" s="434">
        <f>SUM(I7:I26)</f>
        <v>0</v>
      </c>
      <c r="J28" s="72">
        <f>SUM(J7:J26)</f>
        <v>0</v>
      </c>
      <c r="K28" s="72"/>
      <c r="L28" s="72"/>
      <c r="M28" s="72"/>
      <c r="N28" s="72"/>
      <c r="O28" s="72">
        <f>SUM(O7:O26)</f>
        <v>0</v>
      </c>
      <c r="P28" s="72">
        <f>SUM(P7:P26)</f>
        <v>0</v>
      </c>
      <c r="Q28" s="125"/>
      <c r="R28" s="496"/>
      <c r="S28" s="497"/>
      <c r="T28" s="497"/>
      <c r="U28" s="497"/>
      <c r="V28" s="497"/>
      <c r="W28" s="497"/>
      <c r="X28" s="497"/>
      <c r="Y28" s="498"/>
      <c r="AA28" s="320"/>
      <c r="AB28" s="321"/>
      <c r="AC28" s="322"/>
    </row>
    <row r="29" spans="1:29" ht="15.75" outlineLevel="1" thickBot="1" x14ac:dyDescent="0.25">
      <c r="A29" s="1042" t="s">
        <v>63</v>
      </c>
      <c r="B29" s="1043"/>
      <c r="C29" s="1043"/>
      <c r="D29" s="1043"/>
      <c r="E29" s="1043"/>
      <c r="F29" s="1062"/>
      <c r="G29" s="76">
        <f>K29+M29</f>
        <v>3807272</v>
      </c>
      <c r="H29" s="76">
        <f>L29+N29</f>
        <v>9792046</v>
      </c>
      <c r="I29" s="63"/>
      <c r="J29" s="64"/>
      <c r="K29" s="106">
        <f>SUM(K7:K26)</f>
        <v>438000</v>
      </c>
      <c r="L29" s="106">
        <f>SUM(L7:L26)</f>
        <v>2651256</v>
      </c>
      <c r="M29" s="106">
        <f>SUM(M7:M27)</f>
        <v>3369272</v>
      </c>
      <c r="N29" s="106">
        <f>SUM(N7:N27)</f>
        <v>7140790</v>
      </c>
      <c r="O29" s="64"/>
      <c r="P29" s="64"/>
      <c r="Q29" s="126">
        <f>SUM(Q7:Q26)</f>
        <v>2723506</v>
      </c>
      <c r="R29" s="509">
        <f>SUM(R7:R26)</f>
        <v>0</v>
      </c>
      <c r="S29" s="510">
        <f>SUM(S7:S26)</f>
        <v>0</v>
      </c>
      <c r="T29" s="510">
        <f>SUM(T6:T26)</f>
        <v>0</v>
      </c>
      <c r="U29" s="510">
        <f>SUM(U6:U26)</f>
        <v>0</v>
      </c>
      <c r="V29" s="511"/>
      <c r="W29" s="511"/>
      <c r="X29" s="511"/>
      <c r="Y29" s="384">
        <f>SUM(Y6:Y26)</f>
        <v>0</v>
      </c>
      <c r="AA29" s="320"/>
      <c r="AB29" s="321"/>
      <c r="AC29" s="322"/>
    </row>
    <row r="30" spans="1:29" ht="18" thickBot="1" x14ac:dyDescent="0.25">
      <c r="A30" s="1044" t="s">
        <v>74</v>
      </c>
      <c r="B30" s="1045"/>
      <c r="C30" s="1045"/>
      <c r="D30" s="1045"/>
      <c r="E30" s="1045"/>
      <c r="F30" s="1063"/>
      <c r="G30" s="77">
        <f>G28+G29</f>
        <v>3807272</v>
      </c>
      <c r="H30" s="77">
        <f>SUM(H28:H29)</f>
        <v>9792046</v>
      </c>
      <c r="AA30" s="465">
        <f>SUM(AA7:AA27)</f>
        <v>3807272</v>
      </c>
      <c r="AB30" s="473">
        <f>SUM(AB7:AB27)</f>
        <v>9792046</v>
      </c>
      <c r="AC30" s="302">
        <f>SUM(AC7:AC27)</f>
        <v>2177502</v>
      </c>
    </row>
    <row r="31" spans="1:29" ht="18" thickBot="1" x14ac:dyDescent="0.25">
      <c r="A31" s="81" t="s">
        <v>160</v>
      </c>
      <c r="B31" s="81"/>
      <c r="C31" s="81"/>
      <c r="D31" s="81"/>
      <c r="E31" s="81"/>
      <c r="F31" s="81"/>
      <c r="G31" s="82"/>
      <c r="H31" s="127">
        <f>Q29</f>
        <v>2723506</v>
      </c>
      <c r="AB31" s="302">
        <f>AB30-AA30*2</f>
        <v>2177502</v>
      </c>
    </row>
    <row r="32" spans="1:29" x14ac:dyDescent="0.2">
      <c r="G32" s="73"/>
      <c r="H32" s="73"/>
      <c r="I32" s="73"/>
      <c r="J32" s="73"/>
      <c r="K32" s="73"/>
      <c r="L32" s="73"/>
      <c r="M32" s="73"/>
      <c r="N32" s="73"/>
    </row>
    <row r="33" spans="7:8" x14ac:dyDescent="0.2">
      <c r="G33" s="75"/>
      <c r="H33" s="75"/>
    </row>
    <row r="34" spans="7:8" x14ac:dyDescent="0.2">
      <c r="G34" s="74"/>
      <c r="H34" s="74"/>
    </row>
  </sheetData>
  <mergeCells count="13">
    <mergeCell ref="A28:F28"/>
    <mergeCell ref="A29:F29"/>
    <mergeCell ref="A30:F30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1">
    <cfRule type="cellIs" dxfId="71" priority="14" operator="lessThan">
      <formula>0</formula>
    </cfRule>
    <cfRule type="cellIs" dxfId="7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9">
    <cfRule type="cellIs" dxfId="69" priority="19" operator="lessThan">
      <formula>0</formula>
    </cfRule>
    <cfRule type="cellIs" dxfId="68" priority="20" operator="greaterThan">
      <formula>0</formula>
    </cfRule>
  </conditionalFormatting>
  <conditionalFormatting sqref="R28:Y28">
    <cfRule type="cellIs" dxfId="67" priority="12" operator="lessThan">
      <formula>0</formula>
    </cfRule>
    <cfRule type="cellIs" dxfId="66" priority="13" operator="greaterThan">
      <formula>0</formula>
    </cfRule>
  </conditionalFormatting>
  <conditionalFormatting sqref="Y7:Y27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9">
    <cfRule type="cellIs" dxfId="65" priority="9" operator="lessThan">
      <formula>0</formula>
    </cfRule>
    <cfRule type="cellIs" dxfId="64" priority="10" operator="greaterThan">
      <formula>0</formula>
    </cfRule>
  </conditionalFormatting>
  <conditionalFormatting sqref="AB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30">
    <cfRule type="cellIs" dxfId="61" priority="2" operator="lessThan">
      <formula>0</formula>
    </cfRule>
    <cfRule type="cellIs" dxfId="60" priority="3" operator="greaterThan">
      <formula>0</formula>
    </cfRule>
  </conditionalFormatting>
  <dataValidations count="2">
    <dataValidation type="list" allowBlank="1" showInputMessage="1" showErrorMessage="1" sqref="O7:O27" xr:uid="{00000000-0002-0000-1F00-000000000000}">
      <formula1>"áno,nie"</formula1>
    </dataValidation>
    <dataValidation type="custom" allowBlank="1" showErrorMessage="1" error="Hodnota musí byť vždy väčšia ako &quot;0&quot;. " sqref="R7:U27" xr:uid="{00000000-0002-0000-1F00-000001000000}">
      <formula1>"&gt;0"</formula1>
    </dataValidation>
  </dataValidations>
  <hyperlinks>
    <hyperlink ref="E7" r:id="rId1" xr:uid="{00000000-0004-0000-1F00-000000000000}"/>
    <hyperlink ref="E8" r:id="rId2" xr:uid="{00000000-0004-0000-1F00-000001000000}"/>
    <hyperlink ref="E9" r:id="rId3" xr:uid="{00000000-0004-0000-1F00-000002000000}"/>
    <hyperlink ref="E10" r:id="rId4" xr:uid="{00000000-0004-0000-1F00-000003000000}"/>
    <hyperlink ref="E11" r:id="rId5" xr:uid="{00000000-0004-0000-1F00-000004000000}"/>
    <hyperlink ref="E12" r:id="rId6" xr:uid="{00000000-0004-0000-1F00-000005000000}"/>
    <hyperlink ref="E13" r:id="rId7" xr:uid="{00000000-0004-0000-1F00-000006000000}"/>
    <hyperlink ref="E14" r:id="rId8" xr:uid="{00000000-0004-0000-1F00-000007000000}"/>
    <hyperlink ref="E15" r:id="rId9" xr:uid="{00000000-0004-0000-1F00-000008000000}"/>
    <hyperlink ref="E16" r:id="rId10" xr:uid="{00000000-0004-0000-1F00-000009000000}"/>
    <hyperlink ref="E17" r:id="rId11" xr:uid="{00000000-0004-0000-1F00-00000A000000}"/>
    <hyperlink ref="E19" r:id="rId12" xr:uid="{00000000-0004-0000-1F00-00000B000000}"/>
    <hyperlink ref="E20" r:id="rId13" xr:uid="{00000000-0004-0000-1F00-00000C000000}"/>
    <hyperlink ref="E21" r:id="rId14" xr:uid="{00000000-0004-0000-1F00-00000D000000}"/>
    <hyperlink ref="E22" r:id="rId15" xr:uid="{00000000-0004-0000-1F00-00000E000000}"/>
    <hyperlink ref="E23" r:id="rId16" xr:uid="{00000000-0004-0000-1F00-00000F000000}"/>
    <hyperlink ref="E24" r:id="rId17" xr:uid="{00000000-0004-0000-1F00-000010000000}"/>
    <hyperlink ref="E26" r:id="rId18" xr:uid="{00000000-0004-0000-1F00-000011000000}"/>
    <hyperlink ref="E27" r:id="rId19" xr:uid="{00000000-0004-0000-1F00-000012000000}"/>
  </hyperlinks>
  <pageMargins left="0.7" right="0.7" top="0.75" bottom="0.75" header="0.3" footer="0.3"/>
  <pageSetup paperSize="9" orientation="portrait" r:id="rId20"/>
  <legacyDrawing r:id="rId2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166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59" priority="14" operator="lessThan">
      <formula>0</formula>
    </cfRule>
    <cfRule type="cellIs" dxfId="5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57" priority="19" operator="lessThan">
      <formula>0</formula>
    </cfRule>
    <cfRule type="cellIs" dxfId="56" priority="20" operator="greaterThan">
      <formula>0</formula>
    </cfRule>
  </conditionalFormatting>
  <conditionalFormatting sqref="R27:Y27">
    <cfRule type="cellIs" dxfId="55" priority="12" operator="lessThan">
      <formula>0</formula>
    </cfRule>
    <cfRule type="cellIs" dxfId="5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B30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9" priority="2" operator="lessThan">
      <formula>0</formula>
    </cfRule>
    <cfRule type="cellIs" dxfId="48" priority="3" operator="greaterThan">
      <formula>0</formula>
    </cfRule>
  </conditionalFormatting>
  <dataValidations count="2">
    <dataValidation type="list" allowBlank="1" showInputMessage="1" showErrorMessage="1" sqref="O7:O26" xr:uid="{00000000-0002-0000-2000-000000000000}">
      <formula1>"áno,nie"</formula1>
    </dataValidation>
    <dataValidation type="custom" allowBlank="1" showErrorMessage="1" error="Hodnota musí byť vždy väčšia ako &quot;0&quot;. " sqref="R7:U26" xr:uid="{00000000-0002-0000-2000-000001000000}">
      <formula1>"&gt;0"</formula1>
    </dataValidation>
  </dataValidation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47" priority="14" operator="lessThan">
      <formula>0</formula>
    </cfRule>
    <cfRule type="cellIs" dxfId="4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5" priority="19" operator="lessThan">
      <formula>0</formula>
    </cfRule>
    <cfRule type="cellIs" dxfId="44" priority="20" operator="greaterThan">
      <formula>0</formula>
    </cfRule>
  </conditionalFormatting>
  <conditionalFormatting sqref="R27:Y27">
    <cfRule type="cellIs" dxfId="43" priority="12" operator="lessThan">
      <formula>0</formula>
    </cfRule>
    <cfRule type="cellIs" dxfId="4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B30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7" priority="2" operator="lessThan">
      <formula>0</formula>
    </cfRule>
    <cfRule type="cellIs" dxfId="36" priority="3" operator="greaterThan">
      <formula>0</formula>
    </cfRule>
  </conditionalFormatting>
  <dataValidations count="2">
    <dataValidation type="list" allowBlank="1" showInputMessage="1" showErrorMessage="1" sqref="O7:O26" xr:uid="{00000000-0002-0000-2100-000000000000}">
      <formula1>"áno,nie"</formula1>
    </dataValidation>
    <dataValidation type="custom" allowBlank="1" showErrorMessage="1" error="Hodnota musí byť vždy väčšia ako &quot;0&quot;. " sqref="R7:U26" xr:uid="{00000000-0002-0000-21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293"/>
      <c r="S7" s="293"/>
      <c r="T7" s="293"/>
      <c r="U7" s="293"/>
      <c r="V7" s="294">
        <f>(T7-R7)</f>
        <v>0</v>
      </c>
      <c r="W7" s="294">
        <f>S7-U7</f>
        <v>0</v>
      </c>
      <c r="X7" s="295"/>
      <c r="Y7" s="323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293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3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299"/>
      <c r="S9" s="300"/>
      <c r="T9" s="300"/>
      <c r="U9" s="299"/>
      <c r="V9" s="300">
        <f>(T9-R9)</f>
        <v>0</v>
      </c>
      <c r="W9" s="300">
        <f>U9-S9</f>
        <v>0</v>
      </c>
      <c r="X9" s="295"/>
      <c r="Y9" s="323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3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3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3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3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3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3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3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3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3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3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3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3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3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3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3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3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35" priority="14" operator="lessThan">
      <formula>0</formula>
    </cfRule>
    <cfRule type="cellIs" dxfId="3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3" priority="19" operator="lessThan">
      <formula>0</formula>
    </cfRule>
    <cfRule type="cellIs" dxfId="32" priority="20" operator="greaterThan">
      <formula>0</formula>
    </cfRule>
  </conditionalFormatting>
  <conditionalFormatting sqref="R27:Y27">
    <cfRule type="cellIs" dxfId="31" priority="12" operator="lessThan">
      <formula>0</formula>
    </cfRule>
    <cfRule type="cellIs" dxfId="3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B30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" priority="2" operator="lessThan">
      <formula>0</formula>
    </cfRule>
    <cfRule type="cellIs" dxfId="24" priority="3" operator="greaterThan">
      <formula>0</formula>
    </cfRule>
  </conditionalFormatting>
  <dataValidations count="2">
    <dataValidation type="list" allowBlank="1" showInputMessage="1" showErrorMessage="1" sqref="O7:O26" xr:uid="{00000000-0002-0000-2200-000000000000}">
      <formula1>"áno,nie"</formula1>
    </dataValidation>
    <dataValidation type="custom" allowBlank="1" showErrorMessage="1" error="Hodnota musí byť vždy väčšia ako &quot;0&quot;. " sqref="R7:U26" xr:uid="{00000000-0002-0000-22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C35"/>
  <sheetViews>
    <sheetView zoomScale="70" zoomScaleNormal="70" workbookViewId="0">
      <pane ySplit="6" topLeftCell="A7" activePane="bottomLeft" state="frozen"/>
      <selection pane="bottomLeft" activeCell="H7" sqref="B7:H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0" bestFit="1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716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51" x14ac:dyDescent="0.2">
      <c r="A7" s="66">
        <v>1</v>
      </c>
      <c r="B7" s="67" t="s">
        <v>717</v>
      </c>
      <c r="C7" s="67" t="s">
        <v>258</v>
      </c>
      <c r="D7" s="104" t="s">
        <v>718</v>
      </c>
      <c r="E7" s="113" t="s">
        <v>510</v>
      </c>
      <c r="F7" s="95">
        <v>45658</v>
      </c>
      <c r="G7" s="85">
        <v>0</v>
      </c>
      <c r="H7" s="85">
        <v>89850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89850</v>
      </c>
      <c r="O7" s="67" t="s">
        <v>150</v>
      </c>
      <c r="P7" s="67"/>
      <c r="Q7" s="124">
        <f>H7-2*G7</f>
        <v>89850</v>
      </c>
      <c r="R7" s="293"/>
      <c r="S7" s="293"/>
      <c r="T7" s="293"/>
      <c r="U7" s="293"/>
      <c r="V7" s="294">
        <f>(T7-R7)</f>
        <v>0</v>
      </c>
      <c r="W7" s="294">
        <f>S7-U7</f>
        <v>0</v>
      </c>
      <c r="X7" s="295"/>
      <c r="Y7" s="323">
        <f>-V7*2+W7</f>
        <v>0</v>
      </c>
      <c r="AA7" s="297">
        <f>(V7+G7)</f>
        <v>0</v>
      </c>
      <c r="AB7" s="298">
        <f>(W7+H7)</f>
        <v>89850</v>
      </c>
      <c r="AC7" s="324">
        <f>Q7+Y7</f>
        <v>89850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293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3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299"/>
      <c r="S9" s="300"/>
      <c r="T9" s="300"/>
      <c r="U9" s="299"/>
      <c r="V9" s="300">
        <f>(T9-R9)</f>
        <v>0</v>
      </c>
      <c r="W9" s="300">
        <f>U9-S9</f>
        <v>0</v>
      </c>
      <c r="X9" s="295"/>
      <c r="Y9" s="323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3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3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3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3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3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3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3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3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3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3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3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3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3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3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3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3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0</v>
      </c>
      <c r="H28" s="76">
        <f>L28+N28</f>
        <v>89850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89850</v>
      </c>
      <c r="O28" s="64"/>
      <c r="P28" s="64"/>
      <c r="Q28" s="126">
        <f>SUM(Q7:Q26)</f>
        <v>89850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0</v>
      </c>
      <c r="H29" s="77">
        <f>SUM(H27:H28)</f>
        <v>89850</v>
      </c>
      <c r="AA29" s="465">
        <f>SUM(AA7:AA26)</f>
        <v>0</v>
      </c>
      <c r="AB29" s="473">
        <f t="shared" ref="AB29:AC29" si="13">SUM(AB7:AB26)</f>
        <v>89850</v>
      </c>
      <c r="AC29" s="302">
        <f t="shared" si="13"/>
        <v>89850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89850</v>
      </c>
      <c r="AB30" s="302">
        <f>AB29-AA29*2</f>
        <v>89850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3" priority="14" operator="lessThan">
      <formula>0</formula>
    </cfRule>
    <cfRule type="cellIs" dxfId="2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R27:Y27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B30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" priority="2" operator="lessThan">
      <formula>0</formula>
    </cfRule>
    <cfRule type="cellIs" dxfId="12" priority="3" operator="greaterThan">
      <formula>0</formula>
    </cfRule>
  </conditionalFormatting>
  <dataValidations count="2">
    <dataValidation type="list" allowBlank="1" showInputMessage="1" showErrorMessage="1" sqref="O7:O26" xr:uid="{00000000-0002-0000-2300-000000000000}">
      <formula1>"áno,nie"</formula1>
    </dataValidation>
    <dataValidation type="custom" allowBlank="1" showErrorMessage="1" error="Hodnota musí byť vždy väčšia ako &quot;0&quot;. " sqref="R7:U26" xr:uid="{00000000-0002-0000-2300-000001000000}">
      <formula1>"&gt;0"</formula1>
    </dataValidation>
  </dataValidations>
  <hyperlinks>
    <hyperlink ref="E7" r:id="rId1" xr:uid="{00000000-0004-0000-2300-000000000000}"/>
  </hyperlinks>
  <pageMargins left="0.7" right="0.7" top="0.75" bottom="0.75" header="0.3" footer="0.3"/>
  <pageSetup paperSize="9" orientation="portrait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C35"/>
  <sheetViews>
    <sheetView zoomScale="85" zoomScaleNormal="85" workbookViewId="0">
      <pane ySplit="6" topLeftCell="A10" activePane="bottomLeft" state="frozen"/>
      <selection pane="bottomLeft" activeCell="N10" sqref="N10"/>
    </sheetView>
  </sheetViews>
  <sheetFormatPr defaultRowHeight="12.75" outlineLevelRow="1" outlineLevelCol="1" x14ac:dyDescent="0.2"/>
  <cols>
    <col min="1" max="1" width="8.7109375" customWidth="1"/>
    <col min="2" max="2" width="14" bestFit="1" customWidth="1"/>
    <col min="3" max="3" width="13.7109375" customWidth="1"/>
    <col min="4" max="4" width="13.140625" customWidth="1"/>
    <col min="5" max="5" width="36.7109375" customWidth="1"/>
    <col min="6" max="6" width="16.7109375" customWidth="1"/>
    <col min="7" max="7" width="13.7109375" customWidth="1"/>
    <col min="8" max="15" width="13.7109375" customWidth="1" outlineLevel="1"/>
    <col min="16" max="16" width="13.140625" bestFit="1" customWidth="1" outlineLevel="1"/>
    <col min="17" max="17" width="12.85546875" customWidth="1" outlineLevel="1"/>
    <col min="18" max="18" width="12.42578125" customWidth="1" outlineLevel="1"/>
    <col min="19" max="19" width="12.28515625" customWidth="1" outlineLevel="1"/>
    <col min="20" max="20" width="10.5703125" customWidth="1" outlineLevel="1"/>
    <col min="21" max="21" width="14.42578125" customWidth="1" outlineLevel="1"/>
    <col min="22" max="22" width="13.85546875" customWidth="1" outlineLevel="1"/>
    <col min="23" max="23" width="25" customWidth="1" outlineLevel="1"/>
    <col min="24" max="24" width="13.85546875" customWidth="1" outlineLevel="1"/>
    <col min="25" max="25" width="8.85546875" customWidth="1" outlineLevel="1"/>
    <col min="26" max="27" width="14.42578125" customWidth="1"/>
    <col min="28" max="28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H4" s="1064" t="s">
        <v>613</v>
      </c>
      <c r="I4" s="1065"/>
      <c r="J4" s="1065"/>
      <c r="K4" s="1065"/>
      <c r="L4" s="1065"/>
      <c r="M4" s="1065"/>
      <c r="N4" s="1065"/>
      <c r="O4" s="1065"/>
      <c r="P4" s="1066"/>
      <c r="Q4" s="1070" t="s">
        <v>598</v>
      </c>
      <c r="R4" s="1070"/>
      <c r="S4" s="1070"/>
      <c r="T4" s="1070"/>
      <c r="U4" s="1070"/>
      <c r="V4" s="1070"/>
      <c r="W4" s="1070"/>
      <c r="X4" s="1049"/>
      <c r="AC4" s="340"/>
    </row>
    <row r="5" spans="1:29" ht="18.75" customHeight="1" thickBot="1" x14ac:dyDescent="0.3">
      <c r="H5" s="1067"/>
      <c r="I5" s="1068"/>
      <c r="J5" s="1068"/>
      <c r="K5" s="1068"/>
      <c r="L5" s="1068"/>
      <c r="M5" s="1068"/>
      <c r="N5" s="1068"/>
      <c r="O5" s="1068"/>
      <c r="P5" s="1069"/>
      <c r="Q5" s="1071" t="s">
        <v>613</v>
      </c>
      <c r="R5" s="1072"/>
      <c r="S5" s="1073" t="s">
        <v>599</v>
      </c>
      <c r="T5" s="1072"/>
      <c r="U5" s="1039" t="s">
        <v>600</v>
      </c>
      <c r="V5" s="1041" t="s">
        <v>601</v>
      </c>
      <c r="W5" s="1059" t="s">
        <v>602</v>
      </c>
      <c r="X5" s="1052" t="s">
        <v>603</v>
      </c>
      <c r="Z5" s="1048" t="s">
        <v>604</v>
      </c>
      <c r="AA5" s="1049"/>
      <c r="AB5" s="1050" t="s">
        <v>605</v>
      </c>
    </row>
    <row r="6" spans="1:29" ht="90.75" thickBot="1" x14ac:dyDescent="0.25">
      <c r="A6" s="187" t="s">
        <v>61</v>
      </c>
      <c r="B6" s="188" t="s">
        <v>64</v>
      </c>
      <c r="C6" s="188" t="s">
        <v>132</v>
      </c>
      <c r="D6" s="189" t="s">
        <v>123</v>
      </c>
      <c r="E6" s="189" t="s">
        <v>124</v>
      </c>
      <c r="F6" s="190" t="s">
        <v>180</v>
      </c>
      <c r="G6" s="189" t="s">
        <v>65</v>
      </c>
      <c r="H6" s="191" t="s">
        <v>76</v>
      </c>
      <c r="I6" s="192" t="s">
        <v>77</v>
      </c>
      <c r="J6" s="191" t="s">
        <v>152</v>
      </c>
      <c r="K6" s="192" t="s">
        <v>153</v>
      </c>
      <c r="L6" s="191" t="s">
        <v>156</v>
      </c>
      <c r="M6" s="193" t="s">
        <v>155</v>
      </c>
      <c r="N6" s="191" t="s">
        <v>154</v>
      </c>
      <c r="O6" s="192" t="s">
        <v>157</v>
      </c>
      <c r="P6" s="194" t="s">
        <v>254</v>
      </c>
      <c r="Q6" s="308" t="s">
        <v>606</v>
      </c>
      <c r="R6" s="290" t="s">
        <v>607</v>
      </c>
      <c r="S6" s="289" t="s">
        <v>608</v>
      </c>
      <c r="T6" s="290" t="s">
        <v>607</v>
      </c>
      <c r="U6" s="1039"/>
      <c r="V6" s="1041"/>
      <c r="W6" s="1060"/>
      <c r="X6" s="1061"/>
      <c r="Z6" s="291" t="s">
        <v>76</v>
      </c>
      <c r="AA6" s="292" t="s">
        <v>77</v>
      </c>
      <c r="AB6" s="1052"/>
    </row>
    <row r="7" spans="1:29" ht="135" x14ac:dyDescent="0.2">
      <c r="A7" s="195">
        <v>1</v>
      </c>
      <c r="B7" s="202" t="s">
        <v>386</v>
      </c>
      <c r="C7" s="202" t="s">
        <v>203</v>
      </c>
      <c r="D7" s="202" t="s">
        <v>365</v>
      </c>
      <c r="E7" s="240" t="s">
        <v>417</v>
      </c>
      <c r="F7" s="227" t="s">
        <v>357</v>
      </c>
      <c r="G7" s="225">
        <v>45108</v>
      </c>
      <c r="H7" s="226">
        <v>232214</v>
      </c>
      <c r="I7" s="228">
        <v>0</v>
      </c>
      <c r="J7" s="202" t="str">
        <f t="shared" ref="J7:K10" si="0">IF(YEAR($G7)=2021,H7,"-")</f>
        <v>-</v>
      </c>
      <c r="K7" s="202" t="str">
        <f t="shared" si="0"/>
        <v>-</v>
      </c>
      <c r="L7" s="202" t="str">
        <f t="shared" ref="L7:M10" si="1">IF(YEAR($G7)=2022,H7,"-")</f>
        <v>-</v>
      </c>
      <c r="M7" s="202" t="str">
        <f t="shared" si="1"/>
        <v>-</v>
      </c>
      <c r="N7" s="202">
        <f t="shared" ref="N7:O10" si="2">IF(YEAR($G7)&gt;2022,H7,"-")</f>
        <v>232214</v>
      </c>
      <c r="O7" s="202">
        <f t="shared" si="2"/>
        <v>0</v>
      </c>
      <c r="P7" s="203">
        <f>I7-2*H7</f>
        <v>-464428</v>
      </c>
      <c r="Q7" s="309"/>
      <c r="R7" s="293"/>
      <c r="S7" s="293"/>
      <c r="T7" s="293"/>
      <c r="U7" s="294">
        <f>(S7-Q7)</f>
        <v>0</v>
      </c>
      <c r="V7" s="294">
        <f>R7-T7</f>
        <v>0</v>
      </c>
      <c r="W7" s="295"/>
      <c r="X7" s="296">
        <f>-U7*2+V7</f>
        <v>0</v>
      </c>
      <c r="Z7" s="315">
        <f>(U7+H7)</f>
        <v>232214</v>
      </c>
      <c r="AA7" s="315">
        <f>(V7+I7)</f>
        <v>0</v>
      </c>
      <c r="AB7" s="324">
        <f>P7+X7</f>
        <v>-464428</v>
      </c>
    </row>
    <row r="8" spans="1:29" ht="90" x14ac:dyDescent="0.2">
      <c r="A8" s="195">
        <v>2</v>
      </c>
      <c r="B8" s="202" t="s">
        <v>386</v>
      </c>
      <c r="C8" s="239" t="s">
        <v>68</v>
      </c>
      <c r="D8" s="239" t="s">
        <v>209</v>
      </c>
      <c r="E8" s="240" t="s">
        <v>418</v>
      </c>
      <c r="F8" s="113" t="s">
        <v>419</v>
      </c>
      <c r="G8" s="225">
        <v>45108</v>
      </c>
      <c r="H8" s="226">
        <v>22038</v>
      </c>
      <c r="I8" s="228">
        <v>0</v>
      </c>
      <c r="J8" s="202" t="str">
        <f t="shared" si="0"/>
        <v>-</v>
      </c>
      <c r="K8" s="202" t="str">
        <f t="shared" si="0"/>
        <v>-</v>
      </c>
      <c r="L8" s="202" t="str">
        <f t="shared" si="1"/>
        <v>-</v>
      </c>
      <c r="M8" s="202" t="str">
        <f t="shared" si="1"/>
        <v>-</v>
      </c>
      <c r="N8" s="202">
        <f t="shared" si="2"/>
        <v>22038</v>
      </c>
      <c r="O8" s="202">
        <f t="shared" si="2"/>
        <v>0</v>
      </c>
      <c r="P8" s="203">
        <f>I8-2*H8</f>
        <v>-44076</v>
      </c>
      <c r="Q8" s="309"/>
      <c r="R8" s="293"/>
      <c r="S8" s="293"/>
      <c r="T8" s="293"/>
      <c r="U8" s="294">
        <f t="shared" ref="U8:U26" si="3">(S8-Q8)</f>
        <v>0</v>
      </c>
      <c r="V8" s="294">
        <f t="shared" ref="V8:V26" si="4">R8-T8</f>
        <v>0</v>
      </c>
      <c r="X8" s="296">
        <f t="shared" ref="X8:X26" si="5">-U8*2+V8</f>
        <v>0</v>
      </c>
      <c r="Z8" s="315">
        <f t="shared" ref="Z8:Z26" si="6">(U8+H8)</f>
        <v>22038</v>
      </c>
      <c r="AA8" s="315">
        <f t="shared" ref="AA8:AA26" si="7">(V8+I8)</f>
        <v>0</v>
      </c>
      <c r="AB8" s="325">
        <f t="shared" ref="AB8:AB26" si="8">P8+X8</f>
        <v>-44076</v>
      </c>
    </row>
    <row r="9" spans="1:29" ht="135" x14ac:dyDescent="0.2">
      <c r="A9" s="195">
        <v>3</v>
      </c>
      <c r="B9" s="202" t="s">
        <v>386</v>
      </c>
      <c r="C9" s="202" t="s">
        <v>203</v>
      </c>
      <c r="D9" s="232" t="s">
        <v>364</v>
      </c>
      <c r="E9" s="231" t="s">
        <v>354</v>
      </c>
      <c r="F9" s="150" t="s">
        <v>356</v>
      </c>
      <c r="G9" s="225">
        <v>45139</v>
      </c>
      <c r="H9" s="228">
        <v>1888308</v>
      </c>
      <c r="I9" s="228">
        <v>0</v>
      </c>
      <c r="J9" s="202" t="str">
        <f t="shared" si="0"/>
        <v>-</v>
      </c>
      <c r="K9" s="202" t="str">
        <f t="shared" si="0"/>
        <v>-</v>
      </c>
      <c r="L9" s="202" t="str">
        <f t="shared" si="1"/>
        <v>-</v>
      </c>
      <c r="M9" s="202" t="str">
        <f t="shared" si="1"/>
        <v>-</v>
      </c>
      <c r="N9" s="202">
        <f t="shared" si="2"/>
        <v>1888308</v>
      </c>
      <c r="O9" s="202">
        <f t="shared" si="2"/>
        <v>0</v>
      </c>
      <c r="P9" s="203">
        <f t="shared" ref="P9:P10" si="9">I9-2*H9</f>
        <v>-3776616</v>
      </c>
      <c r="Q9" s="310"/>
      <c r="R9" s="300"/>
      <c r="S9" s="300"/>
      <c r="T9" s="299"/>
      <c r="U9" s="300">
        <f>(S9-Q9)</f>
        <v>0</v>
      </c>
      <c r="V9" s="300">
        <f>T9-R9</f>
        <v>0</v>
      </c>
      <c r="W9" s="295"/>
      <c r="X9" s="296">
        <f t="shared" si="5"/>
        <v>0</v>
      </c>
      <c r="Z9" s="315">
        <v>1888308</v>
      </c>
      <c r="AA9" s="315">
        <v>0</v>
      </c>
      <c r="AB9" s="325">
        <f>P9+X9</f>
        <v>-3776616</v>
      </c>
    </row>
    <row r="10" spans="1:29" ht="120" x14ac:dyDescent="0.2">
      <c r="A10" s="195">
        <v>4</v>
      </c>
      <c r="B10" s="202" t="s">
        <v>386</v>
      </c>
      <c r="C10" s="890" t="s">
        <v>68</v>
      </c>
      <c r="D10" s="794" t="s">
        <v>208</v>
      </c>
      <c r="E10" s="231" t="s">
        <v>567</v>
      </c>
      <c r="F10" s="150" t="s">
        <v>577</v>
      </c>
      <c r="G10" s="885">
        <v>45658</v>
      </c>
      <c r="H10" s="887">
        <v>10600000</v>
      </c>
      <c r="I10" s="887">
        <v>0</v>
      </c>
      <c r="J10" s="202" t="str">
        <f t="shared" si="0"/>
        <v>-</v>
      </c>
      <c r="K10" s="202" t="str">
        <f t="shared" si="0"/>
        <v>-</v>
      </c>
      <c r="L10" s="202" t="str">
        <f t="shared" si="1"/>
        <v>-</v>
      </c>
      <c r="M10" s="202" t="str">
        <f t="shared" si="1"/>
        <v>-</v>
      </c>
      <c r="N10" s="202">
        <f t="shared" si="2"/>
        <v>10600000</v>
      </c>
      <c r="O10" s="202">
        <f t="shared" si="2"/>
        <v>0</v>
      </c>
      <c r="P10" s="203">
        <f t="shared" si="9"/>
        <v>-21200000</v>
      </c>
      <c r="Q10" s="311"/>
      <c r="R10" s="299"/>
      <c r="S10" s="299"/>
      <c r="T10" s="1"/>
      <c r="U10" s="294">
        <f t="shared" si="3"/>
        <v>0</v>
      </c>
      <c r="V10" s="294">
        <f t="shared" si="4"/>
        <v>0</v>
      </c>
      <c r="W10" s="295"/>
      <c r="X10" s="296">
        <f t="shared" si="5"/>
        <v>0</v>
      </c>
      <c r="Z10" s="315">
        <f t="shared" si="6"/>
        <v>10600000</v>
      </c>
      <c r="AA10" s="315">
        <f t="shared" si="7"/>
        <v>0</v>
      </c>
      <c r="AB10" s="325">
        <f t="shared" si="8"/>
        <v>-21200000</v>
      </c>
    </row>
    <row r="11" spans="1:29" ht="16.5" customHeight="1" x14ac:dyDescent="0.2">
      <c r="A11" s="195">
        <v>5</v>
      </c>
      <c r="B11" s="202"/>
      <c r="C11" s="202"/>
      <c r="D11" s="202"/>
      <c r="E11" s="202"/>
      <c r="F11" s="202"/>
      <c r="G11" s="202"/>
      <c r="H11" s="228"/>
      <c r="I11" s="228"/>
      <c r="J11" s="202" t="str">
        <f t="shared" ref="J11:J26" si="10">IF(YEAR($F11)=2021,H11,"-")</f>
        <v>-</v>
      </c>
      <c r="K11" s="202" t="str">
        <f t="shared" ref="K11:K26" si="11">IF(YEAR($F11)=2021,I11,"-")</f>
        <v>-</v>
      </c>
      <c r="L11" s="202" t="str">
        <f t="shared" ref="L11:L26" si="12">IF(YEAR($F11)=2022,H11,"-")</f>
        <v>-</v>
      </c>
      <c r="M11" s="202" t="str">
        <f t="shared" ref="M11:M26" si="13">IF(YEAR($F11)=2022,I11,"-")</f>
        <v>-</v>
      </c>
      <c r="N11" s="202" t="str">
        <f t="shared" ref="N11:N26" si="14">IF(YEAR($F11)&gt;2022,H11,"-")</f>
        <v>-</v>
      </c>
      <c r="O11" s="202" t="str">
        <f t="shared" ref="O11:O26" si="15">IF(YEAR($F11)&gt;2022,I11,"-")</f>
        <v>-</v>
      </c>
      <c r="P11" s="203">
        <f t="shared" ref="P11:P26" si="16">G11-2*F11</f>
        <v>0</v>
      </c>
      <c r="Q11" s="311"/>
      <c r="R11" s="299"/>
      <c r="S11" s="299"/>
      <c r="T11" s="1"/>
      <c r="U11" s="294">
        <f t="shared" si="3"/>
        <v>0</v>
      </c>
      <c r="V11" s="294">
        <f t="shared" si="4"/>
        <v>0</v>
      </c>
      <c r="W11" s="295"/>
      <c r="X11" s="296">
        <f t="shared" si="5"/>
        <v>0</v>
      </c>
      <c r="Z11" s="315">
        <f t="shared" si="6"/>
        <v>0</v>
      </c>
      <c r="AA11" s="315">
        <f t="shared" si="7"/>
        <v>0</v>
      </c>
      <c r="AB11" s="325">
        <f t="shared" si="8"/>
        <v>0</v>
      </c>
    </row>
    <row r="12" spans="1:29" ht="16.5" customHeight="1" x14ac:dyDescent="0.2">
      <c r="A12" s="195">
        <v>6</v>
      </c>
      <c r="B12" s="229"/>
      <c r="C12" s="229"/>
      <c r="D12" s="229"/>
      <c r="E12" s="229"/>
      <c r="F12" s="229"/>
      <c r="G12" s="211"/>
      <c r="H12" s="207"/>
      <c r="I12" s="207"/>
      <c r="J12" s="202" t="str">
        <f t="shared" si="10"/>
        <v>-</v>
      </c>
      <c r="K12" s="202" t="str">
        <f t="shared" si="11"/>
        <v>-</v>
      </c>
      <c r="L12" s="202" t="str">
        <f t="shared" si="12"/>
        <v>-</v>
      </c>
      <c r="M12" s="202" t="str">
        <f t="shared" si="13"/>
        <v>-</v>
      </c>
      <c r="N12" s="202" t="str">
        <f t="shared" si="14"/>
        <v>-</v>
      </c>
      <c r="O12" s="202" t="str">
        <f t="shared" si="15"/>
        <v>-</v>
      </c>
      <c r="P12" s="203">
        <f t="shared" si="16"/>
        <v>0</v>
      </c>
      <c r="Q12" s="311"/>
      <c r="R12" s="299"/>
      <c r="S12" s="299"/>
      <c r="T12" s="1"/>
      <c r="U12" s="294">
        <f t="shared" si="3"/>
        <v>0</v>
      </c>
      <c r="V12" s="294">
        <f t="shared" si="4"/>
        <v>0</v>
      </c>
      <c r="W12" s="295"/>
      <c r="X12" s="296">
        <f t="shared" si="5"/>
        <v>0</v>
      </c>
      <c r="Z12" s="315">
        <f t="shared" si="6"/>
        <v>0</v>
      </c>
      <c r="AA12" s="315">
        <f t="shared" si="7"/>
        <v>0</v>
      </c>
      <c r="AB12" s="325">
        <f t="shared" si="8"/>
        <v>0</v>
      </c>
    </row>
    <row r="13" spans="1:29" ht="16.5" customHeight="1" x14ac:dyDescent="0.2">
      <c r="A13" s="195">
        <v>7</v>
      </c>
      <c r="B13" s="202"/>
      <c r="C13" s="202"/>
      <c r="D13" s="204"/>
      <c r="E13" s="204"/>
      <c r="F13" s="204"/>
      <c r="G13" s="211"/>
      <c r="H13" s="207"/>
      <c r="I13" s="207"/>
      <c r="J13" s="202" t="str">
        <f t="shared" si="10"/>
        <v>-</v>
      </c>
      <c r="K13" s="202" t="str">
        <f t="shared" si="11"/>
        <v>-</v>
      </c>
      <c r="L13" s="202" t="str">
        <f t="shared" si="12"/>
        <v>-</v>
      </c>
      <c r="M13" s="202" t="str">
        <f t="shared" si="13"/>
        <v>-</v>
      </c>
      <c r="N13" s="202" t="str">
        <f t="shared" si="14"/>
        <v>-</v>
      </c>
      <c r="O13" s="202" t="str">
        <f t="shared" si="15"/>
        <v>-</v>
      </c>
      <c r="P13" s="203">
        <f t="shared" si="16"/>
        <v>0</v>
      </c>
      <c r="Q13" s="311"/>
      <c r="R13" s="299"/>
      <c r="S13" s="299"/>
      <c r="T13" s="1"/>
      <c r="U13" s="294">
        <f t="shared" si="3"/>
        <v>0</v>
      </c>
      <c r="V13" s="294">
        <f t="shared" si="4"/>
        <v>0</v>
      </c>
      <c r="W13" s="295"/>
      <c r="X13" s="296">
        <f t="shared" si="5"/>
        <v>0</v>
      </c>
      <c r="Z13" s="315">
        <f t="shared" si="6"/>
        <v>0</v>
      </c>
      <c r="AA13" s="315">
        <f t="shared" si="7"/>
        <v>0</v>
      </c>
      <c r="AB13" s="325">
        <f t="shared" si="8"/>
        <v>0</v>
      </c>
    </row>
    <row r="14" spans="1:29" ht="16.5" customHeight="1" x14ac:dyDescent="0.2">
      <c r="A14" s="195">
        <v>8</v>
      </c>
      <c r="B14" s="230"/>
      <c r="C14" s="230"/>
      <c r="D14" s="229"/>
      <c r="E14" s="229"/>
      <c r="F14" s="229"/>
      <c r="G14" s="211"/>
      <c r="H14" s="207"/>
      <c r="I14" s="207"/>
      <c r="J14" s="202" t="str">
        <f t="shared" si="10"/>
        <v>-</v>
      </c>
      <c r="K14" s="202" t="str">
        <f t="shared" si="11"/>
        <v>-</v>
      </c>
      <c r="L14" s="202" t="str">
        <f t="shared" si="12"/>
        <v>-</v>
      </c>
      <c r="M14" s="202" t="str">
        <f t="shared" si="13"/>
        <v>-</v>
      </c>
      <c r="N14" s="202" t="str">
        <f t="shared" si="14"/>
        <v>-</v>
      </c>
      <c r="O14" s="202" t="str">
        <f t="shared" si="15"/>
        <v>-</v>
      </c>
      <c r="P14" s="203">
        <f t="shared" si="16"/>
        <v>0</v>
      </c>
      <c r="Q14" s="311"/>
      <c r="R14" s="299"/>
      <c r="S14" s="299"/>
      <c r="T14" s="1"/>
      <c r="U14" s="294">
        <f t="shared" si="3"/>
        <v>0</v>
      </c>
      <c r="V14" s="294">
        <f t="shared" si="4"/>
        <v>0</v>
      </c>
      <c r="W14" s="295"/>
      <c r="X14" s="296">
        <f t="shared" si="5"/>
        <v>0</v>
      </c>
      <c r="Z14" s="315">
        <f t="shared" si="6"/>
        <v>0</v>
      </c>
      <c r="AA14" s="315">
        <f t="shared" si="7"/>
        <v>0</v>
      </c>
      <c r="AB14" s="325">
        <f t="shared" si="8"/>
        <v>0</v>
      </c>
    </row>
    <row r="15" spans="1:29" ht="16.5" customHeight="1" x14ac:dyDescent="0.2">
      <c r="A15" s="195">
        <v>9</v>
      </c>
      <c r="B15" s="202"/>
      <c r="C15" s="202"/>
      <c r="D15" s="204"/>
      <c r="E15" s="204"/>
      <c r="F15" s="204"/>
      <c r="G15" s="211"/>
      <c r="H15" s="207"/>
      <c r="I15" s="207"/>
      <c r="J15" s="202" t="str">
        <f t="shared" si="10"/>
        <v>-</v>
      </c>
      <c r="K15" s="202" t="str">
        <f t="shared" si="11"/>
        <v>-</v>
      </c>
      <c r="L15" s="202" t="str">
        <f t="shared" si="12"/>
        <v>-</v>
      </c>
      <c r="M15" s="202" t="str">
        <f t="shared" si="13"/>
        <v>-</v>
      </c>
      <c r="N15" s="202" t="str">
        <f t="shared" si="14"/>
        <v>-</v>
      </c>
      <c r="O15" s="202" t="str">
        <f t="shared" si="15"/>
        <v>-</v>
      </c>
      <c r="P15" s="203">
        <f t="shared" si="16"/>
        <v>0</v>
      </c>
      <c r="Q15" s="311"/>
      <c r="R15" s="299"/>
      <c r="S15" s="299"/>
      <c r="T15" s="1"/>
      <c r="U15" s="294">
        <f t="shared" si="3"/>
        <v>0</v>
      </c>
      <c r="V15" s="294">
        <f t="shared" si="4"/>
        <v>0</v>
      </c>
      <c r="W15" s="295"/>
      <c r="X15" s="296">
        <f t="shared" si="5"/>
        <v>0</v>
      </c>
      <c r="Z15" s="315">
        <f t="shared" si="6"/>
        <v>0</v>
      </c>
      <c r="AA15" s="315">
        <f t="shared" si="7"/>
        <v>0</v>
      </c>
      <c r="AB15" s="325">
        <f t="shared" si="8"/>
        <v>0</v>
      </c>
    </row>
    <row r="16" spans="1:29" ht="16.5" customHeight="1" x14ac:dyDescent="0.2">
      <c r="A16" s="195">
        <v>10</v>
      </c>
      <c r="B16" s="230"/>
      <c r="C16" s="230"/>
      <c r="D16" s="229"/>
      <c r="E16" s="229"/>
      <c r="F16" s="229"/>
      <c r="G16" s="211"/>
      <c r="H16" s="207"/>
      <c r="I16" s="207"/>
      <c r="J16" s="202" t="str">
        <f t="shared" si="10"/>
        <v>-</v>
      </c>
      <c r="K16" s="202" t="str">
        <f t="shared" si="11"/>
        <v>-</v>
      </c>
      <c r="L16" s="202" t="str">
        <f t="shared" si="12"/>
        <v>-</v>
      </c>
      <c r="M16" s="202" t="str">
        <f t="shared" si="13"/>
        <v>-</v>
      </c>
      <c r="N16" s="202" t="str">
        <f t="shared" si="14"/>
        <v>-</v>
      </c>
      <c r="O16" s="202" t="str">
        <f t="shared" si="15"/>
        <v>-</v>
      </c>
      <c r="P16" s="203">
        <f t="shared" si="16"/>
        <v>0</v>
      </c>
      <c r="Q16" s="1"/>
      <c r="R16" s="299"/>
      <c r="S16" s="299"/>
      <c r="T16" s="1"/>
      <c r="U16" s="294">
        <f t="shared" si="3"/>
        <v>0</v>
      </c>
      <c r="V16" s="294">
        <f t="shared" si="4"/>
        <v>0</v>
      </c>
      <c r="W16" s="295"/>
      <c r="X16" s="323">
        <f t="shared" si="5"/>
        <v>0</v>
      </c>
      <c r="Z16" s="315">
        <f t="shared" si="6"/>
        <v>0</v>
      </c>
      <c r="AA16" s="315">
        <f t="shared" si="7"/>
        <v>0</v>
      </c>
      <c r="AB16" s="325">
        <f t="shared" si="8"/>
        <v>0</v>
      </c>
    </row>
    <row r="17" spans="1:28" ht="16.5" customHeight="1" x14ac:dyDescent="0.2">
      <c r="A17" s="195">
        <v>11</v>
      </c>
      <c r="B17" s="202"/>
      <c r="C17" s="202"/>
      <c r="D17" s="204"/>
      <c r="E17" s="204"/>
      <c r="F17" s="204"/>
      <c r="G17" s="211"/>
      <c r="H17" s="207"/>
      <c r="I17" s="207"/>
      <c r="J17" s="202" t="str">
        <f t="shared" si="10"/>
        <v>-</v>
      </c>
      <c r="K17" s="202" t="str">
        <f t="shared" si="11"/>
        <v>-</v>
      </c>
      <c r="L17" s="202" t="str">
        <f t="shared" si="12"/>
        <v>-</v>
      </c>
      <c r="M17" s="202" t="str">
        <f t="shared" si="13"/>
        <v>-</v>
      </c>
      <c r="N17" s="202" t="str">
        <f t="shared" si="14"/>
        <v>-</v>
      </c>
      <c r="O17" s="202" t="str">
        <f t="shared" si="15"/>
        <v>-</v>
      </c>
      <c r="P17" s="203">
        <f t="shared" si="16"/>
        <v>0</v>
      </c>
      <c r="Q17" s="1"/>
      <c r="R17" s="299"/>
      <c r="S17" s="299"/>
      <c r="T17" s="1"/>
      <c r="U17" s="294">
        <f t="shared" si="3"/>
        <v>0</v>
      </c>
      <c r="V17" s="294">
        <f t="shared" si="4"/>
        <v>0</v>
      </c>
      <c r="W17" s="295"/>
      <c r="X17" s="323">
        <f t="shared" si="5"/>
        <v>0</v>
      </c>
      <c r="Z17" s="315">
        <f t="shared" si="6"/>
        <v>0</v>
      </c>
      <c r="AA17" s="315">
        <f t="shared" si="7"/>
        <v>0</v>
      </c>
      <c r="AB17" s="325">
        <f t="shared" si="8"/>
        <v>0</v>
      </c>
    </row>
    <row r="18" spans="1:28" ht="16.5" customHeight="1" x14ac:dyDescent="0.2">
      <c r="A18" s="195">
        <v>12</v>
      </c>
      <c r="B18" s="229"/>
      <c r="C18" s="229"/>
      <c r="D18" s="229"/>
      <c r="E18" s="229"/>
      <c r="F18" s="229"/>
      <c r="G18" s="211"/>
      <c r="H18" s="207"/>
      <c r="I18" s="207"/>
      <c r="J18" s="202" t="str">
        <f t="shared" si="10"/>
        <v>-</v>
      </c>
      <c r="K18" s="202" t="str">
        <f t="shared" si="11"/>
        <v>-</v>
      </c>
      <c r="L18" s="202" t="str">
        <f t="shared" si="12"/>
        <v>-</v>
      </c>
      <c r="M18" s="202" t="str">
        <f t="shared" si="13"/>
        <v>-</v>
      </c>
      <c r="N18" s="202" t="str">
        <f t="shared" si="14"/>
        <v>-</v>
      </c>
      <c r="O18" s="202" t="str">
        <f t="shared" si="15"/>
        <v>-</v>
      </c>
      <c r="P18" s="203">
        <f t="shared" si="16"/>
        <v>0</v>
      </c>
      <c r="Q18" s="1"/>
      <c r="R18" s="299"/>
      <c r="S18" s="299"/>
      <c r="T18" s="1"/>
      <c r="U18" s="294">
        <f t="shared" si="3"/>
        <v>0</v>
      </c>
      <c r="V18" s="294">
        <f t="shared" si="4"/>
        <v>0</v>
      </c>
      <c r="W18" s="295"/>
      <c r="X18" s="323">
        <f t="shared" si="5"/>
        <v>0</v>
      </c>
      <c r="Z18" s="315">
        <f t="shared" si="6"/>
        <v>0</v>
      </c>
      <c r="AA18" s="315">
        <f t="shared" si="7"/>
        <v>0</v>
      </c>
      <c r="AB18" s="325">
        <f t="shared" si="8"/>
        <v>0</v>
      </c>
    </row>
    <row r="19" spans="1:28" ht="16.5" customHeight="1" x14ac:dyDescent="0.2">
      <c r="A19" s="195">
        <v>13</v>
      </c>
      <c r="B19" s="202"/>
      <c r="C19" s="202"/>
      <c r="D19" s="204"/>
      <c r="E19" s="204"/>
      <c r="F19" s="204"/>
      <c r="G19" s="211"/>
      <c r="H19" s="207"/>
      <c r="I19" s="207"/>
      <c r="J19" s="202" t="str">
        <f t="shared" si="10"/>
        <v>-</v>
      </c>
      <c r="K19" s="202" t="str">
        <f t="shared" si="11"/>
        <v>-</v>
      </c>
      <c r="L19" s="202" t="str">
        <f t="shared" si="12"/>
        <v>-</v>
      </c>
      <c r="M19" s="202" t="str">
        <f t="shared" si="13"/>
        <v>-</v>
      </c>
      <c r="N19" s="202" t="str">
        <f t="shared" si="14"/>
        <v>-</v>
      </c>
      <c r="O19" s="202" t="str">
        <f t="shared" si="15"/>
        <v>-</v>
      </c>
      <c r="P19" s="203">
        <f t="shared" si="16"/>
        <v>0</v>
      </c>
      <c r="Q19" s="1"/>
      <c r="R19" s="299"/>
      <c r="S19" s="299"/>
      <c r="T19" s="1"/>
      <c r="U19" s="294">
        <f t="shared" si="3"/>
        <v>0</v>
      </c>
      <c r="V19" s="294">
        <f t="shared" si="4"/>
        <v>0</v>
      </c>
      <c r="W19" s="295"/>
      <c r="X19" s="323">
        <f t="shared" si="5"/>
        <v>0</v>
      </c>
      <c r="Z19" s="315">
        <f t="shared" si="6"/>
        <v>0</v>
      </c>
      <c r="AA19" s="315">
        <f t="shared" si="7"/>
        <v>0</v>
      </c>
      <c r="AB19" s="325">
        <f t="shared" si="8"/>
        <v>0</v>
      </c>
    </row>
    <row r="20" spans="1:28" ht="16.5" customHeight="1" x14ac:dyDescent="0.2">
      <c r="A20" s="195">
        <v>14</v>
      </c>
      <c r="B20" s="230"/>
      <c r="C20" s="230"/>
      <c r="D20" s="229"/>
      <c r="E20" s="229"/>
      <c r="F20" s="229"/>
      <c r="G20" s="211"/>
      <c r="H20" s="207"/>
      <c r="I20" s="207"/>
      <c r="J20" s="202" t="str">
        <f t="shared" si="10"/>
        <v>-</v>
      </c>
      <c r="K20" s="202" t="str">
        <f t="shared" si="11"/>
        <v>-</v>
      </c>
      <c r="L20" s="202" t="str">
        <f t="shared" si="12"/>
        <v>-</v>
      </c>
      <c r="M20" s="202" t="str">
        <f t="shared" si="13"/>
        <v>-</v>
      </c>
      <c r="N20" s="202" t="str">
        <f t="shared" si="14"/>
        <v>-</v>
      </c>
      <c r="O20" s="202" t="str">
        <f t="shared" si="15"/>
        <v>-</v>
      </c>
      <c r="P20" s="203">
        <f t="shared" si="16"/>
        <v>0</v>
      </c>
      <c r="Q20" s="1"/>
      <c r="R20" s="299"/>
      <c r="S20" s="299"/>
      <c r="T20" s="1"/>
      <c r="U20" s="294">
        <f t="shared" si="3"/>
        <v>0</v>
      </c>
      <c r="V20" s="294">
        <f t="shared" si="4"/>
        <v>0</v>
      </c>
      <c r="W20" s="295"/>
      <c r="X20" s="323">
        <f t="shared" si="5"/>
        <v>0</v>
      </c>
      <c r="Z20" s="315">
        <f t="shared" si="6"/>
        <v>0</v>
      </c>
      <c r="AA20" s="315">
        <f t="shared" si="7"/>
        <v>0</v>
      </c>
      <c r="AB20" s="325">
        <f t="shared" si="8"/>
        <v>0</v>
      </c>
    </row>
    <row r="21" spans="1:28" ht="16.5" customHeight="1" x14ac:dyDescent="0.2">
      <c r="A21" s="195">
        <v>15</v>
      </c>
      <c r="B21" s="202"/>
      <c r="C21" s="202"/>
      <c r="D21" s="204"/>
      <c r="E21" s="204"/>
      <c r="F21" s="204"/>
      <c r="G21" s="211"/>
      <c r="H21" s="207"/>
      <c r="I21" s="207"/>
      <c r="J21" s="202" t="str">
        <f t="shared" si="10"/>
        <v>-</v>
      </c>
      <c r="K21" s="202" t="str">
        <f t="shared" si="11"/>
        <v>-</v>
      </c>
      <c r="L21" s="202" t="str">
        <f t="shared" si="12"/>
        <v>-</v>
      </c>
      <c r="M21" s="202" t="str">
        <f t="shared" si="13"/>
        <v>-</v>
      </c>
      <c r="N21" s="202" t="str">
        <f t="shared" si="14"/>
        <v>-</v>
      </c>
      <c r="O21" s="202" t="str">
        <f t="shared" si="15"/>
        <v>-</v>
      </c>
      <c r="P21" s="203">
        <f t="shared" si="16"/>
        <v>0</v>
      </c>
      <c r="Q21" s="1"/>
      <c r="R21" s="299"/>
      <c r="S21" s="299"/>
      <c r="T21" s="1"/>
      <c r="U21" s="294">
        <f t="shared" si="3"/>
        <v>0</v>
      </c>
      <c r="V21" s="294">
        <f t="shared" si="4"/>
        <v>0</v>
      </c>
      <c r="W21" s="295"/>
      <c r="X21" s="323">
        <f t="shared" si="5"/>
        <v>0</v>
      </c>
      <c r="Z21" s="315">
        <f t="shared" si="6"/>
        <v>0</v>
      </c>
      <c r="AA21" s="315">
        <f t="shared" si="7"/>
        <v>0</v>
      </c>
      <c r="AB21" s="325">
        <f t="shared" si="8"/>
        <v>0</v>
      </c>
    </row>
    <row r="22" spans="1:28" ht="16.5" customHeight="1" x14ac:dyDescent="0.2">
      <c r="A22" s="195">
        <v>16</v>
      </c>
      <c r="B22" s="230"/>
      <c r="C22" s="230"/>
      <c r="D22" s="229"/>
      <c r="E22" s="229"/>
      <c r="F22" s="229"/>
      <c r="G22" s="211"/>
      <c r="H22" s="207"/>
      <c r="I22" s="207"/>
      <c r="J22" s="202" t="str">
        <f t="shared" si="10"/>
        <v>-</v>
      </c>
      <c r="K22" s="202" t="str">
        <f t="shared" si="11"/>
        <v>-</v>
      </c>
      <c r="L22" s="202" t="str">
        <f t="shared" si="12"/>
        <v>-</v>
      </c>
      <c r="M22" s="202" t="str">
        <f t="shared" si="13"/>
        <v>-</v>
      </c>
      <c r="N22" s="202" t="str">
        <f t="shared" si="14"/>
        <v>-</v>
      </c>
      <c r="O22" s="202" t="str">
        <f t="shared" si="15"/>
        <v>-</v>
      </c>
      <c r="P22" s="203">
        <f t="shared" si="16"/>
        <v>0</v>
      </c>
      <c r="Q22" s="1"/>
      <c r="R22" s="299"/>
      <c r="S22" s="299"/>
      <c r="T22" s="1"/>
      <c r="U22" s="294">
        <f t="shared" si="3"/>
        <v>0</v>
      </c>
      <c r="V22" s="294">
        <f t="shared" si="4"/>
        <v>0</v>
      </c>
      <c r="W22" s="295"/>
      <c r="X22" s="323">
        <f t="shared" si="5"/>
        <v>0</v>
      </c>
      <c r="Z22" s="315">
        <f t="shared" si="6"/>
        <v>0</v>
      </c>
      <c r="AA22" s="315">
        <f t="shared" si="7"/>
        <v>0</v>
      </c>
      <c r="AB22" s="325">
        <f t="shared" si="8"/>
        <v>0</v>
      </c>
    </row>
    <row r="23" spans="1:28" ht="16.5" customHeight="1" x14ac:dyDescent="0.2">
      <c r="A23" s="195">
        <v>17</v>
      </c>
      <c r="B23" s="202"/>
      <c r="C23" s="202"/>
      <c r="D23" s="204"/>
      <c r="E23" s="204"/>
      <c r="F23" s="204"/>
      <c r="G23" s="211"/>
      <c r="H23" s="207"/>
      <c r="I23" s="207"/>
      <c r="J23" s="202" t="str">
        <f t="shared" si="10"/>
        <v>-</v>
      </c>
      <c r="K23" s="202" t="str">
        <f t="shared" si="11"/>
        <v>-</v>
      </c>
      <c r="L23" s="202" t="str">
        <f t="shared" si="12"/>
        <v>-</v>
      </c>
      <c r="M23" s="202" t="str">
        <f t="shared" si="13"/>
        <v>-</v>
      </c>
      <c r="N23" s="202" t="str">
        <f t="shared" si="14"/>
        <v>-</v>
      </c>
      <c r="O23" s="202" t="str">
        <f t="shared" si="15"/>
        <v>-</v>
      </c>
      <c r="P23" s="203">
        <f t="shared" si="16"/>
        <v>0</v>
      </c>
      <c r="Q23" s="1"/>
      <c r="R23" s="299"/>
      <c r="S23" s="299"/>
      <c r="T23" s="1"/>
      <c r="U23" s="294">
        <f t="shared" si="3"/>
        <v>0</v>
      </c>
      <c r="V23" s="294">
        <f t="shared" si="4"/>
        <v>0</v>
      </c>
      <c r="W23" s="295"/>
      <c r="X23" s="323">
        <f t="shared" si="5"/>
        <v>0</v>
      </c>
      <c r="Z23" s="315">
        <f t="shared" si="6"/>
        <v>0</v>
      </c>
      <c r="AA23" s="315">
        <f t="shared" si="7"/>
        <v>0</v>
      </c>
      <c r="AB23" s="325">
        <f t="shared" si="8"/>
        <v>0</v>
      </c>
    </row>
    <row r="24" spans="1:28" ht="16.5" customHeight="1" x14ac:dyDescent="0.2">
      <c r="A24" s="195">
        <v>18</v>
      </c>
      <c r="B24" s="230"/>
      <c r="C24" s="230"/>
      <c r="D24" s="229"/>
      <c r="E24" s="229"/>
      <c r="F24" s="229"/>
      <c r="G24" s="211"/>
      <c r="H24" s="207"/>
      <c r="I24" s="207"/>
      <c r="J24" s="202" t="str">
        <f t="shared" si="10"/>
        <v>-</v>
      </c>
      <c r="K24" s="202" t="str">
        <f t="shared" si="11"/>
        <v>-</v>
      </c>
      <c r="L24" s="202" t="str">
        <f t="shared" si="12"/>
        <v>-</v>
      </c>
      <c r="M24" s="202" t="str">
        <f t="shared" si="13"/>
        <v>-</v>
      </c>
      <c r="N24" s="202" t="str">
        <f t="shared" si="14"/>
        <v>-</v>
      </c>
      <c r="O24" s="202" t="str">
        <f t="shared" si="15"/>
        <v>-</v>
      </c>
      <c r="P24" s="203">
        <f t="shared" si="16"/>
        <v>0</v>
      </c>
      <c r="Q24" s="1"/>
      <c r="R24" s="299"/>
      <c r="S24" s="299"/>
      <c r="T24" s="1"/>
      <c r="U24" s="294">
        <f t="shared" si="3"/>
        <v>0</v>
      </c>
      <c r="V24" s="294">
        <f t="shared" si="4"/>
        <v>0</v>
      </c>
      <c r="W24" s="295"/>
      <c r="X24" s="323">
        <f t="shared" si="5"/>
        <v>0</v>
      </c>
      <c r="Z24" s="315">
        <f t="shared" si="6"/>
        <v>0</v>
      </c>
      <c r="AA24" s="315">
        <f t="shared" si="7"/>
        <v>0</v>
      </c>
      <c r="AB24" s="325">
        <f t="shared" si="8"/>
        <v>0</v>
      </c>
    </row>
    <row r="25" spans="1:28" ht="16.5" customHeight="1" x14ac:dyDescent="0.2">
      <c r="A25" s="195">
        <v>19</v>
      </c>
      <c r="B25" s="202"/>
      <c r="C25" s="202"/>
      <c r="D25" s="204"/>
      <c r="E25" s="204"/>
      <c r="F25" s="204"/>
      <c r="G25" s="211"/>
      <c r="H25" s="207"/>
      <c r="I25" s="207"/>
      <c r="J25" s="202" t="str">
        <f t="shared" si="10"/>
        <v>-</v>
      </c>
      <c r="K25" s="202" t="str">
        <f t="shared" si="11"/>
        <v>-</v>
      </c>
      <c r="L25" s="202" t="str">
        <f t="shared" si="12"/>
        <v>-</v>
      </c>
      <c r="M25" s="202" t="str">
        <f t="shared" si="13"/>
        <v>-</v>
      </c>
      <c r="N25" s="202" t="str">
        <f t="shared" si="14"/>
        <v>-</v>
      </c>
      <c r="O25" s="202" t="str">
        <f t="shared" si="15"/>
        <v>-</v>
      </c>
      <c r="P25" s="203">
        <f t="shared" si="16"/>
        <v>0</v>
      </c>
      <c r="Q25" s="1"/>
      <c r="R25" s="299"/>
      <c r="S25" s="299"/>
      <c r="T25" s="1"/>
      <c r="U25" s="294">
        <f t="shared" si="3"/>
        <v>0</v>
      </c>
      <c r="V25" s="294">
        <f t="shared" si="4"/>
        <v>0</v>
      </c>
      <c r="W25" s="295"/>
      <c r="X25" s="323">
        <f t="shared" si="5"/>
        <v>0</v>
      </c>
      <c r="Z25" s="315">
        <f t="shared" si="6"/>
        <v>0</v>
      </c>
      <c r="AA25" s="315">
        <f t="shared" si="7"/>
        <v>0</v>
      </c>
      <c r="AB25" s="325">
        <f t="shared" si="8"/>
        <v>0</v>
      </c>
    </row>
    <row r="26" spans="1:28" ht="16.5" customHeight="1" thickBot="1" x14ac:dyDescent="0.25">
      <c r="A26" s="195">
        <v>20</v>
      </c>
      <c r="B26" s="212"/>
      <c r="C26" s="212"/>
      <c r="D26" s="204"/>
      <c r="E26" s="204"/>
      <c r="F26" s="204"/>
      <c r="G26" s="211"/>
      <c r="H26" s="207"/>
      <c r="I26" s="207"/>
      <c r="J26" s="202" t="str">
        <f t="shared" si="10"/>
        <v>-</v>
      </c>
      <c r="K26" s="202" t="str">
        <f t="shared" si="11"/>
        <v>-</v>
      </c>
      <c r="L26" s="202" t="str">
        <f t="shared" si="12"/>
        <v>-</v>
      </c>
      <c r="M26" s="202" t="str">
        <f t="shared" si="13"/>
        <v>-</v>
      </c>
      <c r="N26" s="202" t="str">
        <f t="shared" si="14"/>
        <v>-</v>
      </c>
      <c r="O26" s="202" t="str">
        <f t="shared" si="15"/>
        <v>-</v>
      </c>
      <c r="P26" s="203">
        <f t="shared" si="16"/>
        <v>0</v>
      </c>
      <c r="Q26" s="1"/>
      <c r="R26" s="299"/>
      <c r="S26" s="299"/>
      <c r="T26" s="1"/>
      <c r="U26" s="294">
        <f t="shared" si="3"/>
        <v>0</v>
      </c>
      <c r="V26" s="294">
        <f t="shared" si="4"/>
        <v>0</v>
      </c>
      <c r="W26" s="295"/>
      <c r="X26" s="323">
        <f t="shared" si="5"/>
        <v>0</v>
      </c>
      <c r="Z26" s="315">
        <f t="shared" si="6"/>
        <v>0</v>
      </c>
      <c r="AA26" s="315">
        <f t="shared" si="7"/>
        <v>0</v>
      </c>
      <c r="AB26" s="296">
        <f t="shared" si="8"/>
        <v>0</v>
      </c>
    </row>
    <row r="27" spans="1:28" ht="15.75" hidden="1" outlineLevel="1" thickBot="1" x14ac:dyDescent="0.25">
      <c r="A27" s="1095" t="s">
        <v>62</v>
      </c>
      <c r="B27" s="1096"/>
      <c r="C27" s="1096"/>
      <c r="D27" s="1096"/>
      <c r="E27" s="1096"/>
      <c r="F27" s="1096"/>
      <c r="G27" s="1097"/>
      <c r="H27" s="213">
        <f>J27</f>
        <v>0</v>
      </c>
      <c r="I27" s="213">
        <f>K27</f>
        <v>0</v>
      </c>
      <c r="J27" s="214">
        <f t="shared" ref="J27:O27" si="17">SUM(J7:J26)</f>
        <v>0</v>
      </c>
      <c r="K27" s="214">
        <f t="shared" si="17"/>
        <v>0</v>
      </c>
      <c r="L27" s="214"/>
      <c r="M27" s="214"/>
      <c r="N27" s="214">
        <f t="shared" si="17"/>
        <v>12742560</v>
      </c>
      <c r="O27" s="214">
        <f t="shared" si="17"/>
        <v>0</v>
      </c>
      <c r="P27" s="215"/>
      <c r="Q27" s="496"/>
      <c r="R27" s="497"/>
      <c r="S27" s="497"/>
      <c r="T27" s="497"/>
      <c r="U27" s="497"/>
      <c r="V27" s="497"/>
      <c r="W27" s="497"/>
      <c r="X27" s="498"/>
      <c r="Z27" s="320"/>
      <c r="AA27" s="321"/>
      <c r="AB27" s="322"/>
    </row>
    <row r="28" spans="1:28" ht="15.75" hidden="1" outlineLevel="1" thickBot="1" x14ac:dyDescent="0.25">
      <c r="A28" s="1095" t="s">
        <v>63</v>
      </c>
      <c r="B28" s="1096"/>
      <c r="C28" s="1096"/>
      <c r="D28" s="1096"/>
      <c r="E28" s="1096"/>
      <c r="F28" s="1096"/>
      <c r="G28" s="1097"/>
      <c r="H28" s="213">
        <f>L28+N28</f>
        <v>12742560</v>
      </c>
      <c r="I28" s="213">
        <f>M28+O28</f>
        <v>0</v>
      </c>
      <c r="J28" s="216"/>
      <c r="K28" s="217"/>
      <c r="L28" s="218">
        <f t="shared" ref="L28:R28" si="18">SUM(L7:L26)</f>
        <v>0</v>
      </c>
      <c r="M28" s="218">
        <f t="shared" si="18"/>
        <v>0</v>
      </c>
      <c r="N28" s="218">
        <f t="shared" si="18"/>
        <v>12742560</v>
      </c>
      <c r="O28" s="218">
        <f t="shared" si="18"/>
        <v>0</v>
      </c>
      <c r="P28" s="219">
        <f t="shared" si="18"/>
        <v>-25485120</v>
      </c>
      <c r="Q28" s="509">
        <f t="shared" si="18"/>
        <v>0</v>
      </c>
      <c r="R28" s="510">
        <f t="shared" si="18"/>
        <v>0</v>
      </c>
      <c r="S28" s="510">
        <f>SUM(S6:S26)</f>
        <v>0</v>
      </c>
      <c r="T28" s="510">
        <f>SUM(T6:T26)</f>
        <v>0</v>
      </c>
      <c r="U28" s="511"/>
      <c r="V28" s="511"/>
      <c r="W28" s="511"/>
      <c r="X28" s="384">
        <f>SUM(X6:X26)</f>
        <v>0</v>
      </c>
      <c r="Z28" s="471"/>
      <c r="AA28" s="472"/>
      <c r="AB28" s="322"/>
    </row>
    <row r="29" spans="1:28" ht="19.5" customHeight="1" collapsed="1" thickBot="1" x14ac:dyDescent="0.3">
      <c r="A29" s="1098" t="s">
        <v>74</v>
      </c>
      <c r="B29" s="1099"/>
      <c r="C29" s="1099"/>
      <c r="D29" s="1099"/>
      <c r="E29" s="1099"/>
      <c r="F29" s="1099"/>
      <c r="G29" s="1100"/>
      <c r="H29" s="220">
        <f>H27+H28</f>
        <v>12742560</v>
      </c>
      <c r="I29" s="220">
        <f>SUM(I27:I28)</f>
        <v>0</v>
      </c>
      <c r="J29" s="221"/>
      <c r="K29" s="221"/>
      <c r="L29" s="221"/>
      <c r="M29" s="221"/>
      <c r="N29" s="221"/>
      <c r="O29" s="221"/>
      <c r="P29" s="221"/>
      <c r="Z29" s="465">
        <f>SUM(Z7:Z26)</f>
        <v>12742560</v>
      </c>
      <c r="AA29" s="473">
        <f t="shared" ref="AA29:AB29" si="19">SUM(AA7:AA26)</f>
        <v>0</v>
      </c>
      <c r="AB29" s="302">
        <f t="shared" si="19"/>
        <v>-25485120</v>
      </c>
    </row>
    <row r="30" spans="1:28" ht="15.75" customHeight="1" thickBot="1" x14ac:dyDescent="0.3">
      <c r="A30" s="222" t="s">
        <v>160</v>
      </c>
      <c r="B30" s="222"/>
      <c r="C30" s="222"/>
      <c r="D30" s="222"/>
      <c r="E30" s="222"/>
      <c r="F30" s="222"/>
      <c r="G30" s="222"/>
      <c r="H30" s="223"/>
      <c r="I30" s="224">
        <f>P28</f>
        <v>-25485120</v>
      </c>
      <c r="J30" s="221"/>
      <c r="K30" s="221"/>
      <c r="L30" s="221"/>
      <c r="M30" s="221"/>
      <c r="N30" s="221"/>
      <c r="O30" s="221"/>
      <c r="P30" s="221"/>
      <c r="AA30" s="302">
        <f>AA29-Z29*2</f>
        <v>-25485120</v>
      </c>
    </row>
    <row r="31" spans="1:28" ht="15.75" customHeight="1" x14ac:dyDescent="0.2">
      <c r="H31" s="73"/>
      <c r="I31" s="73"/>
      <c r="J31" s="73"/>
      <c r="K31" s="73"/>
      <c r="L31" s="73"/>
      <c r="M31" s="73"/>
      <c r="N31" s="73"/>
      <c r="O31" s="73"/>
    </row>
    <row r="32" spans="1:28" ht="15.75" customHeight="1" x14ac:dyDescent="0.2">
      <c r="H32" s="75"/>
      <c r="I32" s="75"/>
    </row>
    <row r="33" spans="8:9" ht="15.75" customHeight="1" x14ac:dyDescent="0.2">
      <c r="H33" s="74"/>
      <c r="I33" s="74"/>
    </row>
    <row r="34" spans="8:9" ht="15.75" customHeight="1" x14ac:dyDescent="0.2"/>
    <row r="35" spans="8:9" ht="15.75" customHeight="1" x14ac:dyDescent="0.2"/>
  </sheetData>
  <mergeCells count="13">
    <mergeCell ref="Z5:AA5"/>
    <mergeCell ref="AB5:AB6"/>
    <mergeCell ref="A27:G27"/>
    <mergeCell ref="A28:G28"/>
    <mergeCell ref="A29:G29"/>
    <mergeCell ref="H4:P5"/>
    <mergeCell ref="Q4:X4"/>
    <mergeCell ref="Q5:R5"/>
    <mergeCell ref="S5:T5"/>
    <mergeCell ref="U5:U6"/>
    <mergeCell ref="V5:V6"/>
    <mergeCell ref="W5:W6"/>
    <mergeCell ref="X5:X6"/>
  </mergeCells>
  <conditionalFormatting sqref="I30">
    <cfRule type="cellIs" dxfId="11" priority="14" operator="lessThan">
      <formula>0</formula>
    </cfRule>
    <cfRule type="cellIs" dxfId="1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P7:P28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Q27:X27">
    <cfRule type="cellIs" dxfId="7" priority="12" operator="lessThan">
      <formula>0</formula>
    </cfRule>
    <cfRule type="cellIs" dxfId="6" priority="13" operator="greaterThan">
      <formula>0</formula>
    </cfRule>
  </conditionalFormatting>
  <conditionalFormatting sqref="X7:X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X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27:AB28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A3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AB7:AB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B29"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1">
    <dataValidation type="custom" allowBlank="1" showErrorMessage="1" error="Hodnota musí byť vždy väčšia ako &quot;0&quot;. " sqref="Q7:T26" xr:uid="{00000000-0002-0000-2400-000000000000}">
      <formula1>"&gt;0"</formula1>
    </dataValidation>
  </dataValidations>
  <hyperlinks>
    <hyperlink ref="F7" r:id="rId1" xr:uid="{00000000-0004-0000-2400-000000000000}"/>
    <hyperlink ref="F8" r:id="rId2" xr:uid="{00000000-0004-0000-2400-000001000000}"/>
    <hyperlink ref="F9" r:id="rId3" xr:uid="{00000000-0004-0000-2400-000002000000}"/>
    <hyperlink ref="F10" r:id="rId4" xr:uid="{00000000-0004-0000-2400-000003000000}"/>
  </hyperlinks>
  <pageMargins left="0.7" right="0.7" top="0.75" bottom="0.75" header="0.3" footer="0.3"/>
  <legacy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4"/>
  <sheetViews>
    <sheetView workbookViewId="0">
      <selection activeCell="C10" sqref="C10"/>
    </sheetView>
  </sheetViews>
  <sheetFormatPr defaultColWidth="9.140625" defaultRowHeight="15" x14ac:dyDescent="0.25"/>
  <cols>
    <col min="1" max="1" width="9.140625" style="44"/>
    <col min="2" max="2" width="20.42578125" style="43" customWidth="1"/>
    <col min="3" max="3" width="23.28515625" style="38" bestFit="1" customWidth="1"/>
    <col min="4" max="5" width="17.140625" style="38" customWidth="1"/>
    <col min="6" max="6" width="14.28515625" style="38" customWidth="1"/>
    <col min="7" max="7" width="14.140625" style="59" customWidth="1"/>
    <col min="8" max="8" width="9.140625" style="38"/>
    <col min="9" max="9" width="19.42578125" style="38" bestFit="1" customWidth="1"/>
    <col min="10" max="10" width="15" style="38" customWidth="1"/>
    <col min="11" max="11" width="16.85546875" style="38" customWidth="1"/>
    <col min="12" max="12" width="17" style="38" customWidth="1"/>
    <col min="13" max="13" width="20.85546875" style="38" customWidth="1"/>
    <col min="14" max="16384" width="9.140625" style="38"/>
  </cols>
  <sheetData>
    <row r="1" spans="1:16" ht="20.25" thickTop="1" thickBot="1" x14ac:dyDescent="0.35">
      <c r="B1" s="1125" t="s">
        <v>52</v>
      </c>
      <c r="C1" s="1126"/>
      <c r="D1" s="1126"/>
      <c r="E1" s="1126"/>
      <c r="F1" s="1126"/>
      <c r="G1" s="1127"/>
      <c r="I1" s="1122" t="s">
        <v>51</v>
      </c>
      <c r="J1" s="1123"/>
      <c r="K1" s="1123"/>
      <c r="L1" s="1123"/>
      <c r="M1" s="1124"/>
    </row>
    <row r="2" spans="1:16" s="42" customFormat="1" ht="76.5" thickTop="1" thickBot="1" x14ac:dyDescent="0.25">
      <c r="B2" s="45" t="s">
        <v>50</v>
      </c>
      <c r="C2" s="45" t="s">
        <v>53</v>
      </c>
      <c r="D2" s="45" t="s">
        <v>48</v>
      </c>
      <c r="E2" s="45" t="s">
        <v>59</v>
      </c>
      <c r="F2" s="45" t="s">
        <v>47</v>
      </c>
      <c r="G2" s="55" t="s">
        <v>46</v>
      </c>
      <c r="I2" s="42" t="s">
        <v>50</v>
      </c>
      <c r="J2" s="42" t="s">
        <v>49</v>
      </c>
      <c r="K2" s="42" t="s">
        <v>48</v>
      </c>
      <c r="L2" s="42" t="s">
        <v>47</v>
      </c>
      <c r="M2" s="42" t="s">
        <v>46</v>
      </c>
    </row>
    <row r="3" spans="1:16" ht="30.75" thickTop="1" x14ac:dyDescent="0.25">
      <c r="A3" s="1128">
        <v>1</v>
      </c>
      <c r="B3" s="1129" t="s">
        <v>45</v>
      </c>
      <c r="C3" s="50" t="s">
        <v>54</v>
      </c>
      <c r="D3" s="54">
        <v>1000</v>
      </c>
      <c r="E3" s="51">
        <v>3000</v>
      </c>
      <c r="F3" s="51">
        <f>D3*E3</f>
        <v>3000000</v>
      </c>
      <c r="G3" s="56">
        <f>SUM(F3:F6)</f>
        <v>3495000</v>
      </c>
      <c r="I3" s="40" t="str">
        <f>B3</f>
        <v>S. r. o.</v>
      </c>
      <c r="J3" s="39">
        <f>D3</f>
        <v>1000</v>
      </c>
      <c r="K3" s="39">
        <v>0</v>
      </c>
      <c r="L3" s="39">
        <f>J3*K3</f>
        <v>0</v>
      </c>
      <c r="M3" s="41">
        <f>SUM(L3:L5)</f>
        <v>362500</v>
      </c>
    </row>
    <row r="4" spans="1:16" ht="30" x14ac:dyDescent="0.25">
      <c r="A4" s="1128"/>
      <c r="B4" s="1128"/>
      <c r="C4" s="46" t="s">
        <v>55</v>
      </c>
      <c r="D4" s="53">
        <v>0</v>
      </c>
      <c r="E4" s="51">
        <f>E3</f>
        <v>3000</v>
      </c>
      <c r="F4" s="48">
        <f>D4*E4</f>
        <v>0</v>
      </c>
      <c r="G4" s="57"/>
      <c r="I4" s="40">
        <f>B4</f>
        <v>0</v>
      </c>
      <c r="J4" s="39">
        <f>D4</f>
        <v>0</v>
      </c>
      <c r="K4" s="39">
        <v>20</v>
      </c>
      <c r="L4" s="39">
        <f>J4*K4</f>
        <v>0</v>
      </c>
      <c r="M4" s="39"/>
    </row>
    <row r="5" spans="1:16" ht="30" x14ac:dyDescent="0.25">
      <c r="A5" s="1128"/>
      <c r="B5" s="1128"/>
      <c r="C5" s="46" t="s">
        <v>56</v>
      </c>
      <c r="D5" s="53">
        <v>145</v>
      </c>
      <c r="E5" s="51">
        <f>E3</f>
        <v>3000</v>
      </c>
      <c r="F5" s="48">
        <f>D5*E5</f>
        <v>435000</v>
      </c>
      <c r="G5" s="57"/>
      <c r="I5" s="40">
        <f>B5</f>
        <v>0</v>
      </c>
      <c r="J5" s="39">
        <f>D5</f>
        <v>145</v>
      </c>
      <c r="K5" s="39">
        <v>2500</v>
      </c>
      <c r="L5" s="39">
        <f>J5*K5</f>
        <v>362500</v>
      </c>
      <c r="M5" s="39"/>
    </row>
    <row r="6" spans="1:16" x14ac:dyDescent="0.25">
      <c r="A6" s="1128"/>
      <c r="B6" s="1128"/>
      <c r="C6" s="47" t="s">
        <v>57</v>
      </c>
      <c r="D6" s="53">
        <v>20</v>
      </c>
      <c r="E6" s="51">
        <f>E5</f>
        <v>3000</v>
      </c>
      <c r="F6" s="48">
        <f>D6*E6</f>
        <v>60000</v>
      </c>
      <c r="G6" s="57"/>
      <c r="I6" s="40"/>
      <c r="J6" s="39"/>
      <c r="K6" s="39"/>
      <c r="L6" s="39"/>
      <c r="M6" s="39"/>
    </row>
    <row r="7" spans="1:16" x14ac:dyDescent="0.25">
      <c r="A7" s="1128"/>
      <c r="B7" s="1128"/>
      <c r="C7" s="52" t="s">
        <v>58</v>
      </c>
      <c r="D7" s="53">
        <f>SUM(D3:D6)</f>
        <v>1165</v>
      </c>
      <c r="E7" s="51">
        <f>E6</f>
        <v>3000</v>
      </c>
      <c r="F7" s="48">
        <f>SUM(F3:F6)</f>
        <v>3495000</v>
      </c>
      <c r="G7" s="58"/>
    </row>
    <row r="8" spans="1:16" ht="30" x14ac:dyDescent="0.25">
      <c r="A8" s="1128">
        <v>2</v>
      </c>
      <c r="B8" s="1128" t="s">
        <v>60</v>
      </c>
      <c r="C8" s="46" t="s">
        <v>54</v>
      </c>
      <c r="D8" s="49"/>
      <c r="E8" s="49"/>
      <c r="F8" s="49"/>
    </row>
    <row r="9" spans="1:16" ht="30" x14ac:dyDescent="0.25">
      <c r="A9" s="1128"/>
      <c r="B9" s="1128"/>
      <c r="C9" s="46" t="s">
        <v>55</v>
      </c>
      <c r="D9" s="49"/>
      <c r="E9" s="49"/>
      <c r="F9" s="49"/>
    </row>
    <row r="10" spans="1:16" ht="30" x14ac:dyDescent="0.25">
      <c r="A10" s="1128"/>
      <c r="B10" s="1128"/>
      <c r="C10" s="46" t="s">
        <v>56</v>
      </c>
      <c r="D10" s="49"/>
      <c r="E10" s="49"/>
      <c r="F10" s="49"/>
      <c r="L10" s="38" t="s">
        <v>28</v>
      </c>
      <c r="O10" s="38" t="s">
        <v>32</v>
      </c>
      <c r="P10" s="38" t="s">
        <v>23</v>
      </c>
    </row>
    <row r="11" spans="1:16" x14ac:dyDescent="0.25">
      <c r="A11" s="1128"/>
      <c r="B11" s="1128"/>
      <c r="C11" s="47" t="s">
        <v>57</v>
      </c>
      <c r="D11" s="49"/>
      <c r="E11" s="49"/>
      <c r="F11" s="49"/>
      <c r="L11" s="38" t="s">
        <v>44</v>
      </c>
      <c r="O11" s="38">
        <v>0</v>
      </c>
      <c r="P11" s="38">
        <v>0</v>
      </c>
    </row>
    <row r="12" spans="1:16" x14ac:dyDescent="0.25">
      <c r="A12" s="1128"/>
      <c r="B12" s="1128"/>
      <c r="C12" s="52" t="s">
        <v>58</v>
      </c>
      <c r="D12" s="49"/>
      <c r="E12" s="49"/>
      <c r="F12" s="49"/>
      <c r="L12" s="38" t="s">
        <v>43</v>
      </c>
      <c r="O12" s="38">
        <v>0</v>
      </c>
      <c r="P12" s="38">
        <v>0</v>
      </c>
    </row>
    <row r="13" spans="1:16" x14ac:dyDescent="0.25">
      <c r="L13" s="38" t="s">
        <v>42</v>
      </c>
      <c r="O13" s="38">
        <v>0</v>
      </c>
      <c r="P13" s="38">
        <v>0</v>
      </c>
    </row>
    <row r="14" spans="1:16" x14ac:dyDescent="0.25">
      <c r="L14" s="38" t="s">
        <v>41</v>
      </c>
      <c r="O14" s="38">
        <v>0</v>
      </c>
      <c r="P14" s="38">
        <v>0</v>
      </c>
    </row>
  </sheetData>
  <mergeCells count="6">
    <mergeCell ref="I1:M1"/>
    <mergeCell ref="B1:G1"/>
    <mergeCell ref="A3:A7"/>
    <mergeCell ref="B3:B7"/>
    <mergeCell ref="A8:A12"/>
    <mergeCell ref="B8:B12"/>
  </mergeCells>
  <pageMargins left="0.7" right="0.7" top="0.75" bottom="0.75" header="0.3" footer="0.3"/>
  <pageSetup paperSize="9" orientation="portrait" r:id="rId1"/>
  <ignoredErrors>
    <ignoredError sqref="E5 E7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C27"/>
  <sheetViews>
    <sheetView workbookViewId="0">
      <selection activeCell="F12" sqref="F12"/>
    </sheetView>
  </sheetViews>
  <sheetFormatPr defaultRowHeight="12.75" x14ac:dyDescent="0.2"/>
  <cols>
    <col min="2" max="2" width="39" bestFit="1" customWidth="1"/>
    <col min="3" max="3" width="23.85546875" customWidth="1"/>
  </cols>
  <sheetData>
    <row r="2" spans="2:3" x14ac:dyDescent="0.2">
      <c r="B2" s="1" t="s">
        <v>40</v>
      </c>
      <c r="C2" s="1">
        <v>0</v>
      </c>
    </row>
    <row r="3" spans="2:3" x14ac:dyDescent="0.2">
      <c r="B3" s="1" t="s">
        <v>16</v>
      </c>
      <c r="C3" s="3">
        <v>300</v>
      </c>
    </row>
    <row r="4" spans="2:3" x14ac:dyDescent="0.2">
      <c r="B4" s="1" t="s">
        <v>17</v>
      </c>
      <c r="C4" s="3">
        <v>460</v>
      </c>
    </row>
    <row r="5" spans="2:3" x14ac:dyDescent="0.2">
      <c r="B5" s="1" t="s">
        <v>22</v>
      </c>
      <c r="C5" s="3">
        <v>60</v>
      </c>
    </row>
    <row r="6" spans="2:3" x14ac:dyDescent="0.2">
      <c r="B6" s="1" t="s">
        <v>25</v>
      </c>
      <c r="C6" s="3">
        <v>60</v>
      </c>
    </row>
    <row r="7" spans="2:3" x14ac:dyDescent="0.2">
      <c r="B7" s="1" t="s">
        <v>18</v>
      </c>
      <c r="C7" s="3">
        <v>100</v>
      </c>
    </row>
    <row r="8" spans="2:3" x14ac:dyDescent="0.2">
      <c r="B8" s="1" t="s">
        <v>19</v>
      </c>
      <c r="C8" s="3">
        <v>50</v>
      </c>
    </row>
    <row r="9" spans="2:3" x14ac:dyDescent="0.2">
      <c r="B9" s="1" t="s">
        <v>20</v>
      </c>
      <c r="C9" s="3">
        <v>30</v>
      </c>
    </row>
    <row r="10" spans="2:3" x14ac:dyDescent="0.2">
      <c r="B10" s="1" t="s">
        <v>27</v>
      </c>
      <c r="C10" s="3">
        <v>220</v>
      </c>
    </row>
    <row r="11" spans="2:3" x14ac:dyDescent="0.2">
      <c r="B11" s="1" t="s">
        <v>26</v>
      </c>
      <c r="C11" s="3">
        <v>650</v>
      </c>
    </row>
    <row r="12" spans="2:3" x14ac:dyDescent="0.2">
      <c r="B12" s="1" t="s">
        <v>21</v>
      </c>
      <c r="C12" s="3">
        <v>200</v>
      </c>
    </row>
    <row r="13" spans="2:3" x14ac:dyDescent="0.2">
      <c r="B13" s="1" t="s">
        <v>14</v>
      </c>
      <c r="C13" s="3">
        <v>0</v>
      </c>
    </row>
    <row r="16" spans="2:3" x14ac:dyDescent="0.2">
      <c r="B16" s="2" t="s">
        <v>1</v>
      </c>
      <c r="C16" s="2" t="s">
        <v>2</v>
      </c>
    </row>
    <row r="17" spans="2:3" x14ac:dyDescent="0.2">
      <c r="B17" s="9" t="s">
        <v>39</v>
      </c>
      <c r="C17" s="2"/>
    </row>
    <row r="18" spans="2:3" x14ac:dyDescent="0.2">
      <c r="B18" s="1" t="s">
        <v>3</v>
      </c>
      <c r="C18" s="1">
        <v>1</v>
      </c>
    </row>
    <row r="19" spans="2:3" x14ac:dyDescent="0.2">
      <c r="B19" s="1" t="s">
        <v>5</v>
      </c>
      <c r="C19" s="1">
        <v>2</v>
      </c>
    </row>
    <row r="20" spans="2:3" x14ac:dyDescent="0.2">
      <c r="B20" s="1" t="s">
        <v>7</v>
      </c>
      <c r="C20" s="1">
        <v>3</v>
      </c>
    </row>
    <row r="21" spans="2:3" ht="12.75" customHeight="1" x14ac:dyDescent="0.2">
      <c r="B21" s="1" t="s">
        <v>9</v>
      </c>
      <c r="C21" s="1">
        <v>4</v>
      </c>
    </row>
    <row r="22" spans="2:3" ht="12.75" customHeight="1" x14ac:dyDescent="0.2">
      <c r="B22" s="1" t="s">
        <v>10</v>
      </c>
      <c r="C22" s="1">
        <v>12</v>
      </c>
    </row>
    <row r="23" spans="2:3" x14ac:dyDescent="0.2">
      <c r="B23" s="1" t="s">
        <v>4</v>
      </c>
      <c r="C23" s="1">
        <v>0.5</v>
      </c>
    </row>
    <row r="24" spans="2:3" x14ac:dyDescent="0.2">
      <c r="B24" s="1" t="s">
        <v>6</v>
      </c>
      <c r="C24" s="1">
        <v>0.33</v>
      </c>
    </row>
    <row r="25" spans="2:3" x14ac:dyDescent="0.2">
      <c r="B25" s="1" t="s">
        <v>8</v>
      </c>
      <c r="C25" s="1">
        <v>0.25</v>
      </c>
    </row>
    <row r="26" spans="2:3" x14ac:dyDescent="0.2">
      <c r="B26" s="1" t="s">
        <v>11</v>
      </c>
      <c r="C26" s="1">
        <v>0.2</v>
      </c>
    </row>
    <row r="27" spans="2:3" x14ac:dyDescent="0.2">
      <c r="B27" s="1" t="s">
        <v>12</v>
      </c>
      <c r="C27" s="1">
        <v>0.1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zoomScale="85" zoomScaleNormal="85" workbookViewId="0">
      <pane ySplit="6" topLeftCell="A32" activePane="bottomLeft" state="frozen"/>
      <selection activeCell="B1" sqref="B1"/>
      <selection pane="bottomLeft" activeCell="E34" sqref="E34:E35"/>
    </sheetView>
  </sheetViews>
  <sheetFormatPr defaultRowHeight="15" x14ac:dyDescent="0.2"/>
  <cols>
    <col min="1" max="1" width="8.7109375" customWidth="1"/>
    <col min="2" max="2" width="13.7109375" style="80" customWidth="1"/>
    <col min="3" max="3" width="13.5703125" style="155" customWidth="1"/>
    <col min="4" max="4" width="80.28515625" style="911" customWidth="1"/>
    <col min="5" max="5" width="21.7109375" style="154" customWidth="1"/>
    <col min="6" max="6" width="13.7109375" hidden="1" customWidth="1"/>
    <col min="7" max="7" width="18.42578125" style="158" hidden="1" customWidth="1"/>
    <col min="8" max="8" width="16.85546875" style="158" hidden="1" customWidth="1"/>
    <col min="9" max="14" width="13.7109375" hidden="1" customWidth="1"/>
    <col min="15" max="15" width="5.5703125" customWidth="1"/>
    <col min="16" max="16" width="8.7109375" customWidth="1"/>
  </cols>
  <sheetData>
    <row r="1" spans="1:14" x14ac:dyDescent="0.2">
      <c r="A1" s="852" t="s">
        <v>510</v>
      </c>
    </row>
    <row r="2" spans="1:14" ht="12.75" x14ac:dyDescent="0.2">
      <c r="A2" s="1032" t="s">
        <v>137</v>
      </c>
      <c r="B2" s="1032"/>
      <c r="C2" s="1032"/>
      <c r="D2" s="1032"/>
      <c r="E2" s="1032"/>
      <c r="F2" s="1032"/>
      <c r="G2" s="1032"/>
      <c r="H2" s="1032"/>
    </row>
    <row r="3" spans="1:14" ht="18" x14ac:dyDescent="0.25">
      <c r="A3" s="101" t="s">
        <v>127</v>
      </c>
      <c r="B3" s="93"/>
      <c r="C3" s="156">
        <v>2025</v>
      </c>
    </row>
    <row r="4" spans="1:14" ht="18" x14ac:dyDescent="0.25">
      <c r="A4" s="101" t="s">
        <v>136</v>
      </c>
      <c r="B4" s="93"/>
      <c r="C4" s="157">
        <f>'Virtuálny účet detailný prehľad'!C4</f>
        <v>45992</v>
      </c>
    </row>
    <row r="5" spans="1:14" ht="15.75" thickBot="1" x14ac:dyDescent="0.25"/>
    <row r="6" spans="1:14" ht="76.5" x14ac:dyDescent="0.2">
      <c r="A6" s="800" t="s">
        <v>61</v>
      </c>
      <c r="B6" s="801" t="s">
        <v>64</v>
      </c>
      <c r="C6" s="802" t="s">
        <v>123</v>
      </c>
      <c r="D6" s="189" t="s">
        <v>124</v>
      </c>
      <c r="E6" s="263" t="s">
        <v>176</v>
      </c>
      <c r="F6" s="802" t="s">
        <v>65</v>
      </c>
      <c r="G6" s="803" t="s">
        <v>76</v>
      </c>
      <c r="H6" s="804" t="s">
        <v>77</v>
      </c>
      <c r="I6" s="805" t="s">
        <v>152</v>
      </c>
      <c r="J6" s="806" t="s">
        <v>153</v>
      </c>
      <c r="K6" s="805" t="s">
        <v>156</v>
      </c>
      <c r="L6" s="807" t="s">
        <v>155</v>
      </c>
      <c r="M6" s="805" t="s">
        <v>154</v>
      </c>
      <c r="N6" s="806" t="s">
        <v>157</v>
      </c>
    </row>
    <row r="7" spans="1:14" ht="45" x14ac:dyDescent="0.2">
      <c r="A7" s="808">
        <v>1</v>
      </c>
      <c r="B7" s="779" t="s">
        <v>118</v>
      </c>
      <c r="C7" s="794" t="s">
        <v>512</v>
      </c>
      <c r="D7" s="907" t="s">
        <v>509</v>
      </c>
      <c r="E7" s="860" t="s">
        <v>511</v>
      </c>
      <c r="F7" s="811"/>
      <c r="G7" s="784"/>
      <c r="H7" s="782"/>
      <c r="I7" s="809"/>
      <c r="J7" s="809"/>
      <c r="K7" s="809"/>
      <c r="L7" s="809"/>
      <c r="M7" s="809"/>
      <c r="N7" s="809"/>
    </row>
    <row r="8" spans="1:14" ht="45" x14ac:dyDescent="0.2">
      <c r="A8" s="808">
        <v>2</v>
      </c>
      <c r="B8" s="779" t="s">
        <v>169</v>
      </c>
      <c r="C8" s="794" t="s">
        <v>526</v>
      </c>
      <c r="D8" s="907" t="s">
        <v>514</v>
      </c>
      <c r="E8" s="860" t="s">
        <v>520</v>
      </c>
      <c r="F8" s="811"/>
      <c r="G8" s="784">
        <v>12737</v>
      </c>
      <c r="H8" s="784"/>
      <c r="I8" s="809"/>
      <c r="J8" s="809"/>
      <c r="K8" s="809"/>
      <c r="L8" s="809"/>
      <c r="M8" s="809"/>
      <c r="N8" s="809"/>
    </row>
    <row r="9" spans="1:14" ht="60" x14ac:dyDescent="0.2">
      <c r="A9" s="808">
        <v>4</v>
      </c>
      <c r="B9" s="779" t="s">
        <v>450</v>
      </c>
      <c r="C9" s="794" t="s">
        <v>528</v>
      </c>
      <c r="D9" s="907" t="s">
        <v>516</v>
      </c>
      <c r="E9" s="860" t="s">
        <v>523</v>
      </c>
      <c r="F9" s="811"/>
      <c r="G9" s="782">
        <v>181359</v>
      </c>
      <c r="H9" s="782">
        <v>250760</v>
      </c>
      <c r="I9" s="809"/>
      <c r="J9" s="809"/>
      <c r="K9" s="809"/>
      <c r="L9" s="809"/>
      <c r="M9" s="809"/>
      <c r="N9" s="809"/>
    </row>
    <row r="10" spans="1:14" ht="38.25" x14ac:dyDescent="0.2">
      <c r="A10" s="808">
        <v>5</v>
      </c>
      <c r="B10" s="780" t="s">
        <v>149</v>
      </c>
      <c r="C10" s="785"/>
      <c r="D10" s="912" t="s">
        <v>517</v>
      </c>
      <c r="E10" s="861" t="s">
        <v>524</v>
      </c>
      <c r="F10" s="89"/>
      <c r="G10" s="782">
        <v>124378</v>
      </c>
      <c r="H10" s="786">
        <v>1105118</v>
      </c>
      <c r="I10" s="809"/>
      <c r="J10" s="809"/>
      <c r="K10" s="809"/>
      <c r="L10" s="809"/>
      <c r="M10" s="809"/>
      <c r="N10" s="809"/>
    </row>
    <row r="11" spans="1:14" ht="60" x14ac:dyDescent="0.2">
      <c r="A11" s="808">
        <v>6</v>
      </c>
      <c r="B11" s="790" t="s">
        <v>203</v>
      </c>
      <c r="C11" s="791" t="s">
        <v>560</v>
      </c>
      <c r="D11" s="859" t="s">
        <v>544</v>
      </c>
      <c r="E11" s="862" t="s">
        <v>554</v>
      </c>
      <c r="F11" s="812"/>
      <c r="G11" s="792"/>
      <c r="H11" s="792"/>
      <c r="I11" s="809"/>
      <c r="J11" s="809"/>
      <c r="K11" s="809"/>
      <c r="L11" s="809"/>
      <c r="M11" s="809"/>
      <c r="N11" s="809"/>
    </row>
    <row r="12" spans="1:14" ht="60" x14ac:dyDescent="0.2">
      <c r="A12" s="808">
        <v>7</v>
      </c>
      <c r="B12" s="779" t="s">
        <v>187</v>
      </c>
      <c r="C12" s="794" t="s">
        <v>208</v>
      </c>
      <c r="D12" s="907" t="s">
        <v>568</v>
      </c>
      <c r="E12" s="857" t="s">
        <v>578</v>
      </c>
      <c r="F12" s="795"/>
      <c r="G12" s="779" t="s">
        <v>151</v>
      </c>
      <c r="H12" s="779" t="s">
        <v>151</v>
      </c>
      <c r="I12" s="552"/>
      <c r="J12" s="552"/>
      <c r="K12" s="552"/>
      <c r="L12" s="552"/>
      <c r="M12" s="552"/>
      <c r="N12" s="552"/>
    </row>
    <row r="13" spans="1:14" ht="60" x14ac:dyDescent="0.2">
      <c r="A13" s="808">
        <v>8</v>
      </c>
      <c r="B13" s="780" t="s">
        <v>190</v>
      </c>
      <c r="C13" s="794" t="s">
        <v>582</v>
      </c>
      <c r="D13" s="912" t="s">
        <v>569</v>
      </c>
      <c r="E13" s="858" t="s">
        <v>579</v>
      </c>
      <c r="F13" s="795"/>
      <c r="G13" s="797" t="s">
        <v>151</v>
      </c>
      <c r="H13" s="797" t="s">
        <v>151</v>
      </c>
      <c r="I13" s="552"/>
      <c r="J13" s="552"/>
      <c r="K13" s="552"/>
      <c r="L13" s="552"/>
      <c r="M13" s="552"/>
      <c r="N13" s="552"/>
    </row>
    <row r="14" spans="1:14" ht="51" x14ac:dyDescent="0.2">
      <c r="A14" s="808">
        <v>9</v>
      </c>
      <c r="B14" s="779" t="s">
        <v>203</v>
      </c>
      <c r="C14" s="794"/>
      <c r="D14" s="907" t="s">
        <v>583</v>
      </c>
      <c r="E14" s="857" t="s">
        <v>585</v>
      </c>
      <c r="F14" s="793"/>
      <c r="G14" s="796">
        <v>511258</v>
      </c>
      <c r="H14" s="796">
        <v>0</v>
      </c>
      <c r="I14" s="552"/>
      <c r="J14" s="552"/>
      <c r="K14" s="552"/>
      <c r="L14" s="552"/>
      <c r="M14" s="552"/>
      <c r="N14" s="552"/>
    </row>
    <row r="15" spans="1:14" ht="51" x14ac:dyDescent="0.2">
      <c r="A15" s="808">
        <v>10</v>
      </c>
      <c r="B15" s="785" t="s">
        <v>190</v>
      </c>
      <c r="C15" s="783"/>
      <c r="D15" s="907" t="s">
        <v>649</v>
      </c>
      <c r="E15" s="863" t="s">
        <v>655</v>
      </c>
      <c r="F15" s="799"/>
      <c r="G15" s="782">
        <v>64587</v>
      </c>
      <c r="H15" s="782">
        <v>66287</v>
      </c>
      <c r="I15" s="552"/>
      <c r="J15" s="552"/>
      <c r="K15" s="552"/>
      <c r="L15" s="552"/>
      <c r="M15" s="552"/>
      <c r="N15" s="552"/>
    </row>
    <row r="16" spans="1:14" ht="51" x14ac:dyDescent="0.2">
      <c r="A16" s="808">
        <v>11</v>
      </c>
      <c r="B16" s="785" t="s">
        <v>190</v>
      </c>
      <c r="C16" s="783"/>
      <c r="D16" s="907" t="s">
        <v>650</v>
      </c>
      <c r="E16" s="928" t="s">
        <v>656</v>
      </c>
      <c r="F16" s="799"/>
      <c r="G16" s="782">
        <v>47470051</v>
      </c>
      <c r="H16" s="782">
        <v>17698956</v>
      </c>
      <c r="I16" s="552"/>
      <c r="J16" s="552"/>
      <c r="K16" s="552"/>
      <c r="L16" s="552"/>
      <c r="M16" s="552"/>
      <c r="N16" s="552"/>
    </row>
    <row r="17" spans="1:14" ht="51" x14ac:dyDescent="0.2">
      <c r="A17" s="808">
        <v>12</v>
      </c>
      <c r="B17" s="785" t="s">
        <v>185</v>
      </c>
      <c r="C17" s="785" t="s">
        <v>661</v>
      </c>
      <c r="D17" s="907" t="s">
        <v>651</v>
      </c>
      <c r="E17" s="863" t="s">
        <v>658</v>
      </c>
      <c r="F17" s="799"/>
      <c r="G17" s="782" t="s">
        <v>151</v>
      </c>
      <c r="H17" s="782" t="s">
        <v>151</v>
      </c>
      <c r="I17" s="552"/>
      <c r="J17" s="552"/>
      <c r="K17" s="552"/>
      <c r="L17" s="552"/>
      <c r="M17" s="552"/>
      <c r="N17" s="552"/>
    </row>
    <row r="18" spans="1:14" ht="51" x14ac:dyDescent="0.2">
      <c r="A18" s="808">
        <v>13</v>
      </c>
      <c r="B18" s="785" t="s">
        <v>653</v>
      </c>
      <c r="C18" s="785"/>
      <c r="D18" s="907" t="s">
        <v>652</v>
      </c>
      <c r="E18" s="863" t="s">
        <v>659</v>
      </c>
      <c r="F18" s="799"/>
      <c r="G18" s="782">
        <v>549574</v>
      </c>
      <c r="H18" s="782">
        <v>177876</v>
      </c>
      <c r="I18" s="552"/>
      <c r="J18" s="552"/>
      <c r="K18" s="552"/>
      <c r="L18" s="552"/>
      <c r="M18" s="552"/>
      <c r="N18" s="552"/>
    </row>
    <row r="19" spans="1:14" ht="51" x14ac:dyDescent="0.2">
      <c r="A19" s="808">
        <v>14</v>
      </c>
      <c r="B19" s="829" t="s">
        <v>187</v>
      </c>
      <c r="C19" s="783" t="s">
        <v>209</v>
      </c>
      <c r="D19" s="913" t="s">
        <v>662</v>
      </c>
      <c r="E19" s="864" t="s">
        <v>663</v>
      </c>
      <c r="F19" s="830"/>
      <c r="G19" s="781">
        <v>2235133</v>
      </c>
      <c r="H19" s="781">
        <v>1932596</v>
      </c>
      <c r="I19" s="831"/>
      <c r="J19" s="831"/>
      <c r="K19" s="831"/>
      <c r="L19" s="831"/>
      <c r="M19" s="831"/>
      <c r="N19" s="831"/>
    </row>
    <row r="20" spans="1:14" ht="75" x14ac:dyDescent="0.25">
      <c r="A20" s="808">
        <v>15</v>
      </c>
      <c r="B20" s="115" t="s">
        <v>172</v>
      </c>
      <c r="C20" s="785"/>
      <c r="D20" s="907" t="s">
        <v>697</v>
      </c>
      <c r="E20" s="828" t="s">
        <v>691</v>
      </c>
      <c r="F20" s="552"/>
      <c r="G20" s="832">
        <v>14209</v>
      </c>
      <c r="H20" s="832">
        <v>4329</v>
      </c>
      <c r="I20" s="552"/>
      <c r="J20" s="552"/>
      <c r="K20" s="552"/>
      <c r="L20" s="552"/>
      <c r="M20" s="552"/>
      <c r="N20" s="552"/>
    </row>
    <row r="21" spans="1:14" ht="75" x14ac:dyDescent="0.2">
      <c r="A21" s="808">
        <v>16</v>
      </c>
      <c r="B21" s="115" t="s">
        <v>172</v>
      </c>
      <c r="C21" s="785"/>
      <c r="D21" s="907" t="s">
        <v>698</v>
      </c>
      <c r="E21" s="827" t="s">
        <v>692</v>
      </c>
      <c r="F21" s="552"/>
      <c r="G21" s="833">
        <v>17150493</v>
      </c>
      <c r="H21" s="833">
        <v>13521330</v>
      </c>
      <c r="I21" s="552"/>
      <c r="J21" s="552"/>
      <c r="K21" s="552"/>
      <c r="L21" s="552"/>
      <c r="M21" s="552"/>
      <c r="N21" s="552"/>
    </row>
    <row r="22" spans="1:14" ht="75" x14ac:dyDescent="0.2">
      <c r="A22" s="808">
        <v>17</v>
      </c>
      <c r="B22" s="115" t="s">
        <v>331</v>
      </c>
      <c r="C22" s="785"/>
      <c r="D22" s="907" t="s">
        <v>699</v>
      </c>
      <c r="E22" s="827" t="s">
        <v>693</v>
      </c>
      <c r="F22" s="552"/>
      <c r="G22" s="832">
        <v>108973</v>
      </c>
      <c r="H22" s="832">
        <v>0</v>
      </c>
      <c r="I22" s="552"/>
      <c r="J22" s="552"/>
      <c r="K22" s="552"/>
      <c r="L22" s="552"/>
      <c r="M22" s="552"/>
      <c r="N22" s="552"/>
    </row>
    <row r="23" spans="1:14" ht="75" x14ac:dyDescent="0.2">
      <c r="A23" s="808">
        <v>18</v>
      </c>
      <c r="B23" s="115" t="s">
        <v>714</v>
      </c>
      <c r="C23" s="78"/>
      <c r="D23" s="914" t="s">
        <v>702</v>
      </c>
      <c r="E23" s="827" t="s">
        <v>707</v>
      </c>
      <c r="F23" s="3"/>
      <c r="G23" s="855">
        <v>1070</v>
      </c>
      <c r="H23" s="855">
        <v>0</v>
      </c>
      <c r="I23" s="810"/>
      <c r="J23" s="810"/>
      <c r="K23" s="810"/>
      <c r="L23" s="810"/>
      <c r="M23" s="810"/>
      <c r="N23" s="810"/>
    </row>
    <row r="24" spans="1:14" ht="105" x14ac:dyDescent="0.2">
      <c r="A24" s="808">
        <v>19</v>
      </c>
      <c r="B24" s="115" t="s">
        <v>149</v>
      </c>
      <c r="C24" s="78"/>
      <c r="D24" s="907" t="s">
        <v>703</v>
      </c>
      <c r="E24" s="865" t="s">
        <v>710</v>
      </c>
      <c r="F24" s="3"/>
      <c r="G24" s="855">
        <v>483261</v>
      </c>
      <c r="H24" s="855">
        <v>0</v>
      </c>
      <c r="I24" s="810"/>
      <c r="J24" s="810"/>
      <c r="K24" s="810"/>
      <c r="L24" s="810"/>
      <c r="M24" s="810"/>
      <c r="N24" s="810"/>
    </row>
    <row r="25" spans="1:14" ht="75" x14ac:dyDescent="0.25">
      <c r="A25" s="808">
        <v>20</v>
      </c>
      <c r="B25" s="115" t="s">
        <v>169</v>
      </c>
      <c r="C25" s="78"/>
      <c r="D25" s="907" t="s">
        <v>704</v>
      </c>
      <c r="E25" s="866" t="s">
        <v>711</v>
      </c>
      <c r="F25" s="3"/>
      <c r="G25" s="855">
        <v>0</v>
      </c>
      <c r="H25" s="855">
        <v>0</v>
      </c>
      <c r="I25" s="810"/>
      <c r="J25" s="810"/>
      <c r="K25" s="810"/>
      <c r="L25" s="810"/>
      <c r="M25" s="810"/>
      <c r="N25" s="810"/>
    </row>
    <row r="26" spans="1:14" ht="75" x14ac:dyDescent="0.25">
      <c r="A26" s="808">
        <v>21</v>
      </c>
      <c r="B26" s="115" t="s">
        <v>190</v>
      </c>
      <c r="C26" s="78"/>
      <c r="D26" s="907" t="s">
        <v>705</v>
      </c>
      <c r="E26" s="828" t="s">
        <v>712</v>
      </c>
      <c r="F26" s="3"/>
      <c r="G26" s="856">
        <v>106915</v>
      </c>
      <c r="H26" s="856">
        <v>92282</v>
      </c>
      <c r="I26" s="810"/>
      <c r="J26" s="810"/>
      <c r="K26" s="810"/>
      <c r="L26" s="810"/>
      <c r="M26" s="810"/>
      <c r="N26" s="810"/>
    </row>
    <row r="27" spans="1:14" ht="75" x14ac:dyDescent="0.25">
      <c r="A27" s="808">
        <v>22</v>
      </c>
      <c r="B27" s="115" t="s">
        <v>190</v>
      </c>
      <c r="C27" s="78"/>
      <c r="D27" s="907" t="s">
        <v>706</v>
      </c>
      <c r="E27" s="828" t="s">
        <v>713</v>
      </c>
      <c r="F27" s="3"/>
      <c r="G27" s="855">
        <v>828000</v>
      </c>
      <c r="H27" s="855">
        <v>807187</v>
      </c>
      <c r="I27" s="810"/>
      <c r="J27" s="810"/>
      <c r="K27" s="810"/>
      <c r="L27" s="810"/>
      <c r="M27" s="810"/>
      <c r="N27" s="810"/>
    </row>
    <row r="28" spans="1:14" ht="75" x14ac:dyDescent="0.25">
      <c r="A28" s="808">
        <v>23</v>
      </c>
      <c r="B28" s="115" t="s">
        <v>149</v>
      </c>
      <c r="C28"/>
      <c r="D28" s="907" t="s">
        <v>726</v>
      </c>
      <c r="E28" s="916" t="s">
        <v>727</v>
      </c>
      <c r="F28" s="3"/>
      <c r="G28" s="855">
        <v>1619075</v>
      </c>
      <c r="H28" s="855">
        <v>1363355</v>
      </c>
      <c r="I28" s="810"/>
      <c r="J28" s="810"/>
      <c r="K28" s="810"/>
      <c r="L28" s="810"/>
      <c r="M28" s="810"/>
      <c r="N28" s="810"/>
    </row>
    <row r="29" spans="1:14" ht="75" x14ac:dyDescent="0.2">
      <c r="A29" s="808">
        <v>24</v>
      </c>
      <c r="B29" s="115" t="s">
        <v>185</v>
      </c>
      <c r="C29"/>
      <c r="D29" s="907" t="s">
        <v>728</v>
      </c>
      <c r="E29" s="917" t="s">
        <v>729</v>
      </c>
      <c r="F29" s="3"/>
      <c r="G29" s="855">
        <v>3606</v>
      </c>
      <c r="H29" s="855">
        <v>0</v>
      </c>
      <c r="I29" s="810"/>
      <c r="J29" s="810"/>
      <c r="K29" s="810"/>
      <c r="L29" s="810"/>
      <c r="M29" s="810"/>
      <c r="N29" s="810"/>
    </row>
    <row r="30" spans="1:14" ht="75" x14ac:dyDescent="0.2">
      <c r="A30" s="808">
        <v>25</v>
      </c>
      <c r="B30" s="115" t="s">
        <v>730</v>
      </c>
      <c r="C30"/>
      <c r="D30" s="909" t="s">
        <v>731</v>
      </c>
      <c r="E30" s="918" t="s">
        <v>732</v>
      </c>
      <c r="F30" s="3"/>
      <c r="G30" s="889">
        <v>13614</v>
      </c>
      <c r="H30" s="889">
        <v>8544</v>
      </c>
      <c r="I30" s="810"/>
      <c r="J30" s="810"/>
      <c r="K30" s="810"/>
      <c r="L30" s="810"/>
      <c r="M30" s="810"/>
      <c r="N30" s="810"/>
    </row>
    <row r="31" spans="1:14" ht="75" x14ac:dyDescent="0.25">
      <c r="A31" s="808">
        <v>26</v>
      </c>
      <c r="B31" s="115" t="s">
        <v>190</v>
      </c>
      <c r="C31"/>
      <c r="D31" s="907" t="s">
        <v>733</v>
      </c>
      <c r="E31" s="919" t="s">
        <v>734</v>
      </c>
      <c r="F31" s="3"/>
      <c r="G31" s="855">
        <v>661825</v>
      </c>
      <c r="H31" s="855">
        <v>0</v>
      </c>
      <c r="I31" s="810"/>
      <c r="J31" s="810"/>
      <c r="K31" s="810"/>
      <c r="L31" s="810"/>
      <c r="M31" s="810"/>
      <c r="N31" s="810"/>
    </row>
    <row r="32" spans="1:14" ht="75" x14ac:dyDescent="0.2">
      <c r="A32" s="808">
        <v>27</v>
      </c>
      <c r="B32" s="115" t="s">
        <v>750</v>
      </c>
      <c r="C32" s="910"/>
      <c r="D32" s="907" t="s">
        <v>751</v>
      </c>
      <c r="E32" s="908" t="s">
        <v>752</v>
      </c>
      <c r="F32" s="3"/>
      <c r="G32" s="855"/>
      <c r="H32" s="855"/>
      <c r="I32" s="810"/>
      <c r="J32" s="810"/>
      <c r="K32" s="810"/>
      <c r="L32" s="810"/>
      <c r="M32" s="810"/>
      <c r="N32" s="810"/>
    </row>
    <row r="33" spans="1:14" ht="63.75" x14ac:dyDescent="0.2">
      <c r="A33" s="808">
        <v>28</v>
      </c>
      <c r="B33" s="117" t="s">
        <v>149</v>
      </c>
      <c r="C33"/>
      <c r="D33" s="909" t="s">
        <v>735</v>
      </c>
      <c r="E33" s="117" t="s">
        <v>736</v>
      </c>
      <c r="F33" s="3"/>
      <c r="G33" s="855">
        <v>0</v>
      </c>
      <c r="H33" s="855">
        <v>927687</v>
      </c>
      <c r="I33" s="810"/>
      <c r="J33" s="810"/>
      <c r="K33" s="810"/>
      <c r="L33" s="810"/>
      <c r="M33" s="810"/>
      <c r="N33" s="810"/>
    </row>
    <row r="34" spans="1:14" ht="75" x14ac:dyDescent="0.2">
      <c r="A34" s="808">
        <v>29</v>
      </c>
      <c r="B34" s="115" t="s">
        <v>187</v>
      </c>
      <c r="C34"/>
      <c r="D34" s="909" t="s">
        <v>737</v>
      </c>
      <c r="E34" s="917" t="s">
        <v>738</v>
      </c>
      <c r="F34" s="3"/>
      <c r="G34" s="855">
        <v>30000</v>
      </c>
      <c r="H34" s="855">
        <v>0</v>
      </c>
      <c r="I34" s="810"/>
      <c r="J34" s="810"/>
      <c r="K34" s="810"/>
      <c r="L34" s="810"/>
      <c r="M34" s="810"/>
      <c r="N34" s="810"/>
    </row>
    <row r="35" spans="1:14" ht="75" x14ac:dyDescent="0.2">
      <c r="A35" s="808">
        <v>30</v>
      </c>
      <c r="B35" s="115" t="s">
        <v>187</v>
      </c>
      <c r="C35"/>
      <c r="D35" s="907" t="s">
        <v>739</v>
      </c>
      <c r="E35" s="918" t="s">
        <v>740</v>
      </c>
      <c r="F35" s="3"/>
      <c r="G35" s="855">
        <v>15000</v>
      </c>
      <c r="H35" s="855">
        <v>0</v>
      </c>
      <c r="I35" s="810"/>
      <c r="J35" s="810"/>
      <c r="K35" s="810"/>
      <c r="L35" s="810"/>
      <c r="M35" s="810"/>
      <c r="N35" s="810"/>
    </row>
    <row r="36" spans="1:14" ht="75" x14ac:dyDescent="0.25">
      <c r="A36" s="808">
        <v>31</v>
      </c>
      <c r="B36" s="115" t="s">
        <v>169</v>
      </c>
      <c r="C36"/>
      <c r="D36" s="907" t="s">
        <v>753</v>
      </c>
      <c r="E36" s="916" t="s">
        <v>754</v>
      </c>
      <c r="F36" s="3"/>
      <c r="G36" s="855"/>
      <c r="H36" s="855"/>
      <c r="I36" s="810"/>
      <c r="J36" s="810"/>
      <c r="K36" s="810"/>
      <c r="L36" s="810"/>
      <c r="M36" s="810"/>
      <c r="N36" s="810"/>
    </row>
    <row r="37" spans="1:14" ht="75" x14ac:dyDescent="0.25">
      <c r="A37" s="808">
        <v>32</v>
      </c>
      <c r="B37" s="115" t="s">
        <v>203</v>
      </c>
      <c r="C37"/>
      <c r="D37" s="909" t="s">
        <v>755</v>
      </c>
      <c r="E37" s="916" t="s">
        <v>756</v>
      </c>
      <c r="F37" s="3"/>
      <c r="G37" s="855"/>
      <c r="H37" s="855"/>
      <c r="I37" s="810"/>
      <c r="J37" s="810"/>
      <c r="K37" s="810"/>
      <c r="L37" s="810"/>
      <c r="M37" s="810"/>
      <c r="N37" s="810"/>
    </row>
    <row r="38" spans="1:14" ht="75" x14ac:dyDescent="0.25">
      <c r="A38" s="808">
        <v>33</v>
      </c>
      <c r="B38" s="115" t="s">
        <v>190</v>
      </c>
      <c r="C38"/>
      <c r="D38" s="909" t="s">
        <v>757</v>
      </c>
      <c r="E38" s="916" t="s">
        <v>758</v>
      </c>
      <c r="F38" s="3"/>
      <c r="G38" s="855"/>
      <c r="H38" s="855"/>
      <c r="I38" s="810"/>
      <c r="J38" s="810"/>
      <c r="K38" s="810"/>
      <c r="L38" s="810"/>
      <c r="M38" s="810"/>
      <c r="N38" s="810"/>
    </row>
    <row r="39" spans="1:14" ht="75" x14ac:dyDescent="0.25">
      <c r="A39" s="808">
        <v>34</v>
      </c>
      <c r="B39" s="115" t="s">
        <v>169</v>
      </c>
      <c r="C39"/>
      <c r="D39" s="907" t="s">
        <v>761</v>
      </c>
      <c r="E39" s="920" t="s">
        <v>762</v>
      </c>
      <c r="F39" s="3"/>
      <c r="G39" s="855"/>
      <c r="H39" s="855"/>
      <c r="I39" s="810"/>
      <c r="J39" s="810"/>
      <c r="K39" s="810"/>
      <c r="L39" s="810"/>
      <c r="M39" s="810"/>
      <c r="N39" s="810"/>
    </row>
    <row r="40" spans="1:14" ht="75" x14ac:dyDescent="0.25">
      <c r="A40" s="808">
        <v>35</v>
      </c>
      <c r="B40" s="115" t="s">
        <v>223</v>
      </c>
      <c r="C40"/>
      <c r="D40" s="909" t="s">
        <v>759</v>
      </c>
      <c r="E40" s="916" t="s">
        <v>760</v>
      </c>
      <c r="F40" s="3"/>
      <c r="G40" s="855"/>
      <c r="H40" s="855"/>
      <c r="I40" s="810"/>
      <c r="J40" s="810"/>
      <c r="K40" s="810"/>
      <c r="L40" s="810"/>
      <c r="M40" s="810"/>
      <c r="N40" s="810"/>
    </row>
    <row r="41" spans="1:14" ht="51" x14ac:dyDescent="0.2">
      <c r="A41" s="808">
        <v>36</v>
      </c>
      <c r="B41" s="857" t="s">
        <v>102</v>
      </c>
      <c r="C41"/>
      <c r="D41" s="907" t="s">
        <v>764</v>
      </c>
      <c r="E41" s="921" t="s">
        <v>767</v>
      </c>
      <c r="F41" s="3"/>
      <c r="G41" s="855"/>
      <c r="H41" s="855"/>
      <c r="I41" s="810"/>
      <c r="J41" s="810"/>
      <c r="K41" s="810"/>
      <c r="L41" s="810"/>
      <c r="M41" s="810"/>
      <c r="N41" s="810"/>
    </row>
    <row r="42" spans="1:14" ht="51" x14ac:dyDescent="0.2">
      <c r="A42" s="808">
        <v>37</v>
      </c>
      <c r="B42" s="857" t="s">
        <v>763</v>
      </c>
      <c r="C42"/>
      <c r="D42" s="907" t="s">
        <v>765</v>
      </c>
      <c r="E42" s="863" t="s">
        <v>768</v>
      </c>
      <c r="F42" s="3"/>
      <c r="G42" s="855"/>
      <c r="H42" s="855"/>
      <c r="I42" s="810"/>
      <c r="J42" s="810"/>
      <c r="K42" s="810"/>
      <c r="L42" s="810"/>
      <c r="M42" s="810"/>
      <c r="N42" s="810"/>
    </row>
    <row r="43" spans="1:14" ht="51" x14ac:dyDescent="0.2">
      <c r="A43" s="808">
        <v>38</v>
      </c>
      <c r="B43" s="857" t="s">
        <v>102</v>
      </c>
      <c r="C43"/>
      <c r="D43" s="907" t="s">
        <v>766</v>
      </c>
      <c r="E43" s="863" t="s">
        <v>769</v>
      </c>
      <c r="F43" s="3"/>
      <c r="G43" s="855"/>
      <c r="H43" s="855"/>
      <c r="I43" s="810"/>
      <c r="J43" s="810"/>
      <c r="K43" s="810"/>
      <c r="L43" s="810"/>
      <c r="M43" s="810"/>
      <c r="N43" s="810"/>
    </row>
    <row r="44" spans="1:14" x14ac:dyDescent="0.2">
      <c r="A44" s="853" t="s">
        <v>74</v>
      </c>
      <c r="B44" s="2"/>
      <c r="C44" s="115"/>
      <c r="D44" s="915"/>
      <c r="E44" s="529"/>
      <c r="F44" s="1"/>
      <c r="G44" s="854">
        <f>SUM(G7:G27)</f>
        <v>69841998</v>
      </c>
      <c r="H44" s="854">
        <f>SUM(H7:H27)</f>
        <v>35656721</v>
      </c>
      <c r="I44" s="1"/>
      <c r="J44" s="1"/>
      <c r="K44" s="1"/>
      <c r="L44" s="1"/>
      <c r="M44" s="1"/>
      <c r="N44" s="1"/>
    </row>
  </sheetData>
  <autoFilter ref="A6:N22" xr:uid="{00000000-0009-0000-0000-000003000000}"/>
  <mergeCells count="1">
    <mergeCell ref="A2:H2"/>
  </mergeCells>
  <conditionalFormatting sqref="B41:B43">
    <cfRule type="expression" dxfId="424" priority="7">
      <formula>$M41="Z"</formula>
    </cfRule>
    <cfRule type="expression" dxfId="423" priority="8">
      <formula>$M41="R"</formula>
    </cfRule>
    <cfRule type="expression" dxfId="422" priority="9">
      <formula>$M41="O"</formula>
    </cfRule>
  </conditionalFormatting>
  <conditionalFormatting sqref="D41:E43">
    <cfRule type="expression" dxfId="421" priority="1">
      <formula>$M41="Z"</formula>
    </cfRule>
    <cfRule type="expression" dxfId="420" priority="2">
      <formula>$M41="R"</formula>
    </cfRule>
    <cfRule type="expression" dxfId="419" priority="3">
      <formula>$M41="O"</formula>
    </cfRule>
  </conditionalFormatting>
  <conditionalFormatting sqref="G20:H35 G41:H43">
    <cfRule type="expression" dxfId="418" priority="22">
      <formula>AND($P20="nie",LEN(G20)&gt;0)</formula>
    </cfRule>
    <cfRule type="expression" dxfId="417" priority="23">
      <formula>AND($P20="áno",LEN(G20)&gt;0)</formula>
    </cfRule>
    <cfRule type="expression" dxfId="416" priority="24">
      <formula>LEN(G20)&gt;0</formula>
    </cfRule>
    <cfRule type="expression" dxfId="415" priority="25">
      <formula>$K20&gt;0</formula>
    </cfRule>
  </conditionalFormatting>
  <conditionalFormatting sqref="G36:H40">
    <cfRule type="expression" dxfId="414" priority="10">
      <formula>AND($Q36="nie",LEN(G36)&gt;0)</formula>
    </cfRule>
    <cfRule type="expression" dxfId="413" priority="11">
      <formula>AND($Q36="áno",LEN(G36)&gt;0)</formula>
    </cfRule>
    <cfRule type="expression" dxfId="412" priority="12">
      <formula>LEN(G36)&gt;0</formula>
    </cfRule>
    <cfRule type="expression" dxfId="411" priority="13">
      <formula>$L36&gt;0</formula>
    </cfRule>
  </conditionalFormatting>
  <hyperlinks>
    <hyperlink ref="A2" r:id="rId1" xr:uid="{00000000-0004-0000-0300-000000000000}"/>
    <hyperlink ref="E7" r:id="rId2" xr:uid="{00000000-0004-0000-0300-000001000000}"/>
    <hyperlink ref="E8" r:id="rId3" xr:uid="{00000000-0004-0000-0300-000002000000}"/>
    <hyperlink ref="E9" r:id="rId4" xr:uid="{00000000-0004-0000-0300-000003000000}"/>
    <hyperlink ref="E10" r:id="rId5" xr:uid="{00000000-0004-0000-0300-000004000000}"/>
    <hyperlink ref="E11" r:id="rId6" xr:uid="{00000000-0004-0000-0300-000005000000}"/>
    <hyperlink ref="A1" r:id="rId7" xr:uid="{00000000-0004-0000-0300-000006000000}"/>
    <hyperlink ref="E16" r:id="rId8" xr:uid="{05B7D75D-F9FB-4B18-A33B-94B03EE9AE14}"/>
  </hyperlinks>
  <pageMargins left="0.7" right="0.7" top="0.75" bottom="0.75" header="0.3" footer="0.3"/>
  <pageSetup paperSize="9" orientation="portrait" r:id="rId9"/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5"/>
  <sheetViews>
    <sheetView zoomScaleNormal="100" workbookViewId="0">
      <pane ySplit="6" topLeftCell="A13" activePane="bottomLeft" state="frozen"/>
      <selection pane="bottomLeft" activeCell="D8" sqref="D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3.285156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128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61"/>
      <c r="AA6" s="291" t="s">
        <v>76</v>
      </c>
      <c r="AB6" s="292" t="s">
        <v>77</v>
      </c>
      <c r="AC6" s="1052"/>
    </row>
    <row r="7" spans="1:29" ht="84" customHeight="1" x14ac:dyDescent="0.2">
      <c r="A7" s="66">
        <v>1</v>
      </c>
      <c r="B7" s="67" t="s">
        <v>269</v>
      </c>
      <c r="C7" s="70" t="s">
        <v>270</v>
      </c>
      <c r="D7" s="104" t="s">
        <v>271</v>
      </c>
      <c r="E7" s="129" t="s">
        <v>272</v>
      </c>
      <c r="F7" s="99">
        <v>44682</v>
      </c>
      <c r="G7" s="119">
        <v>0</v>
      </c>
      <c r="H7" s="132">
        <v>61947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61947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61947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61947</v>
      </c>
      <c r="AC7" s="324">
        <f>Q7+Y7</f>
        <v>61947</v>
      </c>
    </row>
    <row r="8" spans="1:29" ht="76.5" x14ac:dyDescent="0.2">
      <c r="A8" s="66">
        <v>2</v>
      </c>
      <c r="B8" s="67" t="s">
        <v>688</v>
      </c>
      <c r="C8" s="70" t="s">
        <v>270</v>
      </c>
      <c r="D8" s="104" t="s">
        <v>271</v>
      </c>
      <c r="E8" s="129" t="s">
        <v>272</v>
      </c>
      <c r="F8" s="99">
        <v>44620</v>
      </c>
      <c r="G8" s="119">
        <v>0</v>
      </c>
      <c r="H8" s="132">
        <v>175113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175113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175113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175113</v>
      </c>
      <c r="AC8" s="325">
        <f t="shared" ref="AC8:AC26" si="11">Q8+Y8</f>
        <v>175113</v>
      </c>
    </row>
    <row r="9" spans="1:29" ht="51" x14ac:dyDescent="0.2">
      <c r="A9" s="66">
        <v>3</v>
      </c>
      <c r="B9" s="67" t="s">
        <v>269</v>
      </c>
      <c r="C9" s="67" t="s">
        <v>507</v>
      </c>
      <c r="D9" s="104" t="s">
        <v>506</v>
      </c>
      <c r="E9" s="113" t="s">
        <v>508</v>
      </c>
      <c r="F9" s="95">
        <v>45474</v>
      </c>
      <c r="G9" s="152">
        <v>94633</v>
      </c>
      <c r="H9" s="152">
        <v>1018010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94633</v>
      </c>
      <c r="N9" s="67">
        <f t="shared" si="5"/>
        <v>1018010</v>
      </c>
      <c r="O9" s="67" t="s">
        <v>150</v>
      </c>
      <c r="P9" s="67"/>
      <c r="Q9" s="124">
        <f t="shared" si="6"/>
        <v>828744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94633</v>
      </c>
      <c r="AB9" s="124">
        <f t="shared" si="10"/>
        <v>1018010</v>
      </c>
      <c r="AC9" s="325">
        <f>Q9+Y9</f>
        <v>828744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60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0"/>
      <c r="C12" s="88"/>
      <c r="D12" s="88"/>
      <c r="E12" s="67"/>
      <c r="F12" s="67"/>
      <c r="G12" s="85"/>
      <c r="H12" s="85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88"/>
      <c r="E13" s="88"/>
      <c r="F13" s="67"/>
      <c r="G13" s="85"/>
      <c r="H13" s="85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88"/>
      <c r="E14" s="88"/>
      <c r="F14" s="67"/>
      <c r="G14" s="85"/>
      <c r="H14" s="85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88"/>
      <c r="E15" s="88"/>
      <c r="F15" s="67"/>
      <c r="G15" s="85"/>
      <c r="H15" s="85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88"/>
      <c r="E16" s="88"/>
      <c r="F16" s="67"/>
      <c r="G16" s="85"/>
      <c r="H16" s="85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121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88"/>
      <c r="C17" s="70"/>
      <c r="D17" s="88"/>
      <c r="E17" s="88"/>
      <c r="F17" s="67"/>
      <c r="G17" s="85"/>
      <c r="H17" s="85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121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88"/>
      <c r="C18" s="70"/>
      <c r="D18" s="88"/>
      <c r="E18" s="88"/>
      <c r="F18" s="67"/>
      <c r="G18" s="85"/>
      <c r="H18" s="85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121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88"/>
      <c r="E19" s="88"/>
      <c r="F19" s="67"/>
      <c r="G19" s="85"/>
      <c r="H19" s="85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121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88"/>
      <c r="E20" s="88"/>
      <c r="F20" s="67"/>
      <c r="G20" s="85"/>
      <c r="H20" s="85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121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88"/>
      <c r="E21" s="88"/>
      <c r="F21" s="67"/>
      <c r="G21" s="85"/>
      <c r="H21" s="85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121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88"/>
      <c r="E22" s="88"/>
      <c r="F22" s="67"/>
      <c r="G22" s="85"/>
      <c r="H22" s="85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121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88"/>
      <c r="E23" s="88"/>
      <c r="F23" s="67"/>
      <c r="G23" s="85"/>
      <c r="H23" s="85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121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88"/>
      <c r="E24" s="88"/>
      <c r="F24" s="67"/>
      <c r="G24" s="85"/>
      <c r="H24" s="85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121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88"/>
      <c r="E25" s="88"/>
      <c r="F25" s="67"/>
      <c r="G25" s="85"/>
      <c r="H25" s="85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121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85"/>
      <c r="H26" s="85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121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12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94633</v>
      </c>
      <c r="H28" s="76">
        <f>L28+N28</f>
        <v>1255070</v>
      </c>
      <c r="I28" s="63"/>
      <c r="J28" s="64"/>
      <c r="K28" s="106">
        <f>SUM(K7:K26)</f>
        <v>0</v>
      </c>
      <c r="L28" s="106">
        <f>SUM(L7:L26)</f>
        <v>237060</v>
      </c>
      <c r="M28" s="106">
        <f>SUM(M7:M26)</f>
        <v>94633</v>
      </c>
      <c r="N28" s="106">
        <f>SUM(N7:N26)</f>
        <v>1018010</v>
      </c>
      <c r="O28" s="64"/>
      <c r="P28" s="106"/>
      <c r="Q28" s="319">
        <f>SUM(Q7:Q26)</f>
        <v>1065804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94633</v>
      </c>
      <c r="H29" s="77">
        <f>SUM(H27:H28)</f>
        <v>1255070</v>
      </c>
      <c r="R29" s="301"/>
      <c r="S29" s="301"/>
      <c r="T29" s="301"/>
      <c r="U29" s="301"/>
      <c r="V29" s="301"/>
      <c r="W29" s="301"/>
      <c r="Y29" s="302"/>
      <c r="AA29" s="465">
        <f>SUM(AA7:AA26)</f>
        <v>94633</v>
      </c>
      <c r="AB29" s="473">
        <f t="shared" ref="AB29:AC29" si="14">SUM(AB7:AB26)</f>
        <v>1255070</v>
      </c>
      <c r="AC29" s="302">
        <f t="shared" si="14"/>
        <v>1065804</v>
      </c>
    </row>
    <row r="30" spans="1:29" ht="17.2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1065804</v>
      </c>
      <c r="AB30" s="302">
        <f>AB29-AA29*2</f>
        <v>1065804</v>
      </c>
    </row>
    <row r="31" spans="1:29" ht="13.5" customHeight="1" x14ac:dyDescent="0.2"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9" ht="13.5" customHeight="1" x14ac:dyDescent="0.2">
      <c r="G32" s="75"/>
      <c r="H32" s="75"/>
    </row>
    <row r="33" spans="7:8" ht="13.5" customHeight="1" x14ac:dyDescent="0.2">
      <c r="G33" s="74"/>
      <c r="H33" s="74"/>
    </row>
    <row r="34" spans="7:8" ht="13.5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410" priority="16" operator="lessThan">
      <formula>0</formula>
    </cfRule>
    <cfRule type="cellIs" dxfId="409" priority="17" operator="greaterThan">
      <formula>0</formula>
    </cfRule>
    <cfRule type="colorScale" priority="31">
      <colorScale>
        <cfvo type="num" val="0"/>
        <cfvo type="num" val="1"/>
        <color rgb="FF00B050"/>
        <color rgb="FFFF0000"/>
      </colorScale>
    </cfRule>
    <cfRule type="colorScale" priority="32">
      <colorScale>
        <cfvo type="num" val="0"/>
        <cfvo type="num" val="0"/>
        <color rgb="FF00B050"/>
        <color rgb="FFFF0000"/>
      </colorScale>
    </cfRule>
    <cfRule type="colorScale" priority="33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08" priority="19" operator="lessThan">
      <formula>0</formula>
    </cfRule>
    <cfRule type="cellIs" dxfId="407" priority="20" operator="greaterThan">
      <formula>0</formula>
    </cfRule>
  </conditionalFormatting>
  <conditionalFormatting sqref="R27:Y27 R28:X28">
    <cfRule type="cellIs" dxfId="406" priority="14" operator="lessThan">
      <formula>0</formula>
    </cfRule>
    <cfRule type="cellIs" dxfId="405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404" priority="9" operator="lessThan">
      <formula>0</formula>
    </cfRule>
    <cfRule type="cellIs" dxfId="403" priority="10" operator="greaterThan">
      <formula>0</formula>
    </cfRule>
  </conditionalFormatting>
  <conditionalFormatting sqref="AA27:AC28">
    <cfRule type="cellIs" dxfId="402" priority="11" operator="lessThan">
      <formula>0</formula>
    </cfRule>
    <cfRule type="cellIs" dxfId="401" priority="12" operator="greaterThan">
      <formula>0</formula>
    </cfRule>
  </conditionalFormatting>
  <conditionalFormatting sqref="AB30">
    <cfRule type="cellIs" dxfId="400" priority="7" operator="lessThan">
      <formula>0</formula>
    </cfRule>
    <cfRule type="cellIs" dxfId="399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98" priority="4" operator="lessThan">
      <formula>0</formula>
    </cfRule>
    <cfRule type="cellIs" dxfId="397" priority="5" operator="greaterThan">
      <formula>0</formula>
    </cfRule>
  </conditionalFormatting>
  <dataValidations count="2">
    <dataValidation type="list" allowBlank="1" showInputMessage="1" showErrorMessage="1" sqref="O7:O26" xr:uid="{00000000-0002-0000-0400-000000000000}">
      <formula1>"áno,nie"</formula1>
    </dataValidation>
    <dataValidation type="custom" allowBlank="1" showErrorMessage="1" error="Hodnota musí byť vždy väčšia ako &quot;0&quot;. " sqref="R7:U26" xr:uid="{00000000-0002-0000-0400-000001000000}">
      <formula1>"&gt;0"</formula1>
    </dataValidation>
  </dataValidations>
  <hyperlinks>
    <hyperlink ref="E7" r:id="rId1" xr:uid="{00000000-0004-0000-0400-000000000000}"/>
    <hyperlink ref="E8" r:id="rId2" xr:uid="{00000000-0004-0000-0400-000001000000}"/>
    <hyperlink ref="E9" r:id="rId3" xr:uid="{00000000-0004-0000-0400-000002000000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6"/>
  <sheetViews>
    <sheetView zoomScale="70" zoomScaleNormal="70" workbookViewId="0">
      <pane ySplit="6" topLeftCell="A28" activePane="bottomLeft" state="frozen"/>
      <selection pane="bottomLeft" activeCell="H36" sqref="H36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5.5703125" customWidth="1"/>
    <col min="5" max="5" width="16.7109375" customWidth="1"/>
    <col min="6" max="6" width="13.7109375" customWidth="1"/>
    <col min="7" max="7" width="17.42578125" hidden="1" customWidth="1" outlineLevel="1"/>
    <col min="8" max="8" width="19.140625" hidden="1" customWidth="1" outlineLevel="1"/>
    <col min="9" max="16" width="13.7109375" hidden="1" customWidth="1" outlineLevel="1"/>
    <col min="17" max="17" width="14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78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105.75" thickBot="1" x14ac:dyDescent="0.25">
      <c r="A6" s="163" t="s">
        <v>61</v>
      </c>
      <c r="B6" s="164" t="s">
        <v>64</v>
      </c>
      <c r="C6" s="165" t="s">
        <v>128</v>
      </c>
      <c r="D6" s="165" t="s">
        <v>124</v>
      </c>
      <c r="E6" s="166" t="s">
        <v>180</v>
      </c>
      <c r="F6" s="165" t="s">
        <v>65</v>
      </c>
      <c r="G6" s="134" t="s">
        <v>76</v>
      </c>
      <c r="H6" s="135" t="s">
        <v>77</v>
      </c>
      <c r="I6" s="134" t="s">
        <v>152</v>
      </c>
      <c r="J6" s="135" t="s">
        <v>153</v>
      </c>
      <c r="K6" s="134" t="s">
        <v>156</v>
      </c>
      <c r="L6" s="136" t="s">
        <v>155</v>
      </c>
      <c r="M6" s="134" t="s">
        <v>154</v>
      </c>
      <c r="N6" s="135" t="s">
        <v>157</v>
      </c>
      <c r="O6" s="135" t="s">
        <v>134</v>
      </c>
      <c r="P6" s="135" t="s">
        <v>135</v>
      </c>
      <c r="Q6" s="137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52"/>
      <c r="AA6" s="291" t="s">
        <v>76</v>
      </c>
      <c r="AB6" s="292" t="s">
        <v>77</v>
      </c>
      <c r="AC6" s="1052"/>
    </row>
    <row r="7" spans="1:29" ht="54.75" customHeight="1" x14ac:dyDescent="0.2">
      <c r="A7" s="1010">
        <v>1</v>
      </c>
      <c r="B7" s="1013" t="s">
        <v>203</v>
      </c>
      <c r="C7" s="1025" t="s">
        <v>211</v>
      </c>
      <c r="D7" s="1016" t="s">
        <v>251</v>
      </c>
      <c r="E7" s="1078" t="s">
        <v>204</v>
      </c>
      <c r="F7" s="167">
        <v>44774</v>
      </c>
      <c r="G7" s="168"/>
      <c r="H7" s="169">
        <v>906</v>
      </c>
      <c r="I7" s="170" t="str">
        <f>IF(YEAR($F7)=2021,G7,"-")</f>
        <v>-</v>
      </c>
      <c r="J7" s="170" t="str">
        <f>IF(YEAR($F7)=2021,H7,"-")</f>
        <v>-</v>
      </c>
      <c r="K7" s="170">
        <f>IF(YEAR($F7)=2022,G7,"-")</f>
        <v>0</v>
      </c>
      <c r="L7" s="170">
        <f>IF(YEAR($F7)=2022,H7,"-")</f>
        <v>906</v>
      </c>
      <c r="M7" s="170" t="str">
        <f>IF(YEAR($F7)&gt;2022,G7,"-")</f>
        <v>-</v>
      </c>
      <c r="N7" s="170" t="str">
        <f>IF(YEAR($F7)&gt;2022,H7,"-")</f>
        <v>-</v>
      </c>
      <c r="O7" s="170" t="s">
        <v>150</v>
      </c>
      <c r="P7" s="170"/>
      <c r="Q7" s="459">
        <f>H7-2*G7</f>
        <v>906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0</v>
      </c>
      <c r="AB7" s="298">
        <f>(W7+H7)</f>
        <v>906</v>
      </c>
      <c r="AC7" s="324">
        <f>Q7+Y7</f>
        <v>906</v>
      </c>
    </row>
    <row r="8" spans="1:29" ht="46.5" customHeight="1" x14ac:dyDescent="0.2">
      <c r="A8" s="1012"/>
      <c r="B8" s="1015"/>
      <c r="C8" s="1026"/>
      <c r="D8" s="1017"/>
      <c r="E8" s="1079"/>
      <c r="F8" s="161">
        <v>44927</v>
      </c>
      <c r="G8" s="171">
        <v>14000.03</v>
      </c>
      <c r="H8" s="172">
        <v>84000</v>
      </c>
      <c r="I8" s="170" t="str">
        <f>IF(YEAR($F8)=2021,G8,"-")</f>
        <v>-</v>
      </c>
      <c r="J8" s="170" t="str">
        <f>IF(YEAR($F8)=2021,H8,"-")</f>
        <v>-</v>
      </c>
      <c r="K8" s="170" t="str">
        <f>IF(YEAR($F8)=2022,G8,"-")</f>
        <v>-</v>
      </c>
      <c r="L8" s="170" t="str">
        <f>IF(YEAR($F8)=2022,H8,"-")</f>
        <v>-</v>
      </c>
      <c r="M8" s="170">
        <f>IF(YEAR($F8)&gt;2022,G8,"-")</f>
        <v>14000.03</v>
      </c>
      <c r="N8" s="170">
        <f>IF(YEAR($F8)&gt;2022,H8,"-")</f>
        <v>84000</v>
      </c>
      <c r="O8" s="170" t="s">
        <v>150</v>
      </c>
      <c r="P8" s="170"/>
      <c r="Q8" s="459">
        <f>H8-2*G8</f>
        <v>55999.94</v>
      </c>
      <c r="R8" s="417"/>
      <c r="S8" s="293"/>
      <c r="T8" s="293"/>
      <c r="U8" s="293"/>
      <c r="V8" s="294">
        <f t="shared" ref="V8:V24" si="0">(T8-R8)</f>
        <v>0</v>
      </c>
      <c r="W8" s="294">
        <f t="shared" ref="W8:W24" si="1">S8-U8</f>
        <v>0</v>
      </c>
      <c r="X8" s="1"/>
      <c r="Y8" s="325">
        <f t="shared" ref="Y8:Y24" si="2">-V8*2+W8</f>
        <v>0</v>
      </c>
      <c r="AA8" s="315">
        <f t="shared" ref="AA8:AB25" si="3">(V8+G8)</f>
        <v>14000.03</v>
      </c>
      <c r="AB8" s="124">
        <f t="shared" si="3"/>
        <v>84000</v>
      </c>
      <c r="AC8" s="325">
        <f t="shared" ref="AC8:AC29" si="4">Q8+Y8</f>
        <v>55999.94</v>
      </c>
    </row>
    <row r="9" spans="1:29" ht="42.75" customHeight="1" x14ac:dyDescent="0.2">
      <c r="A9" s="1010">
        <v>2</v>
      </c>
      <c r="B9" s="1013" t="s">
        <v>203</v>
      </c>
      <c r="C9" s="1025" t="s">
        <v>270</v>
      </c>
      <c r="D9" s="1016" t="s">
        <v>271</v>
      </c>
      <c r="E9" s="1078" t="s">
        <v>273</v>
      </c>
      <c r="F9" s="161">
        <v>44682</v>
      </c>
      <c r="G9" s="172">
        <v>0</v>
      </c>
      <c r="H9" s="173">
        <v>473526</v>
      </c>
      <c r="I9" s="170" t="str">
        <f t="shared" ref="I9:I28" si="5">IF(YEAR($F9)=2021,G9,"-")</f>
        <v>-</v>
      </c>
      <c r="J9" s="170" t="str">
        <f t="shared" ref="J9:J28" si="6">IF(YEAR($F9)=2021,H9,"-")</f>
        <v>-</v>
      </c>
      <c r="K9" s="170">
        <f t="shared" ref="K9:K28" si="7">IF(YEAR($F9)=2022,G9,"-")</f>
        <v>0</v>
      </c>
      <c r="L9" s="170">
        <f t="shared" ref="L9:L28" si="8">IF(YEAR($F9)=2022,H9,"-")</f>
        <v>473526</v>
      </c>
      <c r="M9" s="170" t="str">
        <f t="shared" ref="M9:M28" si="9">IF(YEAR($F9)&gt;2022,G9,"-")</f>
        <v>-</v>
      </c>
      <c r="N9" s="170" t="str">
        <f t="shared" ref="N9:N28" si="10">IF(YEAR($F9)&gt;2022,H9,"-")</f>
        <v>-</v>
      </c>
      <c r="O9" s="170" t="s">
        <v>150</v>
      </c>
      <c r="P9" s="170"/>
      <c r="Q9" s="459">
        <f t="shared" ref="Q9:Q29" si="11">H9-2*G9</f>
        <v>473526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2"/>
        <v>0</v>
      </c>
      <c r="AA9" s="315">
        <f>(V9+G9)</f>
        <v>0</v>
      </c>
      <c r="AB9" s="124">
        <f t="shared" si="3"/>
        <v>473526</v>
      </c>
      <c r="AC9" s="325">
        <f>Q9+Y9</f>
        <v>473526</v>
      </c>
    </row>
    <row r="10" spans="1:29" ht="46.5" customHeight="1" x14ac:dyDescent="0.2">
      <c r="A10" s="1012"/>
      <c r="B10" s="1015"/>
      <c r="C10" s="1026"/>
      <c r="D10" s="1017"/>
      <c r="E10" s="1079"/>
      <c r="F10" s="161">
        <v>44927</v>
      </c>
      <c r="G10" s="172">
        <v>0</v>
      </c>
      <c r="H10" s="173">
        <v>47895</v>
      </c>
      <c r="I10" s="170" t="str">
        <f t="shared" si="5"/>
        <v>-</v>
      </c>
      <c r="J10" s="170" t="str">
        <f t="shared" si="6"/>
        <v>-</v>
      </c>
      <c r="K10" s="170" t="str">
        <f t="shared" si="7"/>
        <v>-</v>
      </c>
      <c r="L10" s="170" t="str">
        <f t="shared" si="8"/>
        <v>-</v>
      </c>
      <c r="M10" s="170">
        <f t="shared" si="9"/>
        <v>0</v>
      </c>
      <c r="N10" s="170">
        <f t="shared" si="10"/>
        <v>47895</v>
      </c>
      <c r="O10" s="170" t="s">
        <v>150</v>
      </c>
      <c r="P10" s="170"/>
      <c r="Q10" s="459">
        <f t="shared" si="11"/>
        <v>47895</v>
      </c>
      <c r="R10" s="464"/>
      <c r="S10" s="299"/>
      <c r="T10" s="299"/>
      <c r="U10" s="1"/>
      <c r="V10" s="294">
        <f t="shared" si="0"/>
        <v>0</v>
      </c>
      <c r="W10" s="294">
        <f t="shared" si="1"/>
        <v>0</v>
      </c>
      <c r="X10" s="295"/>
      <c r="Y10" s="325">
        <f t="shared" si="2"/>
        <v>0</v>
      </c>
      <c r="AA10" s="315">
        <f t="shared" si="3"/>
        <v>0</v>
      </c>
      <c r="AB10" s="124">
        <f t="shared" si="3"/>
        <v>47895</v>
      </c>
      <c r="AC10" s="325">
        <f t="shared" si="4"/>
        <v>47895</v>
      </c>
    </row>
    <row r="11" spans="1:29" ht="185.25" x14ac:dyDescent="0.2">
      <c r="A11" s="174">
        <v>3</v>
      </c>
      <c r="B11" s="175" t="s">
        <v>203</v>
      </c>
      <c r="C11" s="176" t="s">
        <v>282</v>
      </c>
      <c r="D11" s="176" t="s">
        <v>280</v>
      </c>
      <c r="E11" s="177" t="s">
        <v>281</v>
      </c>
      <c r="F11" s="161">
        <v>44621</v>
      </c>
      <c r="G11" s="172">
        <v>340000</v>
      </c>
      <c r="H11" s="131">
        <v>0</v>
      </c>
      <c r="I11" s="170" t="str">
        <f t="shared" si="5"/>
        <v>-</v>
      </c>
      <c r="J11" s="170" t="str">
        <f t="shared" si="6"/>
        <v>-</v>
      </c>
      <c r="K11" s="170">
        <f t="shared" si="7"/>
        <v>340000</v>
      </c>
      <c r="L11" s="170">
        <f t="shared" si="8"/>
        <v>0</v>
      </c>
      <c r="M11" s="170" t="str">
        <f t="shared" si="9"/>
        <v>-</v>
      </c>
      <c r="N11" s="170" t="str">
        <f t="shared" si="10"/>
        <v>-</v>
      </c>
      <c r="O11" s="170" t="s">
        <v>150</v>
      </c>
      <c r="P11" s="170"/>
      <c r="Q11" s="459">
        <f>H11-2*G11</f>
        <v>-680000</v>
      </c>
      <c r="R11" s="464"/>
      <c r="S11" s="299"/>
      <c r="T11" s="299"/>
      <c r="U11" s="1"/>
      <c r="V11" s="294">
        <f t="shared" si="0"/>
        <v>0</v>
      </c>
      <c r="W11" s="294">
        <f t="shared" si="1"/>
        <v>0</v>
      </c>
      <c r="X11" s="295"/>
      <c r="Y11" s="325">
        <f t="shared" si="2"/>
        <v>0</v>
      </c>
      <c r="AA11" s="315">
        <f t="shared" si="3"/>
        <v>340000</v>
      </c>
      <c r="AB11" s="124">
        <f t="shared" si="3"/>
        <v>0</v>
      </c>
      <c r="AC11" s="325">
        <f t="shared" si="4"/>
        <v>-680000</v>
      </c>
    </row>
    <row r="12" spans="1:29" ht="71.25" x14ac:dyDescent="0.2">
      <c r="A12" s="174">
        <v>4</v>
      </c>
      <c r="B12" s="178" t="s">
        <v>203</v>
      </c>
      <c r="C12" s="178" t="s">
        <v>243</v>
      </c>
      <c r="D12" s="176" t="s">
        <v>318</v>
      </c>
      <c r="E12" s="179" t="s">
        <v>237</v>
      </c>
      <c r="F12" s="180">
        <v>44927</v>
      </c>
      <c r="G12" s="162">
        <v>0</v>
      </c>
      <c r="H12" s="162">
        <v>76731</v>
      </c>
      <c r="I12" s="170" t="str">
        <f t="shared" si="5"/>
        <v>-</v>
      </c>
      <c r="J12" s="170" t="str">
        <f t="shared" si="6"/>
        <v>-</v>
      </c>
      <c r="K12" s="170" t="str">
        <f t="shared" si="7"/>
        <v>-</v>
      </c>
      <c r="L12" s="170" t="str">
        <f t="shared" si="8"/>
        <v>-</v>
      </c>
      <c r="M12" s="170">
        <f t="shared" si="9"/>
        <v>0</v>
      </c>
      <c r="N12" s="170">
        <f t="shared" si="10"/>
        <v>76731</v>
      </c>
      <c r="O12" s="170" t="s">
        <v>150</v>
      </c>
      <c r="P12" s="170"/>
      <c r="Q12" s="459">
        <f t="shared" si="11"/>
        <v>76731</v>
      </c>
      <c r="R12" s="464"/>
      <c r="S12" s="299"/>
      <c r="T12" s="299"/>
      <c r="U12" s="1"/>
      <c r="V12" s="294">
        <f t="shared" si="0"/>
        <v>0</v>
      </c>
      <c r="W12" s="294">
        <f t="shared" si="1"/>
        <v>0</v>
      </c>
      <c r="X12" s="295"/>
      <c r="Y12" s="325">
        <f t="shared" si="2"/>
        <v>0</v>
      </c>
      <c r="AA12" s="315">
        <f t="shared" si="3"/>
        <v>0</v>
      </c>
      <c r="AB12" s="124">
        <f t="shared" si="3"/>
        <v>76731</v>
      </c>
      <c r="AC12" s="325">
        <f t="shared" si="4"/>
        <v>76731</v>
      </c>
    </row>
    <row r="13" spans="1:29" ht="156.75" x14ac:dyDescent="0.2">
      <c r="A13" s="174">
        <v>5</v>
      </c>
      <c r="B13" s="178" t="s">
        <v>203</v>
      </c>
      <c r="C13" s="170" t="s">
        <v>222</v>
      </c>
      <c r="D13" s="181" t="s">
        <v>366</v>
      </c>
      <c r="E13" s="179" t="s">
        <v>218</v>
      </c>
      <c r="F13" s="180">
        <v>44927</v>
      </c>
      <c r="G13" s="131">
        <v>0</v>
      </c>
      <c r="H13" s="162">
        <v>412</v>
      </c>
      <c r="I13" s="170" t="str">
        <f t="shared" si="5"/>
        <v>-</v>
      </c>
      <c r="J13" s="170" t="str">
        <f t="shared" si="6"/>
        <v>-</v>
      </c>
      <c r="K13" s="170" t="str">
        <f t="shared" si="7"/>
        <v>-</v>
      </c>
      <c r="L13" s="170" t="str">
        <f t="shared" si="8"/>
        <v>-</v>
      </c>
      <c r="M13" s="170">
        <f t="shared" si="9"/>
        <v>0</v>
      </c>
      <c r="N13" s="170">
        <f t="shared" si="10"/>
        <v>412</v>
      </c>
      <c r="O13" s="170" t="s">
        <v>147</v>
      </c>
      <c r="P13" s="170"/>
      <c r="Q13" s="459">
        <f t="shared" si="11"/>
        <v>412</v>
      </c>
      <c r="R13" s="464"/>
      <c r="S13" s="299"/>
      <c r="T13" s="299"/>
      <c r="U13" s="1"/>
      <c r="V13" s="294">
        <f t="shared" si="0"/>
        <v>0</v>
      </c>
      <c r="W13" s="294">
        <f t="shared" si="1"/>
        <v>0</v>
      </c>
      <c r="X13" s="295"/>
      <c r="Y13" s="325">
        <f t="shared" si="2"/>
        <v>0</v>
      </c>
      <c r="AA13" s="315">
        <f t="shared" si="3"/>
        <v>0</v>
      </c>
      <c r="AB13" s="124">
        <f t="shared" si="3"/>
        <v>412</v>
      </c>
      <c r="AC13" s="325">
        <f t="shared" si="4"/>
        <v>412</v>
      </c>
    </row>
    <row r="14" spans="1:29" ht="99.75" x14ac:dyDescent="0.2">
      <c r="A14" s="174">
        <v>6</v>
      </c>
      <c r="B14" s="178" t="s">
        <v>203</v>
      </c>
      <c r="C14" s="176" t="s">
        <v>291</v>
      </c>
      <c r="D14" s="176" t="s">
        <v>367</v>
      </c>
      <c r="E14" s="177" t="s">
        <v>287</v>
      </c>
      <c r="F14" s="161">
        <v>44927</v>
      </c>
      <c r="G14" s="131">
        <v>0</v>
      </c>
      <c r="H14" s="162">
        <v>1023</v>
      </c>
      <c r="I14" s="170" t="str">
        <f t="shared" si="5"/>
        <v>-</v>
      </c>
      <c r="J14" s="170" t="str">
        <f t="shared" si="6"/>
        <v>-</v>
      </c>
      <c r="K14" s="170" t="str">
        <f t="shared" si="7"/>
        <v>-</v>
      </c>
      <c r="L14" s="170" t="str">
        <f t="shared" si="8"/>
        <v>-</v>
      </c>
      <c r="M14" s="170">
        <f t="shared" si="9"/>
        <v>0</v>
      </c>
      <c r="N14" s="170">
        <f t="shared" si="10"/>
        <v>1023</v>
      </c>
      <c r="O14" s="170" t="s">
        <v>150</v>
      </c>
      <c r="P14" s="170"/>
      <c r="Q14" s="459">
        <f t="shared" si="11"/>
        <v>1023</v>
      </c>
      <c r="R14" s="464"/>
      <c r="S14" s="299"/>
      <c r="T14" s="299"/>
      <c r="U14" s="1"/>
      <c r="V14" s="294">
        <f t="shared" si="0"/>
        <v>0</v>
      </c>
      <c r="W14" s="294">
        <f t="shared" si="1"/>
        <v>0</v>
      </c>
      <c r="X14" s="295"/>
      <c r="Y14" s="325">
        <f t="shared" si="2"/>
        <v>0</v>
      </c>
      <c r="AA14" s="315">
        <f t="shared" si="3"/>
        <v>0</v>
      </c>
      <c r="AB14" s="124">
        <f t="shared" si="3"/>
        <v>1023</v>
      </c>
      <c r="AC14" s="325">
        <f t="shared" si="4"/>
        <v>1023</v>
      </c>
    </row>
    <row r="15" spans="1:29" ht="71.25" x14ac:dyDescent="0.2">
      <c r="A15" s="174">
        <v>7</v>
      </c>
      <c r="B15" s="178" t="s">
        <v>203</v>
      </c>
      <c r="C15" s="178" t="s">
        <v>244</v>
      </c>
      <c r="D15" s="176" t="s">
        <v>374</v>
      </c>
      <c r="E15" s="177" t="s">
        <v>233</v>
      </c>
      <c r="F15" s="161">
        <v>44927</v>
      </c>
      <c r="G15" s="131">
        <v>0</v>
      </c>
      <c r="H15" s="162">
        <v>4097</v>
      </c>
      <c r="I15" s="170" t="str">
        <f t="shared" si="5"/>
        <v>-</v>
      </c>
      <c r="J15" s="170" t="str">
        <f t="shared" si="6"/>
        <v>-</v>
      </c>
      <c r="K15" s="170" t="str">
        <f t="shared" si="7"/>
        <v>-</v>
      </c>
      <c r="L15" s="170" t="str">
        <f t="shared" si="8"/>
        <v>-</v>
      </c>
      <c r="M15" s="170">
        <f t="shared" si="9"/>
        <v>0</v>
      </c>
      <c r="N15" s="170">
        <f t="shared" si="10"/>
        <v>4097</v>
      </c>
      <c r="O15" s="170" t="s">
        <v>150</v>
      </c>
      <c r="P15" s="170"/>
      <c r="Q15" s="459">
        <f t="shared" si="11"/>
        <v>4097</v>
      </c>
      <c r="R15" s="464"/>
      <c r="S15" s="299"/>
      <c r="T15" s="299"/>
      <c r="U15" s="1"/>
      <c r="V15" s="294">
        <f t="shared" si="0"/>
        <v>0</v>
      </c>
      <c r="W15" s="294">
        <f t="shared" si="1"/>
        <v>0</v>
      </c>
      <c r="X15" s="295"/>
      <c r="Y15" s="325">
        <f t="shared" si="2"/>
        <v>0</v>
      </c>
      <c r="AA15" s="315">
        <f t="shared" si="3"/>
        <v>0</v>
      </c>
      <c r="AB15" s="124">
        <f t="shared" si="3"/>
        <v>4097</v>
      </c>
      <c r="AC15" s="325">
        <f t="shared" si="4"/>
        <v>4097</v>
      </c>
    </row>
    <row r="16" spans="1:29" ht="91.5" customHeight="1" x14ac:dyDescent="0.2">
      <c r="A16" s="174">
        <v>8</v>
      </c>
      <c r="B16" s="178" t="s">
        <v>203</v>
      </c>
      <c r="C16" s="178" t="s">
        <v>294</v>
      </c>
      <c r="D16" s="176" t="s">
        <v>377</v>
      </c>
      <c r="E16" s="186" t="s">
        <v>378</v>
      </c>
      <c r="F16" s="161">
        <v>44927</v>
      </c>
      <c r="G16" s="162">
        <v>1420875</v>
      </c>
      <c r="H16" s="131">
        <v>0</v>
      </c>
      <c r="I16" s="170" t="str">
        <f t="shared" si="5"/>
        <v>-</v>
      </c>
      <c r="J16" s="170" t="str">
        <f t="shared" si="6"/>
        <v>-</v>
      </c>
      <c r="K16" s="170" t="str">
        <f t="shared" si="7"/>
        <v>-</v>
      </c>
      <c r="L16" s="170" t="str">
        <f t="shared" si="8"/>
        <v>-</v>
      </c>
      <c r="M16" s="170">
        <f t="shared" si="9"/>
        <v>1420875</v>
      </c>
      <c r="N16" s="170">
        <f t="shared" si="10"/>
        <v>0</v>
      </c>
      <c r="O16" s="170" t="s">
        <v>147</v>
      </c>
      <c r="P16" s="181" t="s">
        <v>379</v>
      </c>
      <c r="Q16" s="459">
        <f t="shared" si="11"/>
        <v>-2841750</v>
      </c>
      <c r="R16" s="464"/>
      <c r="S16" s="299"/>
      <c r="T16" s="299"/>
      <c r="U16" s="1"/>
      <c r="V16" s="294">
        <f t="shared" si="0"/>
        <v>0</v>
      </c>
      <c r="W16" s="294">
        <f t="shared" si="1"/>
        <v>0</v>
      </c>
      <c r="X16" s="295"/>
      <c r="Y16" s="325">
        <f t="shared" si="2"/>
        <v>0</v>
      </c>
      <c r="AA16" s="315">
        <f t="shared" si="3"/>
        <v>1420875</v>
      </c>
      <c r="AB16" s="124">
        <f t="shared" si="3"/>
        <v>0</v>
      </c>
      <c r="AC16" s="325">
        <f t="shared" si="4"/>
        <v>-2841750</v>
      </c>
    </row>
    <row r="17" spans="1:29" ht="85.5" x14ac:dyDescent="0.2">
      <c r="A17" s="174">
        <v>9</v>
      </c>
      <c r="B17" s="178" t="s">
        <v>203</v>
      </c>
      <c r="C17" s="178" t="s">
        <v>485</v>
      </c>
      <c r="D17" s="176" t="s">
        <v>484</v>
      </c>
      <c r="E17" s="118" t="s">
        <v>486</v>
      </c>
      <c r="F17" s="161">
        <v>45444</v>
      </c>
      <c r="G17" s="162">
        <v>164</v>
      </c>
      <c r="H17" s="162">
        <v>13954</v>
      </c>
      <c r="I17" s="170" t="str">
        <f t="shared" si="5"/>
        <v>-</v>
      </c>
      <c r="J17" s="170" t="str">
        <f t="shared" si="6"/>
        <v>-</v>
      </c>
      <c r="K17" s="170" t="str">
        <f t="shared" si="7"/>
        <v>-</v>
      </c>
      <c r="L17" s="170" t="str">
        <f t="shared" si="8"/>
        <v>-</v>
      </c>
      <c r="M17" s="170">
        <f t="shared" si="9"/>
        <v>164</v>
      </c>
      <c r="N17" s="170">
        <f t="shared" si="10"/>
        <v>13954</v>
      </c>
      <c r="O17" s="170" t="s">
        <v>150</v>
      </c>
      <c r="P17" s="170"/>
      <c r="Q17" s="459">
        <f t="shared" si="11"/>
        <v>13626</v>
      </c>
      <c r="R17" s="464"/>
      <c r="S17" s="299"/>
      <c r="T17" s="299"/>
      <c r="U17" s="1"/>
      <c r="V17" s="294">
        <f t="shared" si="0"/>
        <v>0</v>
      </c>
      <c r="W17" s="294">
        <f t="shared" si="1"/>
        <v>0</v>
      </c>
      <c r="X17" s="295"/>
      <c r="Y17" s="325">
        <f t="shared" si="2"/>
        <v>0</v>
      </c>
      <c r="AA17" s="315">
        <f t="shared" si="3"/>
        <v>164</v>
      </c>
      <c r="AB17" s="124">
        <f t="shared" si="3"/>
        <v>13954</v>
      </c>
      <c r="AC17" s="325">
        <f t="shared" si="4"/>
        <v>13626</v>
      </c>
    </row>
    <row r="18" spans="1:29" ht="51" x14ac:dyDescent="0.2">
      <c r="A18" s="174">
        <v>10</v>
      </c>
      <c r="B18" s="178" t="s">
        <v>203</v>
      </c>
      <c r="C18" s="178" t="s">
        <v>497</v>
      </c>
      <c r="D18" s="181" t="s">
        <v>390</v>
      </c>
      <c r="E18" s="113" t="s">
        <v>397</v>
      </c>
      <c r="F18" s="161">
        <v>45444</v>
      </c>
      <c r="G18" s="162">
        <v>1516580</v>
      </c>
      <c r="H18" s="162">
        <v>0</v>
      </c>
      <c r="I18" s="170" t="str">
        <f t="shared" si="5"/>
        <v>-</v>
      </c>
      <c r="J18" s="170" t="str">
        <f t="shared" si="6"/>
        <v>-</v>
      </c>
      <c r="K18" s="170" t="str">
        <f t="shared" si="7"/>
        <v>-</v>
      </c>
      <c r="L18" s="170" t="str">
        <f t="shared" si="8"/>
        <v>-</v>
      </c>
      <c r="M18" s="170">
        <f t="shared" si="9"/>
        <v>1516580</v>
      </c>
      <c r="N18" s="170">
        <f t="shared" si="10"/>
        <v>0</v>
      </c>
      <c r="O18" s="170" t="s">
        <v>150</v>
      </c>
      <c r="P18" s="170"/>
      <c r="Q18" s="459">
        <f t="shared" si="11"/>
        <v>-3033160</v>
      </c>
      <c r="R18" s="464"/>
      <c r="S18" s="299"/>
      <c r="T18" s="299"/>
      <c r="U18" s="1"/>
      <c r="V18" s="294">
        <f t="shared" si="0"/>
        <v>0</v>
      </c>
      <c r="W18" s="294">
        <f t="shared" si="1"/>
        <v>0</v>
      </c>
      <c r="X18" s="295"/>
      <c r="Y18" s="325">
        <f t="shared" si="2"/>
        <v>0</v>
      </c>
      <c r="AA18" s="315">
        <f t="shared" si="3"/>
        <v>1516580</v>
      </c>
      <c r="AB18" s="124">
        <f t="shared" si="3"/>
        <v>0</v>
      </c>
      <c r="AC18" s="325">
        <f t="shared" si="4"/>
        <v>-3033160</v>
      </c>
    </row>
    <row r="19" spans="1:29" ht="57" x14ac:dyDescent="0.2">
      <c r="A19" s="174">
        <v>11</v>
      </c>
      <c r="B19" s="178" t="s">
        <v>203</v>
      </c>
      <c r="C19" s="170" t="s">
        <v>537</v>
      </c>
      <c r="D19" s="181" t="s">
        <v>538</v>
      </c>
      <c r="E19" s="113" t="s">
        <v>394</v>
      </c>
      <c r="F19" s="161">
        <v>44927</v>
      </c>
      <c r="G19" s="162">
        <v>1995000</v>
      </c>
      <c r="H19" s="162">
        <v>312051</v>
      </c>
      <c r="I19" s="170" t="str">
        <f t="shared" si="5"/>
        <v>-</v>
      </c>
      <c r="J19" s="170" t="str">
        <f t="shared" si="6"/>
        <v>-</v>
      </c>
      <c r="K19" s="170" t="str">
        <f t="shared" si="7"/>
        <v>-</v>
      </c>
      <c r="L19" s="170" t="str">
        <f t="shared" si="8"/>
        <v>-</v>
      </c>
      <c r="M19" s="170">
        <f t="shared" si="9"/>
        <v>1995000</v>
      </c>
      <c r="N19" s="170">
        <f t="shared" si="10"/>
        <v>312051</v>
      </c>
      <c r="O19" s="170" t="s">
        <v>150</v>
      </c>
      <c r="P19" s="170"/>
      <c r="Q19" s="459">
        <f t="shared" si="11"/>
        <v>-3677949</v>
      </c>
      <c r="R19" s="464"/>
      <c r="S19" s="299"/>
      <c r="T19" s="299"/>
      <c r="U19" s="1"/>
      <c r="V19" s="294">
        <f t="shared" si="0"/>
        <v>0</v>
      </c>
      <c r="W19" s="294">
        <f t="shared" si="1"/>
        <v>0</v>
      </c>
      <c r="X19" s="295"/>
      <c r="Y19" s="325">
        <f t="shared" si="2"/>
        <v>0</v>
      </c>
      <c r="AA19" s="315">
        <f t="shared" si="3"/>
        <v>1995000</v>
      </c>
      <c r="AB19" s="124">
        <f t="shared" si="3"/>
        <v>312051</v>
      </c>
      <c r="AC19" s="325">
        <f t="shared" si="4"/>
        <v>-3677949</v>
      </c>
    </row>
    <row r="20" spans="1:29" ht="51" x14ac:dyDescent="0.2">
      <c r="A20" s="174">
        <v>12</v>
      </c>
      <c r="B20" s="178" t="s">
        <v>203</v>
      </c>
      <c r="C20" s="178" t="s">
        <v>625</v>
      </c>
      <c r="D20" s="250" t="s">
        <v>452</v>
      </c>
      <c r="E20" s="543" t="s">
        <v>455</v>
      </c>
      <c r="F20" s="161">
        <v>45473</v>
      </c>
      <c r="G20" s="162">
        <v>61</v>
      </c>
      <c r="H20" s="162">
        <v>51568</v>
      </c>
      <c r="I20" s="170" t="str">
        <f t="shared" si="5"/>
        <v>-</v>
      </c>
      <c r="J20" s="170" t="str">
        <f t="shared" si="6"/>
        <v>-</v>
      </c>
      <c r="K20" s="170" t="str">
        <f t="shared" si="7"/>
        <v>-</v>
      </c>
      <c r="L20" s="170" t="str">
        <f t="shared" si="8"/>
        <v>-</v>
      </c>
      <c r="M20" s="170">
        <f t="shared" si="9"/>
        <v>61</v>
      </c>
      <c r="N20" s="170">
        <f t="shared" si="10"/>
        <v>51568</v>
      </c>
      <c r="O20" s="170" t="s">
        <v>150</v>
      </c>
      <c r="P20" s="170"/>
      <c r="Q20" s="459">
        <f t="shared" si="11"/>
        <v>51446</v>
      </c>
      <c r="R20" s="464"/>
      <c r="S20" s="299"/>
      <c r="T20" s="299"/>
      <c r="U20" s="1"/>
      <c r="V20" s="294">
        <f t="shared" si="0"/>
        <v>0</v>
      </c>
      <c r="W20" s="294">
        <f t="shared" si="1"/>
        <v>0</v>
      </c>
      <c r="X20" s="295"/>
      <c r="Y20" s="325">
        <f t="shared" si="2"/>
        <v>0</v>
      </c>
      <c r="AA20" s="315">
        <f t="shared" si="3"/>
        <v>61</v>
      </c>
      <c r="AB20" s="124">
        <f t="shared" si="3"/>
        <v>51568</v>
      </c>
      <c r="AC20" s="325">
        <f t="shared" si="4"/>
        <v>51446</v>
      </c>
    </row>
    <row r="21" spans="1:29" ht="90" x14ac:dyDescent="0.2">
      <c r="A21" s="174">
        <v>13</v>
      </c>
      <c r="B21" s="232" t="s">
        <v>203</v>
      </c>
      <c r="C21" s="233" t="s">
        <v>260</v>
      </c>
      <c r="D21" s="231" t="s">
        <v>256</v>
      </c>
      <c r="E21" s="769" t="s">
        <v>264</v>
      </c>
      <c r="F21" s="161">
        <v>44927</v>
      </c>
      <c r="G21" s="162">
        <v>0</v>
      </c>
      <c r="H21" s="162">
        <v>4203271</v>
      </c>
      <c r="I21" s="170" t="str">
        <f t="shared" si="5"/>
        <v>-</v>
      </c>
      <c r="J21" s="170" t="str">
        <f t="shared" si="6"/>
        <v>-</v>
      </c>
      <c r="K21" s="170" t="str">
        <f t="shared" si="7"/>
        <v>-</v>
      </c>
      <c r="L21" s="170" t="str">
        <f t="shared" si="8"/>
        <v>-</v>
      </c>
      <c r="M21" s="170">
        <f t="shared" si="9"/>
        <v>0</v>
      </c>
      <c r="N21" s="170">
        <f t="shared" si="10"/>
        <v>4203271</v>
      </c>
      <c r="O21" s="170" t="s">
        <v>150</v>
      </c>
      <c r="P21" s="170"/>
      <c r="Q21" s="459">
        <f t="shared" si="11"/>
        <v>4203271</v>
      </c>
      <c r="R21" s="464"/>
      <c r="S21" s="299"/>
      <c r="T21" s="299"/>
      <c r="U21" s="1"/>
      <c r="V21" s="294">
        <f t="shared" si="0"/>
        <v>0</v>
      </c>
      <c r="W21" s="294">
        <f t="shared" si="1"/>
        <v>0</v>
      </c>
      <c r="X21" s="295"/>
      <c r="Y21" s="325">
        <f t="shared" si="2"/>
        <v>0</v>
      </c>
      <c r="AA21" s="315">
        <f t="shared" si="3"/>
        <v>0</v>
      </c>
      <c r="AB21" s="124">
        <f t="shared" si="3"/>
        <v>4203271</v>
      </c>
      <c r="AC21" s="325">
        <f t="shared" si="4"/>
        <v>4203271</v>
      </c>
    </row>
    <row r="22" spans="1:29" ht="90" x14ac:dyDescent="0.2">
      <c r="A22" s="174">
        <v>14</v>
      </c>
      <c r="B22" s="231" t="s">
        <v>203</v>
      </c>
      <c r="C22" s="232" t="s">
        <v>260</v>
      </c>
      <c r="D22" s="231" t="s">
        <v>332</v>
      </c>
      <c r="E22" s="770" t="s">
        <v>336</v>
      </c>
      <c r="F22" s="161">
        <v>45047</v>
      </c>
      <c r="G22" s="162">
        <v>87644</v>
      </c>
      <c r="H22" s="162">
        <v>155812</v>
      </c>
      <c r="I22" s="170" t="str">
        <f t="shared" si="5"/>
        <v>-</v>
      </c>
      <c r="J22" s="170" t="str">
        <f t="shared" si="6"/>
        <v>-</v>
      </c>
      <c r="K22" s="170" t="str">
        <f t="shared" si="7"/>
        <v>-</v>
      </c>
      <c r="L22" s="170" t="str">
        <f t="shared" si="8"/>
        <v>-</v>
      </c>
      <c r="M22" s="170">
        <f t="shared" si="9"/>
        <v>87644</v>
      </c>
      <c r="N22" s="170">
        <f t="shared" si="10"/>
        <v>155812</v>
      </c>
      <c r="O22" s="170" t="s">
        <v>147</v>
      </c>
      <c r="P22" s="170"/>
      <c r="Q22" s="459">
        <f t="shared" si="11"/>
        <v>-19476</v>
      </c>
      <c r="R22" s="464"/>
      <c r="S22" s="299"/>
      <c r="T22" s="299"/>
      <c r="U22" s="1"/>
      <c r="V22" s="294">
        <f t="shared" si="0"/>
        <v>0</v>
      </c>
      <c r="W22" s="294">
        <f t="shared" si="1"/>
        <v>0</v>
      </c>
      <c r="X22" s="295"/>
      <c r="Y22" s="325">
        <f t="shared" si="2"/>
        <v>0</v>
      </c>
      <c r="AA22" s="315">
        <f t="shared" si="3"/>
        <v>87644</v>
      </c>
      <c r="AB22" s="124">
        <f t="shared" si="3"/>
        <v>155812</v>
      </c>
      <c r="AC22" s="325">
        <f t="shared" si="4"/>
        <v>-19476</v>
      </c>
    </row>
    <row r="23" spans="1:29" ht="76.5" x14ac:dyDescent="0.2">
      <c r="A23" s="174">
        <v>15</v>
      </c>
      <c r="B23" s="250" t="s">
        <v>203</v>
      </c>
      <c r="C23" s="232" t="s">
        <v>469</v>
      </c>
      <c r="D23" s="250" t="s">
        <v>462</v>
      </c>
      <c r="E23" s="543" t="s">
        <v>466</v>
      </c>
      <c r="F23" s="161">
        <v>45444</v>
      </c>
      <c r="G23" s="162">
        <v>0</v>
      </c>
      <c r="H23" s="162">
        <v>5071</v>
      </c>
      <c r="I23" s="170" t="str">
        <f t="shared" si="5"/>
        <v>-</v>
      </c>
      <c r="J23" s="170" t="str">
        <f t="shared" si="6"/>
        <v>-</v>
      </c>
      <c r="K23" s="170" t="str">
        <f t="shared" si="7"/>
        <v>-</v>
      </c>
      <c r="L23" s="170" t="str">
        <f t="shared" si="8"/>
        <v>-</v>
      </c>
      <c r="M23" s="170">
        <f t="shared" si="9"/>
        <v>0</v>
      </c>
      <c r="N23" s="170">
        <f t="shared" si="10"/>
        <v>5071</v>
      </c>
      <c r="O23" s="170" t="s">
        <v>150</v>
      </c>
      <c r="P23" s="170"/>
      <c r="Q23" s="459">
        <f t="shared" si="11"/>
        <v>5071</v>
      </c>
      <c r="R23" s="464"/>
      <c r="S23" s="299"/>
      <c r="T23" s="299"/>
      <c r="U23" s="1"/>
      <c r="V23" s="294">
        <f t="shared" si="0"/>
        <v>0</v>
      </c>
      <c r="W23" s="294">
        <f t="shared" si="1"/>
        <v>0</v>
      </c>
      <c r="X23" s="295"/>
      <c r="Y23" s="325">
        <f t="shared" si="2"/>
        <v>0</v>
      </c>
      <c r="AA23" s="315">
        <f t="shared" si="3"/>
        <v>0</v>
      </c>
      <c r="AB23" s="124">
        <f t="shared" si="3"/>
        <v>5071</v>
      </c>
      <c r="AC23" s="325">
        <f t="shared" si="4"/>
        <v>5071</v>
      </c>
    </row>
    <row r="24" spans="1:29" ht="51" x14ac:dyDescent="0.2">
      <c r="A24" s="174">
        <v>16</v>
      </c>
      <c r="B24" s="250" t="s">
        <v>203</v>
      </c>
      <c r="C24" s="232" t="s">
        <v>648</v>
      </c>
      <c r="D24" s="250" t="s">
        <v>473</v>
      </c>
      <c r="E24" s="543" t="s">
        <v>475</v>
      </c>
      <c r="F24" s="161">
        <v>45778</v>
      </c>
      <c r="G24" s="162">
        <v>214214</v>
      </c>
      <c r="H24" s="162">
        <v>0</v>
      </c>
      <c r="I24" s="170" t="str">
        <f t="shared" si="5"/>
        <v>-</v>
      </c>
      <c r="J24" s="170" t="str">
        <f t="shared" si="6"/>
        <v>-</v>
      </c>
      <c r="K24" s="170" t="str">
        <f t="shared" si="7"/>
        <v>-</v>
      </c>
      <c r="L24" s="170" t="str">
        <f t="shared" si="8"/>
        <v>-</v>
      </c>
      <c r="M24" s="170">
        <f t="shared" si="9"/>
        <v>214214</v>
      </c>
      <c r="N24" s="170">
        <f t="shared" si="10"/>
        <v>0</v>
      </c>
      <c r="O24" s="170" t="s">
        <v>150</v>
      </c>
      <c r="P24" s="170"/>
      <c r="Q24" s="459">
        <f t="shared" si="11"/>
        <v>-428428</v>
      </c>
      <c r="R24" s="464"/>
      <c r="S24" s="299"/>
      <c r="T24" s="299"/>
      <c r="U24" s="1"/>
      <c r="V24" s="294">
        <f t="shared" si="0"/>
        <v>0</v>
      </c>
      <c r="W24" s="294">
        <f t="shared" si="1"/>
        <v>0</v>
      </c>
      <c r="X24" s="295"/>
      <c r="Y24" s="325">
        <f t="shared" si="2"/>
        <v>0</v>
      </c>
      <c r="AA24" s="315">
        <f t="shared" si="3"/>
        <v>214214</v>
      </c>
      <c r="AB24" s="124">
        <f t="shared" si="3"/>
        <v>0</v>
      </c>
      <c r="AC24" s="325">
        <f t="shared" si="4"/>
        <v>-428428</v>
      </c>
    </row>
    <row r="25" spans="1:29" ht="51" x14ac:dyDescent="0.2">
      <c r="A25" s="174">
        <v>17</v>
      </c>
      <c r="B25" s="250" t="s">
        <v>203</v>
      </c>
      <c r="C25" s="284" t="s">
        <v>477</v>
      </c>
      <c r="D25" s="250" t="s">
        <v>474</v>
      </c>
      <c r="E25" s="543" t="s">
        <v>476</v>
      </c>
      <c r="F25" s="161">
        <v>45689</v>
      </c>
      <c r="G25" s="162">
        <v>75576</v>
      </c>
      <c r="H25" s="162">
        <v>584</v>
      </c>
      <c r="I25" s="170" t="str">
        <f t="shared" si="5"/>
        <v>-</v>
      </c>
      <c r="J25" s="170" t="str">
        <f t="shared" si="6"/>
        <v>-</v>
      </c>
      <c r="K25" s="170" t="str">
        <f t="shared" si="7"/>
        <v>-</v>
      </c>
      <c r="L25" s="170" t="str">
        <f t="shared" si="8"/>
        <v>-</v>
      </c>
      <c r="M25" s="170">
        <f t="shared" si="9"/>
        <v>75576</v>
      </c>
      <c r="N25" s="170">
        <f t="shared" si="10"/>
        <v>584</v>
      </c>
      <c r="O25" s="170" t="s">
        <v>150</v>
      </c>
      <c r="P25" s="170"/>
      <c r="Q25" s="459">
        <f t="shared" si="11"/>
        <v>-150568</v>
      </c>
      <c r="R25" s="464"/>
      <c r="S25" s="299"/>
      <c r="T25" s="299"/>
      <c r="U25" s="1"/>
      <c r="V25" s="294">
        <f t="shared" ref="V25:V31" si="12">(T25-R25)</f>
        <v>0</v>
      </c>
      <c r="W25" s="294">
        <f t="shared" ref="W25:W31" si="13">S25-U25</f>
        <v>0</v>
      </c>
      <c r="X25" s="295"/>
      <c r="Y25" s="325">
        <f t="shared" ref="Y25:Y32" si="14">-V25*2+W25</f>
        <v>0</v>
      </c>
      <c r="AA25" s="315">
        <f t="shared" si="3"/>
        <v>75576</v>
      </c>
      <c r="AB25" s="124">
        <f t="shared" si="3"/>
        <v>584</v>
      </c>
      <c r="AC25" s="325">
        <f t="shared" si="4"/>
        <v>-150568</v>
      </c>
    </row>
    <row r="26" spans="1:29" ht="89.25" x14ac:dyDescent="0.2">
      <c r="A26" s="174">
        <v>18</v>
      </c>
      <c r="B26" s="250" t="s">
        <v>203</v>
      </c>
      <c r="C26" s="232" t="s">
        <v>502</v>
      </c>
      <c r="D26" s="250" t="s">
        <v>498</v>
      </c>
      <c r="E26" s="543" t="s">
        <v>500</v>
      </c>
      <c r="F26" s="161">
        <v>45627</v>
      </c>
      <c r="G26" s="162">
        <v>0</v>
      </c>
      <c r="H26" s="162">
        <v>2556</v>
      </c>
      <c r="I26" s="170" t="str">
        <f t="shared" si="5"/>
        <v>-</v>
      </c>
      <c r="J26" s="170" t="str">
        <f t="shared" si="6"/>
        <v>-</v>
      </c>
      <c r="K26" s="170" t="str">
        <f t="shared" si="7"/>
        <v>-</v>
      </c>
      <c r="L26" s="170" t="str">
        <f t="shared" si="8"/>
        <v>-</v>
      </c>
      <c r="M26" s="170">
        <f t="shared" si="9"/>
        <v>0</v>
      </c>
      <c r="N26" s="170">
        <f t="shared" si="10"/>
        <v>2556</v>
      </c>
      <c r="O26" s="170" t="s">
        <v>150</v>
      </c>
      <c r="P26" s="170"/>
      <c r="Q26" s="459">
        <f t="shared" si="11"/>
        <v>2556</v>
      </c>
      <c r="R26" s="464"/>
      <c r="S26" s="299"/>
      <c r="T26" s="299"/>
      <c r="U26" s="1"/>
      <c r="V26" s="294">
        <f t="shared" si="12"/>
        <v>0</v>
      </c>
      <c r="W26" s="294">
        <f t="shared" si="13"/>
        <v>0</v>
      </c>
      <c r="X26" s="295"/>
      <c r="Y26" s="325">
        <f t="shared" si="14"/>
        <v>0</v>
      </c>
      <c r="AA26" s="315">
        <f t="shared" ref="AA26:AA29" si="15">(V26+G26)</f>
        <v>0</v>
      </c>
      <c r="AB26" s="124">
        <f t="shared" ref="AB26:AB29" si="16">(W26+H26)</f>
        <v>2556</v>
      </c>
      <c r="AC26" s="325">
        <f t="shared" si="4"/>
        <v>2556</v>
      </c>
    </row>
    <row r="27" spans="1:29" ht="102" x14ac:dyDescent="0.2">
      <c r="A27" s="174">
        <v>19</v>
      </c>
      <c r="B27" s="250" t="s">
        <v>203</v>
      </c>
      <c r="C27" s="284" t="s">
        <v>503</v>
      </c>
      <c r="D27" s="250" t="s">
        <v>499</v>
      </c>
      <c r="E27" s="543" t="s">
        <v>501</v>
      </c>
      <c r="F27" s="161">
        <v>45583</v>
      </c>
      <c r="G27" s="162">
        <v>426</v>
      </c>
      <c r="H27" s="162">
        <v>0</v>
      </c>
      <c r="I27" s="170" t="str">
        <f t="shared" si="5"/>
        <v>-</v>
      </c>
      <c r="J27" s="170" t="str">
        <f t="shared" si="6"/>
        <v>-</v>
      </c>
      <c r="K27" s="170" t="str">
        <f t="shared" si="7"/>
        <v>-</v>
      </c>
      <c r="L27" s="170" t="str">
        <f t="shared" si="8"/>
        <v>-</v>
      </c>
      <c r="M27" s="170">
        <f t="shared" si="9"/>
        <v>426</v>
      </c>
      <c r="N27" s="170">
        <f t="shared" si="10"/>
        <v>0</v>
      </c>
      <c r="O27" s="170" t="s">
        <v>150</v>
      </c>
      <c r="P27" s="170"/>
      <c r="Q27" s="459">
        <f t="shared" si="11"/>
        <v>-852</v>
      </c>
      <c r="R27" s="464"/>
      <c r="S27" s="299"/>
      <c r="T27" s="299"/>
      <c r="U27" s="1"/>
      <c r="V27" s="294">
        <f t="shared" si="12"/>
        <v>0</v>
      </c>
      <c r="W27" s="294">
        <f t="shared" si="13"/>
        <v>0</v>
      </c>
      <c r="X27" s="295"/>
      <c r="Y27" s="325">
        <f t="shared" si="14"/>
        <v>0</v>
      </c>
      <c r="AA27" s="315">
        <f t="shared" si="15"/>
        <v>426</v>
      </c>
      <c r="AB27" s="124">
        <f t="shared" si="16"/>
        <v>0</v>
      </c>
      <c r="AC27" s="325">
        <f t="shared" si="4"/>
        <v>-852</v>
      </c>
    </row>
    <row r="28" spans="1:29" ht="89.25" x14ac:dyDescent="0.2">
      <c r="A28" s="174">
        <v>20</v>
      </c>
      <c r="B28" s="250" t="s">
        <v>203</v>
      </c>
      <c r="C28" s="232" t="s">
        <v>469</v>
      </c>
      <c r="D28" s="250" t="s">
        <v>543</v>
      </c>
      <c r="E28" s="283" t="s">
        <v>553</v>
      </c>
      <c r="F28" s="161">
        <v>45583</v>
      </c>
      <c r="G28" s="162">
        <v>1217300</v>
      </c>
      <c r="H28" s="162">
        <v>0</v>
      </c>
      <c r="I28" s="170" t="str">
        <f t="shared" si="5"/>
        <v>-</v>
      </c>
      <c r="J28" s="170" t="str">
        <f t="shared" si="6"/>
        <v>-</v>
      </c>
      <c r="K28" s="170" t="str">
        <f t="shared" si="7"/>
        <v>-</v>
      </c>
      <c r="L28" s="170" t="str">
        <f t="shared" si="8"/>
        <v>-</v>
      </c>
      <c r="M28" s="170">
        <f t="shared" si="9"/>
        <v>1217300</v>
      </c>
      <c r="N28" s="170">
        <f t="shared" si="10"/>
        <v>0</v>
      </c>
      <c r="O28" s="170" t="s">
        <v>150</v>
      </c>
      <c r="P28" s="170"/>
      <c r="Q28" s="459">
        <f t="shared" si="11"/>
        <v>-2434600</v>
      </c>
      <c r="R28" s="464"/>
      <c r="S28" s="299"/>
      <c r="T28" s="299"/>
      <c r="U28" s="1"/>
      <c r="V28" s="294">
        <f t="shared" si="12"/>
        <v>0</v>
      </c>
      <c r="W28" s="294">
        <f t="shared" si="13"/>
        <v>0</v>
      </c>
      <c r="X28" s="295"/>
      <c r="Y28" s="325">
        <f t="shared" si="14"/>
        <v>0</v>
      </c>
      <c r="AA28" s="315">
        <f t="shared" si="15"/>
        <v>1217300</v>
      </c>
      <c r="AB28" s="124">
        <f t="shared" si="16"/>
        <v>0</v>
      </c>
      <c r="AC28" s="325">
        <f t="shared" si="4"/>
        <v>-2434600</v>
      </c>
    </row>
    <row r="29" spans="1:29" ht="51" x14ac:dyDescent="0.2">
      <c r="A29" s="174">
        <v>21</v>
      </c>
      <c r="B29" s="111" t="s">
        <v>203</v>
      </c>
      <c r="C29" s="70" t="s">
        <v>364</v>
      </c>
      <c r="D29" s="151" t="s">
        <v>676</v>
      </c>
      <c r="E29" s="788" t="s">
        <v>546</v>
      </c>
      <c r="F29" s="306">
        <v>45658</v>
      </c>
      <c r="G29" s="313">
        <v>65250</v>
      </c>
      <c r="H29" s="153">
        <v>0</v>
      </c>
      <c r="I29" s="170" t="str">
        <f t="shared" ref="I29" si="17">IF(YEAR($F29)=2021,G29,"-")</f>
        <v>-</v>
      </c>
      <c r="J29" s="170" t="str">
        <f t="shared" ref="J29" si="18">IF(YEAR($F29)=2021,H29,"-")</f>
        <v>-</v>
      </c>
      <c r="K29" s="170" t="str">
        <f t="shared" ref="K29" si="19">IF(YEAR($F29)=2022,G29,"-")</f>
        <v>-</v>
      </c>
      <c r="L29" s="170" t="str">
        <f t="shared" ref="L29" si="20">IF(YEAR($F29)=2022,H29,"-")</f>
        <v>-</v>
      </c>
      <c r="M29" s="170">
        <f t="shared" ref="M29" si="21">IF(YEAR($F29)&gt;2022,G29,"-")</f>
        <v>65250</v>
      </c>
      <c r="N29" s="170">
        <f t="shared" ref="N29" si="22">IF(YEAR($F29)&gt;2022,H29,"-")</f>
        <v>0</v>
      </c>
      <c r="O29" s="170" t="s">
        <v>150</v>
      </c>
      <c r="P29" s="170"/>
      <c r="Q29" s="459">
        <f t="shared" si="11"/>
        <v>-130500</v>
      </c>
      <c r="R29" s="464"/>
      <c r="S29" s="299"/>
      <c r="T29" s="299"/>
      <c r="U29" s="1"/>
      <c r="V29" s="294">
        <f t="shared" si="12"/>
        <v>0</v>
      </c>
      <c r="W29" s="294">
        <f t="shared" si="13"/>
        <v>0</v>
      </c>
      <c r="X29" s="295"/>
      <c r="Y29" s="325">
        <f t="shared" si="14"/>
        <v>0</v>
      </c>
      <c r="AA29" s="315">
        <f t="shared" si="15"/>
        <v>65250</v>
      </c>
      <c r="AB29" s="124">
        <f t="shared" si="16"/>
        <v>0</v>
      </c>
      <c r="AC29" s="325">
        <f t="shared" si="4"/>
        <v>-130500</v>
      </c>
    </row>
    <row r="30" spans="1:29" ht="89.25" x14ac:dyDescent="0.2">
      <c r="A30" s="174">
        <v>22</v>
      </c>
      <c r="B30" s="822" t="s">
        <v>203</v>
      </c>
      <c r="C30" s="115" t="s">
        <v>502</v>
      </c>
      <c r="D30" s="257" t="s">
        <v>686</v>
      </c>
      <c r="E30" s="789" t="s">
        <v>552</v>
      </c>
      <c r="F30" s="816">
        <v>45583</v>
      </c>
      <c r="G30" s="817">
        <v>2115901</v>
      </c>
      <c r="H30" s="209">
        <v>2556</v>
      </c>
      <c r="I30" s="170" t="str">
        <f>IF(YEAR($F30)=2021,G30,"-")</f>
        <v>-</v>
      </c>
      <c r="J30" s="170" t="str">
        <f>IF(YEAR($F30)=2021,H30,"-")</f>
        <v>-</v>
      </c>
      <c r="K30" s="170" t="str">
        <f>IF(YEAR($F30)=2022,G30,"-")</f>
        <v>-</v>
      </c>
      <c r="L30" s="170" t="str">
        <f>IF(YEAR($F30)=2022,H30,"-")</f>
        <v>-</v>
      </c>
      <c r="M30" s="170">
        <f t="shared" ref="M30:N32" si="23">IF(YEAR($F30)&gt;2022,G30,"-")</f>
        <v>2115901</v>
      </c>
      <c r="N30" s="170">
        <f t="shared" si="23"/>
        <v>2556</v>
      </c>
      <c r="O30" s="170" t="s">
        <v>150</v>
      </c>
      <c r="P30" s="170"/>
      <c r="Q30" s="459">
        <f>H30-2*G30</f>
        <v>-4229246</v>
      </c>
      <c r="R30" s="464"/>
      <c r="S30" s="299"/>
      <c r="T30" s="299"/>
      <c r="U30" s="1"/>
      <c r="V30" s="294">
        <f t="shared" si="12"/>
        <v>0</v>
      </c>
      <c r="W30" s="294">
        <f t="shared" si="13"/>
        <v>0</v>
      </c>
      <c r="X30" s="295"/>
      <c r="Y30" s="325">
        <f t="shared" si="14"/>
        <v>0</v>
      </c>
      <c r="AA30" s="329">
        <f>(V30+G30)</f>
        <v>2115901</v>
      </c>
      <c r="AB30" s="330">
        <f t="shared" ref="AB30:AB31" si="24">(W30+H30)</f>
        <v>2556</v>
      </c>
      <c r="AC30" s="296">
        <f t="shared" ref="AC30" si="25">Q30+Y30</f>
        <v>-4229246</v>
      </c>
    </row>
    <row r="31" spans="1:29" ht="105" x14ac:dyDescent="0.2">
      <c r="A31" s="902">
        <v>23</v>
      </c>
      <c r="B31" s="898" t="s">
        <v>203</v>
      </c>
      <c r="C31" s="791" t="s">
        <v>586</v>
      </c>
      <c r="D31" s="899" t="s">
        <v>747</v>
      </c>
      <c r="E31" s="891" t="s">
        <v>584</v>
      </c>
      <c r="F31" s="900">
        <v>45901</v>
      </c>
      <c r="G31" s="901">
        <v>499</v>
      </c>
      <c r="H31" s="901">
        <v>10552</v>
      </c>
      <c r="I31" s="170" t="str">
        <f>IF(YEAR($F31)=2021,G31,"-")</f>
        <v>-</v>
      </c>
      <c r="J31" s="170" t="str">
        <f>IF(YEAR($F31)=2021,H31,"-")</f>
        <v>-</v>
      </c>
      <c r="K31" s="170" t="str">
        <f>IF(YEAR($F31)=2022,G31,"-")</f>
        <v>-</v>
      </c>
      <c r="L31" s="170" t="str">
        <f>IF(YEAR($F31)=2022,H31,"-")</f>
        <v>-</v>
      </c>
      <c r="M31" s="170">
        <f t="shared" si="23"/>
        <v>499</v>
      </c>
      <c r="N31" s="170">
        <f t="shared" si="23"/>
        <v>10552</v>
      </c>
      <c r="O31" s="170" t="s">
        <v>150</v>
      </c>
      <c r="P31" s="693"/>
      <c r="Q31" s="459">
        <f>H31-2*G31</f>
        <v>9554</v>
      </c>
      <c r="R31" s="903"/>
      <c r="S31" s="904"/>
      <c r="T31" s="904"/>
      <c r="U31" s="905"/>
      <c r="V31" s="294">
        <f t="shared" si="12"/>
        <v>0</v>
      </c>
      <c r="W31" s="294">
        <f t="shared" si="13"/>
        <v>0</v>
      </c>
      <c r="X31" s="906"/>
      <c r="Y31" s="325">
        <f t="shared" si="14"/>
        <v>0</v>
      </c>
      <c r="AA31" s="329">
        <f>(V31+G31)</f>
        <v>499</v>
      </c>
      <c r="AB31" s="330">
        <f t="shared" si="24"/>
        <v>10552</v>
      </c>
      <c r="AC31" s="296">
        <f>Q31+Y31</f>
        <v>9554</v>
      </c>
    </row>
    <row r="32" spans="1:29" ht="90.75" thickBot="1" x14ac:dyDescent="0.25">
      <c r="A32" s="902">
        <v>24</v>
      </c>
      <c r="B32" s="922" t="s">
        <v>203</v>
      </c>
      <c r="C32" s="923" t="s">
        <v>591</v>
      </c>
      <c r="D32" s="924" t="s">
        <v>773</v>
      </c>
      <c r="E32" s="929" t="s">
        <v>588</v>
      </c>
      <c r="F32" s="925">
        <v>46023</v>
      </c>
      <c r="G32" s="926">
        <v>0</v>
      </c>
      <c r="H32" s="926">
        <v>365</v>
      </c>
      <c r="I32" s="170" t="str">
        <f>IF(YEAR($F32)=2021,G32,"-")</f>
        <v>-</v>
      </c>
      <c r="J32" s="693"/>
      <c r="K32" s="693"/>
      <c r="L32" s="693"/>
      <c r="M32" s="170">
        <f t="shared" si="23"/>
        <v>0</v>
      </c>
      <c r="N32" s="170">
        <f t="shared" si="23"/>
        <v>365</v>
      </c>
      <c r="O32" s="693" t="s">
        <v>150</v>
      </c>
      <c r="P32" s="693"/>
      <c r="Q32" s="459">
        <f>H32-2*G32</f>
        <v>365</v>
      </c>
      <c r="R32" s="903"/>
      <c r="S32" s="904"/>
      <c r="T32" s="904"/>
      <c r="U32" s="905"/>
      <c r="V32" s="294">
        <f t="shared" ref="V32" si="26">(T32-R32)</f>
        <v>0</v>
      </c>
      <c r="W32" s="294">
        <f t="shared" ref="W32" si="27">S32-U32</f>
        <v>0</v>
      </c>
      <c r="X32" s="906"/>
      <c r="Y32" s="325">
        <f t="shared" si="14"/>
        <v>0</v>
      </c>
      <c r="AA32" s="329">
        <f>(V32+G32)</f>
        <v>0</v>
      </c>
      <c r="AB32" s="330">
        <f t="shared" ref="AB32" si="28">(W32+H32)</f>
        <v>365</v>
      </c>
      <c r="AC32" s="296">
        <f>Q32+Y32</f>
        <v>365</v>
      </c>
    </row>
    <row r="33" spans="1:29" ht="15.75" outlineLevel="1" thickBot="1" x14ac:dyDescent="0.25">
      <c r="A33" s="1074" t="s">
        <v>62</v>
      </c>
      <c r="B33" s="1075"/>
      <c r="C33" s="1075"/>
      <c r="D33" s="1075"/>
      <c r="E33" s="1075"/>
      <c r="F33" s="1076"/>
      <c r="G33" s="140">
        <f>I33</f>
        <v>0</v>
      </c>
      <c r="H33" s="140">
        <f>J33</f>
        <v>0</v>
      </c>
      <c r="I33" s="141">
        <f>SUM(I7:I31)</f>
        <v>0</v>
      </c>
      <c r="J33" s="141">
        <f>SUM(J7:J31)</f>
        <v>0</v>
      </c>
      <c r="K33" s="141"/>
      <c r="L33" s="141"/>
      <c r="M33" s="141"/>
      <c r="N33" s="141"/>
      <c r="O33" s="141">
        <f>SUM(O7:O30)</f>
        <v>0</v>
      </c>
      <c r="P33" s="141">
        <f>SUM(P7:P30)</f>
        <v>0</v>
      </c>
      <c r="Q33" s="460"/>
      <c r="R33" s="506"/>
      <c r="S33" s="507"/>
      <c r="T33" s="507"/>
      <c r="U33" s="507"/>
      <c r="V33" s="507"/>
      <c r="W33" s="507"/>
      <c r="X33" s="507"/>
      <c r="Y33" s="508"/>
      <c r="AA33" s="320"/>
      <c r="AB33" s="321"/>
      <c r="AC33" s="322"/>
    </row>
    <row r="34" spans="1:29" ht="15.75" outlineLevel="1" thickBot="1" x14ac:dyDescent="0.25">
      <c r="A34" s="1074" t="s">
        <v>63</v>
      </c>
      <c r="B34" s="1075"/>
      <c r="C34" s="1075"/>
      <c r="D34" s="1075"/>
      <c r="E34" s="1075"/>
      <c r="F34" s="1076"/>
      <c r="G34" s="140">
        <f>K34+M34</f>
        <v>9063490.0300000012</v>
      </c>
      <c r="H34" s="140">
        <f>L34+N34</f>
        <v>5446930</v>
      </c>
      <c r="I34" s="142"/>
      <c r="J34" s="182"/>
      <c r="K34" s="183">
        <f>SUM(K7:K31)</f>
        <v>340000</v>
      </c>
      <c r="L34" s="183">
        <f>SUM(L7:L31)</f>
        <v>474432</v>
      </c>
      <c r="M34" s="183">
        <f>SUM(M7:M32)</f>
        <v>8723490.0300000012</v>
      </c>
      <c r="N34" s="183">
        <f>SUM(N7:N32)</f>
        <v>4972498</v>
      </c>
      <c r="O34" s="182"/>
      <c r="P34" s="182"/>
      <c r="Q34" s="183"/>
      <c r="R34" s="509">
        <f>SUM(R7:R30)</f>
        <v>0</v>
      </c>
      <c r="S34" s="510">
        <f>SUM(S7:S30)</f>
        <v>0</v>
      </c>
      <c r="T34" s="510">
        <f>SUM(T7:T30)</f>
        <v>0</v>
      </c>
      <c r="U34" s="510">
        <f>SUM(U7:U30)</f>
        <v>0</v>
      </c>
      <c r="V34" s="511"/>
      <c r="W34" s="511"/>
      <c r="X34" s="511"/>
      <c r="Y34" s="384">
        <f>SUM(Y7:Y30)</f>
        <v>0</v>
      </c>
      <c r="AA34" s="465"/>
      <c r="AB34" s="466"/>
      <c r="AC34" s="322">
        <f>SUM(AC7:AC32)</f>
        <v>-12680050.060000001</v>
      </c>
    </row>
    <row r="35" spans="1:29" ht="20.25" thickBot="1" x14ac:dyDescent="0.25">
      <c r="A35" s="1021" t="s">
        <v>74</v>
      </c>
      <c r="B35" s="1022"/>
      <c r="C35" s="1022"/>
      <c r="D35" s="1022"/>
      <c r="E35" s="1022"/>
      <c r="F35" s="1077"/>
      <c r="G35" s="143">
        <f>G33+G34</f>
        <v>9063490.0300000012</v>
      </c>
      <c r="H35" s="143">
        <f>SUM(H33:H34)</f>
        <v>5446930</v>
      </c>
      <c r="I35" s="184"/>
      <c r="J35" s="184"/>
      <c r="K35" s="184"/>
      <c r="L35" s="184"/>
      <c r="M35" s="184"/>
      <c r="N35" s="184"/>
      <c r="O35" s="184"/>
      <c r="P35" s="184"/>
      <c r="Q35" s="302">
        <f>SUM(Q8:Q32)</f>
        <v>-12680956.060000001</v>
      </c>
      <c r="R35" s="505"/>
      <c r="S35" s="505"/>
      <c r="T35" s="505"/>
      <c r="U35" s="505"/>
      <c r="Y35" s="302"/>
      <c r="AA35" s="465">
        <f>SUM(AA7:AA32)</f>
        <v>9063490.0300000012</v>
      </c>
      <c r="AB35" s="473">
        <f>SUM(AB7:AB32)</f>
        <v>5446930</v>
      </c>
    </row>
    <row r="36" spans="1:29" ht="15.75" customHeight="1" x14ac:dyDescent="0.2">
      <c r="A36" s="185" t="s">
        <v>160</v>
      </c>
      <c r="B36" s="185"/>
      <c r="C36" s="185"/>
      <c r="D36" s="185"/>
      <c r="E36" s="185"/>
      <c r="F36" s="185"/>
      <c r="G36" s="144"/>
      <c r="H36" s="302">
        <f>Q35</f>
        <v>-12680956.060000001</v>
      </c>
      <c r="I36" s="184"/>
      <c r="J36" s="184"/>
      <c r="K36" s="184"/>
      <c r="L36" s="184"/>
      <c r="M36" s="184"/>
      <c r="N36" s="184"/>
      <c r="O36" s="184"/>
      <c r="P36" s="184"/>
      <c r="Q36" s="302"/>
      <c r="AB36" s="302">
        <f>AB35-AA35*2</f>
        <v>-12680050.060000002</v>
      </c>
    </row>
  </sheetData>
  <mergeCells count="23">
    <mergeCell ref="B7:B8"/>
    <mergeCell ref="C7:C8"/>
    <mergeCell ref="D7:D8"/>
    <mergeCell ref="E7:E8"/>
    <mergeCell ref="A7:A8"/>
    <mergeCell ref="A33:F33"/>
    <mergeCell ref="A34:F34"/>
    <mergeCell ref="A35:F35"/>
    <mergeCell ref="B9:B10"/>
    <mergeCell ref="C9:C10"/>
    <mergeCell ref="D9:D10"/>
    <mergeCell ref="E9:E10"/>
    <mergeCell ref="A9:A10"/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</mergeCells>
  <conditionalFormatting sqref="H36">
    <cfRule type="cellIs" dxfId="396" priority="4" operator="lessThan">
      <formula>0</formula>
    </cfRule>
    <cfRule type="cellIs" dxfId="395" priority="5" operator="greaterThan">
      <formula>0</formula>
    </cfRule>
  </conditionalFormatting>
  <conditionalFormatting sqref="Q7:Q33">
    <cfRule type="cellIs" dxfId="394" priority="32" operator="lessThan">
      <formula>0</formula>
    </cfRule>
    <cfRule type="cellIs" dxfId="393" priority="33" operator="greaterThan">
      <formula>0</formula>
    </cfRule>
  </conditionalFormatting>
  <conditionalFormatting sqref="Q35:Q36">
    <cfRule type="cellIs" dxfId="392" priority="6" operator="lessThan">
      <formula>0</formula>
    </cfRule>
    <cfRule type="cellIs" dxfId="391" priority="7" operator="greaterThan">
      <formula>0</formula>
    </cfRule>
  </conditionalFormatting>
  <conditionalFormatting sqref="R33:Y33">
    <cfRule type="cellIs" dxfId="390" priority="25" operator="lessThan">
      <formula>0</formula>
    </cfRule>
    <cfRule type="cellIs" dxfId="389" priority="26" operator="greaterThan">
      <formula>0</formula>
    </cfRule>
  </conditionalFormatting>
  <conditionalFormatting sqref="Y7:Y32 AC7:AC32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34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35">
    <cfRule type="cellIs" dxfId="388" priority="2" operator="lessThan">
      <formula>0</formula>
    </cfRule>
    <cfRule type="cellIs" dxfId="387" priority="3" operator="greaterThan">
      <formula>0</formula>
    </cfRule>
  </conditionalFormatting>
  <conditionalFormatting sqref="AA33:AC33">
    <cfRule type="cellIs" dxfId="386" priority="22" operator="lessThan">
      <formula>0</formula>
    </cfRule>
    <cfRule type="cellIs" dxfId="385" priority="23" operator="greaterThan">
      <formula>0</formula>
    </cfRule>
  </conditionalFormatting>
  <conditionalFormatting sqref="AB36">
    <cfRule type="cellIs" dxfId="384" priority="18" operator="lessThan">
      <formula>0</formula>
    </cfRule>
    <cfRule type="cellIs" dxfId="383" priority="19" operator="greaterThan">
      <formula>0</formula>
    </cfRule>
  </conditionalFormatting>
  <dataValidations count="2">
    <dataValidation type="list" allowBlank="1" showInputMessage="1" showErrorMessage="1" sqref="O7:O32" xr:uid="{00000000-0002-0000-0500-000000000000}">
      <formula1>"áno,nie"</formula1>
    </dataValidation>
    <dataValidation type="custom" allowBlank="1" showErrorMessage="1" error="Hodnota musí byť vždy väčšia ako &quot;0&quot;. " sqref="R7:U32" xr:uid="{00000000-0002-0000-0500-000001000000}">
      <formula1>"&gt;0"</formula1>
    </dataValidation>
  </dataValidations>
  <hyperlinks>
    <hyperlink ref="E7" r:id="rId1" xr:uid="{00000000-0004-0000-0500-000000000000}"/>
    <hyperlink ref="E9" r:id="rId2" xr:uid="{00000000-0004-0000-0500-000001000000}"/>
    <hyperlink ref="E11" r:id="rId3" xr:uid="{00000000-0004-0000-0500-000002000000}"/>
    <hyperlink ref="E12" r:id="rId4" xr:uid="{00000000-0004-0000-0500-000003000000}"/>
    <hyperlink ref="E13" r:id="rId5" xr:uid="{00000000-0004-0000-0500-000004000000}"/>
    <hyperlink ref="E14" r:id="rId6" xr:uid="{00000000-0004-0000-0500-000005000000}"/>
    <hyperlink ref="E15" r:id="rId7" xr:uid="{00000000-0004-0000-0500-000006000000}"/>
    <hyperlink ref="E16" r:id="rId8" xr:uid="{00000000-0004-0000-0500-000007000000}"/>
    <hyperlink ref="E17" r:id="rId9" xr:uid="{00000000-0004-0000-0500-000008000000}"/>
    <hyperlink ref="E18" r:id="rId10" xr:uid="{00000000-0004-0000-0500-000009000000}"/>
    <hyperlink ref="E19" r:id="rId11" xr:uid="{00000000-0004-0000-0500-00000A000000}"/>
    <hyperlink ref="E20" r:id="rId12" xr:uid="{00000000-0004-0000-0500-00000B000000}"/>
    <hyperlink ref="E23" r:id="rId13" xr:uid="{00000000-0004-0000-0500-00000C000000}"/>
    <hyperlink ref="E24" r:id="rId14" xr:uid="{00000000-0004-0000-0500-00000D000000}"/>
    <hyperlink ref="E25" r:id="rId15" xr:uid="{00000000-0004-0000-0500-00000E000000}"/>
    <hyperlink ref="E26" r:id="rId16" xr:uid="{00000000-0004-0000-0500-00000F000000}"/>
    <hyperlink ref="E27" r:id="rId17" xr:uid="{00000000-0004-0000-0500-000010000000}"/>
    <hyperlink ref="E28" r:id="rId18" xr:uid="{00000000-0004-0000-0500-000011000000}"/>
    <hyperlink ref="E29" r:id="rId19" xr:uid="{00000000-0004-0000-0500-000012000000}"/>
    <hyperlink ref="E30" r:id="rId20" xr:uid="{00000000-0004-0000-0500-000013000000}"/>
    <hyperlink ref="E31" r:id="rId21" xr:uid="{00000000-0004-0000-0500-000014000000}"/>
    <hyperlink ref="E32" r:id="rId22" xr:uid="{00000000-0004-0000-0500-000015000000}"/>
  </hyperlinks>
  <pageMargins left="0.7" right="0.7" top="0.75" bottom="0.75" header="0.3" footer="0.3"/>
  <pageSetup paperSize="9" orientation="portrait" r:id="rId23"/>
  <legacyDrawing r:id="rId2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5"/>
  <sheetViews>
    <sheetView zoomScale="82" zoomScaleNormal="82" workbookViewId="0">
      <pane ySplit="6" topLeftCell="A13" activePane="bottomLeft" state="frozen"/>
      <selection pane="bottomLeft" activeCell="AA31" sqref="AA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2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3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52"/>
      <c r="AA6" s="291" t="s">
        <v>76</v>
      </c>
      <c r="AB6" s="292" t="s">
        <v>77</v>
      </c>
      <c r="AC6" s="1052"/>
    </row>
    <row r="7" spans="1:29" ht="66" customHeight="1" x14ac:dyDescent="0.2">
      <c r="A7" s="66">
        <v>1</v>
      </c>
      <c r="B7" s="67" t="s">
        <v>185</v>
      </c>
      <c r="C7" s="67" t="s">
        <v>207</v>
      </c>
      <c r="D7" s="104" t="s">
        <v>184</v>
      </c>
      <c r="E7" s="113" t="s">
        <v>186</v>
      </c>
      <c r="F7" s="95">
        <v>44743</v>
      </c>
      <c r="G7" s="85">
        <v>6</v>
      </c>
      <c r="H7" s="152">
        <v>188739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6</v>
      </c>
      <c r="L7" s="67">
        <f>IF(YEAR($F7)=2022,H7,"-")</f>
        <v>188739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188727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6</v>
      </c>
      <c r="AB7" s="298">
        <f>(W7+H7)</f>
        <v>188739</v>
      </c>
      <c r="AC7" s="324">
        <f>Q7+Y7</f>
        <v>188727</v>
      </c>
    </row>
    <row r="8" spans="1:29" ht="54" customHeight="1" x14ac:dyDescent="0.2">
      <c r="A8" s="66">
        <v>2</v>
      </c>
      <c r="B8" s="67" t="s">
        <v>185</v>
      </c>
      <c r="C8" s="70" t="s">
        <v>270</v>
      </c>
      <c r="D8" s="104" t="s">
        <v>271</v>
      </c>
      <c r="E8" s="129" t="s">
        <v>272</v>
      </c>
      <c r="F8" s="99">
        <v>44682</v>
      </c>
      <c r="G8" s="119">
        <v>0</v>
      </c>
      <c r="H8" s="132">
        <v>84914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84914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84914</v>
      </c>
      <c r="R8" s="417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5">
        <f t="shared" ref="Y8:Y26" si="9">-V8*2+W8</f>
        <v>0</v>
      </c>
      <c r="AA8" s="315">
        <f t="shared" ref="AA8:AB25" si="10">(V8+G8)</f>
        <v>0</v>
      </c>
      <c r="AB8" s="124">
        <f t="shared" si="10"/>
        <v>84914</v>
      </c>
      <c r="AC8" s="325">
        <f t="shared" ref="AC8:AC27" si="11">Q8+Y8</f>
        <v>84914</v>
      </c>
    </row>
    <row r="9" spans="1:29" ht="51.75" customHeight="1" x14ac:dyDescent="0.2">
      <c r="A9" s="1082">
        <v>3</v>
      </c>
      <c r="B9" s="1080" t="s">
        <v>185</v>
      </c>
      <c r="C9" s="1080" t="s">
        <v>239</v>
      </c>
      <c r="D9" s="1084" t="s">
        <v>285</v>
      </c>
      <c r="E9" s="1086" t="s">
        <v>227</v>
      </c>
      <c r="F9" s="95">
        <v>44774</v>
      </c>
      <c r="G9" s="152">
        <v>6155</v>
      </c>
      <c r="H9" s="152">
        <v>70656.100000000006</v>
      </c>
      <c r="I9" s="67" t="str">
        <f t="shared" si="0"/>
        <v>-</v>
      </c>
      <c r="J9" s="67" t="str">
        <f t="shared" si="1"/>
        <v>-</v>
      </c>
      <c r="K9" s="67">
        <f t="shared" si="2"/>
        <v>6155</v>
      </c>
      <c r="L9" s="67">
        <f t="shared" si="3"/>
        <v>70656.100000000006</v>
      </c>
      <c r="M9" s="67" t="str">
        <f t="shared" si="4"/>
        <v>-</v>
      </c>
      <c r="N9" s="67" t="str">
        <f t="shared" si="5"/>
        <v>-</v>
      </c>
      <c r="O9" s="1080" t="s">
        <v>150</v>
      </c>
      <c r="P9" s="67"/>
      <c r="Q9" s="124">
        <f t="shared" si="6"/>
        <v>58346.100000000006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9"/>
        <v>0</v>
      </c>
      <c r="AA9" s="315">
        <f>(V9+G9)</f>
        <v>6155</v>
      </c>
      <c r="AB9" s="124">
        <f t="shared" si="10"/>
        <v>70656.100000000006</v>
      </c>
      <c r="AC9" s="325">
        <f>Q9+Y9</f>
        <v>58346.100000000006</v>
      </c>
    </row>
    <row r="10" spans="1:29" ht="41.25" customHeight="1" x14ac:dyDescent="0.2">
      <c r="A10" s="1083"/>
      <c r="B10" s="1081"/>
      <c r="C10" s="1081"/>
      <c r="D10" s="1085"/>
      <c r="E10" s="1087"/>
      <c r="F10" s="145">
        <v>45292</v>
      </c>
      <c r="G10" s="133">
        <v>0</v>
      </c>
      <c r="H10" s="133">
        <v>36023.68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36023.68</v>
      </c>
      <c r="O10" s="1081"/>
      <c r="P10" s="67"/>
      <c r="Q10" s="124">
        <f t="shared" si="6"/>
        <v>36023.68</v>
      </c>
      <c r="R10" s="464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5">
        <f t="shared" si="9"/>
        <v>0</v>
      </c>
      <c r="AA10" s="315">
        <f t="shared" si="10"/>
        <v>0</v>
      </c>
      <c r="AB10" s="124">
        <f t="shared" si="10"/>
        <v>36023.68</v>
      </c>
      <c r="AC10" s="325">
        <f t="shared" si="11"/>
        <v>36023.68</v>
      </c>
    </row>
    <row r="11" spans="1:29" ht="105" x14ac:dyDescent="0.2">
      <c r="A11" s="66">
        <v>4</v>
      </c>
      <c r="B11" s="67" t="s">
        <v>185</v>
      </c>
      <c r="C11" s="67" t="s">
        <v>597</v>
      </c>
      <c r="D11" s="288" t="s">
        <v>355</v>
      </c>
      <c r="E11" s="113" t="s">
        <v>362</v>
      </c>
      <c r="F11" s="95">
        <v>45200</v>
      </c>
      <c r="G11" s="152">
        <v>69402</v>
      </c>
      <c r="H11" s="152">
        <v>200494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69402</v>
      </c>
      <c r="N11" s="67">
        <f t="shared" si="5"/>
        <v>200494</v>
      </c>
      <c r="O11" s="67" t="s">
        <v>150</v>
      </c>
      <c r="P11" s="67"/>
      <c r="Q11" s="124">
        <f t="shared" si="6"/>
        <v>61690</v>
      </c>
      <c r="R11" s="464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5">
        <f t="shared" si="9"/>
        <v>0</v>
      </c>
      <c r="AA11" s="315">
        <f t="shared" si="10"/>
        <v>69402</v>
      </c>
      <c r="AB11" s="124">
        <f t="shared" si="10"/>
        <v>200494</v>
      </c>
      <c r="AC11" s="325">
        <f t="shared" si="11"/>
        <v>61690</v>
      </c>
    </row>
    <row r="12" spans="1:29" ht="85.5" x14ac:dyDescent="0.2">
      <c r="A12" s="66">
        <v>5</v>
      </c>
      <c r="B12" s="772" t="s">
        <v>185</v>
      </c>
      <c r="C12" s="232" t="s">
        <v>259</v>
      </c>
      <c r="D12" s="547" t="s">
        <v>344</v>
      </c>
      <c r="E12" s="543" t="s">
        <v>449</v>
      </c>
      <c r="F12" s="776">
        <v>45474</v>
      </c>
      <c r="G12" s="564">
        <v>41403</v>
      </c>
      <c r="H12" s="162">
        <v>22367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41403</v>
      </c>
      <c r="N12" s="67">
        <f t="shared" si="5"/>
        <v>22367</v>
      </c>
      <c r="O12" s="67" t="s">
        <v>150</v>
      </c>
      <c r="P12" s="67"/>
      <c r="Q12" s="124">
        <f t="shared" si="6"/>
        <v>-60439</v>
      </c>
      <c r="R12" s="464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5">
        <f t="shared" si="9"/>
        <v>0</v>
      </c>
      <c r="AA12" s="315">
        <f t="shared" si="10"/>
        <v>41403</v>
      </c>
      <c r="AB12" s="124">
        <f t="shared" si="10"/>
        <v>22367</v>
      </c>
      <c r="AC12" s="325">
        <f t="shared" si="11"/>
        <v>-60439</v>
      </c>
    </row>
    <row r="13" spans="1:29" ht="89.25" x14ac:dyDescent="0.2">
      <c r="A13" s="66">
        <v>6</v>
      </c>
      <c r="B13" s="111" t="s">
        <v>185</v>
      </c>
      <c r="C13" s="70" t="s">
        <v>641</v>
      </c>
      <c r="D13" s="151" t="s">
        <v>689</v>
      </c>
      <c r="E13" s="150" t="s">
        <v>640</v>
      </c>
      <c r="F13" s="306">
        <v>45627</v>
      </c>
      <c r="G13" s="313">
        <v>2337</v>
      </c>
      <c r="H13" s="153">
        <v>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2337</v>
      </c>
      <c r="N13" s="67">
        <f t="shared" si="5"/>
        <v>0</v>
      </c>
      <c r="O13" s="67" t="s">
        <v>150</v>
      </c>
      <c r="P13" s="67"/>
      <c r="Q13" s="124">
        <f t="shared" si="6"/>
        <v>-4674</v>
      </c>
      <c r="R13" s="464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5">
        <f t="shared" si="9"/>
        <v>0</v>
      </c>
      <c r="AA13" s="315">
        <f t="shared" si="10"/>
        <v>2337</v>
      </c>
      <c r="AB13" s="124">
        <f t="shared" si="10"/>
        <v>0</v>
      </c>
      <c r="AC13" s="325">
        <f t="shared" si="11"/>
        <v>-4674</v>
      </c>
    </row>
    <row r="14" spans="1:29" ht="16.5" customHeight="1" x14ac:dyDescent="0.2">
      <c r="A14" s="66">
        <v>7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464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5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8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464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5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9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464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5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10</v>
      </c>
      <c r="B17" s="67"/>
      <c r="C17" s="67"/>
      <c r="D17" s="67"/>
      <c r="E17" s="67"/>
      <c r="F17" s="67"/>
      <c r="G17" s="67"/>
      <c r="H17" s="67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464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5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11</v>
      </c>
      <c r="B18" s="70"/>
      <c r="C18" s="70"/>
      <c r="D18" s="70"/>
      <c r="E18" s="60"/>
      <c r="F18" s="71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464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5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12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464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5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13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464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5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14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464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5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15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464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5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16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464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5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17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464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5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18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464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5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19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464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5">
        <f t="shared" si="9"/>
        <v>0</v>
      </c>
      <c r="AA26" s="329">
        <f t="shared" ref="AA26:AB27" si="12">(V26+G26)</f>
        <v>0</v>
      </c>
      <c r="AB26" s="330">
        <f t="shared" si="12"/>
        <v>0</v>
      </c>
      <c r="AC26" s="296">
        <f t="shared" si="11"/>
        <v>0</v>
      </c>
    </row>
    <row r="27" spans="1:29" ht="15.75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29"/>
      <c r="S27" s="330"/>
      <c r="T27" s="330"/>
      <c r="U27" s="330"/>
      <c r="V27" s="330"/>
      <c r="W27" s="330"/>
      <c r="X27" s="330"/>
      <c r="Y27" s="387"/>
      <c r="AA27" s="329">
        <f t="shared" si="12"/>
        <v>0</v>
      </c>
      <c r="AB27" s="330">
        <f t="shared" si="12"/>
        <v>0</v>
      </c>
      <c r="AC27" s="296">
        <f t="shared" si="11"/>
        <v>0</v>
      </c>
    </row>
    <row r="28" spans="1:29" ht="15.75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119303</v>
      </c>
      <c r="H28" s="76">
        <f>L28+N28</f>
        <v>603193.78</v>
      </c>
      <c r="I28" s="63"/>
      <c r="J28" s="64"/>
      <c r="K28" s="106">
        <f>SUM(K7:K26)</f>
        <v>6161</v>
      </c>
      <c r="L28" s="106">
        <f>SUM(L7:L26)</f>
        <v>344309.1</v>
      </c>
      <c r="M28" s="106">
        <f>SUM(M7:M26)</f>
        <v>113142</v>
      </c>
      <c r="N28" s="106">
        <f>SUM(N7:N26)</f>
        <v>258884.68</v>
      </c>
      <c r="O28" s="64"/>
      <c r="P28" s="64"/>
      <c r="Q28" s="126">
        <f>SUM(Q7:Q26)</f>
        <v>364587.77999999997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119303</v>
      </c>
      <c r="H29" s="77">
        <f>SUM(H27:H28)</f>
        <v>603193.78</v>
      </c>
      <c r="AA29" s="465">
        <f>SUM(AA7:AA27)</f>
        <v>119303</v>
      </c>
      <c r="AB29" s="473">
        <f>SUM(AB7:AB27)</f>
        <v>603193.78</v>
      </c>
      <c r="AC29" s="322">
        <f t="shared" ref="AC29" si="14">SUM(AC7:AC26)</f>
        <v>364587.77999999997</v>
      </c>
    </row>
    <row r="30" spans="1:29" ht="16.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364587.77999999997</v>
      </c>
      <c r="AB30" s="302">
        <f>AB29-AA29*2</f>
        <v>364587.78</v>
      </c>
    </row>
    <row r="31" spans="1:29" ht="38.25" customHeight="1" x14ac:dyDescent="0.2">
      <c r="G31" s="73"/>
      <c r="H31" s="73"/>
      <c r="I31" s="73"/>
      <c r="J31" s="73"/>
      <c r="K31" s="73"/>
      <c r="L31" s="73"/>
      <c r="M31" s="73"/>
      <c r="N31" s="73"/>
      <c r="AB31" s="302"/>
    </row>
    <row r="32" spans="1:29" ht="38.25" customHeight="1" x14ac:dyDescent="0.2">
      <c r="G32" s="75"/>
      <c r="H32" s="75"/>
    </row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9">
    <mergeCell ref="O9:O10"/>
    <mergeCell ref="A27:F27"/>
    <mergeCell ref="A28:F28"/>
    <mergeCell ref="A29:F29"/>
    <mergeCell ref="A9:A10"/>
    <mergeCell ref="B9:B10"/>
    <mergeCell ref="C9:C10"/>
    <mergeCell ref="D9:D10"/>
    <mergeCell ref="E9:E10"/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</mergeCells>
  <conditionalFormatting sqref="H30">
    <cfRule type="cellIs" dxfId="382" priority="12" operator="lessThan">
      <formula>0</formula>
    </cfRule>
    <cfRule type="cellIs" dxfId="381" priority="13" operator="greaterThan">
      <formula>0</formula>
    </cfRule>
    <cfRule type="colorScale" priority="14">
      <colorScale>
        <cfvo type="num" val="0"/>
        <cfvo type="num" val="1"/>
        <color rgb="FF00B050"/>
        <color rgb="FFFF0000"/>
      </colorScale>
    </cfRule>
    <cfRule type="colorScale" priority="15">
      <colorScale>
        <cfvo type="num" val="0"/>
        <cfvo type="num" val="0"/>
        <color rgb="FF00B050"/>
        <color rgb="FFFF0000"/>
      </colorScale>
    </cfRule>
    <cfRule type="colorScale" priority="16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80" priority="27" operator="lessThan">
      <formula>0</formula>
    </cfRule>
    <cfRule type="cellIs" dxfId="379" priority="28" operator="greaterThan">
      <formula>0</formula>
    </cfRule>
  </conditionalFormatting>
  <conditionalFormatting sqref="R28:X28">
    <cfRule type="cellIs" dxfId="378" priority="2" operator="lessThan">
      <formula>0</formula>
    </cfRule>
    <cfRule type="cellIs" dxfId="377" priority="3" operator="greaterThan">
      <formula>0</formula>
    </cfRule>
  </conditionalFormatting>
  <conditionalFormatting sqref="R27:Y27">
    <cfRule type="cellIs" dxfId="376" priority="10" operator="lessThan">
      <formula>0</formula>
    </cfRule>
    <cfRule type="cellIs" dxfId="375" priority="11" operator="greaterThan">
      <formula>0</formula>
    </cfRule>
  </conditionalFormatting>
  <conditionalFormatting sqref="Y7:Y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74" priority="7" operator="lessThan">
      <formula>0</formula>
    </cfRule>
    <cfRule type="cellIs" dxfId="373" priority="8" operator="greaterThan">
      <formula>0</formula>
    </cfRule>
  </conditionalFormatting>
  <conditionalFormatting sqref="AB30:AB31">
    <cfRule type="cellIs" dxfId="372" priority="5" operator="lessThan">
      <formula>0</formula>
    </cfRule>
    <cfRule type="cellIs" dxfId="371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9 O11:O26" xr:uid="{00000000-0002-0000-0600-000000000000}">
      <formula1>"áno,nie"</formula1>
    </dataValidation>
    <dataValidation type="custom" allowBlank="1" showErrorMessage="1" error="Hodnota musí byť vždy väčšia ako &quot;0&quot;. " sqref="R7:U26" xr:uid="{00000000-0002-0000-0600-000001000000}">
      <formula1>"&gt;0"</formula1>
    </dataValidation>
  </dataValidations>
  <hyperlinks>
    <hyperlink ref="E7" r:id="rId1" xr:uid="{00000000-0004-0000-0600-000000000000}"/>
    <hyperlink ref="E8" r:id="rId2" xr:uid="{00000000-0004-0000-0600-000001000000}"/>
    <hyperlink ref="E9" r:id="rId3" xr:uid="{00000000-0004-0000-0600-000002000000}"/>
    <hyperlink ref="E11" r:id="rId4" xr:uid="{00000000-0004-0000-0600-000003000000}"/>
    <hyperlink ref="E13" r:id="rId5" xr:uid="{00000000-0004-0000-0600-000004000000}"/>
  </hyperlinks>
  <pageMargins left="0.7" right="0.7" top="0.75" bottom="0.75" header="0.3" footer="0.3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8"/>
  <sheetViews>
    <sheetView zoomScale="70" zoomScaleNormal="70" workbookViewId="0">
      <pane ySplit="6" topLeftCell="A16" activePane="bottomLeft" state="frozen"/>
      <selection pane="bottomLeft" activeCell="O20" sqref="O2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3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52"/>
      <c r="AA6" s="291" t="s">
        <v>76</v>
      </c>
      <c r="AB6" s="292" t="s">
        <v>77</v>
      </c>
      <c r="AC6" s="1052"/>
    </row>
    <row r="7" spans="1:29" ht="27" customHeight="1" x14ac:dyDescent="0.2">
      <c r="A7" s="1082">
        <v>1</v>
      </c>
      <c r="B7" s="1080" t="s">
        <v>331</v>
      </c>
      <c r="C7" s="1080" t="s">
        <v>219</v>
      </c>
      <c r="D7" s="1084" t="s">
        <v>214</v>
      </c>
      <c r="E7" s="1086" t="s">
        <v>215</v>
      </c>
      <c r="F7" s="147">
        <v>44562</v>
      </c>
      <c r="G7" s="146">
        <v>17200</v>
      </c>
      <c r="H7" s="146">
        <v>0</v>
      </c>
      <c r="I7" s="67" t="str">
        <f t="shared" ref="I7:J10" si="0">IF(YEAR($F7)=2021,G7,"-")</f>
        <v>-</v>
      </c>
      <c r="J7" s="67" t="str">
        <f t="shared" si="0"/>
        <v>-</v>
      </c>
      <c r="K7" s="67">
        <f t="shared" ref="K7:L10" si="1">IF(YEAR($F7)=2022,G7,"-")</f>
        <v>17200</v>
      </c>
      <c r="L7" s="67">
        <f t="shared" si="1"/>
        <v>0</v>
      </c>
      <c r="M7" s="67" t="str">
        <f t="shared" ref="M7:N10" si="2">IF(YEAR($F7)&gt;2022,G7,"-")</f>
        <v>-</v>
      </c>
      <c r="N7" s="67" t="str">
        <f t="shared" si="2"/>
        <v>-</v>
      </c>
      <c r="O7" s="67" t="s">
        <v>150</v>
      </c>
      <c r="P7" s="67"/>
      <c r="Q7" s="124">
        <f>H7-2*G7</f>
        <v>-34400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17200</v>
      </c>
      <c r="AB7" s="298">
        <f>(W7+H7)</f>
        <v>0</v>
      </c>
      <c r="AC7" s="324">
        <f>Q7+Y7</f>
        <v>-34400</v>
      </c>
    </row>
    <row r="8" spans="1:29" ht="24" customHeight="1" x14ac:dyDescent="0.2">
      <c r="A8" s="1088"/>
      <c r="B8" s="1089"/>
      <c r="C8" s="1089"/>
      <c r="D8" s="1090"/>
      <c r="E8" s="1091"/>
      <c r="F8" s="148">
        <v>44927</v>
      </c>
      <c r="G8" s="146">
        <v>17700</v>
      </c>
      <c r="H8" s="146">
        <v>0</v>
      </c>
      <c r="I8" s="67" t="str">
        <f t="shared" si="0"/>
        <v>-</v>
      </c>
      <c r="J8" s="67" t="str">
        <f t="shared" si="0"/>
        <v>-</v>
      </c>
      <c r="K8" s="67" t="str">
        <f t="shared" si="1"/>
        <v>-</v>
      </c>
      <c r="L8" s="67" t="str">
        <f t="shared" si="1"/>
        <v>-</v>
      </c>
      <c r="M8" s="67">
        <f t="shared" si="2"/>
        <v>17700</v>
      </c>
      <c r="N8" s="67">
        <f t="shared" si="2"/>
        <v>0</v>
      </c>
      <c r="O8" s="67" t="s">
        <v>150</v>
      </c>
      <c r="P8" s="67"/>
      <c r="Q8" s="124">
        <f>H8-2*G8</f>
        <v>-35400</v>
      </c>
      <c r="R8" s="417"/>
      <c r="S8" s="293"/>
      <c r="T8" s="293"/>
      <c r="U8" s="293"/>
      <c r="V8" s="294">
        <f t="shared" ref="V8:V26" si="3">(T8-R8)</f>
        <v>0</v>
      </c>
      <c r="W8" s="294">
        <f t="shared" ref="W8:W26" si="4">S8-U8</f>
        <v>0</v>
      </c>
      <c r="X8" s="1"/>
      <c r="Y8" s="325">
        <f t="shared" ref="Y8:Y26" si="5">-V8*2+W8</f>
        <v>0</v>
      </c>
      <c r="AA8" s="315">
        <f t="shared" ref="AA8:AB25" si="6">(V8+G8)</f>
        <v>17700</v>
      </c>
      <c r="AB8" s="124">
        <f t="shared" si="6"/>
        <v>0</v>
      </c>
      <c r="AC8" s="325">
        <f t="shared" ref="AC8:AC27" si="7">Q8+Y8</f>
        <v>-35400</v>
      </c>
    </row>
    <row r="9" spans="1:29" ht="24.75" customHeight="1" x14ac:dyDescent="0.2">
      <c r="A9" s="1088"/>
      <c r="B9" s="1089"/>
      <c r="C9" s="1089"/>
      <c r="D9" s="1090"/>
      <c r="E9" s="1091"/>
      <c r="F9" s="148">
        <v>45292</v>
      </c>
      <c r="G9" s="146">
        <v>18200</v>
      </c>
      <c r="H9" s="146">
        <v>0</v>
      </c>
      <c r="I9" s="67" t="str">
        <f t="shared" si="0"/>
        <v>-</v>
      </c>
      <c r="J9" s="67" t="str">
        <f t="shared" si="0"/>
        <v>-</v>
      </c>
      <c r="K9" s="67" t="str">
        <f t="shared" si="1"/>
        <v>-</v>
      </c>
      <c r="L9" s="67" t="str">
        <f t="shared" si="1"/>
        <v>-</v>
      </c>
      <c r="M9" s="67">
        <f t="shared" si="2"/>
        <v>18200</v>
      </c>
      <c r="N9" s="67">
        <f t="shared" si="2"/>
        <v>0</v>
      </c>
      <c r="O9" s="67" t="s">
        <v>150</v>
      </c>
      <c r="P9" s="67"/>
      <c r="Q9" s="124">
        <f>H9-2*G9</f>
        <v>-36400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5"/>
        <v>0</v>
      </c>
      <c r="AA9" s="315">
        <f>(V9+G9)</f>
        <v>18200</v>
      </c>
      <c r="AB9" s="124">
        <f t="shared" si="6"/>
        <v>0</v>
      </c>
      <c r="AC9" s="325">
        <f>Q9+Y9</f>
        <v>-36400</v>
      </c>
    </row>
    <row r="10" spans="1:29" ht="18.75" customHeight="1" x14ac:dyDescent="0.2">
      <c r="A10" s="1083"/>
      <c r="B10" s="1081"/>
      <c r="C10" s="1081"/>
      <c r="D10" s="1085"/>
      <c r="E10" s="1087"/>
      <c r="F10" s="149">
        <v>45658</v>
      </c>
      <c r="G10" s="138">
        <v>18700</v>
      </c>
      <c r="H10" s="130">
        <v>0</v>
      </c>
      <c r="I10" s="67" t="str">
        <f t="shared" si="0"/>
        <v>-</v>
      </c>
      <c r="J10" s="67" t="str">
        <f t="shared" si="0"/>
        <v>-</v>
      </c>
      <c r="K10" s="67" t="str">
        <f t="shared" si="1"/>
        <v>-</v>
      </c>
      <c r="L10" s="67" t="str">
        <f t="shared" si="1"/>
        <v>-</v>
      </c>
      <c r="M10" s="67">
        <f t="shared" si="2"/>
        <v>18700</v>
      </c>
      <c r="N10" s="67">
        <f t="shared" si="2"/>
        <v>0</v>
      </c>
      <c r="O10" s="67" t="s">
        <v>150</v>
      </c>
      <c r="P10" s="67"/>
      <c r="Q10" s="124">
        <f>H10-2*G10</f>
        <v>-37400</v>
      </c>
      <c r="R10" s="464"/>
      <c r="S10" s="299"/>
      <c r="T10" s="299"/>
      <c r="U10" s="1"/>
      <c r="V10" s="294">
        <f t="shared" si="3"/>
        <v>0</v>
      </c>
      <c r="W10" s="294">
        <f t="shared" si="4"/>
        <v>0</v>
      </c>
      <c r="X10" s="295"/>
      <c r="Y10" s="325">
        <f t="shared" si="5"/>
        <v>0</v>
      </c>
      <c r="AA10" s="315">
        <f t="shared" si="6"/>
        <v>18700</v>
      </c>
      <c r="AB10" s="124">
        <f t="shared" si="6"/>
        <v>0</v>
      </c>
      <c r="AC10" s="325">
        <f t="shared" si="7"/>
        <v>-37400</v>
      </c>
    </row>
    <row r="11" spans="1:29" ht="51" x14ac:dyDescent="0.2">
      <c r="A11" s="66">
        <v>2</v>
      </c>
      <c r="B11" s="67" t="s">
        <v>331</v>
      </c>
      <c r="C11" s="67" t="s">
        <v>471</v>
      </c>
      <c r="D11" s="104" t="s">
        <v>224</v>
      </c>
      <c r="E11" s="150" t="s">
        <v>228</v>
      </c>
      <c r="F11" s="95">
        <v>44743</v>
      </c>
      <c r="G11" s="152">
        <v>100</v>
      </c>
      <c r="H11" s="152">
        <v>0</v>
      </c>
      <c r="I11" s="67" t="str">
        <f t="shared" ref="I11:I29" si="8">IF(YEAR($F11)=2021,G11,"-")</f>
        <v>-</v>
      </c>
      <c r="J11" s="67" t="str">
        <f t="shared" ref="J11:J29" si="9">IF(YEAR($F11)=2021,H11,"-")</f>
        <v>-</v>
      </c>
      <c r="K11" s="67">
        <f t="shared" ref="K11:K29" si="10">IF(YEAR($F11)=2022,G11,"-")</f>
        <v>100</v>
      </c>
      <c r="L11" s="67">
        <f t="shared" ref="L11:L29" si="11">IF(YEAR($F11)=2022,H11,"-")</f>
        <v>0</v>
      </c>
      <c r="M11" s="67" t="str">
        <f t="shared" ref="M11:M29" si="12">IF(YEAR($F11)&gt;2022,G11,"-")</f>
        <v>-</v>
      </c>
      <c r="N11" s="67" t="str">
        <f t="shared" ref="N11:N29" si="13">IF(YEAR($F11)&gt;2022,H11,"-")</f>
        <v>-</v>
      </c>
      <c r="O11" s="67" t="s">
        <v>150</v>
      </c>
      <c r="P11" s="67"/>
      <c r="Q11" s="124">
        <f t="shared" ref="Q11:Q29" si="14">H11-2*G11</f>
        <v>-200</v>
      </c>
      <c r="R11" s="464"/>
      <c r="S11" s="299"/>
      <c r="T11" s="299"/>
      <c r="U11" s="1"/>
      <c r="V11" s="294">
        <f t="shared" si="3"/>
        <v>0</v>
      </c>
      <c r="W11" s="294">
        <f t="shared" si="4"/>
        <v>0</v>
      </c>
      <c r="X11" s="295"/>
      <c r="Y11" s="325">
        <f t="shared" si="5"/>
        <v>0</v>
      </c>
      <c r="AA11" s="315">
        <f t="shared" si="6"/>
        <v>100</v>
      </c>
      <c r="AB11" s="124">
        <f t="shared" si="6"/>
        <v>0</v>
      </c>
      <c r="AC11" s="325">
        <f t="shared" si="7"/>
        <v>-200</v>
      </c>
    </row>
    <row r="12" spans="1:29" ht="89.25" x14ac:dyDescent="0.2">
      <c r="A12" s="66">
        <v>3</v>
      </c>
      <c r="B12" s="67" t="s">
        <v>331</v>
      </c>
      <c r="C12" s="67" t="s">
        <v>312</v>
      </c>
      <c r="D12" s="104" t="s">
        <v>309</v>
      </c>
      <c r="E12" s="150" t="s">
        <v>311</v>
      </c>
      <c r="F12" s="95">
        <v>45061</v>
      </c>
      <c r="G12" s="152">
        <v>25081</v>
      </c>
      <c r="H12" s="152">
        <v>28796264</v>
      </c>
      <c r="I12" s="67" t="str">
        <f t="shared" si="8"/>
        <v>-</v>
      </c>
      <c r="J12" s="67" t="str">
        <f t="shared" si="9"/>
        <v>-</v>
      </c>
      <c r="K12" s="67" t="str">
        <f t="shared" si="10"/>
        <v>-</v>
      </c>
      <c r="L12" s="67" t="str">
        <f t="shared" si="11"/>
        <v>-</v>
      </c>
      <c r="M12" s="67">
        <f t="shared" si="12"/>
        <v>25081</v>
      </c>
      <c r="N12" s="67">
        <f t="shared" si="13"/>
        <v>28796264</v>
      </c>
      <c r="O12" s="67" t="s">
        <v>150</v>
      </c>
      <c r="P12" s="67"/>
      <c r="Q12" s="124">
        <f t="shared" si="14"/>
        <v>28746102</v>
      </c>
      <c r="R12" s="464"/>
      <c r="S12" s="299"/>
      <c r="T12" s="299"/>
      <c r="U12" s="1"/>
      <c r="V12" s="294">
        <f t="shared" si="3"/>
        <v>0</v>
      </c>
      <c r="W12" s="294">
        <f t="shared" si="4"/>
        <v>0</v>
      </c>
      <c r="X12" s="295"/>
      <c r="Y12" s="325">
        <f t="shared" si="5"/>
        <v>0</v>
      </c>
      <c r="AA12" s="315">
        <f t="shared" si="6"/>
        <v>25081</v>
      </c>
      <c r="AB12" s="124">
        <f t="shared" si="6"/>
        <v>28796264</v>
      </c>
      <c r="AC12" s="325">
        <f t="shared" si="7"/>
        <v>28746102</v>
      </c>
    </row>
    <row r="13" spans="1:29" ht="89.25" x14ac:dyDescent="0.2">
      <c r="A13" s="66">
        <v>4</v>
      </c>
      <c r="B13" s="67" t="s">
        <v>331</v>
      </c>
      <c r="C13" s="70" t="s">
        <v>349</v>
      </c>
      <c r="D13" s="151" t="s">
        <v>345</v>
      </c>
      <c r="E13" s="118" t="s">
        <v>347</v>
      </c>
      <c r="F13" s="99">
        <v>45066</v>
      </c>
      <c r="G13" s="153">
        <v>0</v>
      </c>
      <c r="H13" s="153">
        <v>73085</v>
      </c>
      <c r="I13" s="67" t="str">
        <f t="shared" si="8"/>
        <v>-</v>
      </c>
      <c r="J13" s="67" t="str">
        <f t="shared" si="9"/>
        <v>-</v>
      </c>
      <c r="K13" s="67" t="str">
        <f t="shared" si="10"/>
        <v>-</v>
      </c>
      <c r="L13" s="67" t="str">
        <f t="shared" si="11"/>
        <v>-</v>
      </c>
      <c r="M13" s="67">
        <f t="shared" si="12"/>
        <v>0</v>
      </c>
      <c r="N13" s="67">
        <f t="shared" si="13"/>
        <v>73085</v>
      </c>
      <c r="O13" s="67" t="s">
        <v>150</v>
      </c>
      <c r="P13" s="67"/>
      <c r="Q13" s="124">
        <f t="shared" si="14"/>
        <v>73085</v>
      </c>
      <c r="R13" s="464"/>
      <c r="S13" s="299"/>
      <c r="T13" s="299"/>
      <c r="U13" s="1"/>
      <c r="V13" s="294">
        <f t="shared" si="3"/>
        <v>0</v>
      </c>
      <c r="W13" s="294">
        <f t="shared" si="4"/>
        <v>0</v>
      </c>
      <c r="X13" s="295"/>
      <c r="Y13" s="325">
        <f t="shared" si="5"/>
        <v>0</v>
      </c>
      <c r="AA13" s="315">
        <f t="shared" si="6"/>
        <v>0</v>
      </c>
      <c r="AB13" s="124">
        <f t="shared" si="6"/>
        <v>73085</v>
      </c>
      <c r="AC13" s="325">
        <f t="shared" si="7"/>
        <v>73085</v>
      </c>
    </row>
    <row r="14" spans="1:29" ht="114.75" x14ac:dyDescent="0.2">
      <c r="A14" s="66">
        <v>5</v>
      </c>
      <c r="B14" s="67" t="s">
        <v>331</v>
      </c>
      <c r="C14" s="67" t="s">
        <v>293</v>
      </c>
      <c r="D14" s="104" t="s">
        <v>487</v>
      </c>
      <c r="E14" s="113" t="s">
        <v>290</v>
      </c>
      <c r="F14" s="95">
        <v>44927</v>
      </c>
      <c r="G14" s="152">
        <v>6272790</v>
      </c>
      <c r="H14" s="152">
        <v>0</v>
      </c>
      <c r="I14" s="67" t="str">
        <f t="shared" si="8"/>
        <v>-</v>
      </c>
      <c r="J14" s="67" t="str">
        <f t="shared" si="9"/>
        <v>-</v>
      </c>
      <c r="K14" s="67" t="str">
        <f t="shared" si="10"/>
        <v>-</v>
      </c>
      <c r="L14" s="67" t="str">
        <f t="shared" si="11"/>
        <v>-</v>
      </c>
      <c r="M14" s="67">
        <f t="shared" si="12"/>
        <v>6272790</v>
      </c>
      <c r="N14" s="67">
        <f t="shared" si="13"/>
        <v>0</v>
      </c>
      <c r="O14" s="67" t="s">
        <v>150</v>
      </c>
      <c r="P14" s="67"/>
      <c r="Q14" s="124">
        <f t="shared" si="14"/>
        <v>-12545580</v>
      </c>
      <c r="R14" s="464"/>
      <c r="S14" s="299"/>
      <c r="T14" s="299"/>
      <c r="U14" s="1"/>
      <c r="V14" s="294">
        <f t="shared" si="3"/>
        <v>0</v>
      </c>
      <c r="W14" s="294">
        <f t="shared" si="4"/>
        <v>0</v>
      </c>
      <c r="X14" s="295"/>
      <c r="Y14" s="325">
        <f t="shared" si="5"/>
        <v>0</v>
      </c>
      <c r="AA14" s="315">
        <f t="shared" si="6"/>
        <v>6272790</v>
      </c>
      <c r="AB14" s="124">
        <f t="shared" si="6"/>
        <v>0</v>
      </c>
      <c r="AC14" s="325">
        <f t="shared" si="7"/>
        <v>-12545580</v>
      </c>
    </row>
    <row r="15" spans="1:29" ht="120" x14ac:dyDescent="0.2">
      <c r="A15" s="66">
        <v>6</v>
      </c>
      <c r="B15" s="67" t="s">
        <v>331</v>
      </c>
      <c r="C15" s="233" t="s">
        <v>219</v>
      </c>
      <c r="D15" s="231" t="s">
        <v>297</v>
      </c>
      <c r="E15" s="545" t="s">
        <v>299</v>
      </c>
      <c r="F15" s="95">
        <v>44927</v>
      </c>
      <c r="G15" s="152">
        <v>1820000</v>
      </c>
      <c r="H15" s="152">
        <v>0</v>
      </c>
      <c r="I15" s="67" t="str">
        <f t="shared" si="8"/>
        <v>-</v>
      </c>
      <c r="J15" s="67" t="str">
        <f t="shared" si="9"/>
        <v>-</v>
      </c>
      <c r="K15" s="67" t="str">
        <f t="shared" si="10"/>
        <v>-</v>
      </c>
      <c r="L15" s="67" t="str">
        <f t="shared" si="11"/>
        <v>-</v>
      </c>
      <c r="M15" s="67">
        <f t="shared" si="12"/>
        <v>1820000</v>
      </c>
      <c r="N15" s="67">
        <f t="shared" si="13"/>
        <v>0</v>
      </c>
      <c r="O15" s="67" t="s">
        <v>150</v>
      </c>
      <c r="P15" s="67"/>
      <c r="Q15" s="124">
        <f t="shared" si="14"/>
        <v>-3640000</v>
      </c>
      <c r="R15" s="464"/>
      <c r="S15" s="299"/>
      <c r="T15" s="299"/>
      <c r="U15" s="1"/>
      <c r="V15" s="294">
        <f t="shared" si="3"/>
        <v>0</v>
      </c>
      <c r="W15" s="294">
        <f t="shared" si="4"/>
        <v>0</v>
      </c>
      <c r="X15" s="295"/>
      <c r="Y15" s="325">
        <f t="shared" si="5"/>
        <v>0</v>
      </c>
      <c r="AA15" s="315">
        <f t="shared" si="6"/>
        <v>1820000</v>
      </c>
      <c r="AB15" s="124">
        <f t="shared" si="6"/>
        <v>0</v>
      </c>
      <c r="AC15" s="325">
        <f t="shared" si="7"/>
        <v>-3640000</v>
      </c>
    </row>
    <row r="16" spans="1:29" ht="120" x14ac:dyDescent="0.2">
      <c r="A16" s="66">
        <v>7</v>
      </c>
      <c r="B16" s="67" t="s">
        <v>331</v>
      </c>
      <c r="C16" s="232" t="s">
        <v>219</v>
      </c>
      <c r="D16" s="231" t="s">
        <v>392</v>
      </c>
      <c r="E16" s="545" t="s">
        <v>400</v>
      </c>
      <c r="F16" s="99">
        <v>45292</v>
      </c>
      <c r="G16" s="153">
        <v>390000</v>
      </c>
      <c r="H16" s="153">
        <v>0</v>
      </c>
      <c r="I16" s="67" t="str">
        <f t="shared" si="8"/>
        <v>-</v>
      </c>
      <c r="J16" s="67" t="str">
        <f t="shared" si="9"/>
        <v>-</v>
      </c>
      <c r="K16" s="67" t="str">
        <f t="shared" si="10"/>
        <v>-</v>
      </c>
      <c r="L16" s="67" t="str">
        <f t="shared" si="11"/>
        <v>-</v>
      </c>
      <c r="M16" s="67">
        <f t="shared" si="12"/>
        <v>390000</v>
      </c>
      <c r="N16" s="67">
        <f t="shared" si="13"/>
        <v>0</v>
      </c>
      <c r="O16" s="67" t="s">
        <v>150</v>
      </c>
      <c r="P16" s="67"/>
      <c r="Q16" s="124">
        <f t="shared" si="14"/>
        <v>-780000</v>
      </c>
      <c r="R16" s="464"/>
      <c r="S16" s="299"/>
      <c r="T16" s="299"/>
      <c r="U16" s="1"/>
      <c r="V16" s="294">
        <f t="shared" si="3"/>
        <v>0</v>
      </c>
      <c r="W16" s="294">
        <f t="shared" si="4"/>
        <v>0</v>
      </c>
      <c r="X16" s="295"/>
      <c r="Y16" s="325">
        <f t="shared" si="5"/>
        <v>0</v>
      </c>
      <c r="AA16" s="315">
        <f t="shared" si="6"/>
        <v>390000</v>
      </c>
      <c r="AB16" s="124">
        <f t="shared" si="6"/>
        <v>0</v>
      </c>
      <c r="AC16" s="325">
        <f t="shared" si="7"/>
        <v>-780000</v>
      </c>
    </row>
    <row r="17" spans="1:29" ht="90" x14ac:dyDescent="0.2">
      <c r="A17" s="264">
        <v>8</v>
      </c>
      <c r="B17" s="67" t="s">
        <v>331</v>
      </c>
      <c r="C17" s="233" t="s">
        <v>626</v>
      </c>
      <c r="D17" s="231" t="s">
        <v>493</v>
      </c>
      <c r="E17" s="545" t="s">
        <v>496</v>
      </c>
      <c r="F17" s="199">
        <v>45658</v>
      </c>
      <c r="G17" s="209">
        <v>380678</v>
      </c>
      <c r="H17" s="209">
        <v>1726832</v>
      </c>
      <c r="I17" s="67" t="str">
        <f t="shared" si="8"/>
        <v>-</v>
      </c>
      <c r="J17" s="67" t="str">
        <f t="shared" si="9"/>
        <v>-</v>
      </c>
      <c r="K17" s="67" t="str">
        <f t="shared" si="10"/>
        <v>-</v>
      </c>
      <c r="L17" s="67" t="str">
        <f t="shared" si="11"/>
        <v>-</v>
      </c>
      <c r="M17" s="67">
        <f t="shared" si="12"/>
        <v>380678</v>
      </c>
      <c r="N17" s="67">
        <f t="shared" si="13"/>
        <v>1726832</v>
      </c>
      <c r="O17" s="67" t="s">
        <v>150</v>
      </c>
      <c r="P17" s="67"/>
      <c r="Q17" s="124">
        <f t="shared" si="14"/>
        <v>965476</v>
      </c>
      <c r="R17" s="464"/>
      <c r="S17" s="299"/>
      <c r="T17" s="299"/>
      <c r="U17" s="1"/>
      <c r="V17" s="294">
        <f t="shared" si="3"/>
        <v>0</v>
      </c>
      <c r="W17" s="294">
        <f t="shared" si="4"/>
        <v>0</v>
      </c>
      <c r="X17" s="295"/>
      <c r="Y17" s="325">
        <f t="shared" si="5"/>
        <v>0</v>
      </c>
      <c r="AA17" s="315">
        <f t="shared" si="6"/>
        <v>380678</v>
      </c>
      <c r="AB17" s="124">
        <f t="shared" si="6"/>
        <v>1726832</v>
      </c>
      <c r="AC17" s="325">
        <f t="shared" si="7"/>
        <v>965476</v>
      </c>
    </row>
    <row r="18" spans="1:29" ht="63.75" x14ac:dyDescent="0.2">
      <c r="A18" s="66">
        <v>9</v>
      </c>
      <c r="B18" s="67" t="s">
        <v>331</v>
      </c>
      <c r="C18" s="70"/>
      <c r="D18" s="813" t="s">
        <v>664</v>
      </c>
      <c r="E18" s="118" t="s">
        <v>665</v>
      </c>
      <c r="F18" s="99">
        <v>45292</v>
      </c>
      <c r="G18" s="153">
        <v>34060</v>
      </c>
      <c r="H18" s="71">
        <v>0</v>
      </c>
      <c r="I18" s="67" t="str">
        <f t="shared" si="8"/>
        <v>-</v>
      </c>
      <c r="J18" s="67" t="str">
        <f t="shared" si="9"/>
        <v>-</v>
      </c>
      <c r="K18" s="67" t="str">
        <f t="shared" si="10"/>
        <v>-</v>
      </c>
      <c r="L18" s="67" t="str">
        <f t="shared" si="11"/>
        <v>-</v>
      </c>
      <c r="M18" s="67">
        <f t="shared" si="12"/>
        <v>34060</v>
      </c>
      <c r="N18" s="67">
        <f t="shared" si="13"/>
        <v>0</v>
      </c>
      <c r="O18" s="67" t="s">
        <v>150</v>
      </c>
      <c r="P18" s="67"/>
      <c r="Q18" s="124">
        <f t="shared" si="14"/>
        <v>-68120</v>
      </c>
      <c r="R18" s="464"/>
      <c r="S18" s="299"/>
      <c r="T18" s="299"/>
      <c r="U18" s="1"/>
      <c r="V18" s="294">
        <f t="shared" si="3"/>
        <v>0</v>
      </c>
      <c r="W18" s="294">
        <f t="shared" si="4"/>
        <v>0</v>
      </c>
      <c r="X18" s="295"/>
      <c r="Y18" s="325">
        <f t="shared" si="5"/>
        <v>0</v>
      </c>
      <c r="AA18" s="315">
        <f t="shared" si="6"/>
        <v>34060</v>
      </c>
      <c r="AB18" s="124">
        <f t="shared" si="6"/>
        <v>0</v>
      </c>
      <c r="AC18" s="325">
        <f t="shared" si="7"/>
        <v>-68120</v>
      </c>
    </row>
    <row r="19" spans="1:29" ht="89.25" x14ac:dyDescent="0.2">
      <c r="A19" s="66">
        <v>10</v>
      </c>
      <c r="B19" s="67" t="s">
        <v>331</v>
      </c>
      <c r="C19" s="155" t="s">
        <v>683</v>
      </c>
      <c r="D19" s="257" t="s">
        <v>682</v>
      </c>
      <c r="E19" s="823" t="s">
        <v>668</v>
      </c>
      <c r="F19" s="816">
        <v>45658</v>
      </c>
      <c r="G19" s="817">
        <v>0</v>
      </c>
      <c r="H19" s="209">
        <v>25457</v>
      </c>
      <c r="I19" s="67" t="str">
        <f t="shared" si="8"/>
        <v>-</v>
      </c>
      <c r="J19" s="67" t="str">
        <f t="shared" si="9"/>
        <v>-</v>
      </c>
      <c r="K19" s="67" t="str">
        <f t="shared" si="10"/>
        <v>-</v>
      </c>
      <c r="L19" s="67" t="str">
        <f t="shared" si="11"/>
        <v>-</v>
      </c>
      <c r="M19" s="67">
        <f t="shared" si="12"/>
        <v>0</v>
      </c>
      <c r="N19" s="67">
        <f t="shared" si="13"/>
        <v>25457</v>
      </c>
      <c r="O19" s="67" t="s">
        <v>150</v>
      </c>
      <c r="P19" s="67"/>
      <c r="Q19" s="124">
        <f t="shared" si="14"/>
        <v>25457</v>
      </c>
      <c r="R19" s="464"/>
      <c r="S19" s="299"/>
      <c r="T19" s="299"/>
      <c r="U19" s="1"/>
      <c r="V19" s="294">
        <f t="shared" si="3"/>
        <v>0</v>
      </c>
      <c r="W19" s="294">
        <f t="shared" si="4"/>
        <v>0</v>
      </c>
      <c r="X19" s="295"/>
      <c r="Y19" s="325">
        <f t="shared" si="5"/>
        <v>0</v>
      </c>
      <c r="AA19" s="315">
        <f t="shared" si="6"/>
        <v>0</v>
      </c>
      <c r="AB19" s="124">
        <f t="shared" si="6"/>
        <v>25457</v>
      </c>
      <c r="AC19" s="325">
        <f t="shared" si="7"/>
        <v>25457</v>
      </c>
    </row>
    <row r="20" spans="1:29" ht="90" x14ac:dyDescent="0.2">
      <c r="A20" s="66">
        <v>11</v>
      </c>
      <c r="B20" s="779" t="s">
        <v>331</v>
      </c>
      <c r="C20" s="794" t="s">
        <v>660</v>
      </c>
      <c r="D20" s="231" t="s">
        <v>744</v>
      </c>
      <c r="E20" s="150" t="s">
        <v>654</v>
      </c>
      <c r="F20" s="885">
        <v>45870</v>
      </c>
      <c r="G20" s="887">
        <v>2969</v>
      </c>
      <c r="H20" s="892">
        <v>18532</v>
      </c>
      <c r="I20" s="67" t="str">
        <f t="shared" si="8"/>
        <v>-</v>
      </c>
      <c r="J20" s="67" t="str">
        <f t="shared" si="9"/>
        <v>-</v>
      </c>
      <c r="K20" s="67" t="str">
        <f t="shared" si="10"/>
        <v>-</v>
      </c>
      <c r="L20" s="67" t="str">
        <f t="shared" si="11"/>
        <v>-</v>
      </c>
      <c r="M20" s="67">
        <f t="shared" si="12"/>
        <v>2969</v>
      </c>
      <c r="N20" s="67">
        <f t="shared" si="13"/>
        <v>18532</v>
      </c>
      <c r="O20" s="67" t="s">
        <v>150</v>
      </c>
      <c r="P20" s="67"/>
      <c r="Q20" s="124">
        <f t="shared" si="14"/>
        <v>12594</v>
      </c>
      <c r="R20" s="464"/>
      <c r="S20" s="299"/>
      <c r="T20" s="299"/>
      <c r="U20" s="1"/>
      <c r="V20" s="294">
        <f t="shared" si="3"/>
        <v>0</v>
      </c>
      <c r="W20" s="294">
        <f t="shared" si="4"/>
        <v>0</v>
      </c>
      <c r="X20" s="295"/>
      <c r="Y20" s="325">
        <f t="shared" si="5"/>
        <v>0</v>
      </c>
      <c r="AA20" s="315">
        <f t="shared" si="6"/>
        <v>2969</v>
      </c>
      <c r="AB20" s="124">
        <f t="shared" si="6"/>
        <v>18532</v>
      </c>
      <c r="AC20" s="325">
        <f t="shared" si="7"/>
        <v>12594</v>
      </c>
    </row>
    <row r="21" spans="1:29" ht="16.5" customHeight="1" x14ac:dyDescent="0.2">
      <c r="A21" s="66">
        <v>12</v>
      </c>
      <c r="B21" s="67"/>
      <c r="C21" s="67"/>
      <c r="D21" s="67"/>
      <c r="E21" s="67"/>
      <c r="F21" s="67"/>
      <c r="G21" s="67"/>
      <c r="H21" s="67"/>
      <c r="I21" s="67" t="str">
        <f t="shared" si="8"/>
        <v>-</v>
      </c>
      <c r="J21" s="67" t="str">
        <f t="shared" si="9"/>
        <v>-</v>
      </c>
      <c r="K21" s="67" t="str">
        <f t="shared" si="10"/>
        <v>-</v>
      </c>
      <c r="L21" s="67" t="str">
        <f t="shared" si="11"/>
        <v>-</v>
      </c>
      <c r="M21" s="67" t="str">
        <f t="shared" si="12"/>
        <v>-</v>
      </c>
      <c r="N21" s="67" t="str">
        <f t="shared" si="13"/>
        <v>-</v>
      </c>
      <c r="O21" s="67" t="s">
        <v>133</v>
      </c>
      <c r="P21" s="67"/>
      <c r="Q21" s="124">
        <f t="shared" si="14"/>
        <v>0</v>
      </c>
      <c r="R21" s="464"/>
      <c r="S21" s="299"/>
      <c r="T21" s="299"/>
      <c r="U21" s="1"/>
      <c r="V21" s="294">
        <f t="shared" si="3"/>
        <v>0</v>
      </c>
      <c r="W21" s="294">
        <f t="shared" si="4"/>
        <v>0</v>
      </c>
      <c r="X21" s="295"/>
      <c r="Y21" s="325">
        <f t="shared" si="5"/>
        <v>0</v>
      </c>
      <c r="AA21" s="315">
        <f t="shared" si="6"/>
        <v>0</v>
      </c>
      <c r="AB21" s="124">
        <f t="shared" si="6"/>
        <v>0</v>
      </c>
      <c r="AC21" s="325">
        <f t="shared" si="7"/>
        <v>0</v>
      </c>
    </row>
    <row r="22" spans="1:29" ht="16.5" customHeight="1" x14ac:dyDescent="0.2">
      <c r="A22" s="66">
        <v>13</v>
      </c>
      <c r="B22" s="67"/>
      <c r="C22" s="70"/>
      <c r="D22" s="70"/>
      <c r="E22" s="70"/>
      <c r="F22" s="60"/>
      <c r="G22" s="71"/>
      <c r="H22" s="71"/>
      <c r="I22" s="67" t="str">
        <f t="shared" si="8"/>
        <v>-</v>
      </c>
      <c r="J22" s="67" t="str">
        <f t="shared" si="9"/>
        <v>-</v>
      </c>
      <c r="K22" s="67" t="str">
        <f t="shared" si="10"/>
        <v>-</v>
      </c>
      <c r="L22" s="67" t="str">
        <f t="shared" si="11"/>
        <v>-</v>
      </c>
      <c r="M22" s="67" t="str">
        <f t="shared" si="12"/>
        <v>-</v>
      </c>
      <c r="N22" s="67" t="str">
        <f t="shared" si="13"/>
        <v>-</v>
      </c>
      <c r="O22" s="67" t="s">
        <v>133</v>
      </c>
      <c r="P22" s="67"/>
      <c r="Q22" s="124">
        <f t="shared" si="14"/>
        <v>0</v>
      </c>
      <c r="R22" s="464"/>
      <c r="S22" s="299"/>
      <c r="T22" s="299"/>
      <c r="U22" s="1"/>
      <c r="V22" s="294">
        <f t="shared" si="3"/>
        <v>0</v>
      </c>
      <c r="W22" s="294">
        <f t="shared" si="4"/>
        <v>0</v>
      </c>
      <c r="X22" s="295"/>
      <c r="Y22" s="325">
        <f t="shared" si="5"/>
        <v>0</v>
      </c>
      <c r="AA22" s="315">
        <f t="shared" si="6"/>
        <v>0</v>
      </c>
      <c r="AB22" s="124">
        <f t="shared" si="6"/>
        <v>0</v>
      </c>
      <c r="AC22" s="325">
        <f t="shared" si="7"/>
        <v>0</v>
      </c>
    </row>
    <row r="23" spans="1:29" ht="16.5" customHeight="1" x14ac:dyDescent="0.2">
      <c r="A23" s="66">
        <v>14</v>
      </c>
      <c r="B23" s="67"/>
      <c r="C23" s="70"/>
      <c r="D23" s="70"/>
      <c r="E23" s="70"/>
      <c r="F23" s="60"/>
      <c r="G23" s="71"/>
      <c r="H23" s="71"/>
      <c r="I23" s="67" t="str">
        <f t="shared" si="8"/>
        <v>-</v>
      </c>
      <c r="J23" s="67" t="str">
        <f t="shared" si="9"/>
        <v>-</v>
      </c>
      <c r="K23" s="67" t="str">
        <f t="shared" si="10"/>
        <v>-</v>
      </c>
      <c r="L23" s="67" t="str">
        <f t="shared" si="11"/>
        <v>-</v>
      </c>
      <c r="M23" s="67" t="str">
        <f t="shared" si="12"/>
        <v>-</v>
      </c>
      <c r="N23" s="67" t="str">
        <f t="shared" si="13"/>
        <v>-</v>
      </c>
      <c r="O23" s="67" t="s">
        <v>133</v>
      </c>
      <c r="P23" s="67"/>
      <c r="Q23" s="124">
        <f t="shared" si="14"/>
        <v>0</v>
      </c>
      <c r="R23" s="464"/>
      <c r="S23" s="299"/>
      <c r="T23" s="299"/>
      <c r="U23" s="1"/>
      <c r="V23" s="294">
        <f t="shared" si="3"/>
        <v>0</v>
      </c>
      <c r="W23" s="294">
        <f t="shared" si="4"/>
        <v>0</v>
      </c>
      <c r="X23" s="295"/>
      <c r="Y23" s="325">
        <f t="shared" si="5"/>
        <v>0</v>
      </c>
      <c r="AA23" s="315">
        <f t="shared" si="6"/>
        <v>0</v>
      </c>
      <c r="AB23" s="124">
        <f t="shared" si="6"/>
        <v>0</v>
      </c>
      <c r="AC23" s="325">
        <f t="shared" si="7"/>
        <v>0</v>
      </c>
    </row>
    <row r="24" spans="1:29" ht="16.5" customHeight="1" x14ac:dyDescent="0.2">
      <c r="A24" s="66">
        <v>15</v>
      </c>
      <c r="B24" s="67"/>
      <c r="C24" s="70"/>
      <c r="D24" s="70"/>
      <c r="E24" s="70"/>
      <c r="F24" s="60"/>
      <c r="G24" s="71"/>
      <c r="H24" s="71"/>
      <c r="I24" s="67" t="str">
        <f t="shared" si="8"/>
        <v>-</v>
      </c>
      <c r="J24" s="67" t="str">
        <f t="shared" si="9"/>
        <v>-</v>
      </c>
      <c r="K24" s="67" t="str">
        <f t="shared" si="10"/>
        <v>-</v>
      </c>
      <c r="L24" s="67" t="str">
        <f t="shared" si="11"/>
        <v>-</v>
      </c>
      <c r="M24" s="67" t="str">
        <f t="shared" si="12"/>
        <v>-</v>
      </c>
      <c r="N24" s="67" t="str">
        <f t="shared" si="13"/>
        <v>-</v>
      </c>
      <c r="O24" s="67" t="s">
        <v>133</v>
      </c>
      <c r="P24" s="67"/>
      <c r="Q24" s="124">
        <f t="shared" si="14"/>
        <v>0</v>
      </c>
      <c r="R24" s="464"/>
      <c r="S24" s="299"/>
      <c r="T24" s="299"/>
      <c r="U24" s="1"/>
      <c r="V24" s="294">
        <f t="shared" si="3"/>
        <v>0</v>
      </c>
      <c r="W24" s="294">
        <f t="shared" si="4"/>
        <v>0</v>
      </c>
      <c r="X24" s="295"/>
      <c r="Y24" s="325">
        <f t="shared" si="5"/>
        <v>0</v>
      </c>
      <c r="AA24" s="315">
        <f t="shared" si="6"/>
        <v>0</v>
      </c>
      <c r="AB24" s="124">
        <f t="shared" si="6"/>
        <v>0</v>
      </c>
      <c r="AC24" s="325">
        <f t="shared" si="7"/>
        <v>0</v>
      </c>
    </row>
    <row r="25" spans="1:29" ht="16.5" customHeight="1" x14ac:dyDescent="0.2">
      <c r="A25" s="66">
        <v>16</v>
      </c>
      <c r="B25" s="67"/>
      <c r="C25" s="70"/>
      <c r="D25" s="70"/>
      <c r="E25" s="70"/>
      <c r="F25" s="60"/>
      <c r="G25" s="71"/>
      <c r="H25" s="71"/>
      <c r="I25" s="67" t="str">
        <f t="shared" si="8"/>
        <v>-</v>
      </c>
      <c r="J25" s="67" t="str">
        <f t="shared" si="9"/>
        <v>-</v>
      </c>
      <c r="K25" s="67" t="str">
        <f t="shared" si="10"/>
        <v>-</v>
      </c>
      <c r="L25" s="67" t="str">
        <f t="shared" si="11"/>
        <v>-</v>
      </c>
      <c r="M25" s="67" t="str">
        <f t="shared" si="12"/>
        <v>-</v>
      </c>
      <c r="N25" s="67" t="str">
        <f t="shared" si="13"/>
        <v>-</v>
      </c>
      <c r="O25" s="67" t="s">
        <v>133</v>
      </c>
      <c r="P25" s="67"/>
      <c r="Q25" s="124">
        <f t="shared" si="14"/>
        <v>0</v>
      </c>
      <c r="R25" s="464"/>
      <c r="S25" s="299"/>
      <c r="T25" s="299"/>
      <c r="U25" s="1"/>
      <c r="V25" s="294">
        <f t="shared" si="3"/>
        <v>0</v>
      </c>
      <c r="W25" s="294">
        <f t="shared" si="4"/>
        <v>0</v>
      </c>
      <c r="X25" s="295"/>
      <c r="Y25" s="325">
        <f t="shared" si="5"/>
        <v>0</v>
      </c>
      <c r="AA25" s="315">
        <f t="shared" si="6"/>
        <v>0</v>
      </c>
      <c r="AB25" s="124">
        <f t="shared" si="6"/>
        <v>0</v>
      </c>
      <c r="AC25" s="325">
        <f t="shared" si="7"/>
        <v>0</v>
      </c>
    </row>
    <row r="26" spans="1:29" ht="16.5" customHeight="1" x14ac:dyDescent="0.2">
      <c r="A26" s="66">
        <v>17</v>
      </c>
      <c r="B26" s="67"/>
      <c r="C26" s="70"/>
      <c r="D26" s="70"/>
      <c r="E26" s="70"/>
      <c r="F26" s="60"/>
      <c r="G26" s="71"/>
      <c r="H26" s="71"/>
      <c r="I26" s="67" t="str">
        <f t="shared" si="8"/>
        <v>-</v>
      </c>
      <c r="J26" s="67" t="str">
        <f t="shared" si="9"/>
        <v>-</v>
      </c>
      <c r="K26" s="67" t="str">
        <f t="shared" si="10"/>
        <v>-</v>
      </c>
      <c r="L26" s="67" t="str">
        <f t="shared" si="11"/>
        <v>-</v>
      </c>
      <c r="M26" s="67" t="str">
        <f t="shared" si="12"/>
        <v>-</v>
      </c>
      <c r="N26" s="67" t="str">
        <f t="shared" si="13"/>
        <v>-</v>
      </c>
      <c r="O26" s="67" t="s">
        <v>133</v>
      </c>
      <c r="P26" s="67"/>
      <c r="Q26" s="124">
        <f t="shared" si="14"/>
        <v>0</v>
      </c>
      <c r="R26" s="464"/>
      <c r="S26" s="299"/>
      <c r="T26" s="299"/>
      <c r="U26" s="1"/>
      <c r="V26" s="294">
        <f t="shared" si="3"/>
        <v>0</v>
      </c>
      <c r="W26" s="294">
        <f t="shared" si="4"/>
        <v>0</v>
      </c>
      <c r="X26" s="295"/>
      <c r="Y26" s="325">
        <f t="shared" si="5"/>
        <v>0</v>
      </c>
      <c r="AA26" s="329">
        <f t="shared" ref="AA26:AB27" si="15">(V26+G26)</f>
        <v>0</v>
      </c>
      <c r="AB26" s="330">
        <f t="shared" si="15"/>
        <v>0</v>
      </c>
      <c r="AC26" s="296">
        <f t="shared" si="7"/>
        <v>0</v>
      </c>
    </row>
    <row r="27" spans="1:29" ht="16.5" customHeight="1" x14ac:dyDescent="0.2">
      <c r="A27" s="66">
        <v>18</v>
      </c>
      <c r="B27" s="67"/>
      <c r="C27" s="70"/>
      <c r="D27" s="70"/>
      <c r="E27" s="70"/>
      <c r="F27" s="60"/>
      <c r="G27" s="71"/>
      <c r="H27" s="71"/>
      <c r="I27" s="67" t="str">
        <f t="shared" si="8"/>
        <v>-</v>
      </c>
      <c r="J27" s="67" t="str">
        <f t="shared" si="9"/>
        <v>-</v>
      </c>
      <c r="K27" s="67" t="str">
        <f t="shared" si="10"/>
        <v>-</v>
      </c>
      <c r="L27" s="67" t="str">
        <f t="shared" si="11"/>
        <v>-</v>
      </c>
      <c r="M27" s="67" t="str">
        <f t="shared" si="12"/>
        <v>-</v>
      </c>
      <c r="N27" s="67" t="str">
        <f t="shared" si="13"/>
        <v>-</v>
      </c>
      <c r="O27" s="67" t="s">
        <v>133</v>
      </c>
      <c r="P27" s="67"/>
      <c r="Q27" s="124">
        <f t="shared" si="14"/>
        <v>0</v>
      </c>
      <c r="R27" s="464"/>
      <c r="S27" s="299"/>
      <c r="T27" s="299"/>
      <c r="U27" s="1"/>
      <c r="V27" s="294">
        <f t="shared" ref="V27:V29" si="16">(T27-R27)</f>
        <v>0</v>
      </c>
      <c r="W27" s="294">
        <f t="shared" ref="W27:W29" si="17">S27-U27</f>
        <v>0</v>
      </c>
      <c r="X27" s="295"/>
      <c r="Y27" s="325">
        <f t="shared" ref="Y27:Y29" si="18">-V27*2+W27</f>
        <v>0</v>
      </c>
      <c r="AA27" s="329">
        <f t="shared" si="15"/>
        <v>0</v>
      </c>
      <c r="AB27" s="330">
        <f t="shared" si="15"/>
        <v>0</v>
      </c>
      <c r="AC27" s="296">
        <f t="shared" si="7"/>
        <v>0</v>
      </c>
    </row>
    <row r="28" spans="1:29" ht="16.5" customHeight="1" x14ac:dyDescent="0.2">
      <c r="A28" s="66">
        <v>19</v>
      </c>
      <c r="B28" s="67"/>
      <c r="C28" s="70"/>
      <c r="D28" s="70"/>
      <c r="E28" s="70"/>
      <c r="F28" s="60"/>
      <c r="G28" s="71"/>
      <c r="H28" s="71"/>
      <c r="I28" s="67" t="str">
        <f t="shared" si="8"/>
        <v>-</v>
      </c>
      <c r="J28" s="67" t="str">
        <f t="shared" si="9"/>
        <v>-</v>
      </c>
      <c r="K28" s="67" t="str">
        <f t="shared" si="10"/>
        <v>-</v>
      </c>
      <c r="L28" s="67" t="str">
        <f t="shared" si="11"/>
        <v>-</v>
      </c>
      <c r="M28" s="67" t="str">
        <f t="shared" si="12"/>
        <v>-</v>
      </c>
      <c r="N28" s="67" t="str">
        <f t="shared" si="13"/>
        <v>-</v>
      </c>
      <c r="O28" s="67" t="s">
        <v>133</v>
      </c>
      <c r="P28" s="67"/>
      <c r="Q28" s="124">
        <f t="shared" si="14"/>
        <v>0</v>
      </c>
      <c r="R28" s="464"/>
      <c r="S28" s="299"/>
      <c r="T28" s="299"/>
      <c r="U28" s="1"/>
      <c r="V28" s="294">
        <f t="shared" si="16"/>
        <v>0</v>
      </c>
      <c r="W28" s="294">
        <f t="shared" si="17"/>
        <v>0</v>
      </c>
      <c r="X28" s="295"/>
      <c r="Y28" s="325">
        <f t="shared" si="18"/>
        <v>0</v>
      </c>
      <c r="AA28" s="329">
        <f t="shared" ref="AA28:AA29" si="19">(V28+G28)</f>
        <v>0</v>
      </c>
      <c r="AB28" s="330">
        <f t="shared" ref="AB28:AB29" si="20">(W28+H28)</f>
        <v>0</v>
      </c>
      <c r="AC28" s="296">
        <f t="shared" ref="AC28:AC29" si="21">Q28+Y28</f>
        <v>0</v>
      </c>
    </row>
    <row r="29" spans="1:29" ht="16.5" customHeight="1" thickBot="1" x14ac:dyDescent="0.25">
      <c r="A29" s="66">
        <v>20</v>
      </c>
      <c r="B29" s="69"/>
      <c r="C29" s="70"/>
      <c r="D29" s="70"/>
      <c r="E29" s="70"/>
      <c r="F29" s="60"/>
      <c r="G29" s="71"/>
      <c r="H29" s="71"/>
      <c r="I29" s="67" t="str">
        <f t="shared" si="8"/>
        <v>-</v>
      </c>
      <c r="J29" s="67" t="str">
        <f t="shared" si="9"/>
        <v>-</v>
      </c>
      <c r="K29" s="67" t="str">
        <f t="shared" si="10"/>
        <v>-</v>
      </c>
      <c r="L29" s="67" t="str">
        <f t="shared" si="11"/>
        <v>-</v>
      </c>
      <c r="M29" s="67" t="str">
        <f t="shared" si="12"/>
        <v>-</v>
      </c>
      <c r="N29" s="67" t="str">
        <f t="shared" si="13"/>
        <v>-</v>
      </c>
      <c r="O29" s="67" t="s">
        <v>133</v>
      </c>
      <c r="P29" s="67"/>
      <c r="Q29" s="411">
        <f t="shared" si="14"/>
        <v>0</v>
      </c>
      <c r="R29" s="1"/>
      <c r="S29" s="299"/>
      <c r="T29" s="299"/>
      <c r="U29" s="1"/>
      <c r="V29" s="294">
        <f t="shared" si="16"/>
        <v>0</v>
      </c>
      <c r="W29" s="294">
        <f t="shared" si="17"/>
        <v>0</v>
      </c>
      <c r="X29" s="295"/>
      <c r="Y29" s="323">
        <f t="shared" si="18"/>
        <v>0</v>
      </c>
      <c r="AA29" s="329">
        <f t="shared" si="19"/>
        <v>0</v>
      </c>
      <c r="AB29" s="330">
        <f t="shared" si="20"/>
        <v>0</v>
      </c>
      <c r="AC29" s="296">
        <f t="shared" si="21"/>
        <v>0</v>
      </c>
    </row>
    <row r="30" spans="1:29" ht="15.75" hidden="1" outlineLevel="1" thickBot="1" x14ac:dyDescent="0.25">
      <c r="A30" s="1042" t="s">
        <v>62</v>
      </c>
      <c r="B30" s="1043"/>
      <c r="C30" s="1043"/>
      <c r="D30" s="1043"/>
      <c r="E30" s="1043"/>
      <c r="F30" s="1062"/>
      <c r="G30" s="76">
        <f>I30</f>
        <v>0</v>
      </c>
      <c r="H30" s="76">
        <f>J30</f>
        <v>0</v>
      </c>
      <c r="I30" s="72">
        <f>SUM(I7:I29)</f>
        <v>0</v>
      </c>
      <c r="J30" s="72">
        <f>SUM(J7:J29)</f>
        <v>0</v>
      </c>
      <c r="K30" s="72"/>
      <c r="L30" s="72"/>
      <c r="M30" s="72"/>
      <c r="N30" s="72"/>
      <c r="O30" s="72">
        <f>SUM(O7:O29)</f>
        <v>0</v>
      </c>
      <c r="P30" s="72">
        <f>SUM(P7:P29)</f>
        <v>0</v>
      </c>
      <c r="Q30" s="318"/>
      <c r="R30" s="506"/>
      <c r="S30" s="507"/>
      <c r="T30" s="507"/>
      <c r="U30" s="507"/>
      <c r="V30" s="507"/>
      <c r="W30" s="507"/>
      <c r="X30" s="507"/>
      <c r="Y30" s="508"/>
      <c r="AA30" s="320"/>
      <c r="AB30" s="321"/>
      <c r="AC30" s="321"/>
    </row>
    <row r="31" spans="1:29" ht="15.75" hidden="1" outlineLevel="1" thickBot="1" x14ac:dyDescent="0.25">
      <c r="A31" s="1042" t="s">
        <v>63</v>
      </c>
      <c r="B31" s="1043"/>
      <c r="C31" s="1043"/>
      <c r="D31" s="1043"/>
      <c r="E31" s="1043"/>
      <c r="F31" s="1062"/>
      <c r="G31" s="76">
        <f>K31+M31</f>
        <v>8997478</v>
      </c>
      <c r="H31" s="76">
        <f>L31+N31</f>
        <v>30640170</v>
      </c>
      <c r="I31" s="63"/>
      <c r="J31" s="64"/>
      <c r="K31" s="106">
        <f>SUM(K7:K29)</f>
        <v>17300</v>
      </c>
      <c r="L31" s="106">
        <f>SUM(L7:L29)</f>
        <v>0</v>
      </c>
      <c r="M31" s="106">
        <f>SUM(M7:M29)</f>
        <v>8980178</v>
      </c>
      <c r="N31" s="106">
        <f>SUM(N7:N29)</f>
        <v>30640170</v>
      </c>
      <c r="O31" s="64"/>
      <c r="P31" s="64"/>
      <c r="Q31" s="319">
        <f>SUM(Q7:Q29)</f>
        <v>12645214</v>
      </c>
      <c r="R31" s="320">
        <f>SUM(R7:R29)</f>
        <v>0</v>
      </c>
      <c r="S31" s="321">
        <f t="shared" ref="S31:U31" si="22">SUM(S7:S29)</f>
        <v>0</v>
      </c>
      <c r="T31" s="321">
        <f t="shared" si="22"/>
        <v>0</v>
      </c>
      <c r="U31" s="321">
        <f t="shared" si="22"/>
        <v>0</v>
      </c>
      <c r="V31" s="321"/>
      <c r="W31" s="321"/>
      <c r="X31" s="321"/>
      <c r="Y31" s="384">
        <f>SUM(Y7:Y29)</f>
        <v>0</v>
      </c>
      <c r="AA31" s="126"/>
      <c r="AB31" s="126"/>
      <c r="AC31" s="126">
        <f t="shared" ref="AC31" si="23">SUM(AC7:AC29)</f>
        <v>12645214</v>
      </c>
    </row>
    <row r="32" spans="1:29" ht="19.5" customHeight="1" collapsed="1" thickBot="1" x14ac:dyDescent="0.25">
      <c r="A32" s="1044" t="s">
        <v>74</v>
      </c>
      <c r="B32" s="1045"/>
      <c r="C32" s="1045"/>
      <c r="D32" s="1045"/>
      <c r="E32" s="1045"/>
      <c r="F32" s="1063"/>
      <c r="G32" s="77">
        <f>G30+G31</f>
        <v>8997478</v>
      </c>
      <c r="H32" s="77">
        <f>SUM(H30:H31)</f>
        <v>30640170</v>
      </c>
      <c r="AA32" s="465">
        <f>SUM(AA7:AA30)</f>
        <v>8997478</v>
      </c>
      <c r="AB32" s="473">
        <f>SUM(AB7:AB30)</f>
        <v>30640170</v>
      </c>
    </row>
    <row r="33" spans="1:28" ht="16.5" customHeight="1" thickBot="1" x14ac:dyDescent="0.25">
      <c r="A33" s="81" t="s">
        <v>160</v>
      </c>
      <c r="B33" s="81"/>
      <c r="C33" s="81"/>
      <c r="D33" s="81"/>
      <c r="E33" s="81"/>
      <c r="F33" s="81"/>
      <c r="G33" s="82"/>
      <c r="H33" s="127">
        <f>Q31</f>
        <v>12645214</v>
      </c>
      <c r="AB33" s="302">
        <f>AB32-AA32*2</f>
        <v>12645214</v>
      </c>
    </row>
    <row r="34" spans="1:28" ht="38.25" customHeight="1" x14ac:dyDescent="0.2">
      <c r="G34" s="73"/>
      <c r="H34" s="73"/>
      <c r="I34" s="73"/>
      <c r="J34" s="73"/>
      <c r="K34" s="73"/>
      <c r="L34" s="73"/>
      <c r="M34" s="73"/>
      <c r="N34" s="73"/>
    </row>
    <row r="35" spans="1:28" ht="38.25" customHeight="1" x14ac:dyDescent="0.2">
      <c r="G35" s="75"/>
      <c r="H35" s="75"/>
    </row>
    <row r="36" spans="1:28" ht="38.25" customHeight="1" x14ac:dyDescent="0.2">
      <c r="G36" s="74"/>
      <c r="H36" s="74"/>
    </row>
    <row r="37" spans="1:28" ht="19.5" customHeight="1" x14ac:dyDescent="0.2"/>
    <row r="38" spans="1:28" ht="19.5" customHeight="1" x14ac:dyDescent="0.2"/>
  </sheetData>
  <mergeCells count="18">
    <mergeCell ref="A30:F30"/>
    <mergeCell ref="A31:F31"/>
    <mergeCell ref="A32:F32"/>
    <mergeCell ref="A7:A10"/>
    <mergeCell ref="B7:B10"/>
    <mergeCell ref="C7:C10"/>
    <mergeCell ref="D7:D10"/>
    <mergeCell ref="E7:E10"/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</mergeCells>
  <conditionalFormatting sqref="H33">
    <cfRule type="cellIs" dxfId="370" priority="18" operator="lessThan">
      <formula>0</formula>
    </cfRule>
    <cfRule type="cellIs" dxfId="369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31 R30:Y30">
    <cfRule type="cellIs" dxfId="368" priority="33" operator="lessThan">
      <formula>0</formula>
    </cfRule>
    <cfRule type="cellIs" dxfId="367" priority="34" operator="greaterThan">
      <formula>0</formula>
    </cfRule>
  </conditionalFormatting>
  <conditionalFormatting sqref="R31:X31">
    <cfRule type="cellIs" dxfId="366" priority="2" operator="lessThan">
      <formula>0</formula>
    </cfRule>
    <cfRule type="cellIs" dxfId="365" priority="3" operator="greaterThan">
      <formula>0</formula>
    </cfRule>
  </conditionalFormatting>
  <conditionalFormatting sqref="Y7:Y29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3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3">
    <cfRule type="cellIs" dxfId="364" priority="4" operator="lessThan">
      <formula>0</formula>
    </cfRule>
    <cfRule type="cellIs" dxfId="363" priority="5" operator="greaterThan">
      <formula>0</formula>
    </cfRule>
  </conditionalFormatting>
  <conditionalFormatting sqref="AC7:AC2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AC31">
    <cfRule type="cellIs" dxfId="362" priority="6" operator="lessThan">
      <formula>0</formula>
    </cfRule>
    <cfRule type="cellIs" dxfId="361" priority="7" operator="greaterThan">
      <formula>0</formula>
    </cfRule>
  </conditionalFormatting>
  <dataValidations count="2">
    <dataValidation type="list" allowBlank="1" showInputMessage="1" showErrorMessage="1" sqref="O7:O29" xr:uid="{00000000-0002-0000-0700-000000000000}">
      <formula1>"áno,nie"</formula1>
    </dataValidation>
    <dataValidation type="custom" allowBlank="1" showErrorMessage="1" error="Hodnota musí byť vždy väčšia ako &quot;0&quot;. " sqref="R7:U29" xr:uid="{00000000-0002-0000-0700-000001000000}">
      <formula1>"&gt;0"</formula1>
    </dataValidation>
  </dataValidations>
  <hyperlinks>
    <hyperlink ref="E7" r:id="rId1" xr:uid="{00000000-0004-0000-0700-000000000000}"/>
    <hyperlink ref="E11" r:id="rId2" xr:uid="{00000000-0004-0000-0700-000001000000}"/>
    <hyperlink ref="E12" r:id="rId3" xr:uid="{00000000-0004-0000-0700-000002000000}"/>
    <hyperlink ref="E13" r:id="rId4" xr:uid="{00000000-0004-0000-0700-000003000000}"/>
    <hyperlink ref="E14" r:id="rId5" xr:uid="{00000000-0004-0000-0700-000004000000}"/>
    <hyperlink ref="E15" r:id="rId6" xr:uid="{00000000-0004-0000-0700-000005000000}"/>
    <hyperlink ref="E16" r:id="rId7" xr:uid="{00000000-0004-0000-0700-000006000000}"/>
    <hyperlink ref="E17" r:id="rId8" xr:uid="{00000000-0004-0000-0700-000007000000}"/>
    <hyperlink ref="E18" r:id="rId9" xr:uid="{00000000-0004-0000-0700-000008000000}"/>
    <hyperlink ref="E19" r:id="rId10" xr:uid="{00000000-0004-0000-0700-000009000000}"/>
    <hyperlink ref="E20" r:id="rId11" xr:uid="{00000000-0004-0000-0700-00000A000000}"/>
  </hyperlinks>
  <pageMargins left="0.7" right="0.7" top="0.75" bottom="0.75" header="0.3" footer="0.3"/>
  <legacyDrawing r:id="rId1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5"/>
  <sheetViews>
    <sheetView zoomScale="85" zoomScaleNormal="85" workbookViewId="0">
      <pane ySplit="6" topLeftCell="A19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7" width="13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45992</v>
      </c>
      <c r="G4" s="1064" t="s">
        <v>613</v>
      </c>
      <c r="H4" s="1065"/>
      <c r="I4" s="1065"/>
      <c r="J4" s="1065"/>
      <c r="K4" s="1065"/>
      <c r="L4" s="1065"/>
      <c r="M4" s="1065"/>
      <c r="N4" s="1065"/>
      <c r="O4" s="1065"/>
      <c r="P4" s="1065"/>
      <c r="Q4" s="1066"/>
      <c r="R4" s="1070" t="s">
        <v>598</v>
      </c>
      <c r="S4" s="1070"/>
      <c r="T4" s="1070"/>
      <c r="U4" s="1070"/>
      <c r="V4" s="1070"/>
      <c r="W4" s="1070"/>
      <c r="X4" s="1070"/>
      <c r="Y4" s="1049"/>
    </row>
    <row r="5" spans="1:29" ht="18.75" customHeight="1" thickBot="1" x14ac:dyDescent="0.3">
      <c r="G5" s="1067"/>
      <c r="H5" s="1068"/>
      <c r="I5" s="1068"/>
      <c r="J5" s="1068"/>
      <c r="K5" s="1068"/>
      <c r="L5" s="1068"/>
      <c r="M5" s="1068"/>
      <c r="N5" s="1068"/>
      <c r="O5" s="1068"/>
      <c r="P5" s="1068"/>
      <c r="Q5" s="1069"/>
      <c r="R5" s="1071" t="s">
        <v>613</v>
      </c>
      <c r="S5" s="1072"/>
      <c r="T5" s="1073" t="s">
        <v>599</v>
      </c>
      <c r="U5" s="1072"/>
      <c r="V5" s="1039" t="s">
        <v>600</v>
      </c>
      <c r="W5" s="1041" t="s">
        <v>601</v>
      </c>
      <c r="X5" s="1059" t="s">
        <v>602</v>
      </c>
      <c r="Y5" s="1052" t="s">
        <v>603</v>
      </c>
      <c r="AA5" s="1048" t="s">
        <v>604</v>
      </c>
      <c r="AB5" s="1049"/>
      <c r="AC5" s="105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39"/>
      <c r="W6" s="1041"/>
      <c r="X6" s="1060"/>
      <c r="Y6" s="1052"/>
      <c r="AA6" s="291" t="s">
        <v>76</v>
      </c>
      <c r="AB6" s="292" t="s">
        <v>77</v>
      </c>
      <c r="AC6" s="1052"/>
    </row>
    <row r="7" spans="1:29" ht="76.5" x14ac:dyDescent="0.2">
      <c r="A7" s="66">
        <v>1</v>
      </c>
      <c r="B7" s="67" t="s">
        <v>149</v>
      </c>
      <c r="C7" s="70" t="s">
        <v>270</v>
      </c>
      <c r="D7" s="104" t="s">
        <v>271</v>
      </c>
      <c r="E7" s="118" t="s">
        <v>272</v>
      </c>
      <c r="F7" s="99">
        <v>44927</v>
      </c>
      <c r="G7" s="119">
        <v>0</v>
      </c>
      <c r="H7" s="119">
        <v>281110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281110</v>
      </c>
      <c r="O7" s="67" t="s">
        <v>150</v>
      </c>
      <c r="P7" s="104"/>
      <c r="Q7" s="124">
        <f>H7-2*G7</f>
        <v>281110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0</v>
      </c>
      <c r="AB7" s="298">
        <f>(W7+H7)</f>
        <v>281110</v>
      </c>
      <c r="AC7" s="324">
        <f>Q7+Y7</f>
        <v>281110</v>
      </c>
    </row>
    <row r="8" spans="1:29" ht="140.25" x14ac:dyDescent="0.2">
      <c r="A8" s="66">
        <v>2</v>
      </c>
      <c r="B8" s="67" t="s">
        <v>149</v>
      </c>
      <c r="C8" s="67" t="s">
        <v>246</v>
      </c>
      <c r="D8" s="104" t="s">
        <v>435</v>
      </c>
      <c r="E8" s="113" t="s">
        <v>436</v>
      </c>
      <c r="F8" s="95">
        <v>44696</v>
      </c>
      <c r="G8" s="152">
        <v>0</v>
      </c>
      <c r="H8" s="152">
        <v>6723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6723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6723</v>
      </c>
      <c r="R8" s="417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5">
        <f t="shared" ref="Y8:Y26" si="9">-V8*2+W8</f>
        <v>0</v>
      </c>
      <c r="AA8" s="315">
        <f t="shared" ref="AA8:AB25" si="10">(V8+G8)</f>
        <v>0</v>
      </c>
      <c r="AB8" s="124">
        <f t="shared" si="10"/>
        <v>6723</v>
      </c>
      <c r="AC8" s="325">
        <f t="shared" ref="AC8:AC27" si="11">Q8+Y8</f>
        <v>6723</v>
      </c>
    </row>
    <row r="9" spans="1:29" ht="114.75" x14ac:dyDescent="0.2">
      <c r="A9" s="66">
        <v>3</v>
      </c>
      <c r="B9" s="67" t="s">
        <v>149</v>
      </c>
      <c r="C9" s="67" t="s">
        <v>440</v>
      </c>
      <c r="D9" s="104" t="s">
        <v>433</v>
      </c>
      <c r="E9" s="113" t="s">
        <v>434</v>
      </c>
      <c r="F9" s="95">
        <v>44805</v>
      </c>
      <c r="G9" s="152">
        <v>1417452</v>
      </c>
      <c r="H9" s="243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1417452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-2834904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9"/>
        <v>0</v>
      </c>
      <c r="AA9" s="315">
        <f>(V9+G9)</f>
        <v>1417452</v>
      </c>
      <c r="AB9" s="124">
        <f t="shared" si="10"/>
        <v>0</v>
      </c>
      <c r="AC9" s="325">
        <f>Q9+Y9</f>
        <v>-2834904</v>
      </c>
    </row>
    <row r="10" spans="1:29" ht="51" x14ac:dyDescent="0.2">
      <c r="A10" s="66">
        <v>4</v>
      </c>
      <c r="B10" s="67" t="s">
        <v>149</v>
      </c>
      <c r="C10" s="70" t="s">
        <v>276</v>
      </c>
      <c r="D10" s="151" t="s">
        <v>437</v>
      </c>
      <c r="E10" s="118" t="s">
        <v>278</v>
      </c>
      <c r="F10" s="99">
        <v>44927</v>
      </c>
      <c r="G10" s="153">
        <v>497</v>
      </c>
      <c r="H10" s="153">
        <v>164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497</v>
      </c>
      <c r="N10" s="67">
        <f t="shared" si="5"/>
        <v>164</v>
      </c>
      <c r="O10" s="67" t="s">
        <v>150</v>
      </c>
      <c r="P10" s="67"/>
      <c r="Q10" s="124">
        <f t="shared" si="6"/>
        <v>-830</v>
      </c>
      <c r="R10" s="464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5">
        <f t="shared" si="9"/>
        <v>0</v>
      </c>
      <c r="AA10" s="315">
        <f t="shared" si="10"/>
        <v>497</v>
      </c>
      <c r="AB10" s="124">
        <f t="shared" si="10"/>
        <v>164</v>
      </c>
      <c r="AC10" s="325">
        <f t="shared" si="11"/>
        <v>-830</v>
      </c>
    </row>
    <row r="11" spans="1:29" s="246" customFormat="1" ht="89.25" x14ac:dyDescent="0.2">
      <c r="A11" s="244">
        <v>5</v>
      </c>
      <c r="B11" s="104" t="s">
        <v>149</v>
      </c>
      <c r="C11" s="104" t="s">
        <v>337</v>
      </c>
      <c r="D11" s="104" t="s">
        <v>438</v>
      </c>
      <c r="E11" s="113" t="s">
        <v>333</v>
      </c>
      <c r="F11" s="247">
        <v>45108</v>
      </c>
      <c r="G11" s="248">
        <v>10354464</v>
      </c>
      <c r="H11" s="248">
        <v>64511</v>
      </c>
      <c r="I11" s="104" t="str">
        <f t="shared" si="0"/>
        <v>-</v>
      </c>
      <c r="J11" s="104" t="str">
        <f t="shared" si="1"/>
        <v>-</v>
      </c>
      <c r="K11" s="104" t="str">
        <f t="shared" si="2"/>
        <v>-</v>
      </c>
      <c r="L11" s="104" t="str">
        <f t="shared" si="3"/>
        <v>-</v>
      </c>
      <c r="M11" s="104">
        <f t="shared" si="4"/>
        <v>10354464</v>
      </c>
      <c r="N11" s="104">
        <f t="shared" si="5"/>
        <v>64511</v>
      </c>
      <c r="O11" s="104" t="s">
        <v>150</v>
      </c>
      <c r="P11" s="104"/>
      <c r="Q11" s="245">
        <f t="shared" si="6"/>
        <v>-20644417</v>
      </c>
      <c r="R11" s="464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5">
        <f t="shared" si="9"/>
        <v>0</v>
      </c>
      <c r="Z11"/>
      <c r="AA11" s="315">
        <f t="shared" si="10"/>
        <v>10354464</v>
      </c>
      <c r="AB11" s="124">
        <f t="shared" si="10"/>
        <v>64511</v>
      </c>
      <c r="AC11" s="325">
        <f t="shared" si="11"/>
        <v>-20644417</v>
      </c>
    </row>
    <row r="12" spans="1:29" ht="102" x14ac:dyDescent="0.2">
      <c r="A12" s="66">
        <v>6</v>
      </c>
      <c r="B12" s="67" t="s">
        <v>149</v>
      </c>
      <c r="C12" s="70" t="s">
        <v>338</v>
      </c>
      <c r="D12" s="151" t="s">
        <v>439</v>
      </c>
      <c r="E12" s="150" t="s">
        <v>441</v>
      </c>
      <c r="F12" s="249">
        <v>45108</v>
      </c>
      <c r="G12" s="153">
        <v>11439648</v>
      </c>
      <c r="H12" s="153">
        <v>234258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11439648</v>
      </c>
      <c r="N12" s="67">
        <f t="shared" si="5"/>
        <v>234258</v>
      </c>
      <c r="O12" s="67" t="s">
        <v>150</v>
      </c>
      <c r="P12" s="67"/>
      <c r="Q12" s="124">
        <f t="shared" si="6"/>
        <v>-22645038</v>
      </c>
      <c r="R12" s="464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5">
        <f t="shared" si="9"/>
        <v>0</v>
      </c>
      <c r="AA12" s="315">
        <f t="shared" si="10"/>
        <v>11439648</v>
      </c>
      <c r="AB12" s="124">
        <f t="shared" si="10"/>
        <v>234258</v>
      </c>
      <c r="AC12" s="325">
        <f t="shared" si="11"/>
        <v>-22645038</v>
      </c>
    </row>
    <row r="13" spans="1:29" ht="102" x14ac:dyDescent="0.2">
      <c r="A13" s="66">
        <v>7</v>
      </c>
      <c r="B13" s="67" t="s">
        <v>149</v>
      </c>
      <c r="C13" s="70" t="s">
        <v>339</v>
      </c>
      <c r="D13" s="151" t="s">
        <v>442</v>
      </c>
      <c r="E13" s="118" t="s">
        <v>334</v>
      </c>
      <c r="F13" s="99">
        <v>45108</v>
      </c>
      <c r="G13" s="71">
        <v>889248</v>
      </c>
      <c r="H13" s="71">
        <v>219711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889248</v>
      </c>
      <c r="N13" s="67">
        <f t="shared" si="5"/>
        <v>219711</v>
      </c>
      <c r="O13" s="67" t="s">
        <v>150</v>
      </c>
      <c r="P13" s="67"/>
      <c r="Q13" s="124">
        <f t="shared" si="6"/>
        <v>-1558785</v>
      </c>
      <c r="R13" s="464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5">
        <f t="shared" si="9"/>
        <v>0</v>
      </c>
      <c r="AA13" s="315">
        <f t="shared" si="10"/>
        <v>889248</v>
      </c>
      <c r="AB13" s="124">
        <f t="shared" si="10"/>
        <v>219711</v>
      </c>
      <c r="AC13" s="325">
        <f t="shared" si="11"/>
        <v>-1558785</v>
      </c>
    </row>
    <row r="14" spans="1:29" ht="140.25" x14ac:dyDescent="0.2">
      <c r="A14" s="66">
        <v>8</v>
      </c>
      <c r="B14" s="67" t="s">
        <v>149</v>
      </c>
      <c r="C14" s="70" t="s">
        <v>348</v>
      </c>
      <c r="D14" s="151" t="s">
        <v>443</v>
      </c>
      <c r="E14" s="118" t="s">
        <v>346</v>
      </c>
      <c r="F14" s="99">
        <v>44986</v>
      </c>
      <c r="G14" s="71">
        <v>500000</v>
      </c>
      <c r="H14" s="71">
        <v>6822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500000</v>
      </c>
      <c r="N14" s="67">
        <f t="shared" si="5"/>
        <v>6822</v>
      </c>
      <c r="O14" s="67" t="s">
        <v>150</v>
      </c>
      <c r="P14" s="67"/>
      <c r="Q14" s="124">
        <f t="shared" si="6"/>
        <v>-993178</v>
      </c>
      <c r="R14" s="464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5">
        <f t="shared" si="9"/>
        <v>0</v>
      </c>
      <c r="AA14" s="315">
        <f t="shared" si="10"/>
        <v>500000</v>
      </c>
      <c r="AB14" s="124">
        <f t="shared" si="10"/>
        <v>6822</v>
      </c>
      <c r="AC14" s="325">
        <f t="shared" si="11"/>
        <v>-993178</v>
      </c>
    </row>
    <row r="15" spans="1:29" ht="89.25" x14ac:dyDescent="0.2">
      <c r="A15" s="66">
        <v>9</v>
      </c>
      <c r="B15" s="67" t="s">
        <v>149</v>
      </c>
      <c r="C15" s="70" t="s">
        <v>339</v>
      </c>
      <c r="D15" s="151" t="s">
        <v>456</v>
      </c>
      <c r="E15" s="118" t="s">
        <v>402</v>
      </c>
      <c r="F15" s="99">
        <v>45474</v>
      </c>
      <c r="G15" s="71">
        <v>0</v>
      </c>
      <c r="H15" s="71">
        <v>889248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0</v>
      </c>
      <c r="N15" s="67">
        <f t="shared" si="5"/>
        <v>889248</v>
      </c>
      <c r="O15" s="67" t="s">
        <v>150</v>
      </c>
      <c r="P15" s="67"/>
      <c r="Q15" s="124">
        <f t="shared" si="6"/>
        <v>889248</v>
      </c>
      <c r="R15" s="464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5">
        <f t="shared" si="9"/>
        <v>0</v>
      </c>
      <c r="AA15" s="315">
        <f t="shared" si="10"/>
        <v>0</v>
      </c>
      <c r="AB15" s="124">
        <f t="shared" si="10"/>
        <v>889248</v>
      </c>
      <c r="AC15" s="325">
        <f t="shared" si="11"/>
        <v>889248</v>
      </c>
    </row>
    <row r="16" spans="1:29" ht="90" x14ac:dyDescent="0.2">
      <c r="A16" s="66">
        <v>10</v>
      </c>
      <c r="B16" s="67" t="s">
        <v>149</v>
      </c>
      <c r="C16" s="70" t="s">
        <v>337</v>
      </c>
      <c r="D16" s="151" t="s">
        <v>438</v>
      </c>
      <c r="E16" s="210" t="s">
        <v>403</v>
      </c>
      <c r="F16" s="99">
        <v>45474</v>
      </c>
      <c r="G16" s="71">
        <v>0</v>
      </c>
      <c r="H16" s="71">
        <v>10354464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>IF(YEAR($F16)&gt;2022,H16,"-")</f>
        <v>10354464</v>
      </c>
      <c r="O16" s="67" t="s">
        <v>150</v>
      </c>
      <c r="P16" s="67"/>
      <c r="Q16" s="124">
        <f t="shared" si="6"/>
        <v>10354464</v>
      </c>
      <c r="R16" s="464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5">
        <f t="shared" si="9"/>
        <v>0</v>
      </c>
      <c r="AA16" s="315">
        <f t="shared" si="10"/>
        <v>0</v>
      </c>
      <c r="AB16" s="124">
        <f t="shared" si="10"/>
        <v>10354464</v>
      </c>
      <c r="AC16" s="325">
        <f t="shared" si="11"/>
        <v>10354464</v>
      </c>
    </row>
    <row r="17" spans="1:29" ht="102" x14ac:dyDescent="0.2">
      <c r="A17" s="66">
        <v>11</v>
      </c>
      <c r="B17" s="67" t="s">
        <v>149</v>
      </c>
      <c r="C17" s="67" t="s">
        <v>338</v>
      </c>
      <c r="D17" s="104" t="s">
        <v>439</v>
      </c>
      <c r="E17" s="251" t="s">
        <v>404</v>
      </c>
      <c r="F17" s="99">
        <v>45474</v>
      </c>
      <c r="G17" s="67"/>
      <c r="H17" s="104">
        <v>11439648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0</v>
      </c>
      <c r="N17" s="67">
        <f t="shared" si="5"/>
        <v>11439648</v>
      </c>
      <c r="O17" s="67" t="s">
        <v>150</v>
      </c>
      <c r="P17" s="67"/>
      <c r="Q17" s="124">
        <f t="shared" si="6"/>
        <v>11439648</v>
      </c>
      <c r="R17" s="464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5">
        <f t="shared" si="9"/>
        <v>0</v>
      </c>
      <c r="AA17" s="315">
        <f t="shared" si="10"/>
        <v>0</v>
      </c>
      <c r="AB17" s="124">
        <f t="shared" si="10"/>
        <v>11439648</v>
      </c>
      <c r="AC17" s="325">
        <f t="shared" si="11"/>
        <v>11439648</v>
      </c>
    </row>
    <row r="18" spans="1:29" ht="76.5" x14ac:dyDescent="0.2">
      <c r="A18" s="66">
        <v>12</v>
      </c>
      <c r="B18" s="818" t="s">
        <v>149</v>
      </c>
      <c r="D18" s="257" t="s">
        <v>669</v>
      </c>
      <c r="E18" s="150" t="s">
        <v>670</v>
      </c>
      <c r="F18" s="816">
        <v>44986</v>
      </c>
      <c r="G18" s="817">
        <v>0</v>
      </c>
      <c r="H18" s="209">
        <v>1818000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0</v>
      </c>
      <c r="N18" s="67">
        <f t="shared" si="5"/>
        <v>1818000</v>
      </c>
      <c r="O18" s="67" t="s">
        <v>150</v>
      </c>
      <c r="P18" s="67"/>
      <c r="Q18" s="124">
        <f t="shared" si="6"/>
        <v>1818000</v>
      </c>
      <c r="R18" s="464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5">
        <f t="shared" si="9"/>
        <v>0</v>
      </c>
      <c r="AA18" s="315">
        <f t="shared" si="10"/>
        <v>0</v>
      </c>
      <c r="AB18" s="124">
        <f t="shared" si="10"/>
        <v>1818000</v>
      </c>
      <c r="AC18" s="325">
        <f t="shared" si="11"/>
        <v>1818000</v>
      </c>
    </row>
    <row r="19" spans="1:29" ht="120" x14ac:dyDescent="0.2">
      <c r="A19" s="66">
        <v>13</v>
      </c>
      <c r="B19" s="779" t="s">
        <v>149</v>
      </c>
      <c r="C19" s="794" t="s">
        <v>742</v>
      </c>
      <c r="D19" s="231" t="s">
        <v>741</v>
      </c>
      <c r="E19" s="150" t="s">
        <v>743</v>
      </c>
      <c r="F19" s="885">
        <v>45292</v>
      </c>
      <c r="G19" s="887">
        <v>19951</v>
      </c>
      <c r="H19" s="892">
        <v>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19951</v>
      </c>
      <c r="N19" s="67">
        <f t="shared" si="5"/>
        <v>0</v>
      </c>
      <c r="O19" s="67" t="s">
        <v>150</v>
      </c>
      <c r="P19" s="67"/>
      <c r="Q19" s="124">
        <f t="shared" si="6"/>
        <v>-39902</v>
      </c>
      <c r="R19" s="464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5">
        <f t="shared" si="9"/>
        <v>0</v>
      </c>
      <c r="AA19" s="315">
        <f t="shared" si="10"/>
        <v>19951</v>
      </c>
      <c r="AB19" s="124">
        <f t="shared" si="10"/>
        <v>0</v>
      </c>
      <c r="AC19" s="325">
        <f t="shared" si="11"/>
        <v>-39902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464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5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464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5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464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5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464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5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464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5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464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5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464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5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42" t="s">
        <v>62</v>
      </c>
      <c r="B27" s="1043"/>
      <c r="C27" s="1043"/>
      <c r="D27" s="1043"/>
      <c r="E27" s="1043"/>
      <c r="F27" s="1062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29"/>
      <c r="S27" s="330"/>
      <c r="T27" s="330"/>
      <c r="U27" s="330"/>
      <c r="V27" s="330"/>
      <c r="W27" s="330"/>
      <c r="X27" s="330"/>
      <c r="Y27" s="387"/>
      <c r="AA27" s="320"/>
      <c r="AB27" s="321"/>
      <c r="AC27" s="296">
        <f t="shared" si="11"/>
        <v>0</v>
      </c>
    </row>
    <row r="28" spans="1:29" ht="15.75" hidden="1" outlineLevel="1" thickBot="1" x14ac:dyDescent="0.25">
      <c r="A28" s="1042" t="s">
        <v>63</v>
      </c>
      <c r="B28" s="1043"/>
      <c r="C28" s="1043"/>
      <c r="D28" s="1043"/>
      <c r="E28" s="1043"/>
      <c r="F28" s="1062"/>
      <c r="G28" s="76">
        <f>K28+M28</f>
        <v>24621260</v>
      </c>
      <c r="H28" s="76">
        <f>L28+N28</f>
        <v>25314659</v>
      </c>
      <c r="I28" s="63"/>
      <c r="J28" s="252"/>
      <c r="K28" s="253">
        <f>SUM(K7:K26)</f>
        <v>1417452</v>
      </c>
      <c r="L28" s="253">
        <f>SUM(L7:L26)</f>
        <v>6723</v>
      </c>
      <c r="M28" s="253">
        <f>SUM(M7:M26)</f>
        <v>23203808</v>
      </c>
      <c r="N28" s="253">
        <f>SUM(N7:N26)</f>
        <v>25307936</v>
      </c>
      <c r="O28" s="252"/>
      <c r="P28" s="252"/>
      <c r="Q28" s="126">
        <f>SUM(Q7:Q26)</f>
        <v>-23927861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44" t="s">
        <v>74</v>
      </c>
      <c r="B29" s="1045"/>
      <c r="C29" s="1045"/>
      <c r="D29" s="1045"/>
      <c r="E29" s="1045"/>
      <c r="F29" s="1063"/>
      <c r="G29" s="77">
        <f>G27+G28</f>
        <v>24621260</v>
      </c>
      <c r="H29" s="77">
        <f>SUM(H27:H28)</f>
        <v>25314659</v>
      </c>
      <c r="I29" s="155"/>
      <c r="J29" s="155"/>
      <c r="K29" s="155"/>
      <c r="L29" s="155"/>
      <c r="M29" s="155"/>
      <c r="N29" s="155"/>
      <c r="O29" s="155"/>
      <c r="P29" s="155"/>
      <c r="Q29" s="155"/>
      <c r="R29" s="301"/>
      <c r="S29" s="301"/>
      <c r="T29" s="301"/>
      <c r="U29" s="301"/>
      <c r="V29" s="301"/>
      <c r="W29" s="301"/>
      <c r="Y29" s="302"/>
      <c r="AA29" s="465">
        <f>SUM(AA7:AA26)</f>
        <v>24621260</v>
      </c>
      <c r="AB29" s="473">
        <f>SUM(AB7:AB26)</f>
        <v>25314659</v>
      </c>
      <c r="AC29" s="322">
        <f>SUM(AC7:AC26)</f>
        <v>-23927861</v>
      </c>
    </row>
    <row r="30" spans="1:29" ht="20.25" customHeight="1" x14ac:dyDescent="0.2">
      <c r="A30" s="81" t="s">
        <v>160</v>
      </c>
      <c r="B30" s="84"/>
      <c r="C30" s="84"/>
      <c r="D30" s="84"/>
      <c r="E30" s="84"/>
      <c r="AB30" s="302">
        <f>AB29-AA29*2</f>
        <v>-23927861</v>
      </c>
    </row>
    <row r="31" spans="1:29" ht="38.25" customHeight="1" x14ac:dyDescent="0.2"/>
    <row r="32" spans="1:29" ht="38.25" customHeight="1" x14ac:dyDescent="0.2"/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Q7:Q28">
    <cfRule type="cellIs" dxfId="360" priority="21" operator="lessThan">
      <formula>0</formula>
    </cfRule>
    <cfRule type="cellIs" dxfId="359" priority="22" operator="greaterThan">
      <formula>0</formula>
    </cfRule>
  </conditionalFormatting>
  <conditionalFormatting sqref="R28:X28">
    <cfRule type="cellIs" dxfId="358" priority="4" operator="lessThan">
      <formula>0</formula>
    </cfRule>
    <cfRule type="cellIs" dxfId="357" priority="5" operator="greaterThan">
      <formula>0</formula>
    </cfRule>
  </conditionalFormatting>
  <conditionalFormatting sqref="R27:Y27">
    <cfRule type="cellIs" dxfId="356" priority="14" operator="lessThan">
      <formula>0</formula>
    </cfRule>
    <cfRule type="cellIs" dxfId="355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54" priority="2" operator="lessThan">
      <formula>0</formula>
    </cfRule>
    <cfRule type="cellIs" dxfId="353" priority="3" operator="greaterThan">
      <formula>0</formula>
    </cfRule>
  </conditionalFormatting>
  <conditionalFormatting sqref="AA27:AB27">
    <cfRule type="cellIs" dxfId="352" priority="6" operator="lessThan">
      <formula>0</formula>
    </cfRule>
    <cfRule type="cellIs" dxfId="351" priority="7" operator="greaterThan">
      <formula>0</formula>
    </cfRule>
  </conditionalFormatting>
  <conditionalFormatting sqref="AA28:AC28">
    <cfRule type="cellIs" dxfId="350" priority="11" operator="lessThan">
      <formula>0</formula>
    </cfRule>
    <cfRule type="cellIs" dxfId="349" priority="12" operator="greaterThan">
      <formula>0</formula>
    </cfRule>
  </conditionalFormatting>
  <conditionalFormatting sqref="AB30">
    <cfRule type="cellIs" dxfId="348" priority="9" operator="lessThan">
      <formula>0</formula>
    </cfRule>
    <cfRule type="cellIs" dxfId="347" priority="10" operator="greaterThan">
      <formula>0</formula>
    </cfRule>
  </conditionalFormatting>
  <conditionalFormatting sqref="AC7:AC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 xr:uid="{00000000-0002-0000-0800-000000000000}">
      <formula1>"áno,nie"</formula1>
    </dataValidation>
    <dataValidation type="custom" allowBlank="1" showErrorMessage="1" error="Hodnota musí byť vždy väčšia ako &quot;0&quot;. " sqref="R7:U26" xr:uid="{00000000-0002-0000-0800-000001000000}">
      <formula1>"&gt;0"</formula1>
    </dataValidation>
  </dataValidations>
  <hyperlinks>
    <hyperlink ref="E7" r:id="rId1" xr:uid="{00000000-0004-0000-0800-000000000000}"/>
    <hyperlink ref="E9" r:id="rId2" xr:uid="{00000000-0004-0000-0800-000001000000}"/>
    <hyperlink ref="E8" r:id="rId3" xr:uid="{00000000-0004-0000-0800-000002000000}"/>
    <hyperlink ref="E10" r:id="rId4" xr:uid="{00000000-0004-0000-0800-000003000000}"/>
    <hyperlink ref="E11" r:id="rId5" xr:uid="{00000000-0004-0000-0800-000004000000}"/>
    <hyperlink ref="E12" r:id="rId6" xr:uid="{00000000-0004-0000-0800-000005000000}"/>
    <hyperlink ref="E13" r:id="rId7" xr:uid="{00000000-0004-0000-0800-000006000000}"/>
    <hyperlink ref="E14" r:id="rId8" xr:uid="{00000000-0004-0000-0800-000007000000}"/>
    <hyperlink ref="E15" r:id="rId9" xr:uid="{00000000-0004-0000-0800-000008000000}"/>
    <hyperlink ref="E16" r:id="rId10" xr:uid="{00000000-0004-0000-0800-000009000000}"/>
    <hyperlink ref="E17" r:id="rId11" xr:uid="{00000000-0004-0000-0800-00000A000000}"/>
    <hyperlink ref="E18" r:id="rId12" xr:uid="{00000000-0004-0000-0800-00000B000000}"/>
    <hyperlink ref="E19" r:id="rId13" xr:uid="{00000000-0004-0000-0800-00000C000000}"/>
  </hyperlinks>
  <pageMargins left="0.7" right="0.7" top="0.75" bottom="0.75" header="0.3" footer="0.3"/>
  <pageSetup paperSize="9" orientation="portrait" r:id="rId14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39</vt:i4>
      </vt:variant>
    </vt:vector>
  </HeadingPairs>
  <TitlesOfParts>
    <vt:vector size="39" baseType="lpstr">
      <vt:lpstr>Malá kalkulačka</vt:lpstr>
      <vt:lpstr>Virtuálny účet detailný prehľad</vt:lpstr>
      <vt:lpstr>Virtuálny účet celkový</vt:lpstr>
      <vt:lpstr>Virtuálny účet - predbežný</vt:lpstr>
      <vt:lpstr>MH </vt:lpstr>
      <vt:lpstr>MF</vt:lpstr>
      <vt:lpstr>MV</vt:lpstr>
      <vt:lpstr>MD</vt:lpstr>
      <vt:lpstr>MPRV</vt:lpstr>
      <vt:lpstr>MO</vt:lpstr>
      <vt:lpstr>MS</vt:lpstr>
      <vt:lpstr>MZVEZ</vt:lpstr>
      <vt:lpstr>MPSVR</vt:lpstr>
      <vt:lpstr>MŽP</vt:lpstr>
      <vt:lpstr>MŠVVŠ</vt:lpstr>
      <vt:lpstr>MZ</vt:lpstr>
      <vt:lpstr>MK</vt:lpstr>
      <vt:lpstr>MIRRI</vt:lpstr>
      <vt:lpstr>Úrad vlády</vt:lpstr>
      <vt:lpstr>PV pre L</vt:lpstr>
      <vt:lpstr>PMÚ</vt:lpstr>
      <vt:lpstr>ŠÚ</vt:lpstr>
      <vt:lpstr>ÚGKK</vt:lpstr>
      <vt:lpstr>ÚJD</vt:lpstr>
      <vt:lpstr>ÚNMS</vt:lpstr>
      <vt:lpstr>ÚREKPS</vt:lpstr>
      <vt:lpstr>ÚRSO</vt:lpstr>
      <vt:lpstr>ÚVO</vt:lpstr>
      <vt:lpstr>ÚPV</vt:lpstr>
      <vt:lpstr>SŠHR</vt:lpstr>
      <vt:lpstr>NBÚ</vt:lpstr>
      <vt:lpstr>NBS</vt:lpstr>
      <vt:lpstr>ÚOOÚ</vt:lpstr>
      <vt:lpstr>GP</vt:lpstr>
      <vt:lpstr>NKÚ</vt:lpstr>
      <vt:lpstr>MCRŠ</vt:lpstr>
      <vt:lpstr>NRSR</vt:lpstr>
      <vt:lpstr>Dotknuté subjekty</vt:lpstr>
      <vt:lpstr>vstupy</vt:lpstr>
    </vt:vector>
  </TitlesOfParts>
  <Company>Deloitte Central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Hluskova Tatiana</dc:creator>
  <cp:lastModifiedBy>Gallo Richard</cp:lastModifiedBy>
  <dcterms:created xsi:type="dcterms:W3CDTF">2014-07-30T13:24:38Z</dcterms:created>
  <dcterms:modified xsi:type="dcterms:W3CDTF">2025-11-28T06:57:32Z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2025-11-27T12:46:27Z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a7a2c86c-31a6-412f-afd5-151231127950</vt:lpwstr>
  </property>
  <property fmtid="{D5CDD505-2E9C-101B-9397-08002B2CF9AE}" pid="7" name="MSIP_Label_defa4170-0d19-0005-0004-bc88714345d2_ActionId">
    <vt:lpwstr>2fbde45a-cc83-42af-8cdd-1443fd89aa45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