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780042E-763D-4DE6-9588-9C4F4AD3B2CF}" xr6:coauthVersionLast="47" xr6:coauthVersionMax="47" xr10:uidLastSave="{00000000-0000-0000-0000-000000000000}"/>
  <bookViews>
    <workbookView xWindow="-120" yWindow="-120" windowWidth="29040" windowHeight="15720" tabRatio="764" xr2:uid="{00000000-000D-0000-FFFF-FFFF00000000}"/>
  </bookViews>
  <sheets>
    <sheet name="ID spoločnosti" sheetId="32" r:id="rId1"/>
    <sheet name="Ročná správa-sumár" sheetId="33" r:id="rId2"/>
    <sheet name="§14a ods. 1 písm.a) - BA a MN" sheetId="25" r:id="rId3"/>
    <sheet name="§14a ods. 1 písm.b) - CNG a LNG" sheetId="31" r:id="rId4"/>
    <sheet name="RFNBO z výroby+SAF" sheetId="34" r:id="rId5"/>
    <sheet name="Kredity z E+prevod podľa §14cc" sheetId="37" r:id="rId6"/>
    <sheet name="Ciele" sheetId="30" r:id="rId7"/>
  </sheets>
  <definedNames>
    <definedName name="TM1REBUILDOPTION">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33" l="1"/>
  <c r="C28" i="37" l="1"/>
  <c r="H48" i="33" l="1"/>
  <c r="H41" i="33"/>
  <c r="H47" i="33"/>
  <c r="H40" i="33"/>
  <c r="F349" i="37" l="1" a="1"/>
  <c r="F349" i="37" s="1"/>
  <c r="D349" i="37"/>
  <c r="F348" i="37" a="1"/>
  <c r="F348" i="37" s="1"/>
  <c r="D348" i="37"/>
  <c r="F347" i="37" a="1"/>
  <c r="F347" i="37" s="1"/>
  <c r="D347" i="37"/>
  <c r="F346" i="37" a="1"/>
  <c r="F346" i="37" s="1"/>
  <c r="D346" i="37"/>
  <c r="F345" i="37" a="1"/>
  <c r="F345" i="37" s="1"/>
  <c r="D345" i="37"/>
  <c r="F344" i="37" a="1"/>
  <c r="F344" i="37" s="1"/>
  <c r="D344" i="37"/>
  <c r="F343" i="37" a="1"/>
  <c r="F343" i="37" s="1"/>
  <c r="D343" i="37"/>
  <c r="F342" i="37" a="1"/>
  <c r="F342" i="37" s="1"/>
  <c r="D342" i="37"/>
  <c r="F341" i="37" a="1"/>
  <c r="F341" i="37" s="1"/>
  <c r="D341" i="37"/>
  <c r="F340" i="37" a="1"/>
  <c r="F340" i="37" s="1"/>
  <c r="D340" i="37"/>
  <c r="F339" i="37" a="1"/>
  <c r="F339" i="37" s="1"/>
  <c r="D339" i="37"/>
  <c r="F338" i="37" a="1"/>
  <c r="F338" i="37" s="1"/>
  <c r="D338" i="37"/>
  <c r="F337" i="37" a="1"/>
  <c r="F337" i="37" s="1"/>
  <c r="D337" i="37"/>
  <c r="F336" i="37" a="1"/>
  <c r="F336" i="37" s="1"/>
  <c r="D336" i="37"/>
  <c r="F335" i="37" a="1"/>
  <c r="F335" i="37" s="1"/>
  <c r="D335" i="37"/>
  <c r="F334" i="37" a="1"/>
  <c r="F334" i="37" s="1"/>
  <c r="D334" i="37"/>
  <c r="F333" i="37" a="1"/>
  <c r="F333" i="37" s="1"/>
  <c r="D333" i="37"/>
  <c r="F332" i="37" a="1"/>
  <c r="F332" i="37" s="1"/>
  <c r="D332" i="37"/>
  <c r="F331" i="37" a="1"/>
  <c r="F331" i="37" s="1"/>
  <c r="D331" i="37"/>
  <c r="F330" i="37" a="1"/>
  <c r="F330" i="37" s="1"/>
  <c r="D330" i="37"/>
  <c r="F329" i="37" a="1"/>
  <c r="F329" i="37" s="1"/>
  <c r="D329" i="37"/>
  <c r="F328" i="37" a="1"/>
  <c r="F328" i="37" s="1"/>
  <c r="D328" i="37"/>
  <c r="F327" i="37" a="1"/>
  <c r="F327" i="37" s="1"/>
  <c r="D327" i="37"/>
  <c r="F326" i="37" a="1"/>
  <c r="F326" i="37" s="1"/>
  <c r="D326" i="37"/>
  <c r="F325" i="37" a="1"/>
  <c r="F325" i="37" s="1"/>
  <c r="D325" i="37"/>
  <c r="F324" i="37" a="1"/>
  <c r="F324" i="37" s="1"/>
  <c r="D324" i="37"/>
  <c r="F323" i="37" a="1"/>
  <c r="F323" i="37" s="1"/>
  <c r="D323" i="37"/>
  <c r="F322" i="37" a="1"/>
  <c r="F322" i="37" s="1"/>
  <c r="D322" i="37"/>
  <c r="F321" i="37" a="1"/>
  <c r="F321" i="37" s="1"/>
  <c r="D321" i="37"/>
  <c r="F320" i="37" a="1"/>
  <c r="F320" i="37" s="1"/>
  <c r="D320" i="37"/>
  <c r="F319" i="37" a="1"/>
  <c r="F319" i="37" s="1"/>
  <c r="D319" i="37"/>
  <c r="F318" i="37" a="1"/>
  <c r="F318" i="37" s="1"/>
  <c r="D318" i="37"/>
  <c r="F317" i="37" a="1"/>
  <c r="F317" i="37" s="1"/>
  <c r="D317" i="37"/>
  <c r="F316" i="37" a="1"/>
  <c r="F316" i="37" s="1"/>
  <c r="D316" i="37"/>
  <c r="F315" i="37" a="1"/>
  <c r="F315" i="37" s="1"/>
  <c r="D315" i="37"/>
  <c r="F314" i="37" a="1"/>
  <c r="F314" i="37" s="1"/>
  <c r="D314" i="37"/>
  <c r="F313" i="37" a="1"/>
  <c r="F313" i="37" s="1"/>
  <c r="D313" i="37"/>
  <c r="F312" i="37" a="1"/>
  <c r="F312" i="37" s="1"/>
  <c r="D312" i="37"/>
  <c r="F311" i="37" a="1"/>
  <c r="F311" i="37" s="1"/>
  <c r="D311" i="37"/>
  <c r="F310" i="37" a="1"/>
  <c r="F310" i="37" s="1"/>
  <c r="D310" i="37"/>
  <c r="F309" i="37" a="1"/>
  <c r="F309" i="37" s="1"/>
  <c r="D309" i="37"/>
  <c r="F308" i="37" a="1"/>
  <c r="F308" i="37" s="1"/>
  <c r="D308" i="37"/>
  <c r="F307" i="37" a="1"/>
  <c r="F307" i="37" s="1"/>
  <c r="D307" i="37"/>
  <c r="F306" i="37" a="1"/>
  <c r="F306" i="37" s="1"/>
  <c r="D306" i="37"/>
  <c r="F305" i="37" a="1"/>
  <c r="F305" i="37" s="1"/>
  <c r="D305" i="37"/>
  <c r="F304" i="37" a="1"/>
  <c r="F304" i="37" s="1"/>
  <c r="D304" i="37"/>
  <c r="F303" i="37" a="1"/>
  <c r="F303" i="37" s="1"/>
  <c r="D303" i="37"/>
  <c r="F302" i="37" a="1"/>
  <c r="F302" i="37" s="1"/>
  <c r="D302" i="37"/>
  <c r="F301" i="37" a="1"/>
  <c r="F301" i="37" s="1"/>
  <c r="D301" i="37"/>
  <c r="F300" i="37" a="1"/>
  <c r="F300" i="37" s="1"/>
  <c r="D300" i="37"/>
  <c r="F299" i="37" a="1"/>
  <c r="F299" i="37" s="1"/>
  <c r="D299" i="37"/>
  <c r="F298" i="37" a="1"/>
  <c r="F298" i="37" s="1"/>
  <c r="D298" i="37"/>
  <c r="F297" i="37" a="1"/>
  <c r="F297" i="37" s="1"/>
  <c r="D297" i="37"/>
  <c r="F296" i="37" a="1"/>
  <c r="F296" i="37" s="1"/>
  <c r="D296" i="37"/>
  <c r="F295" i="37" a="1"/>
  <c r="F295" i="37" s="1"/>
  <c r="D295" i="37"/>
  <c r="F294" i="37" a="1"/>
  <c r="F294" i="37" s="1"/>
  <c r="D294" i="37"/>
  <c r="F293" i="37" a="1"/>
  <c r="F293" i="37" s="1"/>
  <c r="D293" i="37"/>
  <c r="F292" i="37" a="1"/>
  <c r="F292" i="37" s="1"/>
  <c r="D292" i="37"/>
  <c r="F291" i="37" a="1"/>
  <c r="F291" i="37" s="1"/>
  <c r="D291" i="37"/>
  <c r="F290" i="37" a="1"/>
  <c r="F290" i="37" s="1"/>
  <c r="D290" i="37"/>
  <c r="F289" i="37" a="1"/>
  <c r="F289" i="37" s="1"/>
  <c r="D289" i="37"/>
  <c r="F288" i="37" a="1"/>
  <c r="F288" i="37" s="1"/>
  <c r="D288" i="37"/>
  <c r="F287" i="37" a="1"/>
  <c r="F287" i="37" s="1"/>
  <c r="D287" i="37"/>
  <c r="F286" i="37" a="1"/>
  <c r="F286" i="37" s="1"/>
  <c r="D286" i="37"/>
  <c r="F285" i="37" a="1"/>
  <c r="F285" i="37" s="1"/>
  <c r="D285" i="37"/>
  <c r="F284" i="37" a="1"/>
  <c r="F284" i="37" s="1"/>
  <c r="D284" i="37"/>
  <c r="F283" i="37" a="1"/>
  <c r="F283" i="37" s="1"/>
  <c r="D283" i="37"/>
  <c r="F282" i="37" a="1"/>
  <c r="F282" i="37" s="1"/>
  <c r="D282" i="37"/>
  <c r="F281" i="37" a="1"/>
  <c r="F281" i="37" s="1"/>
  <c r="D281" i="37"/>
  <c r="F280" i="37" a="1"/>
  <c r="F280" i="37" s="1"/>
  <c r="D280" i="37"/>
  <c r="F279" i="37" a="1"/>
  <c r="F279" i="37" s="1"/>
  <c r="D279" i="37"/>
  <c r="F278" i="37" a="1"/>
  <c r="F278" i="37" s="1"/>
  <c r="D278" i="37"/>
  <c r="F277" i="37" a="1"/>
  <c r="F277" i="37" s="1"/>
  <c r="D277" i="37"/>
  <c r="F276" i="37" a="1"/>
  <c r="F276" i="37" s="1"/>
  <c r="D276" i="37"/>
  <c r="F275" i="37" a="1"/>
  <c r="F275" i="37" s="1"/>
  <c r="D275" i="37"/>
  <c r="F274" i="37" a="1"/>
  <c r="F274" i="37" s="1"/>
  <c r="D274" i="37"/>
  <c r="F273" i="37" a="1"/>
  <c r="F273" i="37" s="1"/>
  <c r="D273" i="37"/>
  <c r="F272" i="37" a="1"/>
  <c r="F272" i="37" s="1"/>
  <c r="D272" i="37"/>
  <c r="F271" i="37" a="1"/>
  <c r="F271" i="37" s="1"/>
  <c r="D271" i="37"/>
  <c r="F270" i="37" a="1"/>
  <c r="F270" i="37" s="1"/>
  <c r="D270" i="37"/>
  <c r="F269" i="37" a="1"/>
  <c r="F269" i="37" s="1"/>
  <c r="D269" i="37"/>
  <c r="F268" i="37" a="1"/>
  <c r="F268" i="37" s="1"/>
  <c r="D268" i="37"/>
  <c r="F267" i="37" a="1"/>
  <c r="F267" i="37" s="1"/>
  <c r="D267" i="37"/>
  <c r="F266" i="37" a="1"/>
  <c r="F266" i="37" s="1"/>
  <c r="D266" i="37"/>
  <c r="F265" i="37" a="1"/>
  <c r="F265" i="37" s="1"/>
  <c r="D265" i="37"/>
  <c r="F264" i="37" a="1"/>
  <c r="F264" i="37" s="1"/>
  <c r="D264" i="37"/>
  <c r="F263" i="37" a="1"/>
  <c r="F263" i="37" s="1"/>
  <c r="D263" i="37"/>
  <c r="F262" i="37" a="1"/>
  <c r="F262" i="37" s="1"/>
  <c r="D262" i="37"/>
  <c r="F261" i="37" a="1"/>
  <c r="F261" i="37" s="1"/>
  <c r="D261" i="37"/>
  <c r="F260" i="37" a="1"/>
  <c r="F260" i="37" s="1"/>
  <c r="D260" i="37"/>
  <c r="F259" i="37" a="1"/>
  <c r="F259" i="37" s="1"/>
  <c r="D259" i="37"/>
  <c r="F258" i="37" a="1"/>
  <c r="F258" i="37" s="1"/>
  <c r="D258" i="37"/>
  <c r="F257" i="37" a="1"/>
  <c r="F257" i="37" s="1"/>
  <c r="D257" i="37"/>
  <c r="F256" i="37" a="1"/>
  <c r="F256" i="37" s="1"/>
  <c r="D256" i="37"/>
  <c r="F255" i="37" a="1"/>
  <c r="F255" i="37" s="1"/>
  <c r="D255" i="37"/>
  <c r="F254" i="37" a="1"/>
  <c r="F254" i="37" s="1"/>
  <c r="D254" i="37"/>
  <c r="F253" i="37" a="1"/>
  <c r="F253" i="37" s="1"/>
  <c r="D253" i="37"/>
  <c r="F252" i="37" a="1"/>
  <c r="F252" i="37" s="1"/>
  <c r="D252" i="37"/>
  <c r="F251" i="37" a="1"/>
  <c r="F251" i="37" s="1"/>
  <c r="D251" i="37"/>
  <c r="F250" i="37" a="1"/>
  <c r="F250" i="37" s="1"/>
  <c r="D250" i="37"/>
  <c r="F249" i="37" a="1"/>
  <c r="F249" i="37" s="1"/>
  <c r="D249" i="37"/>
  <c r="F248" i="37" a="1"/>
  <c r="F248" i="37" s="1"/>
  <c r="D248" i="37"/>
  <c r="F247" i="37" a="1"/>
  <c r="F247" i="37" s="1"/>
  <c r="D247" i="37"/>
  <c r="F246" i="37" a="1"/>
  <c r="F246" i="37" s="1"/>
  <c r="D246" i="37"/>
  <c r="F245" i="37" a="1"/>
  <c r="F245" i="37" s="1"/>
  <c r="D245" i="37"/>
  <c r="F244" i="37" a="1"/>
  <c r="F244" i="37" s="1"/>
  <c r="D244" i="37"/>
  <c r="F243" i="37" a="1"/>
  <c r="F243" i="37" s="1"/>
  <c r="D243" i="37"/>
  <c r="F242" i="37" a="1"/>
  <c r="F242" i="37" s="1"/>
  <c r="D242" i="37"/>
  <c r="F241" i="37" a="1"/>
  <c r="F241" i="37" s="1"/>
  <c r="D241" i="37"/>
  <c r="F240" i="37" a="1"/>
  <c r="F240" i="37" s="1"/>
  <c r="D240" i="37"/>
  <c r="F239" i="37" a="1"/>
  <c r="F239" i="37" s="1"/>
  <c r="D239" i="37"/>
  <c r="F238" i="37" a="1"/>
  <c r="F238" i="37" s="1"/>
  <c r="D238" i="37"/>
  <c r="F237" i="37" a="1"/>
  <c r="F237" i="37" s="1"/>
  <c r="D237" i="37"/>
  <c r="F236" i="37" a="1"/>
  <c r="F236" i="37" s="1"/>
  <c r="D236" i="37"/>
  <c r="F235" i="37" a="1"/>
  <c r="F235" i="37" s="1"/>
  <c r="D235" i="37"/>
  <c r="F234" i="37" a="1"/>
  <c r="F234" i="37" s="1"/>
  <c r="D234" i="37"/>
  <c r="F233" i="37" a="1"/>
  <c r="F233" i="37" s="1"/>
  <c r="D233" i="37"/>
  <c r="F232" i="37" a="1"/>
  <c r="F232" i="37" s="1"/>
  <c r="D232" i="37"/>
  <c r="F231" i="37" a="1"/>
  <c r="F231" i="37" s="1"/>
  <c r="D231" i="37"/>
  <c r="F230" i="37" a="1"/>
  <c r="F230" i="37" s="1"/>
  <c r="D230" i="37"/>
  <c r="F229" i="37" a="1"/>
  <c r="F229" i="37" s="1"/>
  <c r="D229" i="37"/>
  <c r="F228" i="37" a="1"/>
  <c r="F228" i="37" s="1"/>
  <c r="D228" i="37"/>
  <c r="F227" i="37" a="1"/>
  <c r="F227" i="37" s="1"/>
  <c r="D227" i="37"/>
  <c r="F226" i="37" a="1"/>
  <c r="F226" i="37" s="1"/>
  <c r="D226" i="37"/>
  <c r="F225" i="37" a="1"/>
  <c r="F225" i="37" s="1"/>
  <c r="D225" i="37"/>
  <c r="F224" i="37" a="1"/>
  <c r="F224" i="37" s="1"/>
  <c r="D224" i="37"/>
  <c r="F223" i="37" a="1"/>
  <c r="F223" i="37" s="1"/>
  <c r="D223" i="37"/>
  <c r="F222" i="37" a="1"/>
  <c r="F222" i="37" s="1"/>
  <c r="D222" i="37"/>
  <c r="F221" i="37" a="1"/>
  <c r="F221" i="37" s="1"/>
  <c r="D221" i="37"/>
  <c r="F220" i="37" a="1"/>
  <c r="F220" i="37" s="1"/>
  <c r="D220" i="37"/>
  <c r="F219" i="37" a="1"/>
  <c r="F219" i="37" s="1"/>
  <c r="D219" i="37"/>
  <c r="F218" i="37" a="1"/>
  <c r="F218" i="37" s="1"/>
  <c r="D218" i="37"/>
  <c r="F217" i="37" a="1"/>
  <c r="F217" i="37" s="1"/>
  <c r="D217" i="37"/>
  <c r="F216" i="37" a="1"/>
  <c r="F216" i="37" s="1"/>
  <c r="D216" i="37"/>
  <c r="F215" i="37" a="1"/>
  <c r="F215" i="37" s="1"/>
  <c r="D215" i="37"/>
  <c r="F214" i="37" a="1"/>
  <c r="F214" i="37" s="1"/>
  <c r="D214" i="37"/>
  <c r="F213" i="37" a="1"/>
  <c r="F213" i="37" s="1"/>
  <c r="D213" i="37"/>
  <c r="F212" i="37" a="1"/>
  <c r="F212" i="37" s="1"/>
  <c r="D212" i="37"/>
  <c r="F211" i="37" a="1"/>
  <c r="F211" i="37" s="1"/>
  <c r="D211" i="37"/>
  <c r="F210" i="37" a="1"/>
  <c r="F210" i="37" s="1"/>
  <c r="D210" i="37"/>
  <c r="F209" i="37" a="1"/>
  <c r="F209" i="37" s="1"/>
  <c r="D209" i="37"/>
  <c r="F208" i="37" a="1"/>
  <c r="F208" i="37" s="1"/>
  <c r="D208" i="37"/>
  <c r="F207" i="37" a="1"/>
  <c r="F207" i="37" s="1"/>
  <c r="D207" i="37"/>
  <c r="F206" i="37" a="1"/>
  <c r="F206" i="37" s="1"/>
  <c r="D206" i="37"/>
  <c r="F205" i="37" a="1"/>
  <c r="F205" i="37" s="1"/>
  <c r="D205" i="37"/>
  <c r="F204" i="37" a="1"/>
  <c r="F204" i="37" s="1"/>
  <c r="D204" i="37"/>
  <c r="F203" i="37" a="1"/>
  <c r="F203" i="37" s="1"/>
  <c r="D203" i="37"/>
  <c r="F202" i="37" a="1"/>
  <c r="F202" i="37" s="1"/>
  <c r="D202" i="37"/>
  <c r="F201" i="37" a="1"/>
  <c r="F201" i="37" s="1"/>
  <c r="D201" i="37"/>
  <c r="F200" i="37" a="1"/>
  <c r="F200" i="37" s="1"/>
  <c r="D200" i="37"/>
  <c r="F199" i="37" a="1"/>
  <c r="F199" i="37" s="1"/>
  <c r="D199" i="37"/>
  <c r="F198" i="37" a="1"/>
  <c r="F198" i="37" s="1"/>
  <c r="D198" i="37"/>
  <c r="F197" i="37" a="1"/>
  <c r="F197" i="37" s="1"/>
  <c r="D197" i="37"/>
  <c r="F196" i="37" a="1"/>
  <c r="F196" i="37" s="1"/>
  <c r="D196" i="37"/>
  <c r="F195" i="37" a="1"/>
  <c r="F195" i="37" s="1"/>
  <c r="D195" i="37"/>
  <c r="F194" i="37" a="1"/>
  <c r="F194" i="37" s="1"/>
  <c r="D194" i="37"/>
  <c r="F193" i="37" a="1"/>
  <c r="F193" i="37" s="1"/>
  <c r="D193" i="37"/>
  <c r="F192" i="37" a="1"/>
  <c r="F192" i="37" s="1"/>
  <c r="D192" i="37"/>
  <c r="F191" i="37" a="1"/>
  <c r="F191" i="37" s="1"/>
  <c r="D191" i="37"/>
  <c r="F190" i="37" a="1"/>
  <c r="F190" i="37" s="1"/>
  <c r="D190" i="37"/>
  <c r="F189" i="37" a="1"/>
  <c r="F189" i="37" s="1"/>
  <c r="D189" i="37"/>
  <c r="F188" i="37" a="1"/>
  <c r="F188" i="37" s="1"/>
  <c r="D188" i="37"/>
  <c r="F187" i="37" a="1"/>
  <c r="F187" i="37" s="1"/>
  <c r="D187" i="37"/>
  <c r="F186" i="37" a="1"/>
  <c r="F186" i="37" s="1"/>
  <c r="D186" i="37"/>
  <c r="F185" i="37" a="1"/>
  <c r="F185" i="37" s="1"/>
  <c r="D185" i="37"/>
  <c r="F184" i="37" a="1"/>
  <c r="F184" i="37" s="1"/>
  <c r="D184" i="37"/>
  <c r="F183" i="37" a="1"/>
  <c r="F183" i="37" s="1"/>
  <c r="D183" i="37"/>
  <c r="F182" i="37" a="1"/>
  <c r="F182" i="37" s="1"/>
  <c r="D182" i="37"/>
  <c r="F181" i="37" a="1"/>
  <c r="F181" i="37" s="1"/>
  <c r="D181" i="37"/>
  <c r="F180" i="37" a="1"/>
  <c r="F180" i="37" s="1"/>
  <c r="D180" i="37"/>
  <c r="F179" i="37" a="1"/>
  <c r="F179" i="37" s="1"/>
  <c r="D179" i="37"/>
  <c r="F178" i="37" a="1"/>
  <c r="F178" i="37" s="1"/>
  <c r="D178" i="37"/>
  <c r="F177" i="37" a="1"/>
  <c r="F177" i="37" s="1"/>
  <c r="D177" i="37"/>
  <c r="F176" i="37" a="1"/>
  <c r="F176" i="37" s="1"/>
  <c r="D176" i="37"/>
  <c r="F175" i="37" a="1"/>
  <c r="F175" i="37" s="1"/>
  <c r="D175" i="37"/>
  <c r="F174" i="37" a="1"/>
  <c r="F174" i="37" s="1"/>
  <c r="D174" i="37"/>
  <c r="F173" i="37" a="1"/>
  <c r="F173" i="37" s="1"/>
  <c r="D173" i="37"/>
  <c r="F172" i="37" a="1"/>
  <c r="F172" i="37" s="1"/>
  <c r="D172" i="37"/>
  <c r="F171" i="37" a="1"/>
  <c r="F171" i="37" s="1"/>
  <c r="D171" i="37"/>
  <c r="F170" i="37" a="1"/>
  <c r="F170" i="37" s="1"/>
  <c r="D170" i="37"/>
  <c r="F169" i="37" a="1"/>
  <c r="F169" i="37" s="1"/>
  <c r="D169" i="37"/>
  <c r="F168" i="37" a="1"/>
  <c r="F168" i="37" s="1"/>
  <c r="D168" i="37"/>
  <c r="F167" i="37" a="1"/>
  <c r="F167" i="37" s="1"/>
  <c r="D167" i="37"/>
  <c r="F166" i="37" a="1"/>
  <c r="F166" i="37" s="1"/>
  <c r="D166" i="37"/>
  <c r="F165" i="37" a="1"/>
  <c r="F165" i="37" s="1"/>
  <c r="D165" i="37"/>
  <c r="F164" i="37" a="1"/>
  <c r="F164" i="37" s="1"/>
  <c r="D164" i="37"/>
  <c r="F163" i="37" a="1"/>
  <c r="F163" i="37" s="1"/>
  <c r="D163" i="37"/>
  <c r="F162" i="37" a="1"/>
  <c r="F162" i="37" s="1"/>
  <c r="D162" i="37"/>
  <c r="F161" i="37" a="1"/>
  <c r="F161" i="37" s="1"/>
  <c r="D161" i="37"/>
  <c r="F160" i="37" a="1"/>
  <c r="F160" i="37" s="1"/>
  <c r="D160" i="37"/>
  <c r="F159" i="37" a="1"/>
  <c r="F159" i="37" s="1"/>
  <c r="D159" i="37"/>
  <c r="F158" i="37" a="1"/>
  <c r="F158" i="37" s="1"/>
  <c r="D158" i="37"/>
  <c r="F157" i="37" a="1"/>
  <c r="F157" i="37" s="1"/>
  <c r="D157" i="37"/>
  <c r="F156" i="37" a="1"/>
  <c r="F156" i="37" s="1"/>
  <c r="D156" i="37"/>
  <c r="F155" i="37" a="1"/>
  <c r="F155" i="37" s="1"/>
  <c r="D155" i="37"/>
  <c r="F154" i="37" a="1"/>
  <c r="F154" i="37" s="1"/>
  <c r="D154" i="37"/>
  <c r="F153" i="37" a="1"/>
  <c r="F153" i="37" s="1"/>
  <c r="D153" i="37"/>
  <c r="F152" i="37" a="1"/>
  <c r="F152" i="37" s="1"/>
  <c r="D152" i="37"/>
  <c r="F151" i="37" a="1"/>
  <c r="F151" i="37" s="1"/>
  <c r="D151" i="37"/>
  <c r="F150" i="37" a="1"/>
  <c r="F150" i="37" s="1"/>
  <c r="D150" i="37"/>
  <c r="F149" i="37" a="1"/>
  <c r="F149" i="37" s="1"/>
  <c r="D149" i="37"/>
  <c r="F148" i="37" a="1"/>
  <c r="F148" i="37" s="1"/>
  <c r="D148" i="37"/>
  <c r="F147" i="37" a="1"/>
  <c r="F147" i="37" s="1"/>
  <c r="D147" i="37"/>
  <c r="F146" i="37" a="1"/>
  <c r="F146" i="37" s="1"/>
  <c r="D146" i="37"/>
  <c r="F145" i="37" a="1"/>
  <c r="F145" i="37" s="1"/>
  <c r="D145" i="37"/>
  <c r="F144" i="37" a="1"/>
  <c r="F144" i="37" s="1"/>
  <c r="D144" i="37"/>
  <c r="F143" i="37" a="1"/>
  <c r="F143" i="37" s="1"/>
  <c r="D143" i="37"/>
  <c r="F142" i="37" a="1"/>
  <c r="F142" i="37" s="1"/>
  <c r="D142" i="37"/>
  <c r="F141" i="37" a="1"/>
  <c r="F141" i="37" s="1"/>
  <c r="D141" i="37"/>
  <c r="F140" i="37" a="1"/>
  <c r="F140" i="37" s="1"/>
  <c r="D140" i="37"/>
  <c r="F139" i="37" a="1"/>
  <c r="F139" i="37" s="1"/>
  <c r="D139" i="37"/>
  <c r="F138" i="37" a="1"/>
  <c r="F138" i="37" s="1"/>
  <c r="D138" i="37"/>
  <c r="F137" i="37" a="1"/>
  <c r="F137" i="37" s="1"/>
  <c r="D137" i="37"/>
  <c r="F136" i="37" a="1"/>
  <c r="F136" i="37" s="1"/>
  <c r="D136" i="37"/>
  <c r="F135" i="37" a="1"/>
  <c r="F135" i="37" s="1"/>
  <c r="D135" i="37"/>
  <c r="F134" i="37" a="1"/>
  <c r="F134" i="37" s="1"/>
  <c r="D134" i="37"/>
  <c r="F133" i="37" a="1"/>
  <c r="F133" i="37" s="1"/>
  <c r="D133" i="37"/>
  <c r="F132" i="37" a="1"/>
  <c r="F132" i="37" s="1"/>
  <c r="D132" i="37"/>
  <c r="F131" i="37" a="1"/>
  <c r="F131" i="37" s="1"/>
  <c r="D131" i="37"/>
  <c r="F130" i="37" a="1"/>
  <c r="F130" i="37" s="1"/>
  <c r="D130" i="37"/>
  <c r="F129" i="37" a="1"/>
  <c r="F129" i="37" s="1"/>
  <c r="D129" i="37"/>
  <c r="F128" i="37" a="1"/>
  <c r="F128" i="37" s="1"/>
  <c r="D128" i="37"/>
  <c r="F127" i="37" a="1"/>
  <c r="F127" i="37" s="1"/>
  <c r="D127" i="37"/>
  <c r="F126" i="37" a="1"/>
  <c r="F126" i="37" s="1"/>
  <c r="D126" i="37"/>
  <c r="F125" i="37" a="1"/>
  <c r="F125" i="37" s="1"/>
  <c r="D125" i="37"/>
  <c r="F124" i="37" a="1"/>
  <c r="F124" i="37" s="1"/>
  <c r="D124" i="37"/>
  <c r="F123" i="37" a="1"/>
  <c r="F123" i="37" s="1"/>
  <c r="D123" i="37"/>
  <c r="F122" i="37" a="1"/>
  <c r="F122" i="37" s="1"/>
  <c r="D122" i="37"/>
  <c r="F121" i="37" a="1"/>
  <c r="F121" i="37" s="1"/>
  <c r="D121" i="37"/>
  <c r="F120" i="37" a="1"/>
  <c r="F120" i="37" s="1"/>
  <c r="D120" i="37"/>
  <c r="F119" i="37" a="1"/>
  <c r="F119" i="37" s="1"/>
  <c r="D119" i="37"/>
  <c r="F118" i="37" a="1"/>
  <c r="F118" i="37" s="1"/>
  <c r="D118" i="37"/>
  <c r="F117" i="37" a="1"/>
  <c r="F117" i="37" s="1"/>
  <c r="D117" i="37"/>
  <c r="F116" i="37" a="1"/>
  <c r="F116" i="37" s="1"/>
  <c r="D116" i="37"/>
  <c r="F115" i="37" a="1"/>
  <c r="F115" i="37" s="1"/>
  <c r="D115" i="37"/>
  <c r="F114" i="37" a="1"/>
  <c r="F114" i="37" s="1"/>
  <c r="D114" i="37"/>
  <c r="F113" i="37" a="1"/>
  <c r="F113" i="37" s="1"/>
  <c r="D113" i="37"/>
  <c r="F112" i="37" a="1"/>
  <c r="F112" i="37" s="1"/>
  <c r="D112" i="37"/>
  <c r="F111" i="37" a="1"/>
  <c r="F111" i="37" s="1"/>
  <c r="D111" i="37"/>
  <c r="F110" i="37" a="1"/>
  <c r="F110" i="37" s="1"/>
  <c r="D110" i="37"/>
  <c r="F109" i="37" a="1"/>
  <c r="F109" i="37" s="1"/>
  <c r="D109" i="37"/>
  <c r="F108" i="37" a="1"/>
  <c r="F108" i="37" s="1"/>
  <c r="D108" i="37"/>
  <c r="F107" i="37" a="1"/>
  <c r="F107" i="37" s="1"/>
  <c r="D107" i="37"/>
  <c r="F106" i="37" a="1"/>
  <c r="F106" i="37" s="1"/>
  <c r="D106" i="37"/>
  <c r="F105" i="37" a="1"/>
  <c r="F105" i="37" s="1"/>
  <c r="D105" i="37"/>
  <c r="F104" i="37" a="1"/>
  <c r="F104" i="37" s="1"/>
  <c r="D104" i="37"/>
  <c r="F103" i="37" a="1"/>
  <c r="F103" i="37" s="1"/>
  <c r="D103" i="37"/>
  <c r="F102" i="37" a="1"/>
  <c r="F102" i="37" s="1"/>
  <c r="D102" i="37"/>
  <c r="F101" i="37" a="1"/>
  <c r="F101" i="37" s="1"/>
  <c r="D101" i="37"/>
  <c r="F100" i="37" a="1"/>
  <c r="F100" i="37" s="1"/>
  <c r="D100" i="37"/>
  <c r="F99" i="37" a="1"/>
  <c r="F99" i="37" s="1"/>
  <c r="D99" i="37"/>
  <c r="F98" i="37" a="1"/>
  <c r="F98" i="37" s="1"/>
  <c r="D98" i="37"/>
  <c r="F97" i="37" a="1"/>
  <c r="F97" i="37" s="1"/>
  <c r="D97" i="37"/>
  <c r="F96" i="37" a="1"/>
  <c r="F96" i="37" s="1"/>
  <c r="D96" i="37"/>
  <c r="F95" i="37" a="1"/>
  <c r="F95" i="37" s="1"/>
  <c r="D95" i="37"/>
  <c r="F94" i="37" a="1"/>
  <c r="F94" i="37" s="1"/>
  <c r="D94" i="37"/>
  <c r="F93" i="37" a="1"/>
  <c r="F93" i="37" s="1"/>
  <c r="D93" i="37"/>
  <c r="F92" i="37" a="1"/>
  <c r="F92" i="37" s="1"/>
  <c r="D92" i="37"/>
  <c r="F91" i="37" a="1"/>
  <c r="F91" i="37" s="1"/>
  <c r="D91" i="37"/>
  <c r="F90" i="37" a="1"/>
  <c r="F90" i="37" s="1"/>
  <c r="D90" i="37"/>
  <c r="F89" i="37" a="1"/>
  <c r="F89" i="37" s="1"/>
  <c r="D89" i="37"/>
  <c r="F88" i="37" a="1"/>
  <c r="F88" i="37" s="1"/>
  <c r="D88" i="37"/>
  <c r="F87" i="37" a="1"/>
  <c r="F87" i="37" s="1"/>
  <c r="D87" i="37"/>
  <c r="F86" i="37" a="1"/>
  <c r="F86" i="37" s="1"/>
  <c r="D86" i="37"/>
  <c r="F85" i="37" a="1"/>
  <c r="F85" i="37" s="1"/>
  <c r="D85" i="37"/>
  <c r="F84" i="37" a="1"/>
  <c r="F84" i="37" s="1"/>
  <c r="D84" i="37"/>
  <c r="F83" i="37" a="1"/>
  <c r="F83" i="37" s="1"/>
  <c r="D83" i="37"/>
  <c r="F82" i="37" a="1"/>
  <c r="F82" i="37" s="1"/>
  <c r="D82" i="37"/>
  <c r="F81" i="37" a="1"/>
  <c r="F81" i="37" s="1"/>
  <c r="D81" i="37"/>
  <c r="F80" i="37" a="1"/>
  <c r="F80" i="37" s="1"/>
  <c r="D80" i="37"/>
  <c r="F79" i="37" a="1"/>
  <c r="F79" i="37" s="1"/>
  <c r="D79" i="37"/>
  <c r="F78" i="37" a="1"/>
  <c r="F78" i="37" s="1"/>
  <c r="D78" i="37"/>
  <c r="F77" i="37" a="1"/>
  <c r="F77" i="37" s="1"/>
  <c r="D77" i="37"/>
  <c r="F76" i="37" a="1"/>
  <c r="F76" i="37" s="1"/>
  <c r="D76" i="37"/>
  <c r="F75" i="37" a="1"/>
  <c r="F75" i="37" s="1"/>
  <c r="D75" i="37"/>
  <c r="F74" i="37" a="1"/>
  <c r="F74" i="37" s="1"/>
  <c r="D74" i="37"/>
  <c r="F73" i="37" a="1"/>
  <c r="F73" i="37" s="1"/>
  <c r="D73" i="37"/>
  <c r="F72" i="37" a="1"/>
  <c r="F72" i="37" s="1"/>
  <c r="D72" i="37"/>
  <c r="F71" i="37" a="1"/>
  <c r="F71" i="37" s="1"/>
  <c r="D71" i="37"/>
  <c r="F70" i="37" a="1"/>
  <c r="F70" i="37" s="1"/>
  <c r="D70" i="37"/>
  <c r="F69" i="37" a="1"/>
  <c r="F69" i="37" s="1"/>
  <c r="D69" i="37"/>
  <c r="F68" i="37" a="1"/>
  <c r="F68" i="37" s="1"/>
  <c r="D68" i="37"/>
  <c r="F67" i="37" a="1"/>
  <c r="F67" i="37" s="1"/>
  <c r="D67" i="37"/>
  <c r="F66" i="37" a="1"/>
  <c r="F66" i="37" s="1"/>
  <c r="D66" i="37"/>
  <c r="F65" i="37" a="1"/>
  <c r="F65" i="37" s="1"/>
  <c r="D65" i="37"/>
  <c r="F64" i="37" a="1"/>
  <c r="F64" i="37" s="1"/>
  <c r="D64" i="37"/>
  <c r="F63" i="37" a="1"/>
  <c r="F63" i="37" s="1"/>
  <c r="D63" i="37"/>
  <c r="F62" i="37" a="1"/>
  <c r="F62" i="37" s="1"/>
  <c r="D62" i="37"/>
  <c r="F61" i="37" a="1"/>
  <c r="F61" i="37" s="1"/>
  <c r="D61" i="37"/>
  <c r="F60" i="37" a="1"/>
  <c r="F60" i="37" s="1"/>
  <c r="D60" i="37"/>
  <c r="F59" i="37" a="1"/>
  <c r="F59" i="37" s="1"/>
  <c r="D59" i="37"/>
  <c r="F58" i="37" a="1"/>
  <c r="F58" i="37" s="1"/>
  <c r="D58" i="37"/>
  <c r="F57" i="37" a="1"/>
  <c r="F57" i="37" s="1"/>
  <c r="D57" i="37"/>
  <c r="F56" i="37" a="1"/>
  <c r="F56" i="37" s="1"/>
  <c r="D56" i="37"/>
  <c r="F55" i="37" a="1"/>
  <c r="F55" i="37" s="1"/>
  <c r="D55" i="37"/>
  <c r="F54" i="37" a="1"/>
  <c r="F54" i="37" s="1"/>
  <c r="E8" i="37" s="1"/>
  <c r="D54" i="37"/>
  <c r="F53" i="37" a="1"/>
  <c r="F53" i="37" s="1"/>
  <c r="D53" i="37"/>
  <c r="F52" i="37" a="1"/>
  <c r="F52" i="37" s="1"/>
  <c r="D52" i="37"/>
  <c r="C49" i="37"/>
  <c r="D49" i="37" s="1"/>
  <c r="C48" i="37"/>
  <c r="D48" i="37" s="1"/>
  <c r="C47" i="37"/>
  <c r="D47" i="37" s="1"/>
  <c r="C46" i="37"/>
  <c r="D46" i="37" s="1"/>
  <c r="C45" i="37"/>
  <c r="D45" i="37" s="1"/>
  <c r="C44" i="37"/>
  <c r="D44" i="37" s="1"/>
  <c r="C43" i="37"/>
  <c r="D43" i="37" s="1"/>
  <c r="C42" i="37"/>
  <c r="D42" i="37" s="1"/>
  <c r="C41" i="37"/>
  <c r="D41" i="37" s="1"/>
  <c r="C40" i="37"/>
  <c r="D40" i="37" s="1"/>
  <c r="D39" i="37"/>
  <c r="C38" i="37"/>
  <c r="D38" i="37" s="1"/>
  <c r="C37" i="37"/>
  <c r="D37" i="37" s="1"/>
  <c r="C36" i="37"/>
  <c r="D36" i="37" s="1"/>
  <c r="C35" i="37"/>
  <c r="D35" i="37" s="1"/>
  <c r="C34" i="37"/>
  <c r="D34" i="37" s="1"/>
  <c r="C33" i="37"/>
  <c r="D33" i="37" s="1"/>
  <c r="C32" i="37"/>
  <c r="D32" i="37" s="1"/>
  <c r="C31" i="37"/>
  <c r="D31" i="37" s="1"/>
  <c r="C30" i="37"/>
  <c r="D30" i="37" s="1"/>
  <c r="C29" i="37"/>
  <c r="D29" i="37" s="1"/>
  <c r="D28" i="37"/>
  <c r="E25" i="37"/>
  <c r="E22" i="37"/>
  <c r="E12" i="37"/>
  <c r="H12" i="37" s="1"/>
  <c r="E9" i="37"/>
  <c r="H53" i="25"/>
  <c r="G53" i="25"/>
  <c r="F53" i="25"/>
  <c r="E53" i="25"/>
  <c r="H52" i="25"/>
  <c r="G52" i="25"/>
  <c r="F52" i="25"/>
  <c r="E52" i="25"/>
  <c r="H51" i="25"/>
  <c r="G51" i="25"/>
  <c r="F51" i="25"/>
  <c r="E51" i="25"/>
  <c r="H50" i="25"/>
  <c r="G50" i="25"/>
  <c r="F50" i="25"/>
  <c r="E50" i="25"/>
  <c r="E21" i="37" l="1"/>
  <c r="E11" i="37"/>
  <c r="H11" i="37" s="1"/>
  <c r="E24" i="37"/>
  <c r="E23" i="37"/>
  <c r="E10" i="37"/>
  <c r="H10" i="37" s="1"/>
  <c r="E121" i="25"/>
  <c r="F121" i="25"/>
  <c r="G121" i="25"/>
  <c r="H121" i="25"/>
  <c r="I122" i="25"/>
  <c r="J122" i="25" s="1"/>
  <c r="I123" i="25"/>
  <c r="J123" i="25" s="1"/>
  <c r="I124" i="25"/>
  <c r="J124" i="25" s="1"/>
  <c r="I125" i="25"/>
  <c r="J125" i="25" s="1"/>
  <c r="I131" i="25"/>
  <c r="J131" i="25" s="1"/>
  <c r="I132" i="25"/>
  <c r="J132" i="25" s="1"/>
  <c r="E133" i="25"/>
  <c r="F133" i="25"/>
  <c r="G133" i="25"/>
  <c r="H133" i="25"/>
  <c r="I134" i="25"/>
  <c r="J134" i="25"/>
  <c r="I135" i="25"/>
  <c r="J135" i="25" s="1"/>
  <c r="I136" i="25"/>
  <c r="J136" i="25" s="1"/>
  <c r="E137" i="25"/>
  <c r="F137" i="25"/>
  <c r="G137" i="25"/>
  <c r="H137" i="25"/>
  <c r="I138" i="25"/>
  <c r="J138" i="25" s="1"/>
  <c r="I139" i="25"/>
  <c r="J139" i="25" s="1"/>
  <c r="I140" i="25"/>
  <c r="J140" i="25" s="1"/>
  <c r="E141" i="25"/>
  <c r="F141" i="25"/>
  <c r="G141" i="25"/>
  <c r="H141" i="25"/>
  <c r="I142" i="25"/>
  <c r="J142" i="25" s="1"/>
  <c r="I143" i="25"/>
  <c r="J143" i="25" s="1"/>
  <c r="I144" i="25"/>
  <c r="J144" i="25" s="1"/>
  <c r="E145" i="25"/>
  <c r="F145" i="25"/>
  <c r="G145" i="25"/>
  <c r="H145" i="25"/>
  <c r="I146" i="25"/>
  <c r="J146" i="25" s="1"/>
  <c r="I147" i="25"/>
  <c r="J147" i="25" s="1"/>
  <c r="I148" i="25"/>
  <c r="J148" i="25" s="1"/>
  <c r="I121" i="25" l="1"/>
  <c r="G4" i="34"/>
  <c r="F34" i="37"/>
  <c r="F35" i="37"/>
  <c r="F36" i="37"/>
  <c r="F37" i="37"/>
  <c r="F38" i="37"/>
  <c r="F39" i="37"/>
  <c r="F40" i="37"/>
  <c r="F41" i="37"/>
  <c r="F42" i="37"/>
  <c r="F43" i="37"/>
  <c r="F44" i="37"/>
  <c r="F45" i="37"/>
  <c r="F46" i="37"/>
  <c r="F47" i="37"/>
  <c r="F48" i="37"/>
  <c r="F49" i="37"/>
  <c r="F28" i="37"/>
  <c r="E7" i="37" s="1"/>
  <c r="H7" i="37" s="1"/>
  <c r="F29" i="37"/>
  <c r="F30" i="37"/>
  <c r="F31" i="37"/>
  <c r="F32" i="37"/>
  <c r="F33" i="37"/>
  <c r="E23" i="33" l="1"/>
  <c r="E61" i="33" s="1"/>
  <c r="E49" i="25" l="1"/>
  <c r="F8" i="34"/>
  <c r="G8" i="34" s="1"/>
  <c r="F7" i="34"/>
  <c r="G7" i="34" s="1"/>
  <c r="I33" i="25"/>
  <c r="J33" i="25" s="1"/>
  <c r="I34" i="25"/>
  <c r="J34" i="25" s="1"/>
  <c r="I35" i="25"/>
  <c r="J35" i="25" s="1"/>
  <c r="I36" i="25"/>
  <c r="J36" i="25" s="1"/>
  <c r="I37" i="25"/>
  <c r="J37" i="25" s="1"/>
  <c r="I38" i="25"/>
  <c r="J38" i="25" s="1"/>
  <c r="I39" i="25"/>
  <c r="J39" i="25" s="1"/>
  <c r="I40" i="25"/>
  <c r="J40" i="25" s="1"/>
  <c r="I54" i="25" l="1"/>
  <c r="J54" i="25" s="1"/>
  <c r="I55" i="25"/>
  <c r="J55" i="25" s="1"/>
  <c r="I27" i="25"/>
  <c r="I25" i="25"/>
  <c r="J25" i="25" s="1"/>
  <c r="I26" i="25"/>
  <c r="J26" i="25" s="1"/>
  <c r="I28" i="25"/>
  <c r="I29" i="25"/>
  <c r="J29" i="25" s="1"/>
  <c r="I45" i="25" l="1"/>
  <c r="J45" i="25" s="1"/>
  <c r="I46" i="25"/>
  <c r="J46" i="25" s="1"/>
  <c r="I47" i="25"/>
  <c r="J47" i="25" s="1"/>
  <c r="I48" i="25"/>
  <c r="J48" i="25" s="1"/>
  <c r="F24" i="25"/>
  <c r="G24" i="25"/>
  <c r="H24" i="25"/>
  <c r="E24" i="25"/>
  <c r="I24" i="25" l="1"/>
  <c r="J24" i="25" s="1"/>
  <c r="I30" i="25"/>
  <c r="J30" i="25" s="1"/>
  <c r="I31" i="25"/>
  <c r="J31" i="25" s="1"/>
  <c r="I32" i="25"/>
  <c r="J32" i="25" s="1"/>
  <c r="I41" i="25"/>
  <c r="J41" i="25" s="1"/>
  <c r="I42" i="25"/>
  <c r="J42" i="25" s="1"/>
  <c r="I43" i="25"/>
  <c r="J43" i="25" s="1"/>
  <c r="I44" i="25"/>
  <c r="J44" i="25" s="1"/>
  <c r="G126" i="25" l="1"/>
  <c r="F126" i="25"/>
  <c r="F109" i="25"/>
  <c r="F105" i="25"/>
  <c r="G105" i="25"/>
  <c r="H105" i="25"/>
  <c r="H101" i="25"/>
  <c r="G101" i="25"/>
  <c r="F101" i="25"/>
  <c r="E101" i="25"/>
  <c r="H97" i="25"/>
  <c r="G97" i="25"/>
  <c r="F97" i="25"/>
  <c r="E97" i="25"/>
  <c r="F86" i="25"/>
  <c r="G86" i="25"/>
  <c r="H86" i="25"/>
  <c r="E86" i="25"/>
  <c r="F81" i="25"/>
  <c r="G81" i="25"/>
  <c r="H81" i="25"/>
  <c r="E81" i="25"/>
  <c r="H68" i="25"/>
  <c r="G68" i="25"/>
  <c r="F68" i="25"/>
  <c r="F64" i="25"/>
  <c r="E64" i="25"/>
  <c r="H60" i="25"/>
  <c r="G60" i="25"/>
  <c r="F60" i="25"/>
  <c r="E60" i="25"/>
  <c r="H56" i="25"/>
  <c r="G56" i="25"/>
  <c r="F56" i="25"/>
  <c r="E56" i="25"/>
  <c r="F19" i="25"/>
  <c r="G19" i="25"/>
  <c r="H19" i="25"/>
  <c r="E19" i="25"/>
  <c r="E72" i="25" l="1"/>
  <c r="E75" i="25" s="1"/>
  <c r="G49" i="25"/>
  <c r="F49" i="25"/>
  <c r="F74" i="25" s="1"/>
  <c r="H49" i="25"/>
  <c r="E126" i="25"/>
  <c r="E28" i="33" l="1"/>
  <c r="E25" i="33"/>
  <c r="E33" i="33"/>
  <c r="E34" i="33"/>
  <c r="E66" i="33" l="1"/>
  <c r="E26" i="33"/>
  <c r="E24" i="33"/>
  <c r="E32" i="33"/>
  <c r="E27" i="33"/>
  <c r="E65" i="33" l="1"/>
  <c r="E64" i="33"/>
  <c r="G5" i="34"/>
  <c r="E20" i="33" l="1"/>
  <c r="E56" i="33" s="1"/>
  <c r="E19" i="33"/>
  <c r="D22" i="31" l="1"/>
  <c r="D44" i="31"/>
  <c r="D45" i="31" s="1"/>
  <c r="E44" i="31"/>
  <c r="E45" i="31" s="1"/>
  <c r="E113" i="25" l="1"/>
  <c r="E116" i="25" s="1"/>
  <c r="I23" i="25" l="1"/>
  <c r="I18" i="25"/>
  <c r="I22" i="25"/>
  <c r="I21" i="25"/>
  <c r="I20" i="25"/>
  <c r="I96" i="25" l="1"/>
  <c r="J96" i="25" s="1"/>
  <c r="L7" i="30" l="1"/>
  <c r="L6" i="30"/>
  <c r="L5" i="30"/>
  <c r="L4" i="30"/>
  <c r="L3" i="30"/>
  <c r="J20" i="25" l="1"/>
  <c r="H39" i="31" l="1"/>
  <c r="I39" i="31" s="1"/>
  <c r="E6" i="31" l="1"/>
  <c r="F6" i="25"/>
  <c r="F9" i="25" s="1"/>
  <c r="G22" i="31"/>
  <c r="G23" i="31" s="1"/>
  <c r="F22" i="31"/>
  <c r="F23" i="31" s="1"/>
  <c r="E22" i="31"/>
  <c r="E23" i="31" s="1"/>
  <c r="H21" i="31"/>
  <c r="I21" i="31" s="1"/>
  <c r="H20" i="31"/>
  <c r="I20" i="31" s="1"/>
  <c r="H19" i="31"/>
  <c r="I19" i="31" s="1"/>
  <c r="H18" i="31"/>
  <c r="I18" i="31" s="1"/>
  <c r="H17" i="31"/>
  <c r="I17" i="31" s="1"/>
  <c r="H16" i="31"/>
  <c r="G33" i="31"/>
  <c r="G34" i="31" s="1"/>
  <c r="F33" i="31"/>
  <c r="F34" i="31" s="1"/>
  <c r="E33" i="31"/>
  <c r="E34" i="31" s="1"/>
  <c r="D33" i="31"/>
  <c r="H32" i="31"/>
  <c r="I32" i="31" s="1"/>
  <c r="H31" i="31"/>
  <c r="I31" i="31" s="1"/>
  <c r="H30" i="31"/>
  <c r="I30" i="31" s="1"/>
  <c r="H29" i="31"/>
  <c r="I29" i="31" s="1"/>
  <c r="H28" i="31"/>
  <c r="I28" i="31" s="1"/>
  <c r="H27" i="31"/>
  <c r="G44" i="31"/>
  <c r="G45" i="31" s="1"/>
  <c r="F44" i="31"/>
  <c r="F45" i="31" s="1"/>
  <c r="H43" i="31"/>
  <c r="I43" i="31" s="1"/>
  <c r="H42" i="31"/>
  <c r="I42" i="31" s="1"/>
  <c r="H41" i="31"/>
  <c r="I41" i="31" s="1"/>
  <c r="H40" i="31"/>
  <c r="I40" i="31" s="1"/>
  <c r="H38" i="31"/>
  <c r="E11" i="31" l="1"/>
  <c r="E8" i="31"/>
  <c r="H44" i="33" s="1"/>
  <c r="E12" i="31"/>
  <c r="E9" i="31"/>
  <c r="F10" i="25"/>
  <c r="F13" i="25"/>
  <c r="F8" i="25"/>
  <c r="F14" i="25"/>
  <c r="F11" i="25"/>
  <c r="I52" i="31"/>
  <c r="E47" i="33" s="1"/>
  <c r="I48" i="31"/>
  <c r="I51" i="31"/>
  <c r="E46" i="33" s="1"/>
  <c r="I49" i="31"/>
  <c r="E44" i="33" s="1"/>
  <c r="I50" i="31"/>
  <c r="D23" i="31"/>
  <c r="H23" i="31" s="1"/>
  <c r="I23" i="31" s="1"/>
  <c r="H22" i="31"/>
  <c r="H33" i="31"/>
  <c r="D34" i="31"/>
  <c r="H34" i="31" s="1"/>
  <c r="I34" i="31" s="1"/>
  <c r="H44" i="31"/>
  <c r="H45" i="31"/>
  <c r="I45" i="31" s="1"/>
  <c r="H45" i="33" l="1"/>
  <c r="E117" i="25"/>
  <c r="E76" i="25"/>
  <c r="E43" i="33"/>
  <c r="H37" i="33"/>
  <c r="H38" i="33"/>
  <c r="I53" i="31"/>
  <c r="E45" i="33"/>
  <c r="I54" i="31"/>
  <c r="I55" i="31" l="1"/>
  <c r="H12" i="31" l="1"/>
  <c r="I57" i="31"/>
  <c r="I58" i="31"/>
  <c r="H11" i="31"/>
  <c r="G11" i="31"/>
  <c r="G12" i="31"/>
  <c r="F11" i="31"/>
  <c r="F12" i="31"/>
  <c r="F9" i="31"/>
  <c r="I62" i="31"/>
  <c r="I63" i="31"/>
  <c r="E48" i="33"/>
  <c r="F3" i="30"/>
  <c r="F4" i="30"/>
  <c r="F5" i="30"/>
  <c r="F6" i="30"/>
  <c r="F7" i="30"/>
  <c r="I47" i="33" l="1"/>
  <c r="I48" i="33"/>
  <c r="G9" i="31"/>
  <c r="H9" i="31" s="1"/>
  <c r="I59" i="31"/>
  <c r="I60" i="31" s="1"/>
  <c r="I45" i="33"/>
  <c r="I95" i="25"/>
  <c r="J95" i="25" s="1"/>
  <c r="I112" i="25"/>
  <c r="J112" i="25" s="1"/>
  <c r="I111" i="25"/>
  <c r="J111" i="25" s="1"/>
  <c r="I110" i="25"/>
  <c r="J110" i="25" s="1"/>
  <c r="I108" i="25"/>
  <c r="J108" i="25" s="1"/>
  <c r="I107" i="25"/>
  <c r="J107" i="25" s="1"/>
  <c r="I106" i="25"/>
  <c r="J106" i="25" s="1"/>
  <c r="I104" i="25"/>
  <c r="J104" i="25" s="1"/>
  <c r="I103" i="25"/>
  <c r="J103" i="25" s="1"/>
  <c r="I102" i="25"/>
  <c r="J102" i="25" s="1"/>
  <c r="H126" i="25"/>
  <c r="G109" i="25"/>
  <c r="H109" i="25"/>
  <c r="E109" i="25"/>
  <c r="E105" i="25"/>
  <c r="J21" i="25"/>
  <c r="I62" i="25"/>
  <c r="J62" i="25" s="1"/>
  <c r="I63" i="25"/>
  <c r="J63" i="25" s="1"/>
  <c r="I61" i="25"/>
  <c r="J61" i="25" s="1"/>
  <c r="F8" i="31" l="1"/>
  <c r="G8" i="31"/>
  <c r="H8" i="31" s="1"/>
  <c r="J156" i="25"/>
  <c r="G149" i="25"/>
  <c r="F149" i="25"/>
  <c r="E149" i="25"/>
  <c r="H149" i="25"/>
  <c r="I71" i="25"/>
  <c r="J71" i="25" s="1"/>
  <c r="I70" i="25"/>
  <c r="J70" i="25" s="1"/>
  <c r="I69" i="25"/>
  <c r="J69" i="25" s="1"/>
  <c r="E68" i="25"/>
  <c r="I129" i="25"/>
  <c r="J129" i="25" s="1"/>
  <c r="I130" i="25"/>
  <c r="J130" i="25" s="1"/>
  <c r="I128" i="25"/>
  <c r="J128" i="25" s="1"/>
  <c r="I127" i="25"/>
  <c r="J127" i="25" s="1"/>
  <c r="I88" i="25"/>
  <c r="J88" i="25" s="1"/>
  <c r="I90" i="25"/>
  <c r="J90" i="25" s="1"/>
  <c r="I89" i="25"/>
  <c r="J89" i="25" s="1"/>
  <c r="I91" i="25"/>
  <c r="J91" i="25" s="1"/>
  <c r="I92" i="25"/>
  <c r="J92" i="25" s="1"/>
  <c r="E114" i="25"/>
  <c r="E115" i="25" s="1"/>
  <c r="I67" i="25"/>
  <c r="J67" i="25" s="1"/>
  <c r="H64" i="25"/>
  <c r="H74" i="25" s="1"/>
  <c r="G64" i="25"/>
  <c r="G74" i="25" s="1"/>
  <c r="I66" i="25"/>
  <c r="J66" i="25" s="1"/>
  <c r="I65" i="25"/>
  <c r="J65" i="25" s="1"/>
  <c r="I58" i="25"/>
  <c r="J58" i="25" s="1"/>
  <c r="I44" i="33" l="1"/>
  <c r="E40" i="33"/>
  <c r="E55" i="33" s="1"/>
  <c r="G81" i="33" s="1"/>
  <c r="E73" i="25"/>
  <c r="E74" i="25"/>
  <c r="I74" i="25" s="1"/>
  <c r="J74" i="25" s="1"/>
  <c r="I149" i="25"/>
  <c r="I51" i="25"/>
  <c r="J51" i="25" s="1"/>
  <c r="I98" i="25" l="1"/>
  <c r="J98" i="25" s="1"/>
  <c r="I93" i="25"/>
  <c r="J93" i="25" s="1"/>
  <c r="I94" i="25" l="1"/>
  <c r="J94" i="25" s="1"/>
  <c r="I83" i="25" l="1"/>
  <c r="J83" i="25" s="1"/>
  <c r="J153" i="25" s="1"/>
  <c r="E37" i="33" l="1"/>
  <c r="E52" i="33" s="1"/>
  <c r="F73" i="25"/>
  <c r="H113" i="25"/>
  <c r="H116" i="25" s="1"/>
  <c r="H117" i="25" s="1"/>
  <c r="G113" i="25"/>
  <c r="G116" i="25" s="1"/>
  <c r="G117" i="25" s="1"/>
  <c r="F113" i="25"/>
  <c r="F116" i="25" s="1"/>
  <c r="F117" i="25" s="1"/>
  <c r="F114" i="25"/>
  <c r="F115" i="25" s="1"/>
  <c r="J28" i="25"/>
  <c r="J27" i="25"/>
  <c r="J22" i="25"/>
  <c r="I113" i="25" l="1"/>
  <c r="I52" i="25"/>
  <c r="J52" i="25" l="1"/>
  <c r="I80" i="25"/>
  <c r="I59" i="25" l="1"/>
  <c r="J59" i="25" s="1"/>
  <c r="I57" i="25"/>
  <c r="J57" i="25" s="1"/>
  <c r="H73" i="25"/>
  <c r="G73" i="25"/>
  <c r="I99" i="25"/>
  <c r="J99" i="25" s="1"/>
  <c r="I100" i="25"/>
  <c r="J100" i="25" s="1"/>
  <c r="G114" i="25"/>
  <c r="G115" i="25" s="1"/>
  <c r="H114" i="25"/>
  <c r="H115" i="25" s="1"/>
  <c r="I114" i="25" l="1"/>
  <c r="I53" i="25"/>
  <c r="J53" i="25" s="1"/>
  <c r="I84" i="25" l="1"/>
  <c r="I85" i="25"/>
  <c r="J85" i="25" s="1"/>
  <c r="J84" i="25" l="1"/>
  <c r="J154" i="25" s="1"/>
  <c r="E38" i="33" l="1"/>
  <c r="I82" i="25"/>
  <c r="J82" i="25" s="1"/>
  <c r="E53" i="33" l="1"/>
  <c r="G78" i="33" s="1"/>
  <c r="I81" i="25"/>
  <c r="I117" i="25" l="1"/>
  <c r="I87" i="25"/>
  <c r="J87" i="25" s="1"/>
  <c r="J152" i="25" s="1"/>
  <c r="G12" i="33" l="1"/>
  <c r="H72" i="25"/>
  <c r="G72" i="25"/>
  <c r="I50" i="25"/>
  <c r="I49" i="25" s="1"/>
  <c r="J50" i="25" l="1"/>
  <c r="J49" i="25" s="1"/>
  <c r="F72" i="25"/>
  <c r="F75" i="25" s="1"/>
  <c r="F76" i="25" s="1"/>
  <c r="G75" i="25"/>
  <c r="G76" i="25" s="1"/>
  <c r="H75" i="25"/>
  <c r="H76" i="25" s="1"/>
  <c r="I115" i="25"/>
  <c r="J115" i="25" s="1"/>
  <c r="J158" i="25" s="1"/>
  <c r="I72" i="25" l="1"/>
  <c r="E36" i="33"/>
  <c r="I76" i="25"/>
  <c r="J23" i="25"/>
  <c r="E51" i="33" l="1"/>
  <c r="G13" i="33"/>
  <c r="J155" i="25"/>
  <c r="J157" i="25" s="1"/>
  <c r="J159" i="25" s="1"/>
  <c r="E58" i="33"/>
  <c r="I73" i="25"/>
  <c r="J162" i="25" l="1"/>
  <c r="J161" i="25"/>
  <c r="G14" i="25"/>
  <c r="I13" i="25"/>
  <c r="G13" i="25"/>
  <c r="H14" i="25"/>
  <c r="I14" i="25"/>
  <c r="H13" i="25"/>
  <c r="G11" i="25"/>
  <c r="E39" i="33"/>
  <c r="J166" i="25"/>
  <c r="J167" i="25"/>
  <c r="H11" i="25" s="1"/>
  <c r="I11" i="25" s="1"/>
  <c r="G16" i="33" l="1"/>
  <c r="E54" i="33"/>
  <c r="J163" i="25"/>
  <c r="J164" i="25" s="1"/>
  <c r="E41" i="33"/>
  <c r="G80" i="33" s="1"/>
  <c r="G11" i="33" s="1"/>
  <c r="E11" i="33" l="1"/>
  <c r="F11" i="33" s="1"/>
  <c r="I41" i="33"/>
  <c r="G74" i="33"/>
  <c r="G77" i="33"/>
  <c r="E57" i="33"/>
  <c r="I40" i="33"/>
  <c r="E59" i="33"/>
  <c r="E31" i="33"/>
  <c r="E63" i="33" s="1"/>
  <c r="G8" i="25"/>
  <c r="H8" i="25"/>
  <c r="I8" i="25" s="1"/>
  <c r="E10" i="33" l="1"/>
  <c r="G79" i="33"/>
  <c r="G10" i="33" s="1"/>
  <c r="I16" i="33"/>
  <c r="F16" i="33"/>
  <c r="H16" i="33"/>
  <c r="G71" i="33"/>
  <c r="I38" i="33"/>
  <c r="I37" i="33"/>
  <c r="E17" i="37" l="1"/>
  <c r="G73" i="33"/>
  <c r="G72" i="33"/>
  <c r="F10" i="33"/>
  <c r="E6" i="37"/>
  <c r="E30" i="33"/>
  <c r="G15" i="33" l="1"/>
  <c r="E62" i="33"/>
  <c r="F15" i="33" s="1"/>
  <c r="H15" i="33" l="1"/>
  <c r="I15" i="33"/>
  <c r="E16" i="37" s="1"/>
  <c r="G69" i="33"/>
  <c r="G75" i="33" s="1"/>
  <c r="E9" i="33" l="1"/>
  <c r="G76" i="33"/>
  <c r="G70" i="33"/>
  <c r="E15" i="37" l="1"/>
  <c r="F9" i="33"/>
  <c r="E5" i="37"/>
  <c r="G9" i="33"/>
  <c r="E20" i="37" l="1"/>
  <c r="E18" i="37"/>
  <c r="E19" i="3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<sst xmlns="http://schemas.openxmlformats.org/spreadsheetml/2006/main" count="459" uniqueCount="248">
  <si>
    <t>1. štvrťrok</t>
  </si>
  <si>
    <t>2. štvrťrok</t>
  </si>
  <si>
    <t>3. štvrťrok</t>
  </si>
  <si>
    <t>4. štvrťrok</t>
  </si>
  <si>
    <t>ROK</t>
  </si>
  <si>
    <t>Kalkulácia pre rok:</t>
  </si>
  <si>
    <t>Nafta - fosílna časť</t>
  </si>
  <si>
    <t>alternatíva 1</t>
  </si>
  <si>
    <t>alternatíva 2</t>
  </si>
  <si>
    <t>alternatíva 3</t>
  </si>
  <si>
    <t>MJ/l</t>
  </si>
  <si>
    <t>Nafta celkom</t>
  </si>
  <si>
    <t>Benzín celkom</t>
  </si>
  <si>
    <t>HVO celkom, z toho:</t>
  </si>
  <si>
    <t>Požadovaný cieľ</t>
  </si>
  <si>
    <t>Kvartálna povinnosť</t>
  </si>
  <si>
    <t>ETBE 100% celkom, z toho:</t>
  </si>
  <si>
    <t>FAME iné</t>
  </si>
  <si>
    <t>HVO iné</t>
  </si>
  <si>
    <t xml:space="preserve">alternatíva 1 </t>
  </si>
  <si>
    <t>MJ/kg</t>
  </si>
  <si>
    <t>SKVAPALNENÝ ZEMNÝ PLYN - LNG</t>
  </si>
  <si>
    <t>LNG celkom</t>
  </si>
  <si>
    <t>CNG celkom</t>
  </si>
  <si>
    <t xml:space="preserve">Kalkulácia pre rok: </t>
  </si>
  <si>
    <t>100% Biopalivá</t>
  </si>
  <si>
    <t>Vodík</t>
  </si>
  <si>
    <t>Vodík celkom</t>
  </si>
  <si>
    <t>Množstvo</t>
  </si>
  <si>
    <t xml:space="preserve">Nákup </t>
  </si>
  <si>
    <t>DIČ</t>
  </si>
  <si>
    <t>Predaj</t>
  </si>
  <si>
    <t>Množstvo energie</t>
  </si>
  <si>
    <t>IČO</t>
  </si>
  <si>
    <t>kWh</t>
  </si>
  <si>
    <t>MJ</t>
  </si>
  <si>
    <t>Množstvo energie z kreditov podľa § 14cb (obnoviteľná elektrina)</t>
  </si>
  <si>
    <t>Energetický obsah podľa § 14a ods. 1 písm. a):</t>
  </si>
  <si>
    <t>Energetický obsah podľa § 14a ods. 1 písm. b):</t>
  </si>
  <si>
    <t>Energetický obsah pokročilého biopaliva podľa § 14a ods. 11</t>
  </si>
  <si>
    <t xml:space="preserve">podľa § 14a ods. 1 písm. a) zákona č. 309/2009 Z. z. </t>
  </si>
  <si>
    <t>Množstvo v MJ za kalendárny rok</t>
  </si>
  <si>
    <t xml:space="preserve">Množstvo v litroch za kalendárny rok </t>
  </si>
  <si>
    <t>Bioetanol celkom, z toho:</t>
  </si>
  <si>
    <t>RFNBO/e-fuels</t>
  </si>
  <si>
    <t xml:space="preserve">Iné biopalivá ako bioetanol a ETBE zo surovín bez dvojnásobného zohľadnenia energetického obsahu </t>
  </si>
  <si>
    <t xml:space="preserve">Iné biopalivá ako bioetanol a ETBE zo surovín bez obmedzenia podľa § 14a ods. 9 písm. b) a c) </t>
  </si>
  <si>
    <t xml:space="preserve">Celkovo udržateľné pohonné látky </t>
  </si>
  <si>
    <t>HVO Co-processing z potravinárskych a krmovinárskych plodín</t>
  </si>
  <si>
    <t>FAME z potravinárskych a krmovinárskych plodín</t>
  </si>
  <si>
    <t>HVO z potravinárskych a krmovinárskych plodín</t>
  </si>
  <si>
    <t>HVO Co-processing iné</t>
  </si>
  <si>
    <t>ETBE 100% z potravinárskych a krmovinárskych plodín</t>
  </si>
  <si>
    <t>Bioetanol z potravinárskych a krmovinárskych plodín</t>
  </si>
  <si>
    <t xml:space="preserve">Iné biopalivá ako FAME a HVO zo surovín bez dvojnásobného zohľadnenia energetického obsahu </t>
  </si>
  <si>
    <t xml:space="preserve">Iné biopalivá ako FAME a HVO zo surovín bez obmedzenia podľa § 14a ods. 9 písm. b) a c) </t>
  </si>
  <si>
    <t>Celkovo FAME</t>
  </si>
  <si>
    <t>Celkovo udržateľné pohonné látky</t>
  </si>
  <si>
    <t>Objem FAME %</t>
  </si>
  <si>
    <t>Objem bioetanolová zložka %</t>
  </si>
  <si>
    <t>Bioetanol iné</t>
  </si>
  <si>
    <t xml:space="preserve">ETBE 100% iné </t>
  </si>
  <si>
    <t>Energetické obsahy</t>
  </si>
  <si>
    <t xml:space="preserve">podľa § 14a ods. 1 písm. b) zákona č. 309/2009 Z. z. </t>
  </si>
  <si>
    <t>Bioplyn z potravinárskych a krmovinárskych plodín</t>
  </si>
  <si>
    <t>Bioplyn iné</t>
  </si>
  <si>
    <t>Celkovo fosílna časť</t>
  </si>
  <si>
    <t>Udržateľné pohonné látky, ktorými je RFNBO/e-fuels</t>
  </si>
  <si>
    <t>Množstvo kreditov podľa § 14cb (obnoviteľná elektrina)</t>
  </si>
  <si>
    <t>Bioetanolová zložka</t>
  </si>
  <si>
    <t>Objem FAME</t>
  </si>
  <si>
    <t>Referenčná hodnota podľa § 14f</t>
  </si>
  <si>
    <t>Referenčná hodnota podľa § 14a ods. 10 (RFNBO)</t>
  </si>
  <si>
    <t>Referenčná hodnota podľa § 14a ods. 1 písm. a)</t>
  </si>
  <si>
    <t xml:space="preserve">Obmedzenie podľa § 14a ods. 9 písm. c) </t>
  </si>
  <si>
    <t>Referenčná hodnota podľa    § 14f + referenčná hodnota podľa § 14a ods. 10 (RFNBO)</t>
  </si>
  <si>
    <t xml:space="preserve">§ 14a ods. 1 písm. a) - motorová nafta a motorový benzín </t>
  </si>
  <si>
    <t>§ 14a ods. 1 písm. b) - CNG a LNG</t>
  </si>
  <si>
    <t>Referenčná hodnota podľa § 14a ods. 11</t>
  </si>
  <si>
    <t>Referenčná hodnota podľa § 14a ods. 1 písm. b)</t>
  </si>
  <si>
    <t xml:space="preserve">Obmedzenie podľa § 14a ods. 9 písm. b) </t>
  </si>
  <si>
    <t>Druh</t>
  </si>
  <si>
    <t xml:space="preserve">Druh pohybu </t>
  </si>
  <si>
    <t>Subjekt (obchodné meno právnickej osoby, meno a priezvisko fyzickej osoby)</t>
  </si>
  <si>
    <t>Adresa sídla (PO) / trvalého pobytu (FO):</t>
  </si>
  <si>
    <t>Ulica</t>
  </si>
  <si>
    <t>Číslo</t>
  </si>
  <si>
    <t>PSČ</t>
  </si>
  <si>
    <t>Obec</t>
  </si>
  <si>
    <t>Meno a priezvisko osoby, ktorá je oprávnená konať za subjekt podávajúci správu</t>
  </si>
  <si>
    <t>Tel. kontakt</t>
  </si>
  <si>
    <t>Emailová adresa</t>
  </si>
  <si>
    <t>Poznámky</t>
  </si>
  <si>
    <t>Objem metylesteru mastných kyselín podľa § 14a ods. 3 písm. a):</t>
  </si>
  <si>
    <t>Obmedzenie podľa § 14a ods. 9 písm. c) [potravinárske a krmovinárske plodiny]:</t>
  </si>
  <si>
    <t>MOTOROVÝ BENZÍN</t>
  </si>
  <si>
    <t>v litroch</t>
  </si>
  <si>
    <t>Bioetanol zo surovín podľa prílohy č. 1 časti A</t>
  </si>
  <si>
    <t>Bioetanol zo surovín podľa prílohy č. 1 časti B</t>
  </si>
  <si>
    <t>ETBE 100% zo surovín podľa prílohy č. 1 časti A</t>
  </si>
  <si>
    <t>Iné biopalivá ako bioetanol a ETBE zo surovín podľa prílohy č. 1 časti A</t>
  </si>
  <si>
    <t>HVO zo surovín podľa prílohy č. 1 časti A</t>
  </si>
  <si>
    <t>HVO Co-processing zo surovín podľa prílohy č. 1 časti A</t>
  </si>
  <si>
    <t>FAME zo surovín podľa prílohy č. 1 časti A</t>
  </si>
  <si>
    <t>ETBE 100% zo surovín podľa prílohy č. 1 časti B</t>
  </si>
  <si>
    <t>Iné biopalivá ako bioetanol a ETBE zo surovín podľa prílohy č. 1 časti B</t>
  </si>
  <si>
    <t>FAME zo surovín podľa prílohy č. 1 časti B</t>
  </si>
  <si>
    <t>HVO zo surovín podľa prílohy č. 1 časti B</t>
  </si>
  <si>
    <t>HVO Co-processing zo surovín podľa prílohy č. 1 časti B</t>
  </si>
  <si>
    <t>ETBE (obnoviteľná časť) celkom, z toho:</t>
  </si>
  <si>
    <t>ETBE (obn. časť) z potravinárskych a krmovinárskych plodín</t>
  </si>
  <si>
    <t>ETBE (obn. časť) iné</t>
  </si>
  <si>
    <t>ETBE (obn. časť) zo surovín podľa prílohy č. 1 časti A</t>
  </si>
  <si>
    <t>ETBE (obn. časť) zo surovín podľa prílohy č. 1 časti B</t>
  </si>
  <si>
    <t>Potenciálna pokuta - bioetanolová zložka</t>
  </si>
  <si>
    <t>Objem bioetanolovej zložky podľa §14a ods. 3 písm. b):</t>
  </si>
  <si>
    <t>Iné biopalivá ako FAME a HVO zo surovín podľa prílohy č. 1 
časti A</t>
  </si>
  <si>
    <t>Iné biopalivá ako FAME a HVO zo surovín podľa prílohy č. 1
časti B</t>
  </si>
  <si>
    <t>Potenciálna pokuta - FAME</t>
  </si>
  <si>
    <t>MOTOROVÁ NAFTA</t>
  </si>
  <si>
    <t>Iné biopalivá ako FAME a HVO zo surovín podľa prílohy č. 1 
časti B</t>
  </si>
  <si>
    <t>Celkovo 100 % Biopalivá</t>
  </si>
  <si>
    <t>Celkovo bioetanolová zložka</t>
  </si>
  <si>
    <t>Obmedzenie podľa § 14a ods. 9 písm. b) [suroviny podľa prílohy č. 1 časti B]:</t>
  </si>
  <si>
    <t>Energetický obsah RFNBO/e-fuels</t>
  </si>
  <si>
    <t>MAXIMÁLNY energetický obsah udržateľných pohonných látok vyrobených z potravinárskych a krmovinárskych plodín</t>
  </si>
  <si>
    <t>MAXIMÁLNY energetický obsah udržateľných pohonných látok vyrobených zo surovín podľa prílohy č. 1 časti B</t>
  </si>
  <si>
    <t>MINIMÁLNY energetický obsah udržateľných pohonných látok, ktorý musí byť uvedený na trh podľa § 14a ods. 1 písm. a) v príslušnom kalendárnom roku:</t>
  </si>
  <si>
    <t>Energetický obsah pokročilých biopalív podľa § 14f ods. 2:</t>
  </si>
  <si>
    <t>Potenciálna pokuta</t>
  </si>
  <si>
    <t>Bioplyn zo surovín podľa prílohy č. 1 časti A</t>
  </si>
  <si>
    <t>Bioplyn zo surovín podľa prílohy č. 1 časti B</t>
  </si>
  <si>
    <t>STLAČENÝ ZEMNÝ PLYN - CNG</t>
  </si>
  <si>
    <t>v kilogramoch</t>
  </si>
  <si>
    <t>Množstvo v kilogramoch za kalendárny rok</t>
  </si>
  <si>
    <t>Iné %</t>
  </si>
  <si>
    <t>hodnota z POS:</t>
  </si>
  <si>
    <t>Obmedzenia podľa § 14a ods. 9 písm. b) a c) zákona č. 309/2009 Z. z. [suroviny podľa prílohy č. 1 časti B a potravinárske a krmovinárske plodiny]</t>
  </si>
  <si>
    <t>47 % obj.
37 % E
RED II (do 28.2.2026)</t>
  </si>
  <si>
    <t>42 % obj.
33 % E
RED III (od 1.3.2026)</t>
  </si>
  <si>
    <t>Metylester mastných kyselín (FAME) celkom, z toho:</t>
  </si>
  <si>
    <t>Evidenčné číslo vyradenia kreditov do spotreby</t>
  </si>
  <si>
    <t>Nákup/Predaj</t>
  </si>
  <si>
    <t>Názov Spoločnosti</t>
  </si>
  <si>
    <t>Uplatnenie kreditov</t>
  </si>
  <si>
    <t>Predané množstvo - SPOLU</t>
  </si>
  <si>
    <t>Nakúpené množstvo - SPOLU</t>
  </si>
  <si>
    <t>Uplatnené množstvo - SPOLU</t>
  </si>
  <si>
    <t>Kredit z elektriny z obnoviteľných zdrojov</t>
  </si>
  <si>
    <t>MINIMÁLNY energetický obsah udržateľných pohonných látok, ktorý musí byť uvedený na trh podľa § 14a ods. 1 písm. b) v príslušnom kalendárnom roku:</t>
  </si>
  <si>
    <t>Množstvo (v litroch)</t>
  </si>
  <si>
    <t>Chýbajúce množstvo energie</t>
  </si>
  <si>
    <t>Celkové</t>
  </si>
  <si>
    <t>Dostupné množstvo energie na predaj/prevod</t>
  </si>
  <si>
    <t>Energia z RFNBO/e-fuels</t>
  </si>
  <si>
    <t>Energetický obsah pokročilých udržateľných pohonných látok podľa § 14a ods. 11:</t>
  </si>
  <si>
    <t>Dosiahnuté plnenie</t>
  </si>
  <si>
    <t>Výpočet energetického obsahu udržateľných pohonných látok z celkového energetického obsahu motorovej nafty a motorového benzínu</t>
  </si>
  <si>
    <t>HVO100 celkom, z toho:</t>
  </si>
  <si>
    <t>B100 - Metylester mastných kyselín (FAME) celkom, z toho:</t>
  </si>
  <si>
    <t>Množstvo nakúpenej/uplatnenej energie</t>
  </si>
  <si>
    <t>Množstvo energie z RFNBO/e-fuels</t>
  </si>
  <si>
    <t>Množstvo energie z kreditov podľa § 14cb a z prevodu časti plnenia referenčných hodnôt podľa § 14cc zákona č. 309/2009 Z. z.</t>
  </si>
  <si>
    <r>
      <t xml:space="preserve">Energetický obsah udržateľných pohonných látok zo surovín podľa prílohy č. 1 </t>
    </r>
    <r>
      <rPr>
        <b/>
        <i/>
        <sz val="10"/>
        <color theme="1"/>
        <rFont val="Calibri"/>
        <family val="2"/>
        <charset val="238"/>
        <scheme val="minor"/>
      </rPr>
      <t>časti A</t>
    </r>
  </si>
  <si>
    <r>
      <t xml:space="preserve">Energetický obsah udržateľných pohonných látok zo surovín podľa prílohy č. 1 </t>
    </r>
    <r>
      <rPr>
        <b/>
        <i/>
        <sz val="10"/>
        <color theme="1"/>
        <rFont val="Calibri"/>
        <family val="2"/>
        <charset val="238"/>
        <scheme val="minor"/>
      </rPr>
      <t>časti B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</si>
  <si>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Energia z udržateľných pohonných látok zo surovín podľa prílohy č. 1 </t>
    </r>
    <r>
      <rPr>
        <b/>
        <i/>
        <sz val="10"/>
        <color theme="1"/>
        <rFont val="Arial"/>
        <family val="2"/>
        <charset val="238"/>
      </rPr>
      <t>časti A</t>
    </r>
  </si>
  <si>
    <r>
      <t xml:space="preserve">Energia z udržateľných pohonných látok zo surovín podľa prílohy č. 1 </t>
    </r>
    <r>
      <rPr>
        <b/>
        <i/>
        <sz val="10"/>
        <color theme="1"/>
        <rFont val="Arial"/>
        <family val="2"/>
        <charset val="238"/>
      </rPr>
      <t>časti B</t>
    </r>
  </si>
  <si>
    <r>
      <t>Energetický obsah udržateľných pohonných látok (</t>
    </r>
    <r>
      <rPr>
        <b/>
        <i/>
        <sz val="10"/>
        <color theme="1"/>
        <rFont val="Calibri"/>
        <family val="2"/>
        <charset val="238"/>
        <scheme val="minor"/>
      </rPr>
      <t>BIO energia</t>
    </r>
    <r>
      <rPr>
        <i/>
        <sz val="10"/>
        <color theme="1"/>
        <rFont val="Calibri"/>
        <family val="2"/>
        <charset val="238"/>
        <scheme val="minor"/>
      </rPr>
      <t>)</t>
    </r>
  </si>
  <si>
    <r>
      <t>Energetický obsah fosílnych pohonných látok (</t>
    </r>
    <r>
      <rPr>
        <b/>
        <i/>
        <sz val="10"/>
        <rFont val="Calibri"/>
        <family val="2"/>
        <charset val="238"/>
        <scheme val="minor"/>
      </rPr>
      <t>FOSIL energia</t>
    </r>
    <r>
      <rPr>
        <i/>
        <sz val="10"/>
        <rFont val="Calibri"/>
        <family val="2"/>
        <charset val="238"/>
        <scheme val="minor"/>
      </rPr>
      <t>)</t>
    </r>
  </si>
  <si>
    <r>
      <t xml:space="preserve">Energetický obsah </t>
    </r>
    <r>
      <rPr>
        <b/>
        <i/>
        <sz val="10"/>
        <rFont val="Calibri"/>
        <family val="2"/>
        <charset val="238"/>
        <scheme val="minor"/>
      </rPr>
      <t>SPOLU</t>
    </r>
  </si>
  <si>
    <t>MINIMÁLNY energetický obsah udržateľných pohonných látok zo surovín podľa prílohy č. 1 časti A, ktorý musí byť uvedený na trh podľa § 14f ods. 2 v príslušnom kalendárnom roku:</t>
  </si>
  <si>
    <t>MINIMÁLNY energetický obsah udržateľných pohonných látok zo surovín podľa prílohy č. 1 časti A, ktorý musí byť uvedený na trh podľa § 14a ods. 11 v príslušnom kalendárnom roku:</t>
  </si>
  <si>
    <r>
      <t xml:space="preserve">Energetický obsah udržateľných pohonných látok zo surovín podľa prílohy č. 1 </t>
    </r>
    <r>
      <rPr>
        <b/>
        <i/>
        <sz val="10"/>
        <color theme="1"/>
        <rFont val="Calibri"/>
        <family val="2"/>
        <charset val="238"/>
        <scheme val="minor"/>
      </rPr>
      <t>časti B</t>
    </r>
  </si>
  <si>
    <t>Množstvo RFNBO podľa § 14a ods. 9 písm. d)</t>
  </si>
  <si>
    <t>Množstvo e-fuels podľa § 14a ods. 9 písm. d)</t>
  </si>
  <si>
    <t>Množstvo udržateľných pohonných látok podľa § 14a ods. 9 písm. d) a h) zákona č. 309/2009 Z. z.</t>
  </si>
  <si>
    <t>Množstvo energie z kreditov podľa § 14cb a prevodu časti plnenia referenčných hodnôt podľa § 14cc zákona č. 309/2009 Z. z.</t>
  </si>
  <si>
    <t>Množstvo uplatnených kreditov a nakúpenej energie</t>
  </si>
  <si>
    <t>Množstvo predanej energie</t>
  </si>
  <si>
    <t>Prevod časti plnenia referenčných hodnôt</t>
  </si>
  <si>
    <t>podľa § 14a ods. 4 písm. d) zákona č. 309/2009 Z. z. o podpore obnoviteľných zdrojov energie a vysoko účinnej kombinovanej výroby a o zmene a doplnení niektorých zákonov</t>
  </si>
  <si>
    <t>Ročná správa o plnení referenčných hodnôt pri uvádzaní pohonných látok na trh</t>
  </si>
  <si>
    <r>
      <t xml:space="preserve">Množstvo energie z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A</t>
    </r>
  </si>
  <si>
    <r>
      <t xml:space="preserve">Množstvo energie z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B</t>
    </r>
  </si>
  <si>
    <r>
      <t xml:space="preserve">Energetický obsah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A</t>
    </r>
  </si>
  <si>
    <r>
      <t xml:space="preserve">Energetický obsah udržateľných pohonných látok zo surovín podľa prílohy č. 1 </t>
    </r>
    <r>
      <rPr>
        <b/>
        <sz val="11"/>
        <color theme="1"/>
        <rFont val="Calibri"/>
        <family val="2"/>
        <charset val="238"/>
        <scheme val="minor"/>
      </rPr>
      <t>časti B</t>
    </r>
  </si>
  <si>
    <r>
      <t xml:space="preserve">Energetický obsah pohonných látok </t>
    </r>
    <r>
      <rPr>
        <b/>
        <sz val="11"/>
        <color theme="1"/>
        <rFont val="Calibri"/>
        <family val="2"/>
        <charset val="238"/>
        <scheme val="minor"/>
      </rPr>
      <t>SPOLU</t>
    </r>
  </si>
  <si>
    <t>Celkové množstvo energie</t>
  </si>
  <si>
    <t>Energetický obsah udržateľných pohonných látok dodávaných leteckej a námornej doprave podľa § 14a ods. 9 písm. h)</t>
  </si>
  <si>
    <t xml:space="preserve">Množstvo energie RFNBO/e-fuels podľa § 14a ods. 9 písm. d) </t>
  </si>
  <si>
    <t xml:space="preserve">Množstvo energie udržateľných pohonných látok dodávaných leteckej a námornej doprave podľa § 14a ods. 9 písm. h) </t>
  </si>
  <si>
    <t>Množstvo energie udržateľných pohonných látok podľa § 14a ods. 9 písm. d) a h) zákona č. 309/2009 Z. z.</t>
  </si>
  <si>
    <t>Energetický obsah pokročilého biopaliva podľa § 14f ods. 2:</t>
  </si>
  <si>
    <r>
      <t>Energetický obsah udržateľných pohonných látok</t>
    </r>
    <r>
      <rPr>
        <b/>
        <sz val="11"/>
        <rFont val="Calibri"/>
        <family val="2"/>
        <charset val="238"/>
        <scheme val="minor"/>
      </rPr>
      <t xml:space="preserve"> (BIO energia)</t>
    </r>
  </si>
  <si>
    <r>
      <t>Energetický obsah fosílnych pohonných látok</t>
    </r>
    <r>
      <rPr>
        <b/>
        <sz val="11"/>
        <rFont val="Calibri"/>
        <family val="2"/>
        <charset val="238"/>
        <scheme val="minor"/>
      </rPr>
      <t xml:space="preserve"> (FOSIL energia)</t>
    </r>
  </si>
  <si>
    <t>MINIMÁLNY energetický obsah udržateľných pohonných látok, ktorý musí byť uvedený na trh podľa § 14a ods. 1 v príslušnom kalendárnom roku:</t>
  </si>
  <si>
    <t>MINIMÁLNY energetický obsah udržateľných pohonných látok zo surovín podľa prílohy č. 1 časti A, ktorý musí byť uvedený na trh podľa § 14a ods. 11 a § 14f ods. 2 v príslušnom kalendárnom roku:</t>
  </si>
  <si>
    <t>z udržateľných pohonných látok zo surovín podľa prílohy č. 1 časti A</t>
  </si>
  <si>
    <r>
      <t xml:space="preserve">Množstvo energie z udržateľných pohonných látok z </t>
    </r>
    <r>
      <rPr>
        <b/>
        <sz val="11"/>
        <color theme="1"/>
        <rFont val="Calibri"/>
        <family val="2"/>
        <charset val="238"/>
        <scheme val="minor"/>
      </rPr>
      <t>potravinárskych a krmovinárskych plodín</t>
    </r>
  </si>
  <si>
    <r>
      <t>Množstvo energie z</t>
    </r>
    <r>
      <rPr>
        <b/>
        <sz val="11"/>
        <color theme="1"/>
        <rFont val="Calibri"/>
        <family val="2"/>
        <charset val="238"/>
        <scheme val="minor"/>
      </rPr>
      <t xml:space="preserve"> iných</t>
    </r>
    <r>
      <rPr>
        <sz val="11"/>
        <color theme="1"/>
        <rFont val="Calibri"/>
        <family val="2"/>
        <scheme val="minor"/>
      </rPr>
      <t xml:space="preserve"> udržateľných pohonných látok</t>
    </r>
  </si>
  <si>
    <r>
      <t xml:space="preserve">Energetický obsah pohonných látok </t>
    </r>
    <r>
      <rPr>
        <b/>
        <sz val="11"/>
        <rFont val="Calibri"/>
        <family val="2"/>
        <charset val="238"/>
        <scheme val="minor"/>
      </rPr>
      <t>SPOLU</t>
    </r>
  </si>
  <si>
    <t>Množstvo energie z udržateľných pohonných látok, ktoré nebolo uvedené na trh podľa § 14a ods. 1 v príslušnom kalendárnom roku:</t>
  </si>
  <si>
    <t>Energetický obsah udržateľných pohonných látok uvedených na trh podľa § 14a ods. 1 v príslušnom kalendárnom roku:</t>
  </si>
  <si>
    <t>Energetický obsah udržateľných pohonných látok zo surovín podľa prílohy č. 1 časti A uvedených na trh podľa § 14a ods. 11 a § 14f ods. 2 v príslušnom kalendárnom roku:</t>
  </si>
  <si>
    <t>Množstvo energie z udržateľných pohonných látok zo surovín podľa prílohy č. 1 časti A, ktoré nebolo uvedené na trh podľa § 14a ods. 11 a § 14f ods. 2 v príslušnom kalendárnom roku:</t>
  </si>
  <si>
    <t>Obmedzenie podľa § 14a ods. 9 písm. b):</t>
  </si>
  <si>
    <t>Obmedzenie podľa § 14a ods. 9 písm. c):</t>
  </si>
  <si>
    <t>Cieľ / obmedzenie</t>
  </si>
  <si>
    <t>Energetický obsah udržateľných pohonných látok zo surovín podľa prílohy č. 1 a RFNBO (dvojnásobne započítateľné)</t>
  </si>
  <si>
    <t>Energia z udržateľných pohonných látok nedodaná na trh</t>
  </si>
  <si>
    <t>Energetický obsah udržateľných pohonných látok podľa § 14a ods. 1 písm. a) zákona č. 309/2009 Z. z. (motorový benzín a motorová nafta)</t>
  </si>
  <si>
    <t>Energetický obsah udržateľných pohonných látok podľa § 14a ods. 1 zákona č. 309/2009 Z. z.</t>
  </si>
  <si>
    <t>Energetický obsah udržateľných pohonných látok podľa § 14a ods. 1 písm. b) zákona č. 309/2009 Z. z. (stlačený a skvapalnený zemný plyn)</t>
  </si>
  <si>
    <t>Benzín - fosílna časť</t>
  </si>
  <si>
    <t>Množstvo udržateľných pohonných látok dodaných leteckej a námornej doprave podľa § 14a ods. 9 písm. h)</t>
  </si>
  <si>
    <t>Udržateľné pohonné látky zo surovín podľa prílohy č. 1 časti A</t>
  </si>
  <si>
    <t>Palivá z obnoviteľných zdrojov nebiologického pôvodu (RFNBO)</t>
  </si>
  <si>
    <t>Energia z udržateľných pohonných látok z potravinárskych a krmovinárskych plodín</t>
  </si>
  <si>
    <t>Energia z iných udržateľných pohonných látok</t>
  </si>
  <si>
    <t>Po multiplikácii</t>
  </si>
  <si>
    <t>Výška obmedzenia</t>
  </si>
  <si>
    <r>
      <t>Energetický obsah udržateľných pohonných látok</t>
    </r>
    <r>
      <rPr>
        <b/>
        <i/>
        <sz val="10"/>
        <color theme="1"/>
        <rFont val="Calibri"/>
        <family val="2"/>
        <charset val="238"/>
        <scheme val="minor"/>
      </rPr>
      <t xml:space="preserve"> z potravinárskych a krmovinárskych plodín</t>
    </r>
  </si>
  <si>
    <r>
      <t xml:space="preserve">Energetický obsah </t>
    </r>
    <r>
      <rPr>
        <b/>
        <i/>
        <sz val="10"/>
        <color theme="1"/>
        <rFont val="Calibri"/>
        <family val="2"/>
        <charset val="238"/>
        <scheme val="minor"/>
      </rPr>
      <t xml:space="preserve">iných </t>
    </r>
    <r>
      <rPr>
        <i/>
        <sz val="10"/>
        <color theme="1"/>
        <rFont val="Calibri"/>
        <family val="2"/>
        <charset val="238"/>
        <scheme val="minor"/>
      </rPr>
      <t>udržateľných pohonných látok</t>
    </r>
  </si>
  <si>
    <r>
      <t xml:space="preserve">Energetický obsah udržateľných pohonných látok z </t>
    </r>
    <r>
      <rPr>
        <b/>
        <sz val="11"/>
        <color theme="1"/>
        <rFont val="Calibri"/>
        <family val="2"/>
        <charset val="238"/>
        <scheme val="minor"/>
      </rPr>
      <t>potravinárskych a krmovinárskych plodín</t>
    </r>
  </si>
  <si>
    <r>
      <t xml:space="preserve">Energetický obsah </t>
    </r>
    <r>
      <rPr>
        <b/>
        <sz val="11"/>
        <color theme="1"/>
        <rFont val="Calibri"/>
        <family val="2"/>
        <charset val="238"/>
        <scheme val="minor"/>
      </rPr>
      <t>iných</t>
    </r>
    <r>
      <rPr>
        <sz val="11"/>
        <color theme="1"/>
        <rFont val="Calibri"/>
        <family val="2"/>
        <scheme val="minor"/>
      </rPr>
      <t xml:space="preserve"> udržateľných pohonných látok</t>
    </r>
  </si>
  <si>
    <t>Energetický obsah udržateľných pohonných látok (započítateľný)</t>
  </si>
  <si>
    <r>
      <t xml:space="preserve">Energetický obsah udržateľných pohonných látok </t>
    </r>
    <r>
      <rPr>
        <b/>
        <i/>
        <sz val="10"/>
        <color theme="1"/>
        <rFont val="Calibri"/>
        <family val="2"/>
        <charset val="238"/>
        <scheme val="minor"/>
      </rPr>
      <t>z potravinárskych a krmovinárskych plodín</t>
    </r>
  </si>
  <si>
    <r>
      <t>Energetický obsah</t>
    </r>
    <r>
      <rPr>
        <b/>
        <i/>
        <sz val="10"/>
        <color theme="1"/>
        <rFont val="Calibri"/>
        <family val="2"/>
        <charset val="238"/>
        <scheme val="minor"/>
      </rPr>
      <t xml:space="preserve"> iných </t>
    </r>
    <r>
      <rPr>
        <i/>
        <sz val="10"/>
        <color theme="1"/>
        <rFont val="Calibri"/>
        <family val="2"/>
        <charset val="238"/>
        <scheme val="minor"/>
      </rPr>
      <t>udržateľných pohonných látok</t>
    </r>
  </si>
  <si>
    <t>Energetický obsah SPOLU</t>
  </si>
  <si>
    <t>Výpočet energetického obsahu udržateľných pohonných látok z celkového energetického obsahu stlačeného zemného plynu a skvapalneného zemného plynu</t>
  </si>
  <si>
    <t>Množstvo energie nad MAXIMÁLNY energetický obsah udržateľných pohonných látok vyrobených zo surovín podľa prílohy č. 1 časti B</t>
  </si>
  <si>
    <t>Množstvo energie nad MAXIMÁLNY energetický obsah udržateľných pohonných látok vyrobených z potravinárskych a krmovinárskych plodín</t>
  </si>
  <si>
    <r>
      <t xml:space="preserve">z udržateľných pohonných látok zo surovín podľa prílohy č. 1 </t>
    </r>
    <r>
      <rPr>
        <b/>
        <i/>
        <sz val="11"/>
        <color theme="5" tint="-0.249977111117893"/>
        <rFont val="Calibri"/>
        <family val="2"/>
        <charset val="238"/>
        <scheme val="minor"/>
      </rPr>
      <t>časti A</t>
    </r>
  </si>
  <si>
    <r>
      <t>z udržateľných pohonných látok zo surovín podľa prílohy č. 1</t>
    </r>
    <r>
      <rPr>
        <b/>
        <i/>
        <sz val="11"/>
        <color theme="5" tint="-0.249977111117893"/>
        <rFont val="Calibri"/>
        <family val="2"/>
        <charset val="238"/>
        <scheme val="minor"/>
      </rPr>
      <t xml:space="preserve"> časti B</t>
    </r>
  </si>
  <si>
    <r>
      <t xml:space="preserve">z udržateľných pohonných látok z </t>
    </r>
    <r>
      <rPr>
        <b/>
        <i/>
        <sz val="11"/>
        <color theme="5" tint="-0.249977111117893"/>
        <rFont val="Calibri"/>
        <family val="2"/>
        <charset val="238"/>
        <scheme val="minor"/>
      </rPr>
      <t>potravinárskych a krmovinárskych plodín</t>
    </r>
  </si>
  <si>
    <t>Celková energia uvedená na trh</t>
  </si>
  <si>
    <t>Do obmedzenia</t>
  </si>
  <si>
    <t>Nad obmedzenie</t>
  </si>
  <si>
    <t>SPOLU</t>
  </si>
  <si>
    <r>
      <rPr>
        <b/>
        <i/>
        <sz val="11"/>
        <color theme="5" tint="-0.249977111117893"/>
        <rFont val="Calibri"/>
        <family val="2"/>
        <charset val="238"/>
        <scheme val="minor"/>
      </rPr>
      <t>Nad obmedzenie</t>
    </r>
    <r>
      <rPr>
        <i/>
        <sz val="11"/>
        <color theme="5" tint="-0.249977111117893"/>
        <rFont val="Calibri"/>
        <family val="2"/>
        <charset val="238"/>
        <scheme val="minor"/>
      </rPr>
      <t xml:space="preserve"> - z udržateľných pohonných látok z </t>
    </r>
    <r>
      <rPr>
        <b/>
        <i/>
        <sz val="11"/>
        <color theme="5" tint="-0.249977111117893"/>
        <rFont val="Calibri"/>
        <family val="2"/>
        <charset val="238"/>
        <scheme val="minor"/>
      </rPr>
      <t>potravinárskych a krmovinárskych plodín</t>
    </r>
  </si>
  <si>
    <r>
      <rPr>
        <b/>
        <i/>
        <sz val="11"/>
        <color theme="5" tint="-0.249977111117893"/>
        <rFont val="Calibri"/>
        <family val="2"/>
        <charset val="238"/>
        <scheme val="minor"/>
      </rPr>
      <t xml:space="preserve">Nad obmedzenie </t>
    </r>
    <r>
      <rPr>
        <i/>
        <sz val="11"/>
        <color theme="5" tint="-0.249977111117893"/>
        <rFont val="Calibri"/>
        <family val="2"/>
        <charset val="238"/>
        <scheme val="minor"/>
      </rPr>
      <t xml:space="preserve">- z udržateľných pohonných látok zo surovín podľa prílohy č. 1 </t>
    </r>
    <r>
      <rPr>
        <b/>
        <i/>
        <sz val="11"/>
        <color theme="5" tint="-0.249977111117893"/>
        <rFont val="Calibri"/>
        <family val="2"/>
        <charset val="238"/>
        <scheme val="minor"/>
      </rPr>
      <t>časti B</t>
    </r>
  </si>
  <si>
    <t>MINIMÁLNY energetický obsah udržateľných pohonných látok nebiologického pôvodu, ktorý musí byť uvedený na trh podľa § 14a ods. 10 v príslušnom kalendárnom roku:</t>
  </si>
  <si>
    <t>Energetický obsah podľa § 14a ods. 10):</t>
  </si>
  <si>
    <t>Energetický obsah udržateľných pohonných látok z nebiologických surovín  podľa § 14a ods. 10  v príslušnom kalendárnom roku:</t>
  </si>
  <si>
    <t>Energia z udržateľných pohonných látok z obnoviteľných zdrojov nebiologického pôvodu podľa § 14a ods. 10:</t>
  </si>
  <si>
    <t>Energia z udržateľných pohonných látok podľa § 14a ods. 1:</t>
  </si>
  <si>
    <t>Energia z pokročilých udržateľných pohonných látok a biopalív podľa § 14a ods. 11 a § 14f ods. 2:</t>
  </si>
  <si>
    <t>ver 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</si>
</sst>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#,##0.00\ &quot;€&quot;;\-#,##0.00\ &quot;€&quot;"/>
    <numFmt numFmtId="43" formatCode="_-* #,##0.00_-;\-* #,##0.00_-;_-* &quot;-&quot;??_-;_-@_-"/>
    <numFmt numFmtId="164" formatCode="#,##0.00\ &quot;€&quot;"/>
    <numFmt numFmtId="165" formatCode="_-* #,##0.00\ _S_k_-;\-* #,##0.00\ _S_k_-;_-* &quot;-&quot;??\ _S_k_-;_-@_-"/>
    <numFmt numFmtId="166" formatCode="_-* #,##0_-;\-* #,##0_-;_-* &quot;-&quot;??_-;_-@_-"/>
    <numFmt numFmtId="167" formatCode="#,##0&quot; lit.&quot;"/>
    <numFmt numFmtId="168" formatCode="#,##0&quot; MJ&quot;"/>
    <numFmt numFmtId="169" formatCode="#,##0&quot; kWh&quot;"/>
    <numFmt numFmtId="170" formatCode="#,##0.0&quot; kWh/MJ&quot;"/>
    <numFmt numFmtId="171" formatCode="#,##0&quot; kg&quot;"/>
    <numFmt numFmtId="172" formatCode="#,##0.0&quot; MJ/kg&quot;"/>
    <numFmt numFmtId="173" formatCode="000\ 00"/>
    <numFmt numFmtId="174" formatCode="#,##0&quot; MJ/Lit.&quot;"/>
    <numFmt numFmtId="175" formatCode="0.000%"/>
  </numFmts>
  <fonts count="80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38"/>
    </font>
    <font>
      <sz val="10"/>
      <name val="Arial"/>
      <family val="2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u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  <font>
      <i/>
      <sz val="10"/>
      <name val="Calibri"/>
      <family val="2"/>
      <scheme val="minor"/>
    </font>
    <font>
      <i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i/>
      <sz val="11"/>
      <color theme="5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Calibri"/>
      <family val="2"/>
      <scheme val="minor"/>
    </font>
    <font>
      <b/>
      <i/>
      <sz val="10"/>
      <name val="Arial"/>
      <family val="2"/>
      <charset val="238"/>
    </font>
    <font>
      <b/>
      <i/>
      <sz val="10"/>
      <color theme="1"/>
      <name val="Calibri"/>
      <family val="2"/>
      <scheme val="minor"/>
    </font>
    <font>
      <b/>
      <i/>
      <sz val="11"/>
      <color theme="5" tint="-0.249977111117893"/>
      <name val="Calibri"/>
      <family val="2"/>
      <charset val="238"/>
      <scheme val="minor"/>
    </font>
    <font>
      <b/>
      <sz val="14"/>
      <color theme="5" tint="-0.249977111117893"/>
      <name val="Calibri"/>
      <family val="2"/>
      <scheme val="minor"/>
    </font>
    <font>
      <sz val="14"/>
      <color theme="1"/>
      <name val="Arial"/>
      <family val="2"/>
      <charset val="238"/>
    </font>
    <font>
      <b/>
      <i/>
      <sz val="11"/>
      <color theme="4" tint="-0.249977111117893"/>
      <name val="Calibri"/>
      <family val="2"/>
      <charset val="238"/>
      <scheme val="minor"/>
    </font>
    <font>
      <i/>
      <sz val="10"/>
      <color theme="5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0"/>
      <color theme="1"/>
      <name val="Calibri  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i/>
      <sz val="14"/>
      <color theme="5" tint="-0.249977111117893"/>
      <name val="Calibri"/>
      <family val="2"/>
      <charset val="238"/>
      <scheme val="minor"/>
    </font>
    <font>
      <b/>
      <i/>
      <sz val="11"/>
      <color theme="9" tint="0.79998168889431442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2E7C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9" fontId="8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16" fillId="0" borderId="0"/>
    <xf numFmtId="165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2" fillId="0" borderId="0"/>
    <xf numFmtId="0" fontId="75" fillId="0" borderId="0" applyNumberFormat="0" applyFill="0" applyBorder="0" applyAlignment="0" applyProtection="0"/>
  </cellStyleXfs>
  <cellXfs count="641">
    <xf numFmtId="0" fontId="0" fillId="0" borderId="0" xfId="0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2" fillId="3" borderId="2" xfId="2" applyFont="1" applyFill="1" applyBorder="1"/>
    <xf numFmtId="0" fontId="12" fillId="3" borderId="4" xfId="2" applyFont="1" applyFill="1" applyBorder="1"/>
    <xf numFmtId="0" fontId="10" fillId="3" borderId="4" xfId="0" applyFont="1" applyFill="1" applyBorder="1"/>
    <xf numFmtId="0" fontId="10" fillId="3" borderId="2" xfId="2" applyFont="1" applyFill="1" applyBorder="1"/>
    <xf numFmtId="0" fontId="10" fillId="3" borderId="3" xfId="2" applyFont="1" applyFill="1" applyBorder="1"/>
    <xf numFmtId="0" fontId="10" fillId="3" borderId="4" xfId="2" applyFont="1" applyFill="1" applyBorder="1"/>
    <xf numFmtId="0" fontId="11" fillId="3" borderId="3" xfId="2" applyFont="1" applyFill="1" applyBorder="1"/>
    <xf numFmtId="0" fontId="11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10" fontId="10" fillId="0" borderId="2" xfId="1" applyNumberFormat="1" applyFont="1" applyBorder="1" applyAlignment="1">
      <alignment horizontal="center" vertical="center"/>
    </xf>
    <xf numFmtId="0" fontId="18" fillId="3" borderId="3" xfId="2" applyFont="1" applyFill="1" applyBorder="1"/>
    <xf numFmtId="0" fontId="19" fillId="3" borderId="6" xfId="2" applyFont="1" applyFill="1" applyBorder="1"/>
    <xf numFmtId="0" fontId="18" fillId="3" borderId="6" xfId="2" applyFont="1" applyFill="1" applyBorder="1"/>
    <xf numFmtId="0" fontId="10" fillId="3" borderId="5" xfId="0" applyFont="1" applyFill="1" applyBorder="1"/>
    <xf numFmtId="0" fontId="20" fillId="0" borderId="0" xfId="0" applyFont="1"/>
    <xf numFmtId="0" fontId="13" fillId="3" borderId="6" xfId="2" applyFont="1" applyFill="1" applyBorder="1"/>
    <xf numFmtId="0" fontId="20" fillId="3" borderId="3" xfId="2" applyFont="1" applyFill="1" applyBorder="1"/>
    <xf numFmtId="0" fontId="13" fillId="3" borderId="5" xfId="2" applyFont="1" applyFill="1" applyBorder="1"/>
    <xf numFmtId="0" fontId="11" fillId="3" borderId="2" xfId="2" applyFont="1" applyFill="1" applyBorder="1"/>
    <xf numFmtId="0" fontId="13" fillId="3" borderId="7" xfId="2" applyFont="1" applyFill="1" applyBorder="1"/>
    <xf numFmtId="0" fontId="11" fillId="3" borderId="4" xfId="2" applyFont="1" applyFill="1" applyBorder="1"/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10" fillId="0" borderId="0" xfId="1" applyNumberFormat="1" applyFont="1" applyBorder="1" applyAlignment="1">
      <alignment horizontal="center"/>
    </xf>
    <xf numFmtId="43" fontId="21" fillId="4" borderId="2" xfId="0" applyNumberFormat="1" applyFont="1" applyFill="1" applyBorder="1"/>
    <xf numFmtId="164" fontId="21" fillId="4" borderId="4" xfId="0" applyNumberFormat="1" applyFont="1" applyFill="1" applyBorder="1"/>
    <xf numFmtId="0" fontId="10" fillId="0" borderId="10" xfId="0" applyFont="1" applyBorder="1"/>
    <xf numFmtId="0" fontId="10" fillId="5" borderId="10" xfId="0" applyFont="1" applyFill="1" applyBorder="1"/>
    <xf numFmtId="0" fontId="10" fillId="6" borderId="6" xfId="0" applyFont="1" applyFill="1" applyBorder="1"/>
    <xf numFmtId="0" fontId="10" fillId="6" borderId="10" xfId="0" applyFont="1" applyFill="1" applyBorder="1"/>
    <xf numFmtId="0" fontId="10" fillId="3" borderId="12" xfId="0" applyFont="1" applyFill="1" applyBorder="1"/>
    <xf numFmtId="164" fontId="10" fillId="3" borderId="12" xfId="0" applyNumberFormat="1" applyFont="1" applyFill="1" applyBorder="1" applyAlignment="1">
      <alignment horizontal="center" vertical="center"/>
    </xf>
    <xf numFmtId="0" fontId="27" fillId="3" borderId="3" xfId="2" applyFont="1" applyFill="1" applyBorder="1"/>
    <xf numFmtId="0" fontId="18" fillId="0" borderId="6" xfId="2" applyFont="1" applyBorder="1"/>
    <xf numFmtId="0" fontId="28" fillId="3" borderId="6" xfId="2" applyFont="1" applyFill="1" applyBorder="1"/>
    <xf numFmtId="0" fontId="29" fillId="0" borderId="0" xfId="0" applyFont="1" applyAlignment="1">
      <alignment horizontal="left"/>
    </xf>
    <xf numFmtId="0" fontId="30" fillId="0" borderId="0" xfId="0" applyFont="1"/>
    <xf numFmtId="166" fontId="10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3" borderId="6" xfId="2" applyFont="1" applyFill="1" applyBorder="1" applyProtection="1">
      <protection locked="0"/>
    </xf>
    <xf numFmtId="167" fontId="23" fillId="4" borderId="3" xfId="0" applyNumberFormat="1" applyFont="1" applyFill="1" applyBorder="1"/>
    <xf numFmtId="167" fontId="10" fillId="4" borderId="3" xfId="0" applyNumberFormat="1" applyFont="1" applyFill="1" applyBorder="1"/>
    <xf numFmtId="0" fontId="10" fillId="5" borderId="0" xfId="0" applyFont="1" applyFill="1"/>
    <xf numFmtId="0" fontId="11" fillId="5" borderId="0" xfId="0" applyFont="1" applyFill="1" applyAlignment="1">
      <alignment horizontal="center" vertical="center"/>
    </xf>
    <xf numFmtId="0" fontId="10" fillId="6" borderId="0" xfId="0" applyFont="1" applyFill="1"/>
    <xf numFmtId="0" fontId="23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right"/>
    </xf>
    <xf numFmtId="10" fontId="23" fillId="6" borderId="0" xfId="0" applyNumberFormat="1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7" fontId="23" fillId="6" borderId="0" xfId="0" applyNumberFormat="1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center" vertical="center"/>
    </xf>
    <xf numFmtId="0" fontId="31" fillId="6" borderId="10" xfId="0" applyFont="1" applyFill="1" applyBorder="1" applyAlignment="1">
      <alignment horizontal="left"/>
    </xf>
    <xf numFmtId="168" fontId="32" fillId="6" borderId="10" xfId="0" applyNumberFormat="1" applyFont="1" applyFill="1" applyBorder="1"/>
    <xf numFmtId="168" fontId="33" fillId="6" borderId="10" xfId="0" applyNumberFormat="1" applyFont="1" applyFill="1" applyBorder="1"/>
    <xf numFmtId="0" fontId="27" fillId="6" borderId="10" xfId="0" applyFont="1" applyFill="1" applyBorder="1"/>
    <xf numFmtId="168" fontId="32" fillId="6" borderId="4" xfId="0" applyNumberFormat="1" applyFont="1" applyFill="1" applyBorder="1"/>
    <xf numFmtId="168" fontId="34" fillId="6" borderId="4" xfId="0" applyNumberFormat="1" applyFont="1" applyFill="1" applyBorder="1"/>
    <xf numFmtId="0" fontId="31" fillId="6" borderId="4" xfId="0" applyFont="1" applyFill="1" applyBorder="1" applyAlignment="1">
      <alignment horizontal="left"/>
    </xf>
    <xf numFmtId="167" fontId="23" fillId="4" borderId="4" xfId="0" applyNumberFormat="1" applyFont="1" applyFill="1" applyBorder="1"/>
    <xf numFmtId="0" fontId="36" fillId="3" borderId="3" xfId="2" applyFont="1" applyFill="1" applyBorder="1"/>
    <xf numFmtId="0" fontId="37" fillId="0" borderId="0" xfId="0" applyFont="1"/>
    <xf numFmtId="0" fontId="23" fillId="0" borderId="0" xfId="0" applyFont="1"/>
    <xf numFmtId="168" fontId="37" fillId="0" borderId="0" xfId="0" applyNumberFormat="1" applyFont="1"/>
    <xf numFmtId="167" fontId="23" fillId="4" borderId="6" xfId="0" applyNumberFormat="1" applyFont="1" applyFill="1" applyBorder="1"/>
    <xf numFmtId="164" fontId="10" fillId="3" borderId="11" xfId="0" applyNumberFormat="1" applyFont="1" applyFill="1" applyBorder="1" applyAlignment="1">
      <alignment horizontal="center" vertical="center"/>
    </xf>
    <xf numFmtId="164" fontId="10" fillId="3" borderId="13" xfId="0" applyNumberFormat="1" applyFont="1" applyFill="1" applyBorder="1" applyAlignment="1">
      <alignment horizontal="center" vertical="center"/>
    </xf>
    <xf numFmtId="164" fontId="21" fillId="0" borderId="7" xfId="0" applyNumberFormat="1" applyFont="1" applyBorder="1"/>
    <xf numFmtId="167" fontId="10" fillId="4" borderId="7" xfId="0" applyNumberFormat="1" applyFont="1" applyFill="1" applyBorder="1"/>
    <xf numFmtId="0" fontId="31" fillId="6" borderId="9" xfId="0" applyFont="1" applyFill="1" applyBorder="1" applyAlignment="1">
      <alignment horizontal="left"/>
    </xf>
    <xf numFmtId="166" fontId="10" fillId="3" borderId="9" xfId="0" applyNumberFormat="1" applyFont="1" applyFill="1" applyBorder="1" applyAlignment="1" applyProtection="1">
      <alignment horizontal="center" vertical="center"/>
      <protection locked="0"/>
    </xf>
    <xf numFmtId="167" fontId="23" fillId="4" borderId="2" xfId="0" applyNumberFormat="1" applyFont="1" applyFill="1" applyBorder="1"/>
    <xf numFmtId="0" fontId="31" fillId="6" borderId="2" xfId="0" applyFont="1" applyFill="1" applyBorder="1" applyAlignment="1">
      <alignment horizontal="left"/>
    </xf>
    <xf numFmtId="0" fontId="31" fillId="6" borderId="3" xfId="0" applyFont="1" applyFill="1" applyBorder="1" applyAlignment="1">
      <alignment horizontal="left"/>
    </xf>
    <xf numFmtId="168" fontId="33" fillId="6" borderId="3" xfId="0" applyNumberFormat="1" applyFont="1" applyFill="1" applyBorder="1"/>
    <xf numFmtId="0" fontId="27" fillId="6" borderId="3" xfId="0" applyFont="1" applyFill="1" applyBorder="1"/>
    <xf numFmtId="0" fontId="38" fillId="3" borderId="8" xfId="0" applyFont="1" applyFill="1" applyBorder="1"/>
    <xf numFmtId="0" fontId="11" fillId="3" borderId="12" xfId="0" applyFont="1" applyFill="1" applyBorder="1"/>
    <xf numFmtId="0" fontId="11" fillId="3" borderId="15" xfId="0" applyFont="1" applyFill="1" applyBorder="1"/>
    <xf numFmtId="0" fontId="11" fillId="3" borderId="15" xfId="0" applyFont="1" applyFill="1" applyBorder="1" applyAlignment="1">
      <alignment horizontal="center" vertical="center"/>
    </xf>
    <xf numFmtId="0" fontId="11" fillId="3" borderId="5" xfId="0" applyFont="1" applyFill="1" applyBorder="1"/>
    <xf numFmtId="0" fontId="11" fillId="3" borderId="8" xfId="0" applyFont="1" applyFill="1" applyBorder="1"/>
    <xf numFmtId="0" fontId="11" fillId="3" borderId="7" xfId="0" applyFont="1" applyFill="1" applyBorder="1"/>
    <xf numFmtId="168" fontId="33" fillId="3" borderId="10" xfId="0" applyNumberFormat="1" applyFont="1" applyFill="1" applyBorder="1"/>
    <xf numFmtId="0" fontId="38" fillId="3" borderId="9" xfId="0" applyFont="1" applyFill="1" applyBorder="1"/>
    <xf numFmtId="168" fontId="38" fillId="3" borderId="10" xfId="0" applyNumberFormat="1" applyFont="1" applyFill="1" applyBorder="1"/>
    <xf numFmtId="171" fontId="23" fillId="4" borderId="3" xfId="0" applyNumberFormat="1" applyFont="1" applyFill="1" applyBorder="1"/>
    <xf numFmtId="171" fontId="23" fillId="4" borderId="2" xfId="0" applyNumberFormat="1" applyFont="1" applyFill="1" applyBorder="1"/>
    <xf numFmtId="171" fontId="23" fillId="4" borderId="4" xfId="0" applyNumberFormat="1" applyFont="1" applyFill="1" applyBorder="1"/>
    <xf numFmtId="168" fontId="32" fillId="6" borderId="3" xfId="0" applyNumberFormat="1" applyFont="1" applyFill="1" applyBorder="1"/>
    <xf numFmtId="0" fontId="32" fillId="3" borderId="6" xfId="0" applyFont="1" applyFill="1" applyBorder="1" applyAlignment="1">
      <alignment horizontal="left"/>
    </xf>
    <xf numFmtId="0" fontId="41" fillId="3" borderId="0" xfId="0" applyFont="1" applyFill="1" applyAlignment="1">
      <alignment horizontal="left"/>
    </xf>
    <xf numFmtId="0" fontId="32" fillId="3" borderId="0" xfId="0" applyFont="1" applyFill="1" applyAlignment="1">
      <alignment horizontal="left"/>
    </xf>
    <xf numFmtId="0" fontId="34" fillId="3" borderId="0" xfId="0" applyFont="1" applyFill="1"/>
    <xf numFmtId="0" fontId="33" fillId="3" borderId="0" xfId="0" applyFont="1" applyFill="1"/>
    <xf numFmtId="0" fontId="39" fillId="3" borderId="0" xfId="0" applyFont="1" applyFill="1" applyAlignment="1">
      <alignment horizontal="left"/>
    </xf>
    <xf numFmtId="0" fontId="38" fillId="3" borderId="0" xfId="0" applyFont="1" applyFill="1"/>
    <xf numFmtId="0" fontId="42" fillId="3" borderId="0" xfId="0" applyFont="1" applyFill="1"/>
    <xf numFmtId="0" fontId="44" fillId="3" borderId="6" xfId="0" applyFont="1" applyFill="1" applyBorder="1" applyAlignment="1">
      <alignment horizontal="left"/>
    </xf>
    <xf numFmtId="0" fontId="45" fillId="3" borderId="0" xfId="0" applyFont="1" applyFill="1"/>
    <xf numFmtId="0" fontId="44" fillId="3" borderId="0" xfId="0" applyFont="1" applyFill="1" applyAlignment="1">
      <alignment horizontal="left"/>
    </xf>
    <xf numFmtId="0" fontId="10" fillId="3" borderId="15" xfId="0" applyFont="1" applyFill="1" applyBorder="1"/>
    <xf numFmtId="0" fontId="11" fillId="3" borderId="0" xfId="0" applyFont="1" applyFill="1"/>
    <xf numFmtId="0" fontId="10" fillId="2" borderId="15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right"/>
    </xf>
    <xf numFmtId="168" fontId="7" fillId="6" borderId="0" xfId="7" applyNumberFormat="1" applyFont="1" applyFill="1" applyBorder="1" applyAlignment="1">
      <alignment shrinkToFit="1"/>
    </xf>
    <xf numFmtId="0" fontId="10" fillId="3" borderId="0" xfId="0" applyFont="1" applyFill="1"/>
    <xf numFmtId="0" fontId="7" fillId="6" borderId="6" xfId="0" applyFont="1" applyFill="1" applyBorder="1"/>
    <xf numFmtId="0" fontId="10" fillId="5" borderId="6" xfId="0" applyFont="1" applyFill="1" applyBorder="1" applyAlignment="1">
      <alignment horizontal="left" indent="14"/>
    </xf>
    <xf numFmtId="0" fontId="10" fillId="5" borderId="0" xfId="0" applyFont="1" applyFill="1" applyAlignment="1">
      <alignment horizontal="right"/>
    </xf>
    <xf numFmtId="166" fontId="20" fillId="7" borderId="3" xfId="0" applyNumberFormat="1" applyFont="1" applyFill="1" applyBorder="1" applyAlignment="1">
      <alignment horizontal="center" vertical="center"/>
    </xf>
    <xf numFmtId="166" fontId="20" fillId="4" borderId="6" xfId="0" applyNumberFormat="1" applyFont="1" applyFill="1" applyBorder="1" applyAlignment="1">
      <alignment horizontal="center" vertical="center"/>
    </xf>
    <xf numFmtId="166" fontId="20" fillId="4" borderId="3" xfId="0" applyNumberFormat="1" applyFont="1" applyFill="1" applyBorder="1" applyAlignment="1">
      <alignment horizontal="center" vertical="center"/>
    </xf>
    <xf numFmtId="166" fontId="20" fillId="4" borderId="4" xfId="0" applyNumberFormat="1" applyFont="1" applyFill="1" applyBorder="1" applyAlignment="1">
      <alignment horizontal="center" vertical="center"/>
    </xf>
    <xf numFmtId="166" fontId="11" fillId="0" borderId="3" xfId="0" applyNumberFormat="1" applyFont="1" applyBorder="1" applyAlignment="1" applyProtection="1">
      <alignment horizontal="center" vertical="center"/>
      <protection locked="0"/>
    </xf>
    <xf numFmtId="166" fontId="11" fillId="0" borderId="10" xfId="0" applyNumberFormat="1" applyFont="1" applyBorder="1" applyAlignment="1" applyProtection="1">
      <alignment horizontal="center" vertical="center"/>
      <protection locked="0"/>
    </xf>
    <xf numFmtId="166" fontId="11" fillId="0" borderId="0" xfId="0" applyNumberFormat="1" applyFont="1" applyAlignment="1" applyProtection="1">
      <alignment horizontal="center" vertical="center"/>
      <protection locked="0"/>
    </xf>
    <xf numFmtId="166" fontId="11" fillId="0" borderId="6" xfId="0" applyNumberFormat="1" applyFont="1" applyBorder="1" applyAlignment="1" applyProtection="1">
      <alignment horizontal="center" vertical="center"/>
      <protection locked="0"/>
    </xf>
    <xf numFmtId="166" fontId="27" fillId="4" borderId="6" xfId="0" applyNumberFormat="1" applyFont="1" applyFill="1" applyBorder="1" applyAlignment="1">
      <alignment horizontal="center" vertical="center"/>
    </xf>
    <xf numFmtId="166" fontId="27" fillId="4" borderId="7" xfId="0" applyNumberFormat="1" applyFont="1" applyFill="1" applyBorder="1" applyAlignment="1">
      <alignment horizontal="center" vertical="center"/>
    </xf>
    <xf numFmtId="166" fontId="6" fillId="0" borderId="6" xfId="0" applyNumberFormat="1" applyFont="1" applyBorder="1" applyAlignment="1" applyProtection="1">
      <alignment horizontal="center" vertical="center"/>
      <protection locked="0"/>
    </xf>
    <xf numFmtId="166" fontId="48" fillId="0" borderId="6" xfId="0" applyNumberFormat="1" applyFont="1" applyBorder="1" applyAlignment="1" applyProtection="1">
      <alignment horizontal="center" vertical="center"/>
      <protection locked="0"/>
    </xf>
    <xf numFmtId="166" fontId="6" fillId="0" borderId="6" xfId="0" applyNumberFormat="1" applyFont="1" applyBorder="1" applyAlignment="1" applyProtection="1">
      <alignment horizontal="center" vertical="top"/>
      <protection locked="0"/>
    </xf>
    <xf numFmtId="166" fontId="49" fillId="4" borderId="6" xfId="0" applyNumberFormat="1" applyFont="1" applyFill="1" applyBorder="1" applyAlignment="1">
      <alignment horizontal="center" vertical="center"/>
    </xf>
    <xf numFmtId="166" fontId="49" fillId="4" borderId="7" xfId="0" applyNumberFormat="1" applyFont="1" applyFill="1" applyBorder="1" applyAlignment="1">
      <alignment horizontal="center" vertical="center"/>
    </xf>
    <xf numFmtId="166" fontId="27" fillId="4" borderId="3" xfId="0" applyNumberFormat="1" applyFont="1" applyFill="1" applyBorder="1" applyAlignment="1">
      <alignment horizontal="center" vertical="center"/>
    </xf>
    <xf numFmtId="166" fontId="27" fillId="4" borderId="4" xfId="0" applyNumberFormat="1" applyFont="1" applyFill="1" applyBorder="1" applyAlignment="1">
      <alignment horizontal="center" vertical="center"/>
    </xf>
    <xf numFmtId="166" fontId="23" fillId="3" borderId="5" xfId="0" applyNumberFormat="1" applyFont="1" applyFill="1" applyBorder="1" applyAlignment="1" applyProtection="1">
      <alignment horizontal="center" vertical="center"/>
      <protection locked="0"/>
    </xf>
    <xf numFmtId="10" fontId="11" fillId="0" borderId="6" xfId="0" applyNumberFormat="1" applyFont="1" applyBorder="1" applyAlignment="1">
      <alignment horizontal="center"/>
    </xf>
    <xf numFmtId="10" fontId="11" fillId="0" borderId="0" xfId="0" applyNumberFormat="1" applyFont="1" applyAlignment="1">
      <alignment horizontal="center"/>
    </xf>
    <xf numFmtId="10" fontId="11" fillId="0" borderId="10" xfId="0" applyNumberFormat="1" applyFont="1" applyBorder="1" applyAlignment="1">
      <alignment horizontal="center"/>
    </xf>
    <xf numFmtId="10" fontId="13" fillId="0" borderId="7" xfId="0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0" fontId="11" fillId="0" borderId="12" xfId="0" applyNumberFormat="1" applyFont="1" applyBorder="1" applyAlignment="1">
      <alignment horizontal="center"/>
    </xf>
    <xf numFmtId="10" fontId="11" fillId="0" borderId="11" xfId="0" applyNumberFormat="1" applyFont="1" applyBorder="1" applyAlignment="1">
      <alignment horizontal="center"/>
    </xf>
    <xf numFmtId="10" fontId="11" fillId="0" borderId="7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7" fillId="3" borderId="6" xfId="2" applyFont="1" applyFill="1" applyBorder="1"/>
    <xf numFmtId="0" fontId="53" fillId="0" borderId="0" xfId="0" applyFont="1"/>
    <xf numFmtId="0" fontId="52" fillId="3" borderId="6" xfId="2" applyFont="1" applyFill="1" applyBorder="1"/>
    <xf numFmtId="0" fontId="53" fillId="3" borderId="0" xfId="2" applyFont="1" applyFill="1"/>
    <xf numFmtId="166" fontId="53" fillId="3" borderId="0" xfId="0" applyNumberFormat="1" applyFont="1" applyFill="1" applyAlignment="1">
      <alignment horizontal="center" vertical="center"/>
    </xf>
    <xf numFmtId="171" fontId="54" fillId="3" borderId="0" xfId="0" applyNumberFormat="1" applyFont="1" applyFill="1"/>
    <xf numFmtId="168" fontId="31" fillId="3" borderId="10" xfId="0" applyNumberFormat="1" applyFont="1" applyFill="1" applyBorder="1"/>
    <xf numFmtId="0" fontId="12" fillId="2" borderId="1" xfId="0" applyFont="1" applyFill="1" applyBorder="1" applyAlignment="1">
      <alignment horizontal="center" vertical="center"/>
    </xf>
    <xf numFmtId="0" fontId="13" fillId="0" borderId="0" xfId="0" applyFont="1"/>
    <xf numFmtId="0" fontId="13" fillId="3" borderId="2" xfId="2" applyFont="1" applyFill="1" applyBorder="1"/>
    <xf numFmtId="171" fontId="37" fillId="4" borderId="2" xfId="0" applyNumberFormat="1" applyFont="1" applyFill="1" applyBorder="1"/>
    <xf numFmtId="0" fontId="33" fillId="6" borderId="2" xfId="0" applyFont="1" applyFill="1" applyBorder="1" applyAlignment="1">
      <alignment horizontal="left"/>
    </xf>
    <xf numFmtId="171" fontId="37" fillId="4" borderId="3" xfId="0" applyNumberFormat="1" applyFont="1" applyFill="1" applyBorder="1"/>
    <xf numFmtId="0" fontId="12" fillId="3" borderId="3" xfId="2" applyFont="1" applyFill="1" applyBorder="1"/>
    <xf numFmtId="0" fontId="13" fillId="3" borderId="3" xfId="2" applyFont="1" applyFill="1" applyBorder="1"/>
    <xf numFmtId="166" fontId="28" fillId="4" borderId="3" xfId="0" applyNumberFormat="1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left"/>
    </xf>
    <xf numFmtId="0" fontId="13" fillId="3" borderId="4" xfId="2" applyFont="1" applyFill="1" applyBorder="1"/>
    <xf numFmtId="166" fontId="28" fillId="4" borderId="4" xfId="0" applyNumberFormat="1" applyFont="1" applyFill="1" applyBorder="1" applyAlignment="1">
      <alignment horizontal="center" vertical="center"/>
    </xf>
    <xf numFmtId="171" fontId="37" fillId="4" borderId="4" xfId="0" applyNumberFormat="1" applyFont="1" applyFill="1" applyBorder="1"/>
    <xf numFmtId="168" fontId="33" fillId="6" borderId="4" xfId="0" applyNumberFormat="1" applyFont="1" applyFill="1" applyBorder="1"/>
    <xf numFmtId="0" fontId="39" fillId="3" borderId="8" xfId="0" applyFont="1" applyFill="1" applyBorder="1" applyAlignment="1">
      <alignment horizontal="left"/>
    </xf>
    <xf numFmtId="0" fontId="11" fillId="5" borderId="0" xfId="0" applyFont="1" applyFill="1"/>
    <xf numFmtId="168" fontId="33" fillId="6" borderId="8" xfId="0" applyNumberFormat="1" applyFont="1" applyFill="1" applyBorder="1"/>
    <xf numFmtId="0" fontId="11" fillId="6" borderId="8" xfId="0" applyFont="1" applyFill="1" applyBorder="1"/>
    <xf numFmtId="0" fontId="7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vertical="center"/>
    </xf>
    <xf numFmtId="0" fontId="11" fillId="6" borderId="12" xfId="0" applyFont="1" applyFill="1" applyBorder="1"/>
    <xf numFmtId="0" fontId="10" fillId="6" borderId="12" xfId="0" applyFont="1" applyFill="1" applyBorder="1"/>
    <xf numFmtId="0" fontId="11" fillId="5" borderId="19" xfId="0" applyFont="1" applyFill="1" applyBorder="1"/>
    <xf numFmtId="0" fontId="29" fillId="5" borderId="20" xfId="0" applyFont="1" applyFill="1" applyBorder="1" applyAlignment="1">
      <alignment horizontal="left"/>
    </xf>
    <xf numFmtId="0" fontId="11" fillId="6" borderId="8" xfId="0" applyFont="1" applyFill="1" applyBorder="1" applyAlignment="1">
      <alignment horizontal="center" vertical="center"/>
    </xf>
    <xf numFmtId="0" fontId="10" fillId="6" borderId="8" xfId="0" applyFont="1" applyFill="1" applyBorder="1"/>
    <xf numFmtId="0" fontId="10" fillId="3" borderId="8" xfId="0" applyFont="1" applyFill="1" applyBorder="1"/>
    <xf numFmtId="168" fontId="38" fillId="3" borderId="8" xfId="0" applyNumberFormat="1" applyFont="1" applyFill="1" applyBorder="1"/>
    <xf numFmtId="0" fontId="11" fillId="3" borderId="9" xfId="0" applyFont="1" applyFill="1" applyBorder="1"/>
    <xf numFmtId="10" fontId="10" fillId="6" borderId="0" xfId="1" applyNumberFormat="1" applyFont="1" applyFill="1" applyBorder="1" applyAlignment="1">
      <alignment horizontal="center"/>
    </xf>
    <xf numFmtId="10" fontId="12" fillId="6" borderId="0" xfId="1" applyNumberFormat="1" applyFont="1" applyFill="1" applyBorder="1" applyAlignment="1">
      <alignment horizontal="center"/>
    </xf>
    <xf numFmtId="168" fontId="34" fillId="3" borderId="10" xfId="0" applyNumberFormat="1" applyFont="1" applyFill="1" applyBorder="1"/>
    <xf numFmtId="0" fontId="12" fillId="6" borderId="8" xfId="2" applyFont="1" applyFill="1" applyBorder="1"/>
    <xf numFmtId="172" fontId="13" fillId="6" borderId="8" xfId="2" applyNumberFormat="1" applyFont="1" applyFill="1" applyBorder="1" applyAlignment="1">
      <alignment horizontal="left"/>
    </xf>
    <xf numFmtId="0" fontId="58" fillId="9" borderId="6" xfId="2" applyFont="1" applyFill="1" applyBorder="1"/>
    <xf numFmtId="0" fontId="58" fillId="9" borderId="0" xfId="2" applyFont="1" applyFill="1"/>
    <xf numFmtId="0" fontId="58" fillId="9" borderId="10" xfId="2" applyFont="1" applyFill="1" applyBorder="1"/>
    <xf numFmtId="0" fontId="0" fillId="6" borderId="0" xfId="0" applyFill="1"/>
    <xf numFmtId="0" fontId="58" fillId="6" borderId="0" xfId="2" applyFont="1" applyFill="1"/>
    <xf numFmtId="0" fontId="58" fillId="6" borderId="10" xfId="2" applyFont="1" applyFill="1" applyBorder="1"/>
    <xf numFmtId="0" fontId="43" fillId="6" borderId="0" xfId="0" applyFont="1" applyFill="1"/>
    <xf numFmtId="0" fontId="58" fillId="9" borderId="8" xfId="2" applyFont="1" applyFill="1" applyBorder="1"/>
    <xf numFmtId="0" fontId="0" fillId="3" borderId="0" xfId="0" applyFill="1"/>
    <xf numFmtId="166" fontId="0" fillId="3" borderId="0" xfId="7" applyNumberFormat="1" applyFont="1" applyFill="1" applyBorder="1"/>
    <xf numFmtId="0" fontId="0" fillId="11" borderId="0" xfId="0" applyFill="1"/>
    <xf numFmtId="166" fontId="0" fillId="11" borderId="0" xfId="7" applyNumberFormat="1" applyFont="1" applyFill="1" applyBorder="1"/>
    <xf numFmtId="0" fontId="10" fillId="2" borderId="8" xfId="0" applyFont="1" applyFill="1" applyBorder="1" applyAlignment="1">
      <alignment horizontal="center"/>
    </xf>
    <xf numFmtId="168" fontId="33" fillId="2" borderId="15" xfId="0" applyNumberFormat="1" applyFont="1" applyFill="1" applyBorder="1"/>
    <xf numFmtId="0" fontId="11" fillId="2" borderId="15" xfId="0" applyFont="1" applyFill="1" applyBorder="1" applyAlignment="1">
      <alignment horizontal="center" vertical="center"/>
    </xf>
    <xf numFmtId="0" fontId="10" fillId="2" borderId="15" xfId="0" applyFont="1" applyFill="1" applyBorder="1"/>
    <xf numFmtId="0" fontId="51" fillId="9" borderId="0" xfId="2" applyFont="1" applyFill="1"/>
    <xf numFmtId="0" fontId="58" fillId="9" borderId="0" xfId="2" applyFont="1" applyFill="1" applyAlignment="1">
      <alignment horizontal="right"/>
    </xf>
    <xf numFmtId="168" fontId="62" fillId="9" borderId="0" xfId="0" applyNumberFormat="1" applyFont="1" applyFill="1" applyAlignment="1">
      <alignment horizontal="right"/>
    </xf>
    <xf numFmtId="168" fontId="43" fillId="6" borderId="0" xfId="0" applyNumberFormat="1" applyFont="1" applyFill="1" applyAlignment="1">
      <alignment horizontal="right"/>
    </xf>
    <xf numFmtId="0" fontId="63" fillId="0" borderId="0" xfId="0" applyFont="1"/>
    <xf numFmtId="0" fontId="51" fillId="9" borderId="0" xfId="2" applyFont="1" applyFill="1" applyAlignment="1">
      <alignment wrapText="1"/>
    </xf>
    <xf numFmtId="0" fontId="43" fillId="6" borderId="0" xfId="0" applyFont="1" applyFill="1" applyAlignment="1">
      <alignment wrapText="1"/>
    </xf>
    <xf numFmtId="0" fontId="43" fillId="6" borderId="0" xfId="0" applyFont="1" applyFill="1" applyAlignment="1">
      <alignment vertical="center" wrapText="1"/>
    </xf>
    <xf numFmtId="0" fontId="43" fillId="6" borderId="0" xfId="0" applyFont="1" applyFill="1" applyAlignment="1">
      <alignment vertical="center"/>
    </xf>
    <xf numFmtId="168" fontId="43" fillId="6" borderId="0" xfId="0" applyNumberFormat="1" applyFont="1" applyFill="1" applyAlignment="1">
      <alignment horizontal="right" vertical="center"/>
    </xf>
    <xf numFmtId="0" fontId="51" fillId="9" borderId="0" xfId="2" applyFont="1" applyFill="1" applyAlignment="1">
      <alignment vertical="center" wrapText="1"/>
    </xf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1" fillId="3" borderId="0" xfId="0" applyFont="1" applyFill="1" applyAlignment="1">
      <alignment vertical="center"/>
    </xf>
    <xf numFmtId="0" fontId="73" fillId="3" borderId="0" xfId="8" applyFont="1" applyFill="1" applyAlignment="1">
      <alignment horizontal="left" vertical="center"/>
    </xf>
    <xf numFmtId="0" fontId="74" fillId="3" borderId="0" xfId="8" applyFont="1" applyFill="1" applyAlignment="1">
      <alignment vertical="center"/>
    </xf>
    <xf numFmtId="0" fontId="71" fillId="3" borderId="0" xfId="0" applyFont="1" applyFill="1" applyAlignment="1">
      <alignment horizontal="left" vertical="center"/>
    </xf>
    <xf numFmtId="0" fontId="65" fillId="3" borderId="0" xfId="0" applyFont="1" applyFill="1" applyAlignment="1">
      <alignment horizontal="left" vertical="center"/>
    </xf>
    <xf numFmtId="0" fontId="74" fillId="3" borderId="0" xfId="8" applyFont="1" applyFill="1" applyAlignment="1">
      <alignment horizontal="left" vertical="center"/>
    </xf>
    <xf numFmtId="0" fontId="74" fillId="3" borderId="0" xfId="8" applyFont="1" applyFill="1" applyAlignment="1">
      <alignment horizontal="center" vertical="center"/>
    </xf>
    <xf numFmtId="0" fontId="27" fillId="3" borderId="4" xfId="2" applyFont="1" applyFill="1" applyBorder="1"/>
    <xf numFmtId="0" fontId="28" fillId="3" borderId="7" xfId="2" applyFont="1" applyFill="1" applyBorder="1"/>
    <xf numFmtId="0" fontId="51" fillId="9" borderId="0" xfId="2" applyFont="1" applyFill="1" applyAlignment="1">
      <alignment vertical="center"/>
    </xf>
    <xf numFmtId="0" fontId="20" fillId="0" borderId="3" xfId="2" applyFont="1" applyBorder="1"/>
    <xf numFmtId="168" fontId="27" fillId="6" borderId="10" xfId="0" applyNumberFormat="1" applyFont="1" applyFill="1" applyBorder="1"/>
    <xf numFmtId="0" fontId="10" fillId="6" borderId="6" xfId="0" applyFont="1" applyFill="1" applyBorder="1" applyAlignment="1">
      <alignment horizontal="center" vertical="center"/>
    </xf>
    <xf numFmtId="0" fontId="12" fillId="3" borderId="12" xfId="0" applyFont="1" applyFill="1" applyBorder="1"/>
    <xf numFmtId="0" fontId="10" fillId="5" borderId="5" xfId="0" applyFont="1" applyFill="1" applyBorder="1" applyAlignment="1">
      <alignment horizontal="left" indent="14"/>
    </xf>
    <xf numFmtId="0" fontId="22" fillId="3" borderId="10" xfId="2" applyFont="1" applyFill="1" applyBorder="1"/>
    <xf numFmtId="0" fontId="27" fillId="3" borderId="10" xfId="2" applyFont="1" applyFill="1" applyBorder="1" applyAlignment="1">
      <alignment wrapText="1"/>
    </xf>
    <xf numFmtId="0" fontId="27" fillId="3" borderId="10" xfId="2" applyFont="1" applyFill="1" applyBorder="1"/>
    <xf numFmtId="0" fontId="28" fillId="3" borderId="10" xfId="2" applyFont="1" applyFill="1" applyBorder="1"/>
    <xf numFmtId="0" fontId="76" fillId="3" borderId="10" xfId="2" applyFont="1" applyFill="1" applyBorder="1"/>
    <xf numFmtId="0" fontId="19" fillId="3" borderId="10" xfId="2" applyFont="1" applyFill="1" applyBorder="1" applyAlignment="1">
      <alignment wrapText="1"/>
    </xf>
    <xf numFmtId="0" fontId="18" fillId="3" borderId="10" xfId="2" applyFont="1" applyFill="1" applyBorder="1"/>
    <xf numFmtId="0" fontId="19" fillId="3" borderId="10" xfId="2" applyFont="1" applyFill="1" applyBorder="1" applyAlignment="1">
      <alignment vertical="top" wrapText="1"/>
    </xf>
    <xf numFmtId="0" fontId="37" fillId="3" borderId="10" xfId="2" applyFont="1" applyFill="1" applyBorder="1"/>
    <xf numFmtId="0" fontId="10" fillId="3" borderId="10" xfId="2" applyFont="1" applyFill="1" applyBorder="1"/>
    <xf numFmtId="0" fontId="23" fillId="3" borderId="11" xfId="2" applyFont="1" applyFill="1" applyBorder="1"/>
    <xf numFmtId="0" fontId="10" fillId="3" borderId="11" xfId="0" applyFont="1" applyFill="1" applyBorder="1"/>
    <xf numFmtId="0" fontId="12" fillId="3" borderId="9" xfId="2" applyFont="1" applyFill="1" applyBorder="1"/>
    <xf numFmtId="0" fontId="18" fillId="3" borderId="10" xfId="2" applyFont="1" applyFill="1" applyBorder="1" applyAlignment="1">
      <alignment wrapText="1"/>
    </xf>
    <xf numFmtId="0" fontId="19" fillId="3" borderId="10" xfId="2" applyFont="1" applyFill="1" applyBorder="1"/>
    <xf numFmtId="0" fontId="12" fillId="3" borderId="11" xfId="2" applyFont="1" applyFill="1" applyBorder="1"/>
    <xf numFmtId="0" fontId="10" fillId="3" borderId="11" xfId="2" applyFont="1" applyFill="1" applyBorder="1"/>
    <xf numFmtId="0" fontId="27" fillId="12" borderId="10" xfId="2" applyFont="1" applyFill="1" applyBorder="1" applyAlignment="1">
      <alignment wrapText="1"/>
    </xf>
    <xf numFmtId="0" fontId="27" fillId="12" borderId="10" xfId="2" applyFont="1" applyFill="1" applyBorder="1"/>
    <xf numFmtId="0" fontId="28" fillId="12" borderId="10" xfId="2" applyFont="1" applyFill="1" applyBorder="1"/>
    <xf numFmtId="0" fontId="27" fillId="13" borderId="10" xfId="2" applyFont="1" applyFill="1" applyBorder="1" applyAlignment="1">
      <alignment wrapText="1"/>
    </xf>
    <xf numFmtId="0" fontId="27" fillId="13" borderId="10" xfId="2" applyFont="1" applyFill="1" applyBorder="1"/>
    <xf numFmtId="0" fontId="28" fillId="13" borderId="10" xfId="2" applyFont="1" applyFill="1" applyBorder="1"/>
    <xf numFmtId="0" fontId="10" fillId="3" borderId="9" xfId="2" applyFont="1" applyFill="1" applyBorder="1"/>
    <xf numFmtId="0" fontId="20" fillId="3" borderId="10" xfId="2" applyFont="1" applyFill="1" applyBorder="1" applyAlignment="1">
      <alignment wrapText="1"/>
    </xf>
    <xf numFmtId="0" fontId="20" fillId="3" borderId="10" xfId="2" applyFont="1" applyFill="1" applyBorder="1"/>
    <xf numFmtId="0" fontId="20" fillId="3" borderId="0" xfId="0" applyFont="1" applyFill="1"/>
    <xf numFmtId="0" fontId="30" fillId="3" borderId="0" xfId="0" applyFont="1" applyFill="1"/>
    <xf numFmtId="0" fontId="11" fillId="0" borderId="10" xfId="0" applyFont="1" applyBorder="1"/>
    <xf numFmtId="0" fontId="20" fillId="0" borderId="10" xfId="0" applyFont="1" applyBorder="1"/>
    <xf numFmtId="0" fontId="30" fillId="0" borderId="10" xfId="0" applyFont="1" applyBorder="1"/>
    <xf numFmtId="0" fontId="37" fillId="0" borderId="10" xfId="0" applyFont="1" applyBorder="1"/>
    <xf numFmtId="0" fontId="11" fillId="0" borderId="5" xfId="0" applyFont="1" applyBorder="1"/>
    <xf numFmtId="0" fontId="11" fillId="0" borderId="8" xfId="0" applyFont="1" applyBorder="1"/>
    <xf numFmtId="0" fontId="11" fillId="3" borderId="0" xfId="0" applyFont="1" applyFill="1" applyAlignment="1">
      <alignment horizontal="center"/>
    </xf>
    <xf numFmtId="0" fontId="12" fillId="0" borderId="0" xfId="2" applyFont="1"/>
    <xf numFmtId="0" fontId="13" fillId="0" borderId="0" xfId="2" applyFont="1"/>
    <xf numFmtId="166" fontId="12" fillId="0" borderId="0" xfId="0" applyNumberFormat="1" applyFont="1" applyAlignment="1" applyProtection="1">
      <alignment horizontal="center" vertical="center"/>
      <protection locked="0"/>
    </xf>
    <xf numFmtId="167" fontId="23" fillId="0" borderId="0" xfId="0" applyNumberFormat="1" applyFont="1"/>
    <xf numFmtId="0" fontId="31" fillId="0" borderId="0" xfId="0" applyFont="1" applyAlignment="1">
      <alignment horizontal="left"/>
    </xf>
    <xf numFmtId="167" fontId="4" fillId="3" borderId="0" xfId="0" applyNumberFormat="1" applyFont="1" applyFill="1" applyAlignment="1" applyProtection="1">
      <alignment horizontal="right"/>
      <protection locked="0"/>
    </xf>
    <xf numFmtId="0" fontId="11" fillId="0" borderId="12" xfId="0" applyFont="1" applyBorder="1"/>
    <xf numFmtId="168" fontId="34" fillId="0" borderId="15" xfId="0" applyNumberFormat="1" applyFont="1" applyBorder="1"/>
    <xf numFmtId="0" fontId="10" fillId="5" borderId="8" xfId="0" applyFont="1" applyFill="1" applyBorder="1" applyAlignment="1">
      <alignment horizontal="left" indent="14"/>
    </xf>
    <xf numFmtId="0" fontId="10" fillId="5" borderId="8" xfId="0" applyFont="1" applyFill="1" applyBorder="1"/>
    <xf numFmtId="0" fontId="23" fillId="5" borderId="8" xfId="0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center" vertical="center"/>
    </xf>
    <xf numFmtId="0" fontId="10" fillId="5" borderId="9" xfId="0" applyFont="1" applyFill="1" applyBorder="1"/>
    <xf numFmtId="0" fontId="10" fillId="6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10" fontId="23" fillId="6" borderId="12" xfId="0" applyNumberFormat="1" applyFont="1" applyFill="1" applyBorder="1" applyAlignment="1">
      <alignment horizontal="center" vertical="center"/>
    </xf>
    <xf numFmtId="0" fontId="10" fillId="6" borderId="11" xfId="0" applyFont="1" applyFill="1" applyBorder="1"/>
    <xf numFmtId="0" fontId="29" fillId="3" borderId="12" xfId="0" applyFont="1" applyFill="1" applyBorder="1" applyAlignment="1">
      <alignment horizontal="left"/>
    </xf>
    <xf numFmtId="175" fontId="10" fillId="0" borderId="0" xfId="1" applyNumberFormat="1" applyFont="1" applyBorder="1" applyAlignment="1">
      <alignment horizontal="center"/>
    </xf>
    <xf numFmtId="175" fontId="10" fillId="6" borderId="0" xfId="1" applyNumberFormat="1" applyFont="1" applyFill="1" applyBorder="1" applyAlignment="1">
      <alignment horizontal="center"/>
    </xf>
    <xf numFmtId="175" fontId="10" fillId="6" borderId="12" xfId="1" applyNumberFormat="1" applyFont="1" applyFill="1" applyBorder="1" applyAlignment="1">
      <alignment horizontal="center"/>
    </xf>
    <xf numFmtId="0" fontId="48" fillId="0" borderId="0" xfId="0" applyFont="1"/>
    <xf numFmtId="0" fontId="37" fillId="3" borderId="5" xfId="0" applyFont="1" applyFill="1" applyBorder="1"/>
    <xf numFmtId="0" fontId="37" fillId="3" borderId="6" xfId="0" applyFont="1" applyFill="1" applyBorder="1"/>
    <xf numFmtId="0" fontId="37" fillId="3" borderId="7" xfId="0" applyFont="1" applyFill="1" applyBorder="1"/>
    <xf numFmtId="0" fontId="58" fillId="2" borderId="6" xfId="2" applyFont="1" applyFill="1" applyBorder="1" applyAlignment="1">
      <alignment horizontal="center" vertical="center" wrapText="1"/>
    </xf>
    <xf numFmtId="0" fontId="58" fillId="2" borderId="0" xfId="2" applyFont="1" applyFill="1"/>
    <xf numFmtId="0" fontId="58" fillId="2" borderId="0" xfId="2" applyFont="1" applyFill="1" applyAlignment="1">
      <alignment horizontal="center" vertical="center"/>
    </xf>
    <xf numFmtId="0" fontId="35" fillId="9" borderId="8" xfId="2" applyFont="1" applyFill="1" applyBorder="1"/>
    <xf numFmtId="0" fontId="77" fillId="2" borderId="0" xfId="2" applyFont="1" applyFill="1" applyAlignment="1">
      <alignment vertical="center"/>
    </xf>
    <xf numFmtId="0" fontId="37" fillId="5" borderId="6" xfId="2" applyFont="1" applyFill="1" applyBorder="1" applyAlignment="1">
      <alignment horizontal="left" indent="1"/>
    </xf>
    <xf numFmtId="170" fontId="37" fillId="5" borderId="0" xfId="2" applyNumberFormat="1" applyFont="1" applyFill="1" applyAlignment="1">
      <alignment horizontal="left" indent="1"/>
    </xf>
    <xf numFmtId="170" fontId="37" fillId="5" borderId="0" xfId="2" applyNumberFormat="1" applyFont="1" applyFill="1" applyAlignment="1">
      <alignment horizontal="left"/>
    </xf>
    <xf numFmtId="0" fontId="37" fillId="5" borderId="0" xfId="0" applyFont="1" applyFill="1"/>
    <xf numFmtId="0" fontId="23" fillId="5" borderId="0" xfId="0" applyFont="1" applyFill="1" applyAlignment="1">
      <alignment horizontal="center"/>
    </xf>
    <xf numFmtId="0" fontId="37" fillId="5" borderId="0" xfId="0" applyFont="1" applyFill="1" applyAlignment="1">
      <alignment horizontal="center"/>
    </xf>
    <xf numFmtId="0" fontId="0" fillId="11" borderId="12" xfId="0" applyFill="1" applyBorder="1"/>
    <xf numFmtId="0" fontId="23" fillId="5" borderId="0" xfId="0" applyFont="1" applyFill="1"/>
    <xf numFmtId="0" fontId="78" fillId="9" borderId="0" xfId="2" applyFont="1" applyFill="1"/>
    <xf numFmtId="0" fontId="61" fillId="14" borderId="6" xfId="2" applyFont="1" applyFill="1" applyBorder="1" applyAlignment="1">
      <alignment horizontal="center" vertical="center"/>
    </xf>
    <xf numFmtId="0" fontId="43" fillId="14" borderId="0" xfId="0" applyFont="1" applyFill="1" applyAlignment="1">
      <alignment wrapText="1"/>
    </xf>
    <xf numFmtId="0" fontId="43" fillId="14" borderId="0" xfId="0" applyFont="1" applyFill="1" applyAlignment="1">
      <alignment vertical="center"/>
    </xf>
    <xf numFmtId="168" fontId="43" fillId="14" borderId="0" xfId="0" applyNumberFormat="1" applyFont="1" applyFill="1" applyAlignment="1">
      <alignment horizontal="right" vertical="center"/>
    </xf>
    <xf numFmtId="0" fontId="58" fillId="14" borderId="0" xfId="2" applyFont="1" applyFill="1"/>
    <xf numFmtId="170" fontId="18" fillId="14" borderId="0" xfId="2" applyNumberFormat="1" applyFont="1" applyFill="1" applyAlignment="1">
      <alignment horizontal="right" vertical="center"/>
    </xf>
    <xf numFmtId="0" fontId="58" fillId="14" borderId="10" xfId="2" applyFont="1" applyFill="1" applyBorder="1"/>
    <xf numFmtId="0" fontId="39" fillId="3" borderId="5" xfId="0" applyFont="1" applyFill="1" applyBorder="1" applyAlignment="1">
      <alignment horizontal="left"/>
    </xf>
    <xf numFmtId="0" fontId="54" fillId="6" borderId="0" xfId="0" applyFont="1" applyFill="1" applyAlignment="1">
      <alignment horizontal="center" vertical="center"/>
    </xf>
    <xf numFmtId="0" fontId="52" fillId="6" borderId="0" xfId="0" applyFont="1" applyFill="1"/>
    <xf numFmtId="168" fontId="23" fillId="6" borderId="0" xfId="0" applyNumberFormat="1" applyFont="1" applyFill="1" applyAlignment="1">
      <alignment horizontal="center" vertical="center"/>
    </xf>
    <xf numFmtId="0" fontId="24" fillId="0" borderId="0" xfId="0" applyFont="1"/>
    <xf numFmtId="0" fontId="64" fillId="0" borderId="0" xfId="0" applyFont="1" applyAlignment="1">
      <alignment horizontal="left"/>
    </xf>
    <xf numFmtId="0" fontId="39" fillId="3" borderId="8" xfId="0" applyFont="1" applyFill="1" applyBorder="1"/>
    <xf numFmtId="0" fontId="38" fillId="3" borderId="6" xfId="0" applyFont="1" applyFill="1" applyBorder="1" applyAlignment="1">
      <alignment horizontal="left"/>
    </xf>
    <xf numFmtId="0" fontId="38" fillId="3" borderId="0" xfId="0" applyFont="1" applyFill="1" applyAlignment="1">
      <alignment horizontal="left"/>
    </xf>
    <xf numFmtId="0" fontId="33" fillId="3" borderId="6" xfId="0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14" fontId="24" fillId="0" borderId="0" xfId="0" applyNumberFormat="1" applyFont="1"/>
    <xf numFmtId="0" fontId="58" fillId="9" borderId="5" xfId="2" applyFont="1" applyFill="1" applyBorder="1" applyAlignment="1">
      <alignment vertical="center" wrapText="1"/>
    </xf>
    <xf numFmtId="168" fontId="23" fillId="6" borderId="12" xfId="0" applyNumberFormat="1" applyFont="1" applyFill="1" applyBorder="1" applyAlignment="1">
      <alignment horizontal="center" vertical="center"/>
    </xf>
    <xf numFmtId="0" fontId="10" fillId="3" borderId="6" xfId="0" applyFont="1" applyFill="1" applyBorder="1"/>
    <xf numFmtId="0" fontId="10" fillId="3" borderId="0" xfId="0" applyFont="1" applyFill="1" applyAlignment="1">
      <alignment horizontal="center" vertical="center"/>
    </xf>
    <xf numFmtId="0" fontId="52" fillId="3" borderId="10" xfId="0" applyFont="1" applyFill="1" applyBorder="1" applyAlignment="1">
      <alignment horizontal="left"/>
    </xf>
    <xf numFmtId="0" fontId="12" fillId="3" borderId="7" xfId="0" applyFont="1" applyFill="1" applyBorder="1"/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/>
    </xf>
    <xf numFmtId="3" fontId="46" fillId="0" borderId="2" xfId="0" applyNumberFormat="1" applyFont="1" applyBorder="1" applyAlignment="1" applyProtection="1">
      <alignment horizontal="right" vertical="center"/>
      <protection locked="0"/>
    </xf>
    <xf numFmtId="3" fontId="46" fillId="0" borderId="9" xfId="0" applyNumberFormat="1" applyFont="1" applyBorder="1" applyAlignment="1" applyProtection="1">
      <alignment horizontal="right" vertical="center"/>
      <protection locked="0"/>
    </xf>
    <xf numFmtId="3" fontId="79" fillId="0" borderId="2" xfId="0" applyNumberFormat="1" applyFont="1" applyBorder="1" applyAlignment="1" applyProtection="1">
      <alignment horizontal="right" vertical="center"/>
      <protection locked="0"/>
    </xf>
    <xf numFmtId="3" fontId="79" fillId="0" borderId="9" xfId="0" applyNumberFormat="1" applyFont="1" applyBorder="1" applyAlignment="1" applyProtection="1">
      <alignment horizontal="right" vertical="center"/>
      <protection locked="0"/>
    </xf>
    <xf numFmtId="0" fontId="29" fillId="0" borderId="10" xfId="0" applyFont="1" applyBorder="1" applyAlignment="1">
      <alignment horizontal="left"/>
    </xf>
    <xf numFmtId="0" fontId="40" fillId="6" borderId="12" xfId="0" applyFont="1" applyFill="1" applyBorder="1" applyAlignment="1">
      <alignment horizontal="left"/>
    </xf>
    <xf numFmtId="0" fontId="37" fillId="6" borderId="12" xfId="0" applyFont="1" applyFill="1" applyBorder="1"/>
    <xf numFmtId="0" fontId="2" fillId="6" borderId="8" xfId="0" applyFont="1" applyFill="1" applyBorder="1" applyAlignment="1">
      <alignment horizontal="center" vertical="center"/>
    </xf>
    <xf numFmtId="0" fontId="11" fillId="5" borderId="20" xfId="0" applyFont="1" applyFill="1" applyBorder="1"/>
    <xf numFmtId="0" fontId="11" fillId="10" borderId="15" xfId="0" applyFont="1" applyFill="1" applyBorder="1"/>
    <xf numFmtId="0" fontId="23" fillId="10" borderId="15" xfId="0" applyFont="1" applyFill="1" applyBorder="1" applyAlignment="1">
      <alignment horizontal="right" vertical="center"/>
    </xf>
    <xf numFmtId="0" fontId="47" fillId="8" borderId="15" xfId="0" applyFont="1" applyFill="1" applyBorder="1" applyAlignment="1" applyProtection="1">
      <alignment horizontal="center" vertical="center"/>
      <protection locked="0"/>
    </xf>
    <xf numFmtId="0" fontId="11" fillId="10" borderId="15" xfId="0" applyFont="1" applyFill="1" applyBorder="1" applyAlignment="1">
      <alignment horizontal="center" vertical="center"/>
    </xf>
    <xf numFmtId="0" fontId="40" fillId="10" borderId="15" xfId="0" applyFont="1" applyFill="1" applyBorder="1" applyAlignment="1">
      <alignment horizontal="left"/>
    </xf>
    <xf numFmtId="0" fontId="44" fillId="0" borderId="6" xfId="0" applyFont="1" applyBorder="1" applyAlignment="1">
      <alignment horizontal="left"/>
    </xf>
    <xf numFmtId="0" fontId="29" fillId="16" borderId="10" xfId="0" applyFont="1" applyFill="1" applyBorder="1" applyAlignment="1">
      <alignment horizontal="left"/>
    </xf>
    <xf numFmtId="0" fontId="64" fillId="3" borderId="5" xfId="0" applyFont="1" applyFill="1" applyBorder="1"/>
    <xf numFmtId="0" fontId="12" fillId="3" borderId="0" xfId="0" applyFont="1" applyFill="1" applyAlignment="1">
      <alignment horizontal="center" vertical="center"/>
    </xf>
    <xf numFmtId="0" fontId="10" fillId="17" borderId="8" xfId="0" applyFont="1" applyFill="1" applyBorder="1" applyAlignment="1">
      <alignment horizontal="center" vertical="center"/>
    </xf>
    <xf numFmtId="0" fontId="10" fillId="3" borderId="7" xfId="0" applyFont="1" applyFill="1" applyBorder="1"/>
    <xf numFmtId="0" fontId="10" fillId="3" borderId="12" xfId="0" applyFont="1" applyFill="1" applyBorder="1" applyAlignment="1">
      <alignment horizontal="center" vertical="center"/>
    </xf>
    <xf numFmtId="0" fontId="52" fillId="3" borderId="11" xfId="0" applyFont="1" applyFill="1" applyBorder="1" applyAlignment="1">
      <alignment horizontal="left"/>
    </xf>
    <xf numFmtId="0" fontId="10" fillId="17" borderId="0" xfId="0" applyFont="1" applyFill="1" applyAlignment="1">
      <alignment horizontal="center" vertical="center"/>
    </xf>
    <xf numFmtId="0" fontId="37" fillId="2" borderId="13" xfId="2" applyFont="1" applyFill="1" applyBorder="1"/>
    <xf numFmtId="0" fontId="51" fillId="2" borderId="15" xfId="2" applyFont="1" applyFill="1" applyBorder="1"/>
    <xf numFmtId="170" fontId="13" fillId="2" borderId="15" xfId="2" applyNumberFormat="1" applyFont="1" applyFill="1" applyBorder="1" applyAlignment="1">
      <alignment horizontal="left"/>
    </xf>
    <xf numFmtId="169" fontId="21" fillId="2" borderId="15" xfId="0" applyNumberFormat="1" applyFont="1" applyFill="1" applyBorder="1"/>
    <xf numFmtId="168" fontId="33" fillId="2" borderId="14" xfId="0" applyNumberFormat="1" applyFont="1" applyFill="1" applyBorder="1"/>
    <xf numFmtId="0" fontId="37" fillId="2" borderId="13" xfId="2" applyFont="1" applyFill="1" applyBorder="1" applyAlignment="1">
      <alignment wrapText="1"/>
    </xf>
    <xf numFmtId="0" fontId="51" fillId="2" borderId="14" xfId="2" applyFont="1" applyFill="1" applyBorder="1"/>
    <xf numFmtId="0" fontId="48" fillId="3" borderId="6" xfId="2" applyFont="1" applyFill="1" applyBorder="1" applyAlignment="1">
      <alignment wrapText="1"/>
    </xf>
    <xf numFmtId="0" fontId="48" fillId="3" borderId="5" xfId="2" applyFont="1" applyFill="1" applyBorder="1" applyAlignment="1">
      <alignment wrapText="1"/>
    </xf>
    <xf numFmtId="167" fontId="4" fillId="3" borderId="8" xfId="0" applyNumberFormat="1" applyFont="1" applyFill="1" applyBorder="1" applyAlignment="1" applyProtection="1">
      <alignment horizontal="right"/>
      <protection locked="0"/>
    </xf>
    <xf numFmtId="0" fontId="48" fillId="3" borderId="7" xfId="2" applyFont="1" applyFill="1" applyBorder="1" applyAlignment="1">
      <alignment wrapText="1"/>
    </xf>
    <xf numFmtId="167" fontId="4" fillId="3" borderId="12" xfId="0" applyNumberFormat="1" applyFont="1" applyFill="1" applyBorder="1" applyAlignment="1" applyProtection="1">
      <alignment horizontal="right"/>
      <protection locked="0"/>
    </xf>
    <xf numFmtId="168" fontId="33" fillId="7" borderId="8" xfId="0" applyNumberFormat="1" applyFont="1" applyFill="1" applyBorder="1"/>
    <xf numFmtId="168" fontId="33" fillId="7" borderId="9" xfId="0" applyNumberFormat="1" applyFont="1" applyFill="1" applyBorder="1"/>
    <xf numFmtId="168" fontId="33" fillId="7" borderId="12" xfId="0" applyNumberFormat="1" applyFont="1" applyFill="1" applyBorder="1"/>
    <xf numFmtId="168" fontId="33" fillId="7" borderId="11" xfId="0" applyNumberFormat="1" applyFont="1" applyFill="1" applyBorder="1"/>
    <xf numFmtId="174" fontId="13" fillId="3" borderId="2" xfId="2" applyNumberFormat="1" applyFont="1" applyFill="1" applyBorder="1" applyAlignment="1">
      <alignment horizontal="left"/>
    </xf>
    <xf numFmtId="174" fontId="13" fillId="3" borderId="4" xfId="2" applyNumberFormat="1" applyFont="1" applyFill="1" applyBorder="1" applyAlignment="1">
      <alignment horizontal="left"/>
    </xf>
    <xf numFmtId="171" fontId="32" fillId="7" borderId="5" xfId="0" applyNumberFormat="1" applyFont="1" applyFill="1" applyBorder="1"/>
    <xf numFmtId="171" fontId="33" fillId="7" borderId="7" xfId="0" applyNumberFormat="1" applyFont="1" applyFill="1" applyBorder="1"/>
    <xf numFmtId="0" fontId="11" fillId="7" borderId="2" xfId="0" applyFont="1" applyFill="1" applyBorder="1"/>
    <xf numFmtId="0" fontId="11" fillId="7" borderId="4" xfId="0" applyFont="1" applyFill="1" applyBorder="1"/>
    <xf numFmtId="168" fontId="33" fillId="7" borderId="2" xfId="0" applyNumberFormat="1" applyFont="1" applyFill="1" applyBorder="1"/>
    <xf numFmtId="168" fontId="33" fillId="7" borderId="4" xfId="0" applyNumberFormat="1" applyFont="1" applyFill="1" applyBorder="1"/>
    <xf numFmtId="168" fontId="33" fillId="7" borderId="5" xfId="0" applyNumberFormat="1" applyFont="1" applyFill="1" applyBorder="1"/>
    <xf numFmtId="168" fontId="33" fillId="7" borderId="7" xfId="0" applyNumberFormat="1" applyFont="1" applyFill="1" applyBorder="1"/>
    <xf numFmtId="0" fontId="37" fillId="5" borderId="6" xfId="2" applyFont="1" applyFill="1" applyBorder="1" applyAlignment="1">
      <alignment horizontal="left"/>
    </xf>
    <xf numFmtId="0" fontId="48" fillId="9" borderId="0" xfId="2" applyFont="1" applyFill="1"/>
    <xf numFmtId="168" fontId="48" fillId="9" borderId="0" xfId="2" applyNumberFormat="1" applyFont="1" applyFill="1"/>
    <xf numFmtId="175" fontId="10" fillId="6" borderId="0" xfId="1" applyNumberFormat="1" applyFont="1" applyFill="1" applyBorder="1" applyAlignment="1">
      <alignment horizontal="left"/>
    </xf>
    <xf numFmtId="175" fontId="23" fillId="6" borderId="0" xfId="1" applyNumberFormat="1" applyFont="1" applyFill="1" applyBorder="1" applyAlignment="1">
      <alignment horizontal="left"/>
    </xf>
    <xf numFmtId="0" fontId="32" fillId="15" borderId="0" xfId="0" applyFont="1" applyFill="1" applyAlignment="1">
      <alignment horizontal="left"/>
    </xf>
    <xf numFmtId="0" fontId="32" fillId="15" borderId="0" xfId="0" applyFont="1" applyFill="1"/>
    <xf numFmtId="0" fontId="43" fillId="15" borderId="0" xfId="0" applyFont="1" applyFill="1"/>
    <xf numFmtId="168" fontId="33" fillId="15" borderId="10" xfId="0" applyNumberFormat="1" applyFont="1" applyFill="1" applyBorder="1"/>
    <xf numFmtId="0" fontId="42" fillId="15" borderId="0" xfId="0" applyFont="1" applyFill="1" applyAlignment="1">
      <alignment horizontal="left"/>
    </xf>
    <xf numFmtId="0" fontId="42" fillId="15" borderId="0" xfId="0" applyFont="1" applyFill="1"/>
    <xf numFmtId="0" fontId="11" fillId="3" borderId="12" xfId="0" applyFont="1" applyFill="1" applyBorder="1" applyAlignment="1">
      <alignment horizontal="center" vertical="center"/>
    </xf>
    <xf numFmtId="0" fontId="55" fillId="3" borderId="12" xfId="0" applyFont="1" applyFill="1" applyBorder="1" applyAlignment="1">
      <alignment horizontal="left"/>
    </xf>
    <xf numFmtId="0" fontId="56" fillId="3" borderId="12" xfId="0" applyFont="1" applyFill="1" applyBorder="1"/>
    <xf numFmtId="0" fontId="57" fillId="3" borderId="12" xfId="0" applyFont="1" applyFill="1" applyBorder="1"/>
    <xf numFmtId="168" fontId="34" fillId="3" borderId="11" xfId="0" applyNumberFormat="1" applyFont="1" applyFill="1" applyBorder="1"/>
    <xf numFmtId="0" fontId="14" fillId="18" borderId="8" xfId="0" applyFont="1" applyFill="1" applyBorder="1" applyAlignment="1">
      <alignment horizontal="left"/>
    </xf>
    <xf numFmtId="0" fontId="11" fillId="18" borderId="8" xfId="0" applyFont="1" applyFill="1" applyBorder="1"/>
    <xf numFmtId="0" fontId="14" fillId="18" borderId="8" xfId="0" applyFont="1" applyFill="1" applyBorder="1" applyAlignment="1">
      <alignment horizontal="center" vertical="center"/>
    </xf>
    <xf numFmtId="0" fontId="14" fillId="18" borderId="8" xfId="0" applyFont="1" applyFill="1" applyBorder="1" applyAlignment="1">
      <alignment horizontal="right"/>
    </xf>
    <xf numFmtId="0" fontId="14" fillId="18" borderId="8" xfId="0" applyFont="1" applyFill="1" applyBorder="1"/>
    <xf numFmtId="168" fontId="17" fillId="18" borderId="9" xfId="0" applyNumberFormat="1" applyFont="1" applyFill="1" applyBorder="1"/>
    <xf numFmtId="0" fontId="14" fillId="18" borderId="12" xfId="0" applyFont="1" applyFill="1" applyBorder="1" applyAlignment="1">
      <alignment horizontal="left"/>
    </xf>
    <xf numFmtId="0" fontId="11" fillId="18" borderId="12" xfId="0" applyFont="1" applyFill="1" applyBorder="1"/>
    <xf numFmtId="0" fontId="14" fillId="18" borderId="12" xfId="0" applyFont="1" applyFill="1" applyBorder="1" applyAlignment="1">
      <alignment horizontal="center" vertical="center"/>
    </xf>
    <xf numFmtId="0" fontId="14" fillId="18" borderId="12" xfId="0" applyFont="1" applyFill="1" applyBorder="1" applyAlignment="1">
      <alignment horizontal="right"/>
    </xf>
    <xf numFmtId="0" fontId="14" fillId="18" borderId="12" xfId="0" applyFont="1" applyFill="1" applyBorder="1"/>
    <xf numFmtId="168" fontId="17" fillId="18" borderId="11" xfId="0" applyNumberFormat="1" applyFont="1" applyFill="1" applyBorder="1"/>
    <xf numFmtId="0" fontId="42" fillId="15" borderId="6" xfId="0" applyFont="1" applyFill="1" applyBorder="1" applyAlignment="1">
      <alignment horizontal="left"/>
    </xf>
    <xf numFmtId="0" fontId="11" fillId="16" borderId="5" xfId="0" applyFont="1" applyFill="1" applyBorder="1"/>
    <xf numFmtId="0" fontId="11" fillId="16" borderId="8" xfId="0" applyFont="1" applyFill="1" applyBorder="1"/>
    <xf numFmtId="0" fontId="14" fillId="16" borderId="8" xfId="0" applyFont="1" applyFill="1" applyBorder="1" applyAlignment="1">
      <alignment horizontal="center" vertical="center"/>
    </xf>
    <xf numFmtId="0" fontId="14" fillId="16" borderId="8" xfId="0" applyFont="1" applyFill="1" applyBorder="1" applyAlignment="1">
      <alignment horizontal="right"/>
    </xf>
    <xf numFmtId="0" fontId="14" fillId="16" borderId="8" xfId="0" applyFont="1" applyFill="1" applyBorder="1"/>
    <xf numFmtId="168" fontId="17" fillId="16" borderId="9" xfId="0" applyNumberFormat="1" applyFont="1" applyFill="1" applyBorder="1"/>
    <xf numFmtId="0" fontId="11" fillId="16" borderId="7" xfId="0" applyFont="1" applyFill="1" applyBorder="1"/>
    <xf numFmtId="0" fontId="11" fillId="16" borderId="12" xfId="0" applyFont="1" applyFill="1" applyBorder="1"/>
    <xf numFmtId="0" fontId="14" fillId="16" borderId="12" xfId="0" applyFont="1" applyFill="1" applyBorder="1" applyAlignment="1">
      <alignment horizontal="center" vertical="center"/>
    </xf>
    <xf numFmtId="0" fontId="14" fillId="16" borderId="12" xfId="0" applyFont="1" applyFill="1" applyBorder="1" applyAlignment="1">
      <alignment horizontal="right"/>
    </xf>
    <xf numFmtId="0" fontId="14" fillId="16" borderId="12" xfId="0" applyFont="1" applyFill="1" applyBorder="1"/>
    <xf numFmtId="168" fontId="17" fillId="16" borderId="11" xfId="0" applyNumberFormat="1" applyFont="1" applyFill="1" applyBorder="1"/>
    <xf numFmtId="0" fontId="52" fillId="6" borderId="6" xfId="2" applyFont="1" applyFill="1" applyBorder="1"/>
    <xf numFmtId="0" fontId="53" fillId="6" borderId="0" xfId="2" applyFont="1" applyFill="1"/>
    <xf numFmtId="166" fontId="53" fillId="6" borderId="0" xfId="0" applyNumberFormat="1" applyFont="1" applyFill="1" applyAlignment="1">
      <alignment horizontal="center" vertical="center"/>
    </xf>
    <xf numFmtId="171" fontId="54" fillId="6" borderId="0" xfId="0" applyNumberFormat="1" applyFont="1" applyFill="1"/>
    <xf numFmtId="168" fontId="31" fillId="6" borderId="10" xfId="0" applyNumberFormat="1" applyFont="1" applyFill="1" applyBorder="1"/>
    <xf numFmtId="0" fontId="34" fillId="3" borderId="6" xfId="0" applyFont="1" applyFill="1" applyBorder="1" applyAlignment="1">
      <alignment horizontal="left"/>
    </xf>
    <xf numFmtId="0" fontId="11" fillId="15" borderId="10" xfId="0" applyFont="1" applyFill="1" applyBorder="1"/>
    <xf numFmtId="0" fontId="11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left"/>
    </xf>
    <xf numFmtId="0" fontId="11" fillId="10" borderId="21" xfId="0" applyFont="1" applyFill="1" applyBorder="1"/>
    <xf numFmtId="0" fontId="37" fillId="10" borderId="22" xfId="0" applyFont="1" applyFill="1" applyBorder="1"/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23" fillId="6" borderId="19" xfId="0" applyFont="1" applyFill="1" applyBorder="1"/>
    <xf numFmtId="0" fontId="11" fillId="6" borderId="0" xfId="0" applyFont="1" applyFill="1"/>
    <xf numFmtId="0" fontId="2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/>
    </xf>
    <xf numFmtId="0" fontId="37" fillId="6" borderId="20" xfId="0" applyFont="1" applyFill="1" applyBorder="1"/>
    <xf numFmtId="0" fontId="11" fillId="6" borderId="19" xfId="0" applyFont="1" applyFill="1" applyBorder="1"/>
    <xf numFmtId="7" fontId="23" fillId="6" borderId="0" xfId="0" applyNumberFormat="1" applyFont="1" applyFill="1" applyAlignment="1">
      <alignment horizontal="right" vertical="center"/>
    </xf>
    <xf numFmtId="168" fontId="34" fillId="6" borderId="0" xfId="0" applyNumberFormat="1" applyFont="1" applyFill="1" applyAlignment="1">
      <alignment horizontal="right"/>
    </xf>
    <xf numFmtId="0" fontId="34" fillId="6" borderId="0" xfId="0" applyFont="1" applyFill="1" applyAlignment="1">
      <alignment horizontal="left"/>
    </xf>
    <xf numFmtId="10" fontId="11" fillId="6" borderId="0" xfId="1" applyNumberFormat="1" applyFont="1" applyFill="1" applyBorder="1" applyAlignment="1">
      <alignment horizontal="center" vertical="center"/>
    </xf>
    <xf numFmtId="10" fontId="23" fillId="6" borderId="0" xfId="1" applyNumberFormat="1" applyFont="1" applyFill="1" applyBorder="1" applyAlignment="1">
      <alignment horizontal="center" vertical="center"/>
    </xf>
    <xf numFmtId="0" fontId="10" fillId="6" borderId="23" xfId="0" applyFont="1" applyFill="1" applyBorder="1"/>
    <xf numFmtId="0" fontId="11" fillId="6" borderId="24" xfId="0" applyFont="1" applyFill="1" applyBorder="1"/>
    <xf numFmtId="0" fontId="48" fillId="6" borderId="19" xfId="2" applyFont="1" applyFill="1" applyBorder="1"/>
    <xf numFmtId="172" fontId="13" fillId="6" borderId="0" xfId="2" applyNumberFormat="1" applyFont="1" applyFill="1" applyAlignment="1">
      <alignment horizontal="left"/>
    </xf>
    <xf numFmtId="168" fontId="33" fillId="6" borderId="0" xfId="0" applyNumberFormat="1" applyFont="1" applyFill="1"/>
    <xf numFmtId="171" fontId="32" fillId="6" borderId="0" xfId="0" applyNumberFormat="1" applyFont="1" applyFill="1"/>
    <xf numFmtId="168" fontId="33" fillId="6" borderId="20" xfId="0" applyNumberFormat="1" applyFont="1" applyFill="1" applyBorder="1"/>
    <xf numFmtId="0" fontId="10" fillId="2" borderId="25" xfId="0" applyFont="1" applyFill="1" applyBorder="1" applyAlignment="1">
      <alignment horizontal="left"/>
    </xf>
    <xf numFmtId="0" fontId="48" fillId="6" borderId="25" xfId="2" applyFont="1" applyFill="1" applyBorder="1"/>
    <xf numFmtId="0" fontId="11" fillId="6" borderId="20" xfId="0" applyFont="1" applyFill="1" applyBorder="1"/>
    <xf numFmtId="0" fontId="12" fillId="6" borderId="0" xfId="2" applyFont="1" applyFill="1"/>
    <xf numFmtId="0" fontId="10" fillId="2" borderId="21" xfId="0" applyFont="1" applyFill="1" applyBorder="1" applyAlignment="1">
      <alignment horizontal="left"/>
    </xf>
    <xf numFmtId="0" fontId="3" fillId="6" borderId="26" xfId="0" applyFont="1" applyFill="1" applyBorder="1" applyAlignment="1">
      <alignment horizontal="center" vertical="center"/>
    </xf>
    <xf numFmtId="10" fontId="7" fillId="6" borderId="0" xfId="0" applyNumberFormat="1" applyFont="1" applyFill="1" applyAlignment="1">
      <alignment horizontal="center" vertical="center"/>
    </xf>
    <xf numFmtId="10" fontId="7" fillId="6" borderId="20" xfId="0" applyNumberFormat="1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/>
    </xf>
    <xf numFmtId="0" fontId="29" fillId="6" borderId="26" xfId="0" applyFont="1" applyFill="1" applyBorder="1" applyAlignment="1">
      <alignment horizontal="left"/>
    </xf>
    <xf numFmtId="0" fontId="29" fillId="6" borderId="20" xfId="0" applyFont="1" applyFill="1" applyBorder="1" applyAlignment="1">
      <alignment horizontal="left"/>
    </xf>
    <xf numFmtId="0" fontId="10" fillId="2" borderId="21" xfId="0" applyFont="1" applyFill="1" applyBorder="1"/>
    <xf numFmtId="0" fontId="29" fillId="2" borderId="22" xfId="0" applyFont="1" applyFill="1" applyBorder="1" applyAlignment="1">
      <alignment horizontal="left"/>
    </xf>
    <xf numFmtId="0" fontId="11" fillId="6" borderId="27" xfId="0" applyFont="1" applyFill="1" applyBorder="1"/>
    <xf numFmtId="0" fontId="12" fillId="6" borderId="28" xfId="2" applyFont="1" applyFill="1" applyBorder="1"/>
    <xf numFmtId="0" fontId="11" fillId="6" borderId="28" xfId="0" applyFont="1" applyFill="1" applyBorder="1"/>
    <xf numFmtId="168" fontId="33" fillId="6" borderId="28" xfId="0" applyNumberFormat="1" applyFont="1" applyFill="1" applyBorder="1"/>
    <xf numFmtId="0" fontId="11" fillId="6" borderId="28" xfId="0" applyFont="1" applyFill="1" applyBorder="1" applyAlignment="1">
      <alignment horizontal="center" vertical="center"/>
    </xf>
    <xf numFmtId="0" fontId="10" fillId="6" borderId="28" xfId="0" applyFont="1" applyFill="1" applyBorder="1"/>
    <xf numFmtId="0" fontId="29" fillId="6" borderId="29" xfId="0" applyFont="1" applyFill="1" applyBorder="1" applyAlignment="1">
      <alignment horizontal="left"/>
    </xf>
    <xf numFmtId="0" fontId="32" fillId="0" borderId="6" xfId="0" applyFont="1" applyBorder="1" applyAlignment="1">
      <alignment horizontal="left"/>
    </xf>
    <xf numFmtId="0" fontId="58" fillId="9" borderId="6" xfId="2" applyFont="1" applyFill="1" applyBorder="1" applyAlignment="1">
      <alignment horizontal="center" vertical="center" wrapText="1"/>
    </xf>
    <xf numFmtId="168" fontId="11" fillId="0" borderId="0" xfId="0" applyNumberFormat="1" applyFont="1" applyAlignment="1">
      <alignment horizontal="center" vertical="center"/>
    </xf>
    <xf numFmtId="0" fontId="51" fillId="9" borderId="0" xfId="2" applyFont="1" applyFill="1" applyAlignment="1">
      <alignment horizontal="left" wrapText="1"/>
    </xf>
    <xf numFmtId="7" fontId="1" fillId="6" borderId="0" xfId="0" applyNumberFormat="1" applyFont="1" applyFill="1" applyAlignment="1">
      <alignment horizontal="center" vertical="center"/>
    </xf>
    <xf numFmtId="7" fontId="1" fillId="6" borderId="20" xfId="0" applyNumberFormat="1" applyFont="1" applyFill="1" applyBorder="1" applyAlignment="1">
      <alignment horizontal="center" vertical="center"/>
    </xf>
    <xf numFmtId="168" fontId="23" fillId="6" borderId="20" xfId="0" applyNumberFormat="1" applyFont="1" applyFill="1" applyBorder="1" applyAlignment="1">
      <alignment horizontal="center" vertical="center"/>
    </xf>
    <xf numFmtId="0" fontId="11" fillId="0" borderId="19" xfId="0" applyFont="1" applyBorder="1"/>
    <xf numFmtId="0" fontId="58" fillId="9" borderId="6" xfId="2" applyFont="1" applyFill="1" applyBorder="1" applyAlignment="1">
      <alignment vertical="center" wrapText="1"/>
    </xf>
    <xf numFmtId="49" fontId="0" fillId="0" borderId="0" xfId="0" applyNumberFormat="1"/>
    <xf numFmtId="168" fontId="64" fillId="15" borderId="0" xfId="0" applyNumberFormat="1" applyFont="1" applyFill="1"/>
    <xf numFmtId="0" fontId="11" fillId="15" borderId="0" xfId="0" applyFont="1" applyFill="1"/>
    <xf numFmtId="0" fontId="70" fillId="0" borderId="0" xfId="0" applyFont="1" applyAlignment="1">
      <alignment horizontal="left"/>
    </xf>
    <xf numFmtId="0" fontId="42" fillId="0" borderId="0" xfId="0" applyFont="1"/>
    <xf numFmtId="168" fontId="33" fillId="0" borderId="0" xfId="0" applyNumberFormat="1" applyFont="1"/>
    <xf numFmtId="0" fontId="44" fillId="0" borderId="0" xfId="0" applyFont="1" applyAlignment="1">
      <alignment horizontal="left"/>
    </xf>
    <xf numFmtId="0" fontId="45" fillId="0" borderId="0" xfId="0" applyFont="1"/>
    <xf numFmtId="168" fontId="17" fillId="16" borderId="0" xfId="0" applyNumberFormat="1" applyFont="1" applyFill="1"/>
    <xf numFmtId="0" fontId="10" fillId="16" borderId="0" xfId="0" applyFont="1" applyFill="1"/>
    <xf numFmtId="0" fontId="10" fillId="0" borderId="12" xfId="0" applyFont="1" applyBorder="1"/>
    <xf numFmtId="0" fontId="29" fillId="0" borderId="11" xfId="0" applyFont="1" applyBorder="1" applyAlignment="1">
      <alignment horizontal="left"/>
    </xf>
    <xf numFmtId="168" fontId="33" fillId="0" borderId="12" xfId="0" applyNumberFormat="1" applyFont="1" applyBorder="1"/>
    <xf numFmtId="168" fontId="33" fillId="0" borderId="0" xfId="6" applyNumberFormat="1" applyFont="1" applyFill="1" applyBorder="1" applyAlignment="1" applyProtection="1">
      <alignment horizontal="right"/>
    </xf>
    <xf numFmtId="0" fontId="35" fillId="3" borderId="6" xfId="2" applyFont="1" applyFill="1" applyBorder="1"/>
    <xf numFmtId="10" fontId="11" fillId="12" borderId="0" xfId="0" applyNumberFormat="1" applyFont="1" applyFill="1" applyAlignment="1" applyProtection="1">
      <alignment horizontal="center"/>
      <protection locked="0"/>
    </xf>
    <xf numFmtId="3" fontId="24" fillId="0" borderId="0" xfId="0" applyNumberFormat="1" applyFont="1" applyAlignment="1" applyProtection="1">
      <alignment horizontal="right" vertical="center"/>
      <protection locked="0"/>
    </xf>
    <xf numFmtId="166" fontId="10" fillId="2" borderId="15" xfId="0" applyNumberFormat="1" applyFont="1" applyFill="1" applyBorder="1" applyAlignment="1">
      <alignment horizontal="center" vertical="center"/>
    </xf>
    <xf numFmtId="174" fontId="13" fillId="3" borderId="4" xfId="2" applyNumberFormat="1" applyFont="1" applyFill="1" applyBorder="1" applyAlignment="1" applyProtection="1">
      <alignment horizontal="left"/>
      <protection locked="0"/>
    </xf>
    <xf numFmtId="169" fontId="0" fillId="3" borderId="0" xfId="7" applyNumberFormat="1" applyFont="1" applyFill="1" applyBorder="1" applyProtection="1">
      <protection locked="0"/>
    </xf>
    <xf numFmtId="169" fontId="0" fillId="11" borderId="0" xfId="7" applyNumberFormat="1" applyFont="1" applyFill="1" applyBorder="1" applyProtection="1">
      <protection locked="0"/>
    </xf>
    <xf numFmtId="168" fontId="0" fillId="3" borderId="0" xfId="7" applyNumberFormat="1" applyFont="1" applyFill="1" applyBorder="1" applyProtection="1">
      <protection locked="0"/>
    </xf>
    <xf numFmtId="168" fontId="0" fillId="11" borderId="0" xfId="7" applyNumberFormat="1" applyFont="1" applyFill="1" applyBorder="1" applyProtection="1">
      <protection locked="0"/>
    </xf>
    <xf numFmtId="168" fontId="0" fillId="11" borderId="12" xfId="7" applyNumberFormat="1" applyFont="1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0" xfId="0" applyFill="1" applyBorder="1" applyProtection="1">
      <protection locked="0"/>
    </xf>
    <xf numFmtId="0" fontId="0" fillId="11" borderId="0" xfId="0" applyFill="1" applyProtection="1">
      <protection locked="0"/>
    </xf>
    <xf numFmtId="0" fontId="0" fillId="11" borderId="10" xfId="0" applyFill="1" applyBorder="1" applyProtection="1">
      <protection locked="0"/>
    </xf>
    <xf numFmtId="0" fontId="0" fillId="11" borderId="12" xfId="0" applyFill="1" applyBorder="1" applyProtection="1">
      <protection locked="0"/>
    </xf>
    <xf numFmtId="0" fontId="0" fillId="11" borderId="11" xfId="0" applyFill="1" applyBorder="1" applyProtection="1">
      <protection locked="0"/>
    </xf>
    <xf numFmtId="0" fontId="17" fillId="0" borderId="0" xfId="0" applyFont="1" applyAlignment="1">
      <alignment horizontal="right"/>
    </xf>
    <xf numFmtId="0" fontId="71" fillId="0" borderId="5" xfId="0" applyFont="1" applyBorder="1" applyAlignment="1" applyProtection="1">
      <alignment horizontal="left" vertical="top" wrapText="1"/>
      <protection locked="0"/>
    </xf>
    <xf numFmtId="0" fontId="71" fillId="0" borderId="8" xfId="0" applyFont="1" applyBorder="1" applyAlignment="1" applyProtection="1">
      <alignment horizontal="left" vertical="top"/>
      <protection locked="0"/>
    </xf>
    <xf numFmtId="0" fontId="71" fillId="0" borderId="9" xfId="0" applyFont="1" applyBorder="1" applyAlignment="1" applyProtection="1">
      <alignment horizontal="left" vertical="top"/>
      <protection locked="0"/>
    </xf>
    <xf numFmtId="0" fontId="71" fillId="0" borderId="6" xfId="0" applyFont="1" applyBorder="1" applyAlignment="1" applyProtection="1">
      <alignment horizontal="left" vertical="top"/>
      <protection locked="0"/>
    </xf>
    <xf numFmtId="0" fontId="71" fillId="0" borderId="0" xfId="0" applyFont="1" applyAlignment="1" applyProtection="1">
      <alignment horizontal="left" vertical="top"/>
      <protection locked="0"/>
    </xf>
    <xf numFmtId="0" fontId="71" fillId="0" borderId="10" xfId="0" applyFont="1" applyBorder="1" applyAlignment="1" applyProtection="1">
      <alignment horizontal="left" vertical="top"/>
      <protection locked="0"/>
    </xf>
    <xf numFmtId="0" fontId="71" fillId="0" borderId="7" xfId="0" applyFont="1" applyBorder="1" applyAlignment="1" applyProtection="1">
      <alignment horizontal="left" vertical="top"/>
      <protection locked="0"/>
    </xf>
    <xf numFmtId="0" fontId="71" fillId="0" borderId="12" xfId="0" applyFont="1" applyBorder="1" applyAlignment="1" applyProtection="1">
      <alignment horizontal="left" vertical="top"/>
      <protection locked="0"/>
    </xf>
    <xf numFmtId="0" fontId="71" fillId="0" borderId="11" xfId="0" applyFont="1" applyBorder="1" applyAlignment="1" applyProtection="1">
      <alignment horizontal="left" vertical="top"/>
      <protection locked="0"/>
    </xf>
    <xf numFmtId="0" fontId="65" fillId="3" borderId="0" xfId="0" applyFont="1" applyFill="1" applyAlignment="1">
      <alignment horizontal="center" vertical="center"/>
    </xf>
    <xf numFmtId="0" fontId="65" fillId="3" borderId="10" xfId="0" applyFont="1" applyFill="1" applyBorder="1" applyAlignment="1">
      <alignment horizontal="center" vertical="center"/>
    </xf>
    <xf numFmtId="173" fontId="74" fillId="0" borderId="13" xfId="8" applyNumberFormat="1" applyFont="1" applyBorder="1" applyAlignment="1" applyProtection="1">
      <alignment horizontal="left" vertical="center"/>
      <protection locked="0"/>
    </xf>
    <xf numFmtId="173" fontId="74" fillId="0" borderId="15" xfId="8" applyNumberFormat="1" applyFont="1" applyBorder="1" applyAlignment="1" applyProtection="1">
      <alignment horizontal="left" vertical="center"/>
      <protection locked="0"/>
    </xf>
    <xf numFmtId="173" fontId="74" fillId="0" borderId="14" xfId="8" applyNumberFormat="1" applyFont="1" applyBorder="1" applyAlignment="1" applyProtection="1">
      <alignment horizontal="left" vertical="center"/>
      <protection locked="0"/>
    </xf>
    <xf numFmtId="0" fontId="65" fillId="3" borderId="6" xfId="0" applyFont="1" applyFill="1" applyBorder="1" applyAlignment="1">
      <alignment horizontal="center" vertical="center"/>
    </xf>
    <xf numFmtId="0" fontId="74" fillId="0" borderId="13" xfId="8" applyFont="1" applyBorder="1" applyAlignment="1" applyProtection="1">
      <alignment horizontal="left" vertical="center"/>
      <protection locked="0"/>
    </xf>
    <xf numFmtId="0" fontId="74" fillId="0" borderId="15" xfId="8" applyFont="1" applyBorder="1" applyAlignment="1" applyProtection="1">
      <alignment horizontal="left" vertical="center"/>
      <protection locked="0"/>
    </xf>
    <xf numFmtId="0" fontId="74" fillId="0" borderId="14" xfId="8" applyFont="1" applyBorder="1" applyAlignment="1" applyProtection="1">
      <alignment horizontal="left" vertical="center"/>
      <protection locked="0"/>
    </xf>
    <xf numFmtId="49" fontId="74" fillId="0" borderId="13" xfId="8" applyNumberFormat="1" applyFont="1" applyBorder="1" applyAlignment="1" applyProtection="1">
      <alignment horizontal="left" vertical="center"/>
      <protection locked="0"/>
    </xf>
    <xf numFmtId="49" fontId="74" fillId="0" borderId="15" xfId="8" applyNumberFormat="1" applyFont="1" applyBorder="1" applyAlignment="1" applyProtection="1">
      <alignment horizontal="left" vertical="center"/>
      <protection locked="0"/>
    </xf>
    <xf numFmtId="49" fontId="74" fillId="0" borderId="14" xfId="8" applyNumberFormat="1" applyFont="1" applyBorder="1" applyAlignment="1" applyProtection="1">
      <alignment horizontal="left" vertical="center"/>
      <protection locked="0"/>
    </xf>
    <xf numFmtId="0" fontId="75" fillId="0" borderId="13" xfId="9" applyFill="1" applyBorder="1" applyAlignment="1" applyProtection="1">
      <alignment horizontal="left" vertical="center"/>
      <protection locked="0"/>
    </xf>
    <xf numFmtId="0" fontId="25" fillId="5" borderId="16" xfId="0" applyFont="1" applyFill="1" applyBorder="1" applyAlignment="1">
      <alignment horizontal="center"/>
    </xf>
    <xf numFmtId="0" fontId="25" fillId="5" borderId="17" xfId="0" applyFont="1" applyFill="1" applyBorder="1" applyAlignment="1">
      <alignment horizontal="center"/>
    </xf>
    <xf numFmtId="0" fontId="46" fillId="5" borderId="17" xfId="0" applyFont="1" applyFill="1" applyBorder="1" applyAlignment="1">
      <alignment horizontal="center"/>
    </xf>
    <xf numFmtId="0" fontId="46" fillId="5" borderId="18" xfId="0" applyFont="1" applyFill="1" applyBorder="1"/>
    <xf numFmtId="0" fontId="68" fillId="5" borderId="16" xfId="0" applyFont="1" applyFill="1" applyBorder="1" applyAlignment="1">
      <alignment horizontal="center" wrapText="1"/>
    </xf>
    <xf numFmtId="0" fontId="68" fillId="5" borderId="17" xfId="0" applyFont="1" applyFill="1" applyBorder="1" applyAlignment="1">
      <alignment horizontal="center" wrapText="1"/>
    </xf>
    <xf numFmtId="0" fontId="0" fillId="5" borderId="18" xfId="0" applyFill="1" applyBorder="1" applyAlignment="1">
      <alignment wrapText="1"/>
    </xf>
    <xf numFmtId="0" fontId="70" fillId="15" borderId="6" xfId="0" applyFont="1" applyFill="1" applyBorder="1" applyAlignment="1">
      <alignment horizontal="left"/>
    </xf>
    <xf numFmtId="0" fontId="70" fillId="15" borderId="0" xfId="0" applyFont="1" applyFill="1" applyAlignment="1">
      <alignment horizontal="left"/>
    </xf>
    <xf numFmtId="0" fontId="10" fillId="2" borderId="21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2" borderId="21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32" fillId="0" borderId="6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14" fillId="16" borderId="6" xfId="0" applyFont="1" applyFill="1" applyBorder="1" applyAlignment="1">
      <alignment horizontal="left"/>
    </xf>
    <xf numFmtId="0" fontId="14" fillId="16" borderId="0" xfId="0" applyFont="1" applyFill="1" applyAlignment="1">
      <alignment horizontal="left"/>
    </xf>
    <xf numFmtId="0" fontId="32" fillId="0" borderId="7" xfId="0" applyFont="1" applyBorder="1" applyAlignment="1">
      <alignment horizontal="left"/>
    </xf>
    <xf numFmtId="0" fontId="32" fillId="0" borderId="12" xfId="0" applyFont="1" applyBorder="1" applyAlignment="1">
      <alignment horizontal="left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11" fillId="12" borderId="0" xfId="1" applyFont="1" applyFill="1" applyBorder="1" applyAlignment="1">
      <alignment horizontal="center" vertical="center" textRotation="90" wrapText="1"/>
    </xf>
    <xf numFmtId="9" fontId="11" fillId="12" borderId="0" xfId="1" applyFont="1" applyFill="1" applyBorder="1" applyAlignment="1">
      <alignment horizontal="center" vertical="center" textRotation="90"/>
    </xf>
    <xf numFmtId="9" fontId="11" fillId="13" borderId="0" xfId="1" applyFont="1" applyFill="1" applyBorder="1" applyAlignment="1">
      <alignment horizontal="center" vertical="center" textRotation="90" wrapText="1"/>
    </xf>
    <xf numFmtId="9" fontId="11" fillId="13" borderId="0" xfId="1" applyFont="1" applyFill="1" applyBorder="1" applyAlignment="1">
      <alignment horizontal="center" vertical="center" textRotation="90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10" xfId="0" applyFont="1" applyFill="1" applyBorder="1"/>
    <xf numFmtId="0" fontId="10" fillId="3" borderId="13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58" fillId="2" borderId="0" xfId="2" applyFont="1" applyFill="1" applyAlignment="1">
      <alignment horizontal="center" vertical="center" wrapText="1"/>
    </xf>
    <xf numFmtId="0" fontId="58" fillId="2" borderId="10" xfId="2" applyFont="1" applyFill="1" applyBorder="1" applyAlignment="1">
      <alignment horizontal="center" vertical="center" wrapText="1"/>
    </xf>
    <xf numFmtId="0" fontId="66" fillId="3" borderId="13" xfId="0" applyFont="1" applyFill="1" applyBorder="1" applyAlignment="1">
      <alignment horizontal="center"/>
    </xf>
    <xf numFmtId="0" fontId="67" fillId="0" borderId="15" xfId="0" applyFont="1" applyBorder="1" applyAlignment="1">
      <alignment horizontal="center"/>
    </xf>
    <xf numFmtId="0" fontId="67" fillId="0" borderId="14" xfId="0" applyFont="1" applyBorder="1" applyAlignment="1">
      <alignment horizontal="center"/>
    </xf>
    <xf numFmtId="0" fontId="59" fillId="2" borderId="13" xfId="0" applyFont="1" applyFill="1" applyBorder="1" applyAlignment="1">
      <alignment horizontal="center" vertical="center"/>
    </xf>
    <xf numFmtId="0" fontId="60" fillId="0" borderId="15" xfId="0" applyFont="1" applyBorder="1" applyAlignment="1">
      <alignment horizontal="center" vertical="center"/>
    </xf>
    <xf numFmtId="0" fontId="60" fillId="0" borderId="14" xfId="0" applyFont="1" applyBorder="1" applyAlignment="1">
      <alignment horizontal="center" vertical="center"/>
    </xf>
    <xf numFmtId="0" fontId="61" fillId="6" borderId="6" xfId="2" applyFont="1" applyFill="1" applyBorder="1" applyAlignment="1">
      <alignment horizontal="center" vertical="center" wrapText="1"/>
    </xf>
    <xf numFmtId="0" fontId="58" fillId="9" borderId="6" xfId="2" applyFont="1" applyFill="1" applyBorder="1" applyAlignment="1">
      <alignment horizontal="center" vertical="center" wrapText="1"/>
    </xf>
    <xf numFmtId="1" fontId="0" fillId="3" borderId="0" xfId="0" applyNumberFormat="1" applyFill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11" borderId="0" xfId="0" applyNumberFormat="1" applyFill="1" applyAlignment="1" applyProtection="1">
      <alignment horizontal="center" vertical="center"/>
      <protection locked="0"/>
    </xf>
    <xf numFmtId="1" fontId="0" fillId="11" borderId="10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/>
    </xf>
    <xf numFmtId="0" fontId="50" fillId="0" borderId="15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166" fontId="0" fillId="3" borderId="6" xfId="7" applyNumberFormat="1" applyFont="1" applyFill="1" applyBorder="1" applyAlignment="1" applyProtection="1">
      <alignment horizontal="left"/>
      <protection locked="0"/>
    </xf>
    <xf numFmtId="166" fontId="0" fillId="11" borderId="6" xfId="7" applyNumberFormat="1" applyFont="1" applyFill="1" applyBorder="1" applyProtection="1">
      <protection locked="0"/>
    </xf>
    <xf numFmtId="166" fontId="0" fillId="3" borderId="6" xfId="7" applyNumberFormat="1" applyFont="1" applyFill="1" applyBorder="1" applyProtection="1">
      <protection locked="0"/>
    </xf>
    <xf numFmtId="166" fontId="0" fillId="11" borderId="7" xfId="7" applyNumberFormat="1" applyFont="1" applyFill="1" applyBorder="1" applyProtection="1">
      <protection locked="0"/>
    </xf>
    <xf numFmtId="168" fontId="38" fillId="5" borderId="0" xfId="0" applyNumberFormat="1" applyFont="1" applyFill="1" applyAlignment="1">
      <alignment horizontal="center"/>
    </xf>
    <xf numFmtId="0" fontId="23" fillId="5" borderId="10" xfId="0" applyFont="1" applyFill="1" applyBorder="1" applyAlignment="1">
      <alignment horizontal="center"/>
    </xf>
    <xf numFmtId="0" fontId="37" fillId="5" borderId="0" xfId="0" applyFont="1" applyFill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12" fillId="3" borderId="0" xfId="2" applyFont="1" applyFill="1" applyProtection="1"/>
    <xf numFmtId="0" fontId="13" fillId="3" borderId="0" xfId="2" applyFont="1" applyFill="1" applyProtection="1"/>
    <xf numFmtId="166" fontId="12" fillId="3" borderId="0" xfId="0" applyNumberFormat="1" applyFont="1" applyFill="1" applyAlignment="1" applyProtection="1">
      <alignment horizontal="center" vertical="center"/>
    </xf>
    <xf numFmtId="167" fontId="23" fillId="3" borderId="0" xfId="0" applyNumberFormat="1" applyFont="1" applyFill="1" applyProtection="1"/>
    <xf numFmtId="0" fontId="31" fillId="3" borderId="0" xfId="0" applyFont="1" applyFill="1" applyAlignment="1" applyProtection="1">
      <alignment horizontal="left"/>
    </xf>
    <xf numFmtId="0" fontId="48" fillId="0" borderId="0" xfId="0" applyFont="1" applyProtection="1"/>
    <xf numFmtId="0" fontId="11" fillId="0" borderId="0" xfId="0" applyFont="1" applyProtection="1"/>
    <xf numFmtId="3" fontId="0" fillId="0" borderId="3" xfId="0" applyNumberFormat="1" applyFont="1" applyBorder="1" applyAlignment="1" applyProtection="1">
      <alignment horizontal="right" vertical="center"/>
      <protection locked="0"/>
    </xf>
    <xf numFmtId="3" fontId="0" fillId="0" borderId="10" xfId="0" applyNumberFormat="1" applyFont="1" applyBorder="1" applyAlignment="1" applyProtection="1">
      <alignment horizontal="right" vertical="center"/>
      <protection locked="0"/>
    </xf>
    <xf numFmtId="3" fontId="0" fillId="0" borderId="0" xfId="0" applyNumberFormat="1" applyFont="1" applyAlignment="1" applyProtection="1">
      <alignment horizontal="right" vertical="center"/>
      <protection locked="0"/>
    </xf>
    <xf numFmtId="3" fontId="0" fillId="0" borderId="6" xfId="0" applyNumberFormat="1" applyFont="1" applyBorder="1" applyAlignment="1" applyProtection="1">
      <alignment horizontal="right" vertical="center"/>
      <protection locked="0"/>
    </xf>
    <xf numFmtId="3" fontId="24" fillId="0" borderId="3" xfId="0" applyNumberFormat="1" applyFont="1" applyBorder="1" applyAlignment="1" applyProtection="1">
      <alignment horizontal="right" vertical="center"/>
      <protection locked="0"/>
    </xf>
    <xf numFmtId="3" fontId="24" fillId="0" borderId="10" xfId="0" applyNumberFormat="1" applyFont="1" applyBorder="1" applyAlignment="1" applyProtection="1">
      <alignment horizontal="right" vertical="center"/>
      <protection locked="0"/>
    </xf>
    <xf numFmtId="3" fontId="24" fillId="0" borderId="6" xfId="0" applyNumberFormat="1" applyFont="1" applyBorder="1" applyAlignment="1" applyProtection="1">
      <alignment horizontal="right" vertical="center"/>
      <protection locked="0"/>
    </xf>
    <xf numFmtId="0" fontId="27" fillId="3" borderId="6" xfId="2" applyFont="1" applyFill="1" applyBorder="1" applyProtection="1">
      <protection locked="0"/>
    </xf>
    <xf numFmtId="166" fontId="20" fillId="3" borderId="6" xfId="0" applyNumberFormat="1" applyFont="1" applyFill="1" applyBorder="1" applyAlignment="1" applyProtection="1">
      <alignment horizontal="center" vertical="center"/>
      <protection locked="0"/>
    </xf>
    <xf numFmtId="166" fontId="20" fillId="3" borderId="3" xfId="0" applyNumberFormat="1" applyFont="1" applyFill="1" applyBorder="1" applyAlignment="1" applyProtection="1">
      <alignment horizontal="center" vertical="center"/>
      <protection locked="0"/>
    </xf>
    <xf numFmtId="0" fontId="28" fillId="3" borderId="6" xfId="2" applyFont="1" applyFill="1" applyBorder="1" applyProtection="1">
      <protection locked="0"/>
    </xf>
  </cellXfs>
  <cellStyles count="10">
    <cellStyle name="Comma 2" xfId="6" xr:uid="{00000000-0005-0000-0000-000000000000}"/>
    <cellStyle name="Čiarka" xfId="7" builtinId="3"/>
    <cellStyle name="Hypertextové prepojenie" xfId="9" builtinId="8"/>
    <cellStyle name="Normal 2" xfId="2" xr:uid="{00000000-0005-0000-0000-000002000000}"/>
    <cellStyle name="Normal 2 3" xfId="4" xr:uid="{00000000-0005-0000-0000-000003000000}"/>
    <cellStyle name="Normal 3" xfId="5" xr:uid="{00000000-0005-0000-0000-000004000000}"/>
    <cellStyle name="Normálna" xfId="0" builtinId="0"/>
    <cellStyle name="Normálna 2" xfId="8" xr:uid="{CE676998-0B57-4D5A-8930-7F4AAACC9272}"/>
    <cellStyle name="Percent 2" xfId="3" xr:uid="{00000000-0005-0000-0000-000006000000}"/>
    <cellStyle name="Percentá" xfId="1" builtinId="5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C7CE"/>
      <color rgb="FFD2E7C3"/>
      <color rgb="FFF8F8F8"/>
      <color rgb="FFECECEC"/>
      <color rgb="FFFFAFAF"/>
      <color rgb="FFFFE5FF"/>
      <color rgb="FF9C0006"/>
      <color rgb="FFFFCCFF"/>
      <color rgb="FFFF9FFF"/>
      <color rgb="FFF0D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G25"/>
  <sheetViews>
    <sheetView tabSelected="1" zoomScaleNormal="100" workbookViewId="0">
      <selection activeCell="B3" sqref="B3:AB3"/>
    </sheetView>
  </sheetViews>
  <sheetFormatPr defaultColWidth="2.85546875" defaultRowHeight="23.25" customHeight="1"/>
  <cols>
    <col min="1" max="1" width="2.85546875" style="219"/>
    <col min="2" max="28" width="3" style="219" customWidth="1"/>
    <col min="29" max="16384" width="2.85546875" style="219"/>
  </cols>
  <sheetData>
    <row r="1" spans="2:33" ht="15.75"/>
    <row r="2" spans="2:33" ht="15.75">
      <c r="B2" s="220" t="s">
        <v>83</v>
      </c>
      <c r="C2" s="221"/>
      <c r="D2" s="221"/>
      <c r="E2" s="221"/>
      <c r="F2" s="221"/>
      <c r="G2" s="221"/>
    </row>
    <row r="3" spans="2:33" ht="15.75">
      <c r="B3" s="532"/>
      <c r="C3" s="533"/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  <c r="X3" s="533"/>
      <c r="Y3" s="533"/>
      <c r="Z3" s="533"/>
      <c r="AA3" s="533"/>
      <c r="AB3" s="534"/>
    </row>
    <row r="4" spans="2:33" ht="15.75">
      <c r="B4" s="221"/>
      <c r="C4" s="221"/>
      <c r="D4" s="221"/>
      <c r="E4" s="221"/>
      <c r="F4" s="221"/>
      <c r="G4" s="221"/>
    </row>
    <row r="5" spans="2:33" ht="15.75">
      <c r="B5" s="526" t="s">
        <v>33</v>
      </c>
      <c r="C5" s="527"/>
      <c r="D5" s="532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4"/>
      <c r="P5" s="531" t="s">
        <v>30</v>
      </c>
      <c r="Q5" s="527"/>
      <c r="R5" s="532"/>
      <c r="S5" s="533"/>
      <c r="T5" s="533"/>
      <c r="U5" s="533"/>
      <c r="V5" s="533"/>
      <c r="W5" s="533"/>
      <c r="X5" s="533"/>
      <c r="Y5" s="533"/>
      <c r="Z5" s="533"/>
      <c r="AA5" s="533"/>
      <c r="AB5" s="534"/>
      <c r="AC5" s="222"/>
      <c r="AD5" s="222"/>
      <c r="AE5" s="222"/>
      <c r="AF5" s="222"/>
      <c r="AG5" s="222"/>
    </row>
    <row r="6" spans="2:33" ht="15.75">
      <c r="B6" s="223"/>
      <c r="C6" s="224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3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2"/>
      <c r="AD6" s="222"/>
      <c r="AE6" s="222"/>
      <c r="AF6" s="222"/>
      <c r="AG6" s="222"/>
    </row>
    <row r="7" spans="2:33" ht="15.75">
      <c r="B7" s="223" t="s">
        <v>84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</row>
    <row r="8" spans="2:33" ht="15.75">
      <c r="B8" s="526" t="s">
        <v>85</v>
      </c>
      <c r="C8" s="527"/>
      <c r="D8" s="532"/>
      <c r="E8" s="533"/>
      <c r="F8" s="533"/>
      <c r="G8" s="533"/>
      <c r="H8" s="533"/>
      <c r="I8" s="533"/>
      <c r="J8" s="533"/>
      <c r="K8" s="533"/>
      <c r="L8" s="533"/>
      <c r="M8" s="533"/>
      <c r="N8" s="533"/>
      <c r="O8" s="533"/>
      <c r="P8" s="533"/>
      <c r="Q8" s="533"/>
      <c r="R8" s="533"/>
      <c r="S8" s="533"/>
      <c r="T8" s="533"/>
      <c r="U8" s="534"/>
      <c r="V8" s="531" t="s">
        <v>86</v>
      </c>
      <c r="W8" s="527"/>
      <c r="X8" s="532"/>
      <c r="Y8" s="533"/>
      <c r="Z8" s="533"/>
      <c r="AA8" s="533"/>
      <c r="AB8" s="534"/>
      <c r="AC8" s="222"/>
      <c r="AD8" s="222"/>
      <c r="AE8" s="222"/>
      <c r="AF8" s="222"/>
      <c r="AG8" s="222"/>
    </row>
    <row r="9" spans="2:33" ht="15.75"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</row>
    <row r="10" spans="2:33" ht="15.75">
      <c r="B10" s="526" t="s">
        <v>87</v>
      </c>
      <c r="C10" s="527"/>
      <c r="D10" s="528"/>
      <c r="E10" s="529"/>
      <c r="F10" s="529"/>
      <c r="G10" s="529"/>
      <c r="H10" s="529"/>
      <c r="I10" s="529"/>
      <c r="J10" s="530"/>
      <c r="K10" s="531" t="s">
        <v>88</v>
      </c>
      <c r="L10" s="527"/>
      <c r="M10" s="532"/>
      <c r="N10" s="533"/>
      <c r="O10" s="533"/>
      <c r="P10" s="533"/>
      <c r="Q10" s="533"/>
      <c r="R10" s="533"/>
      <c r="S10" s="533"/>
      <c r="T10" s="533"/>
      <c r="U10" s="533"/>
      <c r="V10" s="533"/>
      <c r="W10" s="533"/>
      <c r="X10" s="533"/>
      <c r="Y10" s="533"/>
      <c r="Z10" s="533"/>
      <c r="AA10" s="533"/>
      <c r="AB10" s="534"/>
      <c r="AC10" s="222"/>
      <c r="AD10" s="222"/>
      <c r="AE10" s="222"/>
      <c r="AF10" s="222"/>
      <c r="AG10" s="222"/>
    </row>
    <row r="11" spans="2:33" ht="15.75"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</row>
    <row r="12" spans="2:33" ht="15.75">
      <c r="B12" s="223" t="s">
        <v>89</v>
      </c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</row>
    <row r="13" spans="2:33" ht="15.75">
      <c r="B13" s="532"/>
      <c r="C13" s="533"/>
      <c r="D13" s="533"/>
      <c r="E13" s="533"/>
      <c r="F13" s="533"/>
      <c r="G13" s="533"/>
      <c r="H13" s="533"/>
      <c r="I13" s="533"/>
      <c r="J13" s="533"/>
      <c r="K13" s="533"/>
      <c r="L13" s="533"/>
      <c r="M13" s="533"/>
      <c r="N13" s="533"/>
      <c r="O13" s="533"/>
      <c r="P13" s="533"/>
      <c r="Q13" s="533"/>
      <c r="R13" s="533"/>
      <c r="S13" s="533"/>
      <c r="T13" s="533"/>
      <c r="U13" s="533"/>
      <c r="V13" s="533"/>
      <c r="W13" s="533"/>
      <c r="X13" s="533"/>
      <c r="Y13" s="533"/>
      <c r="Z13" s="533"/>
      <c r="AA13" s="533"/>
      <c r="AB13" s="534"/>
      <c r="AC13" s="222"/>
      <c r="AD13" s="222"/>
      <c r="AE13" s="222"/>
      <c r="AF13" s="222"/>
      <c r="AG13" s="222"/>
    </row>
    <row r="14" spans="2:33" ht="15.75"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</row>
    <row r="15" spans="2:33" ht="15.75">
      <c r="B15" s="526" t="s">
        <v>90</v>
      </c>
      <c r="C15" s="526"/>
      <c r="D15" s="526"/>
      <c r="E15" s="526"/>
      <c r="F15" s="527"/>
      <c r="G15" s="535"/>
      <c r="H15" s="536"/>
      <c r="I15" s="536"/>
      <c r="J15" s="536"/>
      <c r="K15" s="536"/>
      <c r="L15" s="536"/>
      <c r="M15" s="537"/>
      <c r="N15" s="531" t="s">
        <v>91</v>
      </c>
      <c r="O15" s="526"/>
      <c r="P15" s="526"/>
      <c r="Q15" s="526"/>
      <c r="R15" s="526"/>
      <c r="S15" s="527"/>
      <c r="T15" s="538"/>
      <c r="U15" s="533"/>
      <c r="V15" s="533"/>
      <c r="W15" s="533"/>
      <c r="X15" s="533"/>
      <c r="Y15" s="533"/>
      <c r="Z15" s="533"/>
      <c r="AA15" s="533"/>
      <c r="AB15" s="534"/>
      <c r="AC15" s="222"/>
      <c r="AD15" s="222"/>
      <c r="AE15" s="222"/>
      <c r="AF15" s="222"/>
      <c r="AG15" s="222"/>
    </row>
    <row r="16" spans="2:33" ht="15.75">
      <c r="B16" s="222"/>
      <c r="C16" s="222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</row>
    <row r="17" spans="2:33" ht="15.75">
      <c r="B17" s="223" t="s">
        <v>92</v>
      </c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</row>
    <row r="18" spans="2:33" ht="15.75">
      <c r="B18" s="517"/>
      <c r="C18" s="518"/>
      <c r="D18" s="518"/>
      <c r="E18" s="518"/>
      <c r="F18" s="518"/>
      <c r="G18" s="518"/>
      <c r="H18" s="518"/>
      <c r="I18" s="518"/>
      <c r="J18" s="518"/>
      <c r="K18" s="518"/>
      <c r="L18" s="518"/>
      <c r="M18" s="518"/>
      <c r="N18" s="518"/>
      <c r="O18" s="518"/>
      <c r="P18" s="518"/>
      <c r="Q18" s="518"/>
      <c r="R18" s="518"/>
      <c r="S18" s="518"/>
      <c r="T18" s="518"/>
      <c r="U18" s="518"/>
      <c r="V18" s="518"/>
      <c r="W18" s="518"/>
      <c r="X18" s="518"/>
      <c r="Y18" s="518"/>
      <c r="Z18" s="518"/>
      <c r="AA18" s="518"/>
      <c r="AB18" s="519"/>
    </row>
    <row r="19" spans="2:33" ht="15.75">
      <c r="B19" s="520"/>
      <c r="C19" s="521"/>
      <c r="D19" s="521"/>
      <c r="E19" s="521"/>
      <c r="F19" s="521"/>
      <c r="G19" s="521"/>
      <c r="H19" s="521"/>
      <c r="I19" s="521"/>
      <c r="J19" s="521"/>
      <c r="K19" s="521"/>
      <c r="L19" s="521"/>
      <c r="M19" s="521"/>
      <c r="N19" s="521"/>
      <c r="O19" s="521"/>
      <c r="P19" s="521"/>
      <c r="Q19" s="521"/>
      <c r="R19" s="521"/>
      <c r="S19" s="521"/>
      <c r="T19" s="521"/>
      <c r="U19" s="521"/>
      <c r="V19" s="521"/>
      <c r="W19" s="521"/>
      <c r="X19" s="521"/>
      <c r="Y19" s="521"/>
      <c r="Z19" s="521"/>
      <c r="AA19" s="521"/>
      <c r="AB19" s="522"/>
    </row>
    <row r="20" spans="2:33" ht="15.75">
      <c r="B20" s="520"/>
      <c r="C20" s="521"/>
      <c r="D20" s="521"/>
      <c r="E20" s="521"/>
      <c r="F20" s="521"/>
      <c r="G20" s="521"/>
      <c r="H20" s="521"/>
      <c r="I20" s="521"/>
      <c r="J20" s="521"/>
      <c r="K20" s="521"/>
      <c r="L20" s="521"/>
      <c r="M20" s="521"/>
      <c r="N20" s="521"/>
      <c r="O20" s="521"/>
      <c r="P20" s="521"/>
      <c r="Q20" s="521"/>
      <c r="R20" s="521"/>
      <c r="S20" s="521"/>
      <c r="T20" s="521"/>
      <c r="U20" s="521"/>
      <c r="V20" s="521"/>
      <c r="W20" s="521"/>
      <c r="X20" s="521"/>
      <c r="Y20" s="521"/>
      <c r="Z20" s="521"/>
      <c r="AA20" s="521"/>
      <c r="AB20" s="522"/>
    </row>
    <row r="21" spans="2:33" ht="15.75">
      <c r="B21" s="520"/>
      <c r="C21" s="521"/>
      <c r="D21" s="521"/>
      <c r="E21" s="521"/>
      <c r="F21" s="521"/>
      <c r="G21" s="521"/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1"/>
      <c r="S21" s="521"/>
      <c r="T21" s="521"/>
      <c r="U21" s="521"/>
      <c r="V21" s="521"/>
      <c r="W21" s="521"/>
      <c r="X21" s="521"/>
      <c r="Y21" s="521"/>
      <c r="Z21" s="521"/>
      <c r="AA21" s="521"/>
      <c r="AB21" s="522"/>
    </row>
    <row r="22" spans="2:33" ht="15.75">
      <c r="B22" s="520"/>
      <c r="C22" s="521"/>
      <c r="D22" s="521"/>
      <c r="E22" s="521"/>
      <c r="F22" s="521"/>
      <c r="G22" s="521"/>
      <c r="H22" s="521"/>
      <c r="I22" s="521"/>
      <c r="J22" s="521"/>
      <c r="K22" s="521"/>
      <c r="L22" s="521"/>
      <c r="M22" s="521"/>
      <c r="N22" s="521"/>
      <c r="O22" s="521"/>
      <c r="P22" s="521"/>
      <c r="Q22" s="521"/>
      <c r="R22" s="521"/>
      <c r="S22" s="521"/>
      <c r="T22" s="521"/>
      <c r="U22" s="521"/>
      <c r="V22" s="521"/>
      <c r="W22" s="521"/>
      <c r="X22" s="521"/>
      <c r="Y22" s="521"/>
      <c r="Z22" s="521"/>
      <c r="AA22" s="521"/>
      <c r="AB22" s="522"/>
    </row>
    <row r="23" spans="2:33" ht="15.75">
      <c r="B23" s="520"/>
      <c r="C23" s="521"/>
      <c r="D23" s="521"/>
      <c r="E23" s="521"/>
      <c r="F23" s="521"/>
      <c r="G23" s="521"/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21"/>
      <c r="W23" s="521"/>
      <c r="X23" s="521"/>
      <c r="Y23" s="521"/>
      <c r="Z23" s="521"/>
      <c r="AA23" s="521"/>
      <c r="AB23" s="522"/>
    </row>
    <row r="24" spans="2:33" ht="15.75">
      <c r="B24" s="520"/>
      <c r="C24" s="521"/>
      <c r="D24" s="521"/>
      <c r="E24" s="521"/>
      <c r="F24" s="521"/>
      <c r="G24" s="521"/>
      <c r="H24" s="521"/>
      <c r="I24" s="521"/>
      <c r="J24" s="521"/>
      <c r="K24" s="521"/>
      <c r="L24" s="521"/>
      <c r="M24" s="521"/>
      <c r="N24" s="521"/>
      <c r="O24" s="521"/>
      <c r="P24" s="521"/>
      <c r="Q24" s="521"/>
      <c r="R24" s="521"/>
      <c r="S24" s="521"/>
      <c r="T24" s="521"/>
      <c r="U24" s="521"/>
      <c r="V24" s="521"/>
      <c r="W24" s="521"/>
      <c r="X24" s="521"/>
      <c r="Y24" s="521"/>
      <c r="Z24" s="521"/>
      <c r="AA24" s="521"/>
      <c r="AB24" s="522"/>
    </row>
    <row r="25" spans="2:33" ht="15.75">
      <c r="B25" s="523"/>
      <c r="C25" s="524"/>
      <c r="D25" s="524"/>
      <c r="E25" s="524"/>
      <c r="F25" s="524"/>
      <c r="G25" s="524"/>
      <c r="H25" s="524"/>
      <c r="I25" s="524"/>
      <c r="J25" s="524"/>
      <c r="K25" s="524"/>
      <c r="L25" s="524"/>
      <c r="M25" s="524"/>
      <c r="N25" s="524"/>
      <c r="O25" s="524"/>
      <c r="P25" s="524"/>
      <c r="Q25" s="524"/>
      <c r="R25" s="524"/>
      <c r="S25" s="524"/>
      <c r="T25" s="524"/>
      <c r="U25" s="524"/>
      <c r="V25" s="524"/>
      <c r="W25" s="524"/>
      <c r="X25" s="524"/>
      <c r="Y25" s="524"/>
      <c r="Z25" s="524"/>
      <c r="AA25" s="524"/>
      <c r="AB25" s="525"/>
    </row>
  </sheetData>
  <sheetProtection algorithmName="SHA-512" hashValue="CIB7LEowxiLEc8p1gMnZ9PKH9fQjoSBpw6dGgnP1BRhI8bCZGwnBMtljPgs5zyw9E7RnpHZozldxEoFNAeXLNw==" saltValue="nS8nQl2SZXLA5J/F8roeMw==" spinCount="100000" sheet="1" objects="1" scenarios="1" selectLockedCells="1"/>
  <mergeCells count="19">
    <mergeCell ref="B8:C8"/>
    <mergeCell ref="D8:U8"/>
    <mergeCell ref="V8:W8"/>
    <mergeCell ref="X8:AB8"/>
    <mergeCell ref="B3:AB3"/>
    <mergeCell ref="B5:C5"/>
    <mergeCell ref="D5:O5"/>
    <mergeCell ref="P5:Q5"/>
    <mergeCell ref="R5:AB5"/>
    <mergeCell ref="B18:AB25"/>
    <mergeCell ref="B10:C10"/>
    <mergeCell ref="D10:J10"/>
    <mergeCell ref="K10:L10"/>
    <mergeCell ref="M10:AB10"/>
    <mergeCell ref="B13:AB13"/>
    <mergeCell ref="B15:F15"/>
    <mergeCell ref="G15:M15"/>
    <mergeCell ref="N15:S15"/>
    <mergeCell ref="T15:AB15"/>
  </mergeCells>
  <conditionalFormatting sqref="A1:XFD1048576">
    <cfRule type="expression" dxfId="24" priority="1">
      <formula>NOT(CELL("protect",A1))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1"/>
  <sheetViews>
    <sheetView zoomScaleNormal="100" workbookViewId="0">
      <selection activeCell="E6" sqref="E6"/>
    </sheetView>
  </sheetViews>
  <sheetFormatPr defaultColWidth="9.140625" defaultRowHeight="15" outlineLevelRow="1"/>
  <cols>
    <col min="1" max="1" width="2.85546875" style="3" customWidth="1"/>
    <col min="2" max="2" width="83.140625" style="3" customWidth="1"/>
    <col min="3" max="3" width="23.7109375" style="3" customWidth="1"/>
    <col min="4" max="4" width="4.7109375" style="3" customWidth="1"/>
    <col min="5" max="5" width="24.85546875" style="12" bestFit="1" customWidth="1"/>
    <col min="6" max="6" width="28" style="12" customWidth="1"/>
    <col min="7" max="7" width="32.85546875" style="12" customWidth="1"/>
    <col min="8" max="8" width="22.140625" style="1" bestFit="1" customWidth="1"/>
    <col min="9" max="9" width="23.28515625" style="41" bestFit="1" customWidth="1"/>
    <col min="10" max="13" width="9.140625" style="3" customWidth="1"/>
    <col min="14" max="16384" width="9.140625" style="3"/>
  </cols>
  <sheetData>
    <row r="1" spans="2:12" ht="15" customHeight="1" thickBot="1">
      <c r="I1" s="516" t="s">
        <v>247</v>
      </c>
    </row>
    <row r="2" spans="2:12" ht="26.25">
      <c r="B2" s="539" t="s">
        <v>181</v>
      </c>
      <c r="C2" s="540"/>
      <c r="D2" s="541"/>
      <c r="E2" s="541"/>
      <c r="F2" s="541"/>
      <c r="G2" s="541"/>
      <c r="H2" s="541"/>
      <c r="I2" s="542"/>
      <c r="J2" s="27"/>
      <c r="K2" s="27"/>
      <c r="L2" s="27"/>
    </row>
    <row r="3" spans="2:12" ht="6.75" customHeight="1" thickBot="1">
      <c r="B3" s="172"/>
      <c r="C3" s="165"/>
      <c r="D3" s="165"/>
      <c r="E3" s="48"/>
      <c r="F3" s="48"/>
      <c r="G3" s="48"/>
      <c r="H3" s="47"/>
      <c r="I3" s="173"/>
    </row>
    <row r="4" spans="2:12">
      <c r="B4" s="543" t="s">
        <v>180</v>
      </c>
      <c r="C4" s="544"/>
      <c r="D4" s="544"/>
      <c r="E4" s="544"/>
      <c r="F4" s="544"/>
      <c r="G4" s="544"/>
      <c r="H4" s="544"/>
      <c r="I4" s="545"/>
      <c r="K4" s="28"/>
      <c r="L4" s="28"/>
    </row>
    <row r="5" spans="2:12" ht="6.75" customHeight="1">
      <c r="B5" s="172"/>
      <c r="C5" s="165"/>
      <c r="D5" s="165"/>
      <c r="E5" s="48"/>
      <c r="F5" s="48"/>
      <c r="G5" s="48"/>
      <c r="H5" s="165"/>
      <c r="I5" s="343"/>
    </row>
    <row r="6" spans="2:12" ht="18.75">
      <c r="B6" s="434"/>
      <c r="C6" s="344"/>
      <c r="D6" s="345" t="s">
        <v>5</v>
      </c>
      <c r="E6" s="346">
        <v>2026</v>
      </c>
      <c r="F6" s="347"/>
      <c r="G6" s="344"/>
      <c r="H6" s="348"/>
      <c r="I6" s="435"/>
    </row>
    <row r="7" spans="2:12">
      <c r="B7" s="550" t="s">
        <v>209</v>
      </c>
      <c r="C7" s="551"/>
      <c r="D7" s="551"/>
      <c r="E7" s="551"/>
      <c r="F7" s="551"/>
      <c r="G7" s="551"/>
      <c r="H7" s="551"/>
      <c r="I7" s="552"/>
    </row>
    <row r="8" spans="2:12">
      <c r="B8" s="438"/>
      <c r="C8" s="439"/>
      <c r="D8" s="49"/>
      <c r="E8" s="440" t="s">
        <v>32</v>
      </c>
      <c r="F8" s="50"/>
      <c r="G8" s="441" t="s">
        <v>129</v>
      </c>
      <c r="H8" s="442"/>
      <c r="I8" s="443"/>
    </row>
    <row r="9" spans="2:12">
      <c r="B9" s="444"/>
      <c r="C9" s="51" t="s">
        <v>245</v>
      </c>
      <c r="D9" s="439"/>
      <c r="E9" s="318">
        <f>G75-G74</f>
        <v>0</v>
      </c>
      <c r="F9" s="387" t="str">
        <f>IF(E9&lt;-0.1,"Chýbajúca energia",IF(E9&gt;0.1,"Energia nad cieľ","-"))</f>
        <v>-</v>
      </c>
      <c r="G9" s="445">
        <f>MIN(ROUND(IF(E9&lt;0.16,G76*0.05,G76*0.02),2),50000000)</f>
        <v>0</v>
      </c>
      <c r="H9" s="446"/>
      <c r="I9" s="443"/>
    </row>
    <row r="10" spans="2:12">
      <c r="B10" s="444"/>
      <c r="C10" s="51" t="s">
        <v>246</v>
      </c>
      <c r="D10" s="439"/>
      <c r="E10" s="318">
        <f>G78-G77</f>
        <v>0</v>
      </c>
      <c r="F10" s="388" t="str">
        <f>IF(E10&lt;-0.1,"Chýbajúca energia",IF(E10&gt;0.1,"Energia nad cieľ","-"))</f>
        <v>-</v>
      </c>
      <c r="G10" s="445">
        <f>ROUND(G79*0.05,2)</f>
        <v>0</v>
      </c>
      <c r="H10" s="446"/>
      <c r="I10" s="443"/>
    </row>
    <row r="11" spans="2:12" ht="15.6" customHeight="1">
      <c r="B11" s="444"/>
      <c r="C11" s="51" t="s">
        <v>244</v>
      </c>
      <c r="D11" s="439"/>
      <c r="E11" s="318">
        <f>G81-G80</f>
        <v>0</v>
      </c>
      <c r="F11" s="388" t="str">
        <f>IF(E11&lt;-0.1,"Chýbajúca energia",IF(E11&gt;0.1,"Energia nad cieľ","-"))</f>
        <v>-</v>
      </c>
      <c r="G11" s="445">
        <f>ROUND(G80*0.05,2)</f>
        <v>0</v>
      </c>
      <c r="H11" s="446"/>
      <c r="I11" s="443"/>
      <c r="K11" s="12"/>
      <c r="L11" s="479"/>
    </row>
    <row r="12" spans="2:12">
      <c r="B12" s="444"/>
      <c r="C12" s="51" t="s">
        <v>93</v>
      </c>
      <c r="D12" s="439"/>
      <c r="E12" s="554" t="s">
        <v>15</v>
      </c>
      <c r="F12" s="554"/>
      <c r="G12" s="445">
        <f>'§14a ods. 1 písm.a) - BA a MN'!I117</f>
        <v>0</v>
      </c>
      <c r="H12" s="447"/>
      <c r="I12" s="443"/>
      <c r="K12" s="12"/>
      <c r="L12" s="479"/>
    </row>
    <row r="13" spans="2:12">
      <c r="B13" s="444"/>
      <c r="C13" s="51" t="s">
        <v>115</v>
      </c>
      <c r="D13" s="439"/>
      <c r="E13" s="554"/>
      <c r="F13" s="554"/>
      <c r="G13" s="445">
        <f>'§14a ods. 1 písm.a) - BA a MN'!I76</f>
        <v>0</v>
      </c>
      <c r="H13" s="447"/>
      <c r="I13" s="443"/>
      <c r="K13" s="12"/>
      <c r="L13" s="479"/>
    </row>
    <row r="14" spans="2:12">
      <c r="B14" s="444"/>
      <c r="C14" s="51"/>
      <c r="D14" s="439"/>
      <c r="E14" s="53" t="s">
        <v>220</v>
      </c>
      <c r="F14" s="53" t="s">
        <v>156</v>
      </c>
      <c r="G14" s="481" t="s">
        <v>235</v>
      </c>
      <c r="H14" s="481" t="s">
        <v>236</v>
      </c>
      <c r="I14" s="482" t="s">
        <v>237</v>
      </c>
      <c r="K14" s="12"/>
      <c r="L14" s="12"/>
    </row>
    <row r="15" spans="2:12">
      <c r="B15" s="444"/>
      <c r="C15" s="51" t="s">
        <v>94</v>
      </c>
      <c r="D15" s="439"/>
      <c r="E15" s="448">
        <v>6.5000000000000002E-2</v>
      </c>
      <c r="F15" s="449" t="str">
        <f>IFERROR((E51+E62)/E59,"-")</f>
        <v>-</v>
      </c>
      <c r="G15" s="318">
        <f>E24+E30+E36+E43</f>
        <v>0</v>
      </c>
      <c r="H15" s="318">
        <f>IF((E15*E59)-G15&gt;0,(E15*E59)-G15,0)</f>
        <v>0</v>
      </c>
      <c r="I15" s="483">
        <f>IF(G15-(E15*E59)&lt;0,0,G15-(E15*E59))</f>
        <v>0</v>
      </c>
      <c r="K15" s="12"/>
      <c r="L15" s="479"/>
    </row>
    <row r="16" spans="2:12">
      <c r="B16" s="444"/>
      <c r="C16" s="51" t="s">
        <v>123</v>
      </c>
      <c r="D16" s="439"/>
      <c r="E16" s="448">
        <v>1.7600000000000001E-2</v>
      </c>
      <c r="F16" s="449" t="str">
        <f>IFERROR((E54+E65)/E59,"-")</f>
        <v>-</v>
      </c>
      <c r="G16" s="318">
        <f>E27+E33+E39+E46</f>
        <v>0</v>
      </c>
      <c r="H16" s="318">
        <f>IF((E16*E59)-G16&gt;0,(E16*E59)-G16,0)</f>
        <v>0</v>
      </c>
      <c r="I16" s="483">
        <f>IF(G16-(E16*E59)&lt;0,0,G16-(E16*E59))</f>
        <v>0</v>
      </c>
      <c r="K16" s="12"/>
      <c r="L16" s="479"/>
    </row>
    <row r="17" spans="2:12" ht="6.75" customHeight="1">
      <c r="B17" s="450"/>
      <c r="C17" s="171"/>
      <c r="D17" s="171"/>
      <c r="E17" s="108"/>
      <c r="F17" s="284"/>
      <c r="G17" s="340"/>
      <c r="H17" s="341"/>
      <c r="I17" s="451"/>
      <c r="K17" s="12"/>
      <c r="L17" s="12"/>
    </row>
    <row r="18" spans="2:12">
      <c r="B18" s="550" t="s">
        <v>191</v>
      </c>
      <c r="C18" s="551"/>
      <c r="D18" s="551"/>
      <c r="E18" s="551"/>
      <c r="F18" s="551"/>
      <c r="G18" s="551"/>
      <c r="H18" s="551"/>
      <c r="I18" s="552"/>
      <c r="K18" s="12"/>
      <c r="L18" s="479"/>
    </row>
    <row r="19" spans="2:12">
      <c r="B19" s="452" t="s">
        <v>189</v>
      </c>
      <c r="C19" s="453"/>
      <c r="D19" s="439"/>
      <c r="E19" s="454">
        <f>'RFNBO z výroby+SAF'!G4+'RFNBO z výroby+SAF'!G5</f>
        <v>0</v>
      </c>
      <c r="F19" s="455"/>
      <c r="G19" s="454"/>
      <c r="H19" s="454"/>
      <c r="I19" s="456"/>
      <c r="J19" s="484"/>
      <c r="K19" s="12"/>
      <c r="L19" s="479"/>
    </row>
    <row r="20" spans="2:12">
      <c r="B20" s="452" t="s">
        <v>190</v>
      </c>
      <c r="C20" s="453"/>
      <c r="D20" s="439"/>
      <c r="E20" s="454">
        <f>'RFNBO z výroby+SAF'!G7+'RFNBO z výroby+SAF'!G8</f>
        <v>0</v>
      </c>
      <c r="F20" s="454"/>
      <c r="G20" s="454"/>
      <c r="H20" s="454"/>
      <c r="I20" s="456"/>
      <c r="J20" s="484"/>
    </row>
    <row r="21" spans="2:12">
      <c r="B21" s="550" t="s">
        <v>162</v>
      </c>
      <c r="C21" s="551"/>
      <c r="D21" s="551"/>
      <c r="E21" s="551"/>
      <c r="F21" s="551"/>
      <c r="G21" s="551"/>
      <c r="H21" s="551"/>
      <c r="I21" s="552"/>
    </row>
    <row r="22" spans="2:12">
      <c r="B22" s="457" t="s">
        <v>160</v>
      </c>
      <c r="C22" s="196"/>
      <c r="D22" s="196"/>
      <c r="E22" s="196"/>
      <c r="F22" s="196"/>
      <c r="G22" s="196"/>
      <c r="H22" s="196"/>
      <c r="I22" s="437"/>
    </row>
    <row r="23" spans="2:12">
      <c r="B23" s="458" t="s">
        <v>36</v>
      </c>
      <c r="C23" s="182"/>
      <c r="D23" s="183"/>
      <c r="E23" s="166">
        <f>'Kredity z E+prevod podľa §14cc'!E7</f>
        <v>0</v>
      </c>
      <c r="F23" s="166"/>
      <c r="G23" s="166"/>
      <c r="H23" s="166"/>
      <c r="I23" s="459"/>
    </row>
    <row r="24" spans="2:12">
      <c r="B24" s="444" t="s">
        <v>198</v>
      </c>
      <c r="C24" s="460"/>
      <c r="D24" s="453"/>
      <c r="E24" s="454">
        <f>'Kredity z E+prevod podľa §14cc'!E8</f>
        <v>0</v>
      </c>
      <c r="F24" s="454"/>
      <c r="G24" s="454"/>
      <c r="H24" s="454"/>
      <c r="I24" s="459"/>
    </row>
    <row r="25" spans="2:12">
      <c r="B25" s="444" t="s">
        <v>199</v>
      </c>
      <c r="C25" s="460"/>
      <c r="D25" s="453"/>
      <c r="E25" s="454">
        <f>'Kredity z E+prevod podľa §14cc'!E9</f>
        <v>0</v>
      </c>
      <c r="F25" s="454"/>
      <c r="G25" s="454"/>
      <c r="H25" s="454"/>
      <c r="I25" s="459"/>
    </row>
    <row r="26" spans="2:12">
      <c r="B26" s="444" t="s">
        <v>182</v>
      </c>
      <c r="C26" s="460"/>
      <c r="D26" s="453"/>
      <c r="E26" s="454">
        <f>'Kredity z E+prevod podľa §14cc'!E10</f>
        <v>0</v>
      </c>
      <c r="F26" s="454"/>
      <c r="G26" s="454"/>
      <c r="H26" s="454"/>
      <c r="I26" s="459"/>
    </row>
    <row r="27" spans="2:12">
      <c r="B27" s="444" t="s">
        <v>183</v>
      </c>
      <c r="C27" s="460"/>
      <c r="D27" s="453"/>
      <c r="E27" s="454">
        <f>'Kredity z E+prevod podľa §14cc'!E11</f>
        <v>0</v>
      </c>
      <c r="F27" s="454"/>
      <c r="G27" s="454"/>
      <c r="H27" s="454"/>
      <c r="I27" s="459"/>
    </row>
    <row r="28" spans="2:12">
      <c r="B28" s="444" t="s">
        <v>161</v>
      </c>
      <c r="C28" s="460"/>
      <c r="D28" s="453"/>
      <c r="E28" s="454">
        <f>'Kredity z E+prevod podľa §14cc'!E12</f>
        <v>0</v>
      </c>
      <c r="F28" s="454"/>
      <c r="G28" s="454"/>
      <c r="H28" s="454"/>
      <c r="I28" s="459"/>
    </row>
    <row r="29" spans="2:12">
      <c r="B29" s="461" t="s">
        <v>178</v>
      </c>
      <c r="C29" s="107"/>
      <c r="D29" s="107"/>
      <c r="E29" s="107"/>
      <c r="F29" s="107"/>
      <c r="G29" s="107"/>
      <c r="H29" s="107"/>
      <c r="I29" s="437"/>
    </row>
    <row r="30" spans="2:12">
      <c r="B30" s="444" t="s">
        <v>198</v>
      </c>
      <c r="C30" s="460"/>
      <c r="D30" s="453"/>
      <c r="E30" s="454">
        <f>'Kredity z E+prevod podľa §14cc'!E21</f>
        <v>0</v>
      </c>
      <c r="F30" s="454"/>
      <c r="G30" s="454"/>
      <c r="H30" s="454"/>
      <c r="I30" s="459"/>
    </row>
    <row r="31" spans="2:12">
      <c r="B31" s="444" t="s">
        <v>199</v>
      </c>
      <c r="C31" s="460"/>
      <c r="D31" s="453"/>
      <c r="E31" s="454">
        <f>'Kredity z E+prevod podľa §14cc'!E22</f>
        <v>0</v>
      </c>
      <c r="F31" s="454"/>
      <c r="G31" s="454"/>
      <c r="H31" s="454"/>
      <c r="I31" s="459"/>
    </row>
    <row r="32" spans="2:12">
      <c r="B32" s="444" t="s">
        <v>182</v>
      </c>
      <c r="C32" s="460"/>
      <c r="D32" s="453"/>
      <c r="E32" s="454">
        <f>'Kredity z E+prevod podľa §14cc'!E23</f>
        <v>0</v>
      </c>
      <c r="F32" s="454"/>
      <c r="G32" s="454"/>
      <c r="H32" s="454"/>
      <c r="I32" s="459"/>
    </row>
    <row r="33" spans="2:9">
      <c r="B33" s="444" t="s">
        <v>183</v>
      </c>
      <c r="C33" s="460"/>
      <c r="D33" s="453"/>
      <c r="E33" s="454">
        <f>'Kredity z E+prevod podľa §14cc'!E24</f>
        <v>0</v>
      </c>
      <c r="F33" s="454"/>
      <c r="G33" s="454"/>
      <c r="H33" s="454"/>
      <c r="I33" s="459"/>
    </row>
    <row r="34" spans="2:9">
      <c r="B34" s="444" t="s">
        <v>161</v>
      </c>
      <c r="C34" s="460"/>
      <c r="D34" s="453"/>
      <c r="E34" s="454">
        <f>'Kredity z E+prevod podľa §14cc'!E25</f>
        <v>0</v>
      </c>
      <c r="F34" s="454"/>
      <c r="G34" s="454"/>
      <c r="H34" s="454"/>
      <c r="I34" s="459"/>
    </row>
    <row r="35" spans="2:9">
      <c r="B35" s="548" t="s">
        <v>210</v>
      </c>
      <c r="C35" s="549"/>
      <c r="D35" s="549"/>
      <c r="E35" s="549"/>
      <c r="F35" s="549"/>
      <c r="G35" s="549"/>
      <c r="H35" s="549"/>
      <c r="I35" s="553"/>
    </row>
    <row r="36" spans="2:9">
      <c r="B36" s="444" t="s">
        <v>223</v>
      </c>
      <c r="C36" s="167"/>
      <c r="D36" s="167"/>
      <c r="E36" s="166">
        <f>'§14a ods. 1 písm.a) - BA a MN'!J152</f>
        <v>0</v>
      </c>
      <c r="F36" s="168"/>
      <c r="G36" s="169"/>
      <c r="H36" s="342" t="s">
        <v>207</v>
      </c>
      <c r="I36" s="462" t="s">
        <v>156</v>
      </c>
    </row>
    <row r="37" spans="2:9">
      <c r="B37" s="444" t="s">
        <v>224</v>
      </c>
      <c r="C37" s="439"/>
      <c r="D37" s="439"/>
      <c r="E37" s="454">
        <f>'§14a ods. 1 písm.a) - BA a MN'!J153</f>
        <v>0</v>
      </c>
      <c r="F37" s="463"/>
      <c r="G37" s="51" t="s">
        <v>37</v>
      </c>
      <c r="H37" s="463">
        <f>'§14a ods. 1 písm.a) - BA a MN'!F8</f>
        <v>9.5000000000000001E-2</v>
      </c>
      <c r="I37" s="464" t="str">
        <f>'§14a ods. 1 písm.a) - BA a MN'!G8</f>
        <v>-</v>
      </c>
    </row>
    <row r="38" spans="2:9">
      <c r="B38" s="444" t="s">
        <v>184</v>
      </c>
      <c r="C38" s="439"/>
      <c r="D38" s="439"/>
      <c r="E38" s="454">
        <f>'§14a ods. 1 písm.a) - BA a MN'!J154</f>
        <v>0</v>
      </c>
      <c r="F38" s="463"/>
      <c r="G38" s="51" t="s">
        <v>192</v>
      </c>
      <c r="H38" s="463">
        <f>'§14a ods. 1 písm.a) - BA a MN'!F11</f>
        <v>1.0500000000000001E-2</v>
      </c>
      <c r="I38" s="464" t="str">
        <f>'§14a ods. 1 písm.a) - BA a MN'!G11</f>
        <v>-</v>
      </c>
    </row>
    <row r="39" spans="2:9">
      <c r="B39" s="444" t="s">
        <v>185</v>
      </c>
      <c r="C39" s="439"/>
      <c r="D39" s="439"/>
      <c r="E39" s="454">
        <f>'§14a ods. 1 písm.a) - BA a MN'!J155</f>
        <v>0</v>
      </c>
      <c r="F39" s="463"/>
      <c r="G39" s="51" t="s">
        <v>242</v>
      </c>
      <c r="H39" s="463">
        <f>VLOOKUP(E6,Ciele!A3:I7,5,0)</f>
        <v>0</v>
      </c>
      <c r="I39" s="464"/>
    </row>
    <row r="40" spans="2:9">
      <c r="B40" s="444" t="s">
        <v>124</v>
      </c>
      <c r="C40" s="439"/>
      <c r="D40" s="439"/>
      <c r="E40" s="454">
        <f>'§14a ods. 1 písm.a) - BA a MN'!J156</f>
        <v>0</v>
      </c>
      <c r="F40" s="109"/>
      <c r="G40" s="51" t="s">
        <v>205</v>
      </c>
      <c r="H40" s="463">
        <f>VLOOKUP(E6,Ciele!A2:I7,9,0)</f>
        <v>1.7600000000000001E-2</v>
      </c>
      <c r="I40" s="464" t="str">
        <f>IFERROR((E39)/E41,"-")</f>
        <v>-</v>
      </c>
    </row>
    <row r="41" spans="2:9">
      <c r="B41" s="444" t="s">
        <v>186</v>
      </c>
      <c r="C41" s="439"/>
      <c r="D41" s="439"/>
      <c r="E41" s="454">
        <f>'§14a ods. 1 písm.a) - BA a MN'!J159</f>
        <v>0</v>
      </c>
      <c r="F41" s="109"/>
      <c r="G41" s="51" t="s">
        <v>206</v>
      </c>
      <c r="H41" s="463">
        <f>VLOOKUP(E6,Ciele!A2:I7,8,0)</f>
        <v>6.5000000000000002E-2</v>
      </c>
      <c r="I41" s="464" t="str">
        <f>IFERROR((E36)/E41,"-")</f>
        <v>-</v>
      </c>
    </row>
    <row r="42" spans="2:9">
      <c r="B42" s="548" t="s">
        <v>212</v>
      </c>
      <c r="C42" s="549"/>
      <c r="D42" s="549"/>
      <c r="E42" s="549"/>
      <c r="F42" s="549"/>
      <c r="G42" s="549"/>
      <c r="H42" s="549"/>
      <c r="I42" s="553"/>
    </row>
    <row r="43" spans="2:9">
      <c r="B43" s="444" t="s">
        <v>223</v>
      </c>
      <c r="C43" s="167"/>
      <c r="D43" s="167"/>
      <c r="E43" s="166">
        <f>'§14a ods. 1 písm.b) - CNG a LNG'!I48</f>
        <v>0</v>
      </c>
      <c r="F43" s="168"/>
      <c r="G43" s="169"/>
      <c r="H43" s="342" t="s">
        <v>207</v>
      </c>
      <c r="I43" s="462" t="s">
        <v>156</v>
      </c>
    </row>
    <row r="44" spans="2:9">
      <c r="B44" s="444" t="s">
        <v>224</v>
      </c>
      <c r="C44" s="439"/>
      <c r="D44" s="439"/>
      <c r="E44" s="454">
        <f>'§14a ods. 1 písm.b) - CNG a LNG'!I49</f>
        <v>0</v>
      </c>
      <c r="F44" s="463"/>
      <c r="G44" s="51" t="s">
        <v>38</v>
      </c>
      <c r="H44" s="463">
        <f>'§14a ods. 1 písm.b) - CNG a LNG'!E8</f>
        <v>0.06</v>
      </c>
      <c r="I44" s="464" t="str">
        <f>'§14a ods. 1 písm.b) - CNG a LNG'!F8</f>
        <v>-</v>
      </c>
    </row>
    <row r="45" spans="2:9">
      <c r="B45" s="444" t="s">
        <v>184</v>
      </c>
      <c r="C45" s="439"/>
      <c r="D45" s="439"/>
      <c r="E45" s="454">
        <f>'§14a ods. 1 písm.b) - CNG a LNG'!I50</f>
        <v>0</v>
      </c>
      <c r="F45" s="463"/>
      <c r="G45" s="51" t="s">
        <v>39</v>
      </c>
      <c r="H45" s="463">
        <f>'§14a ods. 1 písm.b) - CNG a LNG'!E9</f>
        <v>1.0500000000000001E-2</v>
      </c>
      <c r="I45" s="464" t="str">
        <f>'§14a ods. 1 písm.b) - CNG a LNG'!F9</f>
        <v>-</v>
      </c>
    </row>
    <row r="46" spans="2:9">
      <c r="B46" s="444" t="s">
        <v>185</v>
      </c>
      <c r="C46" s="439"/>
      <c r="D46" s="439"/>
      <c r="E46" s="454">
        <f>'§14a ods. 1 písm.b) - CNG a LNG'!I51</f>
        <v>0</v>
      </c>
      <c r="F46" s="463"/>
      <c r="G46" s="51"/>
      <c r="H46" s="463"/>
      <c r="I46" s="464"/>
    </row>
    <row r="47" spans="2:9">
      <c r="B47" s="444" t="s">
        <v>124</v>
      </c>
      <c r="C47" s="439"/>
      <c r="D47" s="439"/>
      <c r="E47" s="454">
        <f>'§14a ods. 1 písm.b) - CNG a LNG'!I52</f>
        <v>0</v>
      </c>
      <c r="F47" s="109"/>
      <c r="G47" s="51" t="s">
        <v>205</v>
      </c>
      <c r="H47" s="463">
        <f>VLOOKUP(E6,Ciele!A2:I7,9,0)</f>
        <v>1.7600000000000001E-2</v>
      </c>
      <c r="I47" s="464" t="str">
        <f>IFERROR((E46)/E48,"-")</f>
        <v>-</v>
      </c>
    </row>
    <row r="48" spans="2:9">
      <c r="B48" s="444" t="s">
        <v>186</v>
      </c>
      <c r="C48" s="439"/>
      <c r="D48" s="439"/>
      <c r="E48" s="454">
        <f>'§14a ods. 1 písm.b) - CNG a LNG'!I55</f>
        <v>0</v>
      </c>
      <c r="F48" s="109"/>
      <c r="G48" s="51" t="s">
        <v>206</v>
      </c>
      <c r="H48" s="463">
        <f>VLOOKUP(E6,Ciele!A2:I7,8,0)</f>
        <v>6.5000000000000002E-2</v>
      </c>
      <c r="I48" s="464" t="str">
        <f>IFERROR((E43)/E48,"-")</f>
        <v>-</v>
      </c>
    </row>
    <row r="49" spans="2:9">
      <c r="B49" s="436"/>
      <c r="C49" s="107"/>
      <c r="D49" s="107"/>
      <c r="E49" s="107" t="s">
        <v>187</v>
      </c>
      <c r="F49" s="107"/>
      <c r="G49" s="107"/>
      <c r="H49" s="107"/>
      <c r="I49" s="437"/>
    </row>
    <row r="50" spans="2:9">
      <c r="B50" s="548" t="s">
        <v>211</v>
      </c>
      <c r="C50" s="549"/>
      <c r="D50" s="196"/>
      <c r="E50" s="196"/>
      <c r="F50" s="196"/>
      <c r="G50" s="196"/>
      <c r="H50" s="196"/>
      <c r="I50" s="465"/>
    </row>
    <row r="51" spans="2:9">
      <c r="B51" s="444" t="s">
        <v>223</v>
      </c>
      <c r="C51" s="167"/>
      <c r="D51" s="167"/>
      <c r="E51" s="166">
        <f>E43+E36</f>
        <v>0</v>
      </c>
      <c r="F51" s="174"/>
      <c r="G51" s="174"/>
      <c r="H51" s="175"/>
      <c r="I51" s="466"/>
    </row>
    <row r="52" spans="2:9">
      <c r="B52" s="444" t="s">
        <v>224</v>
      </c>
      <c r="C52" s="439"/>
      <c r="D52" s="439"/>
      <c r="E52" s="454">
        <f>E44+E37</f>
        <v>0</v>
      </c>
      <c r="F52" s="53"/>
      <c r="G52" s="53"/>
      <c r="H52" s="49"/>
      <c r="I52" s="467"/>
    </row>
    <row r="53" spans="2:9">
      <c r="B53" s="444" t="s">
        <v>184</v>
      </c>
      <c r="C53" s="439"/>
      <c r="D53" s="439"/>
      <c r="E53" s="454">
        <f>E45+E38</f>
        <v>0</v>
      </c>
      <c r="F53" s="53"/>
      <c r="G53" s="53"/>
      <c r="H53" s="49"/>
      <c r="I53" s="467"/>
    </row>
    <row r="54" spans="2:9">
      <c r="B54" s="444" t="s">
        <v>185</v>
      </c>
      <c r="C54" s="439"/>
      <c r="D54" s="439"/>
      <c r="E54" s="454">
        <f>E46+E39</f>
        <v>0</v>
      </c>
      <c r="F54" s="53"/>
      <c r="G54" s="53"/>
      <c r="H54" s="49"/>
      <c r="I54" s="467"/>
    </row>
    <row r="55" spans="2:9">
      <c r="B55" s="444" t="s">
        <v>124</v>
      </c>
      <c r="C55" s="439"/>
      <c r="D55" s="439"/>
      <c r="E55" s="454">
        <f>E47+E40+E19</f>
        <v>0</v>
      </c>
      <c r="F55" s="53"/>
      <c r="G55" s="53"/>
      <c r="H55" s="49"/>
      <c r="I55" s="467"/>
    </row>
    <row r="56" spans="2:9">
      <c r="B56" s="452" t="s">
        <v>188</v>
      </c>
      <c r="C56" s="439"/>
      <c r="D56" s="439"/>
      <c r="E56" s="454">
        <f>E20</f>
        <v>0</v>
      </c>
      <c r="F56" s="53"/>
      <c r="G56" s="53"/>
      <c r="H56" s="49"/>
      <c r="I56" s="467"/>
    </row>
    <row r="57" spans="2:9">
      <c r="B57" s="452" t="s">
        <v>193</v>
      </c>
      <c r="C57" s="439"/>
      <c r="D57" s="439"/>
      <c r="E57" s="454">
        <f>SUM(E51:E56)</f>
        <v>0</v>
      </c>
      <c r="F57" s="53"/>
      <c r="G57" s="53"/>
      <c r="H57" s="49"/>
      <c r="I57" s="467"/>
    </row>
    <row r="58" spans="2:9">
      <c r="B58" s="452" t="s">
        <v>194</v>
      </c>
      <c r="C58" s="439"/>
      <c r="D58" s="439"/>
      <c r="E58" s="454">
        <f>'§14a ods. 1 písm.a) - BA a MN'!J158+'§14a ods. 1 písm.b) - CNG a LNG'!I54</f>
        <v>0</v>
      </c>
      <c r="F58" s="53"/>
      <c r="G58" s="53"/>
      <c r="H58" s="49"/>
      <c r="I58" s="467"/>
    </row>
    <row r="59" spans="2:9">
      <c r="B59" s="452" t="s">
        <v>200</v>
      </c>
      <c r="C59" s="439"/>
      <c r="D59" s="439"/>
      <c r="E59" s="454">
        <f>E41+E48</f>
        <v>0</v>
      </c>
      <c r="F59" s="53"/>
      <c r="G59" s="53"/>
      <c r="H59" s="49"/>
      <c r="I59" s="467"/>
    </row>
    <row r="60" spans="2:9">
      <c r="B60" s="468" t="s">
        <v>162</v>
      </c>
      <c r="C60" s="199"/>
      <c r="D60" s="199"/>
      <c r="E60" s="197"/>
      <c r="F60" s="198"/>
      <c r="G60" s="198"/>
      <c r="H60" s="199"/>
      <c r="I60" s="469"/>
    </row>
    <row r="61" spans="2:9">
      <c r="B61" s="452" t="s">
        <v>36</v>
      </c>
      <c r="C61" s="439"/>
      <c r="D61" s="439"/>
      <c r="E61" s="454">
        <f>E23*2</f>
        <v>0</v>
      </c>
      <c r="F61" s="53"/>
      <c r="G61" s="53"/>
      <c r="H61" s="49"/>
      <c r="I61" s="467"/>
    </row>
    <row r="62" spans="2:9">
      <c r="B62" s="444" t="s">
        <v>198</v>
      </c>
      <c r="C62" s="460"/>
      <c r="D62" s="439"/>
      <c r="E62" s="454">
        <f>E24+E30</f>
        <v>0</v>
      </c>
      <c r="F62" s="53"/>
      <c r="G62" s="53"/>
      <c r="H62" s="49"/>
      <c r="I62" s="467"/>
    </row>
    <row r="63" spans="2:9">
      <c r="B63" s="444" t="s">
        <v>199</v>
      </c>
      <c r="C63" s="460"/>
      <c r="D63" s="439"/>
      <c r="E63" s="454">
        <f>E25+E31</f>
        <v>0</v>
      </c>
      <c r="F63" s="53"/>
      <c r="G63" s="53"/>
      <c r="H63" s="49"/>
      <c r="I63" s="467"/>
    </row>
    <row r="64" spans="2:9">
      <c r="B64" s="444" t="s">
        <v>182</v>
      </c>
      <c r="C64" s="460"/>
      <c r="D64" s="439"/>
      <c r="E64" s="454">
        <f>E26+E32</f>
        <v>0</v>
      </c>
      <c r="F64" s="53"/>
      <c r="G64" s="53"/>
      <c r="H64" s="49"/>
      <c r="I64" s="467"/>
    </row>
    <row r="65" spans="1:13">
      <c r="B65" s="444" t="s">
        <v>183</v>
      </c>
      <c r="C65" s="460"/>
      <c r="D65" s="439"/>
      <c r="E65" s="454">
        <f>E27+E33</f>
        <v>0</v>
      </c>
      <c r="F65" s="53"/>
      <c r="G65" s="53"/>
      <c r="H65" s="49"/>
      <c r="I65" s="467"/>
    </row>
    <row r="66" spans="1:13" ht="15.75" thickBot="1">
      <c r="B66" s="470" t="s">
        <v>161</v>
      </c>
      <c r="C66" s="471"/>
      <c r="D66" s="472"/>
      <c r="E66" s="473">
        <f>E28+E34</f>
        <v>0</v>
      </c>
      <c r="F66" s="474"/>
      <c r="G66" s="474"/>
      <c r="H66" s="475"/>
      <c r="I66" s="476"/>
    </row>
    <row r="67" spans="1:13">
      <c r="B67" s="106"/>
      <c r="C67" s="106"/>
      <c r="D67" s="106"/>
      <c r="E67" s="432"/>
      <c r="F67" s="432"/>
      <c r="G67" s="432"/>
      <c r="H67" s="110"/>
      <c r="I67" s="433"/>
    </row>
    <row r="68" spans="1:13" s="65" customFormat="1" outlineLevel="1">
      <c r="B68" s="351" t="s">
        <v>137</v>
      </c>
      <c r="C68" s="80"/>
      <c r="D68" s="164"/>
      <c r="E68" s="164"/>
      <c r="F68" s="80"/>
      <c r="G68" s="177"/>
      <c r="H68" s="85"/>
      <c r="I68" s="178"/>
      <c r="J68" s="3"/>
      <c r="L68" s="66"/>
      <c r="M68" s="66"/>
    </row>
    <row r="69" spans="1:13" s="65" customFormat="1" outlineLevel="1">
      <c r="A69" s="3"/>
      <c r="B69" s="546" t="s">
        <v>125</v>
      </c>
      <c r="C69" s="547"/>
      <c r="D69" s="547"/>
      <c r="E69" s="547"/>
      <c r="F69" s="394"/>
      <c r="G69" s="487">
        <f>MIN(SUM(E51,E62),E59*H41)</f>
        <v>0</v>
      </c>
      <c r="H69" s="488"/>
      <c r="I69" s="431"/>
      <c r="L69" s="66"/>
      <c r="M69" s="66"/>
    </row>
    <row r="70" spans="1:13" s="65" customFormat="1" outlineLevel="1">
      <c r="A70" s="3"/>
      <c r="B70" s="477" t="s">
        <v>231</v>
      </c>
      <c r="C70" s="489"/>
      <c r="D70" s="489"/>
      <c r="E70" s="489"/>
      <c r="F70" s="490"/>
      <c r="G70" s="491">
        <f>(E51+E62)-G69</f>
        <v>0</v>
      </c>
      <c r="H70" s="3"/>
      <c r="I70" s="262"/>
      <c r="L70" s="66"/>
      <c r="M70" s="66"/>
    </row>
    <row r="71" spans="1:13" s="65" customFormat="1" outlineLevel="1">
      <c r="A71" s="3"/>
      <c r="B71" s="546" t="s">
        <v>126</v>
      </c>
      <c r="C71" s="547"/>
      <c r="D71" s="547"/>
      <c r="E71" s="547"/>
      <c r="F71" s="394"/>
      <c r="G71" s="487">
        <f>MIN(SUM(E54,E65),E59*H40)</f>
        <v>0</v>
      </c>
      <c r="H71" s="488"/>
      <c r="I71" s="431"/>
      <c r="L71" s="66"/>
      <c r="M71" s="66"/>
    </row>
    <row r="72" spans="1:13" s="65" customFormat="1" outlineLevel="1">
      <c r="A72" s="3"/>
      <c r="B72" s="477" t="s">
        <v>230</v>
      </c>
      <c r="C72" s="489"/>
      <c r="D72" s="489"/>
      <c r="E72" s="489"/>
      <c r="F72" s="490"/>
      <c r="G72" s="491">
        <f>(E54+E65)-G71</f>
        <v>0</v>
      </c>
      <c r="H72" s="3"/>
      <c r="I72" s="262"/>
      <c r="L72" s="66"/>
      <c r="M72" s="66"/>
    </row>
    <row r="73" spans="1:13" s="65" customFormat="1" outlineLevel="1">
      <c r="A73" s="290"/>
      <c r="B73" s="349" t="s">
        <v>208</v>
      </c>
      <c r="C73" s="492"/>
      <c r="D73" s="493"/>
      <c r="E73" s="493"/>
      <c r="F73" s="490"/>
      <c r="G73" s="491">
        <f>(G71+E53+E55+E64+E66)*2</f>
        <v>0</v>
      </c>
      <c r="H73" s="3"/>
      <c r="I73" s="262"/>
      <c r="L73" s="66"/>
      <c r="M73" s="66"/>
    </row>
    <row r="74" spans="1:13" outlineLevel="1">
      <c r="B74" s="557" t="s">
        <v>195</v>
      </c>
      <c r="C74" s="558"/>
      <c r="D74" s="558"/>
      <c r="E74" s="558"/>
      <c r="F74" s="558"/>
      <c r="G74" s="494">
        <f>H37*E41+H44*E48</f>
        <v>0</v>
      </c>
      <c r="H74" s="495"/>
      <c r="I74" s="350"/>
    </row>
    <row r="75" spans="1:13" s="65" customFormat="1" outlineLevel="1">
      <c r="A75" s="290"/>
      <c r="B75" s="349" t="s">
        <v>202</v>
      </c>
      <c r="C75" s="492"/>
      <c r="D75" s="493"/>
      <c r="E75" s="493"/>
      <c r="F75" s="490"/>
      <c r="G75" s="491">
        <f>G69+G73+E52+E63+E61+E56</f>
        <v>0</v>
      </c>
      <c r="H75" s="3"/>
      <c r="I75" s="262"/>
      <c r="J75" s="3"/>
      <c r="L75" s="66"/>
      <c r="M75" s="66"/>
    </row>
    <row r="76" spans="1:13" outlineLevel="1">
      <c r="B76" s="555" t="s">
        <v>201</v>
      </c>
      <c r="C76" s="556"/>
      <c r="D76" s="556"/>
      <c r="E76" s="556"/>
      <c r="F76" s="556"/>
      <c r="G76" s="499">
        <f>IF((G74-G75)&gt;0,G74-G75,0)</f>
        <v>0</v>
      </c>
      <c r="I76" s="339"/>
    </row>
    <row r="77" spans="1:13" outlineLevel="1">
      <c r="B77" s="557" t="s">
        <v>196</v>
      </c>
      <c r="C77" s="558"/>
      <c r="D77" s="558"/>
      <c r="E77" s="558"/>
      <c r="F77" s="558"/>
      <c r="G77" s="494">
        <f>H38*E41+H45*E48</f>
        <v>0</v>
      </c>
      <c r="H77" s="495"/>
      <c r="I77" s="350"/>
    </row>
    <row r="78" spans="1:13" outlineLevel="1">
      <c r="B78" s="555" t="s">
        <v>203</v>
      </c>
      <c r="C78" s="556"/>
      <c r="D78" s="556"/>
      <c r="E78" s="556"/>
      <c r="F78" s="556"/>
      <c r="G78" s="499">
        <f>E53+E64</f>
        <v>0</v>
      </c>
      <c r="I78" s="339"/>
    </row>
    <row r="79" spans="1:13" outlineLevel="1">
      <c r="B79" s="555" t="s">
        <v>204</v>
      </c>
      <c r="C79" s="556"/>
      <c r="D79" s="556"/>
      <c r="E79" s="556"/>
      <c r="F79" s="556"/>
      <c r="G79" s="499">
        <f>IF((G77-G78)&gt;0,G77-G78,0)</f>
        <v>0</v>
      </c>
      <c r="I79" s="339"/>
    </row>
    <row r="80" spans="1:13" outlineLevel="1">
      <c r="B80" s="557" t="s">
        <v>241</v>
      </c>
      <c r="C80" s="558"/>
      <c r="D80" s="558"/>
      <c r="E80" s="558"/>
      <c r="F80" s="558"/>
      <c r="G80" s="494">
        <f>E41*H39</f>
        <v>0</v>
      </c>
      <c r="H80" s="495"/>
      <c r="I80" s="350"/>
    </row>
    <row r="81" spans="2:9" outlineLevel="1">
      <c r="B81" s="559" t="s">
        <v>243</v>
      </c>
      <c r="C81" s="560"/>
      <c r="D81" s="560"/>
      <c r="E81" s="560"/>
      <c r="F81" s="560"/>
      <c r="G81" s="498">
        <f>E55</f>
        <v>0</v>
      </c>
      <c r="H81" s="496"/>
      <c r="I81" s="497"/>
    </row>
  </sheetData>
  <sheetProtection algorithmName="SHA-512" hashValue="3Vq7WgHHpELzqmSiwObpsEdgd9mXKHPRf4VF/fCoSb38yXFEUQn7rj8/FDMMfK9XFdLWGw2j8dSrXHwpY+1VgQ==" saltValue="Gk4SlWWd0iNJhXIYVvVRjw==" spinCount="100000" sheet="1" objects="1" scenarios="1" selectLockedCells="1"/>
  <mergeCells count="18">
    <mergeCell ref="B76:F76"/>
    <mergeCell ref="B78:F78"/>
    <mergeCell ref="B80:F80"/>
    <mergeCell ref="B81:F81"/>
    <mergeCell ref="B71:E71"/>
    <mergeCell ref="B77:F77"/>
    <mergeCell ref="B79:F79"/>
    <mergeCell ref="B74:F74"/>
    <mergeCell ref="B2:I2"/>
    <mergeCell ref="B4:I4"/>
    <mergeCell ref="B69:E69"/>
    <mergeCell ref="B50:C50"/>
    <mergeCell ref="B18:I18"/>
    <mergeCell ref="B21:I21"/>
    <mergeCell ref="B35:I35"/>
    <mergeCell ref="B42:I42"/>
    <mergeCell ref="E12:F13"/>
    <mergeCell ref="B7:I7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100-000000000000}">
          <x14:formula1>
            <xm:f>Ciele!$A$3:$A$7</xm:f>
          </x14:formula1>
          <xm:sqref>E6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67"/>
  <sheetViews>
    <sheetView zoomScaleNormal="100" workbookViewId="0">
      <selection activeCell="E18" sqref="E18"/>
    </sheetView>
  </sheetViews>
  <sheetFormatPr defaultColWidth="9.140625" defaultRowHeight="15" outlineLevelRow="1"/>
  <cols>
    <col min="1" max="1" width="2.5703125" style="3" customWidth="1"/>
    <col min="2" max="2" width="15.42578125" style="3" customWidth="1"/>
    <col min="3" max="3" width="57.42578125" style="3" customWidth="1"/>
    <col min="4" max="4" width="9.5703125" style="3" customWidth="1"/>
    <col min="5" max="8" width="24.5703125" style="12" customWidth="1"/>
    <col min="9" max="9" width="18" style="1" customWidth="1"/>
    <col min="10" max="10" width="22.42578125" style="41" customWidth="1"/>
    <col min="11" max="11" width="9.140625" style="319"/>
    <col min="15" max="16384" width="9.140625" style="3"/>
  </cols>
  <sheetData>
    <row r="1" spans="1:11">
      <c r="K1" s="326"/>
    </row>
    <row r="2" spans="1:11">
      <c r="B2" s="568" t="s">
        <v>157</v>
      </c>
      <c r="C2" s="569"/>
      <c r="D2" s="569"/>
      <c r="E2" s="569"/>
      <c r="F2" s="569"/>
      <c r="G2" s="569"/>
      <c r="H2" s="569"/>
      <c r="I2" s="569"/>
      <c r="J2" s="570"/>
    </row>
    <row r="3" spans="1:11" ht="6.75" customHeight="1">
      <c r="B3" s="329"/>
      <c r="C3" s="110"/>
      <c r="D3" s="110"/>
      <c r="E3" s="330"/>
      <c r="F3" s="330"/>
      <c r="G3" s="330"/>
      <c r="H3" s="330"/>
      <c r="I3" s="110"/>
      <c r="J3" s="331"/>
    </row>
    <row r="4" spans="1:11">
      <c r="B4" s="571" t="s">
        <v>40</v>
      </c>
      <c r="C4" s="572"/>
      <c r="D4" s="572"/>
      <c r="E4" s="572"/>
      <c r="F4" s="572"/>
      <c r="G4" s="572"/>
      <c r="H4" s="572"/>
      <c r="I4" s="572"/>
      <c r="J4" s="573"/>
    </row>
    <row r="5" spans="1:11" ht="6.75" customHeight="1">
      <c r="B5" s="332"/>
      <c r="C5" s="232"/>
      <c r="D5" s="232"/>
      <c r="E5" s="333"/>
      <c r="F5" s="352"/>
      <c r="G5" s="333"/>
      <c r="H5" s="333"/>
      <c r="I5" s="232"/>
      <c r="J5" s="334"/>
    </row>
    <row r="6" spans="1:11">
      <c r="B6" s="233"/>
      <c r="C6" s="277"/>
      <c r="D6" s="278"/>
      <c r="E6" s="279" t="s">
        <v>5</v>
      </c>
      <c r="F6" s="353">
        <f>'Ročná správa-sumár'!E6</f>
        <v>2026</v>
      </c>
      <c r="G6" s="280"/>
      <c r="H6" s="280"/>
      <c r="I6" s="278"/>
      <c r="J6" s="281"/>
    </row>
    <row r="7" spans="1:11">
      <c r="B7" s="34"/>
      <c r="C7" s="49"/>
      <c r="D7" s="49"/>
      <c r="E7" s="49"/>
      <c r="F7" s="50" t="s">
        <v>14</v>
      </c>
      <c r="G7" s="50" t="s">
        <v>156</v>
      </c>
      <c r="H7" s="316"/>
      <c r="I7" s="317"/>
      <c r="J7" s="35"/>
    </row>
    <row r="8" spans="1:11">
      <c r="B8" s="34"/>
      <c r="C8" s="49"/>
      <c r="D8" s="49"/>
      <c r="E8" s="51" t="s">
        <v>37</v>
      </c>
      <c r="F8" s="52">
        <f>VLOOKUP(F6,Ciele!A2:I7,7,0)</f>
        <v>9.5000000000000001E-2</v>
      </c>
      <c r="G8" s="287" t="str">
        <f>IFERROR((J164)/J159,"-")</f>
        <v>-</v>
      </c>
      <c r="H8" s="318">
        <f>J164-J166</f>
        <v>0</v>
      </c>
      <c r="I8" s="49" t="str">
        <f>IF(H8&lt;-0.1,"Chýbajúca energia",IF(H8&gt;0.1,"Energia nad cieľ",IF(H8=0,"-")))</f>
        <v>-</v>
      </c>
      <c r="J8" s="35"/>
    </row>
    <row r="9" spans="1:11">
      <c r="B9" s="231"/>
      <c r="C9" s="282"/>
      <c r="D9" s="49"/>
      <c r="E9" s="51" t="s">
        <v>93</v>
      </c>
      <c r="F9" s="52">
        <f>VLOOKUP(F6,Ciele!A2:I7,3,0)</f>
        <v>6.9000000000000006E-2</v>
      </c>
      <c r="G9" s="53" t="s">
        <v>15</v>
      </c>
      <c r="H9" s="54"/>
      <c r="I9" s="49"/>
      <c r="J9" s="35"/>
    </row>
    <row r="10" spans="1:11">
      <c r="B10" s="34"/>
      <c r="C10" s="49"/>
      <c r="D10" s="49"/>
      <c r="E10" s="51" t="s">
        <v>115</v>
      </c>
      <c r="F10" s="52">
        <f>VLOOKUP(F6,Ciele!A2:I7,2,0)</f>
        <v>0.09</v>
      </c>
      <c r="G10" s="53" t="s">
        <v>15</v>
      </c>
      <c r="H10" s="54"/>
      <c r="I10" s="49"/>
      <c r="J10" s="35"/>
    </row>
    <row r="11" spans="1:11">
      <c r="B11" s="34"/>
      <c r="C11" s="49"/>
      <c r="D11" s="49"/>
      <c r="E11" s="51" t="s">
        <v>128</v>
      </c>
      <c r="F11" s="52">
        <f>VLOOKUP(F6,Ciele!A2:I7,4,0)</f>
        <v>1.0500000000000001E-2</v>
      </c>
      <c r="G11" s="287" t="str">
        <f>IFERROR((J154/J159),"-")</f>
        <v>-</v>
      </c>
      <c r="H11" s="318">
        <f>J154-J167</f>
        <v>0</v>
      </c>
      <c r="I11" s="49" t="str">
        <f t="shared" ref="I11" si="0">IF(H11&lt;-0.1,"Chýbajúca energia",IF(H11&gt;0.1,"Energia nad cieľ",IF(H11=0,"-")))</f>
        <v>-</v>
      </c>
      <c r="J11" s="35"/>
    </row>
    <row r="12" spans="1:11" ht="6.75" customHeight="1">
      <c r="B12" s="34"/>
      <c r="C12" s="49"/>
      <c r="D12" s="49"/>
      <c r="E12" s="51"/>
      <c r="F12" s="52"/>
      <c r="G12" s="288"/>
      <c r="H12" s="318"/>
      <c r="I12" s="49"/>
      <c r="J12" s="35"/>
    </row>
    <row r="13" spans="1:11">
      <c r="B13" s="34"/>
      <c r="C13" s="49"/>
      <c r="D13" s="49"/>
      <c r="E13" s="51" t="s">
        <v>123</v>
      </c>
      <c r="F13" s="52">
        <f>VLOOKUP(F6,Ciele!A2:I7,9,0)</f>
        <v>1.7600000000000001E-2</v>
      </c>
      <c r="G13" s="288" t="str">
        <f>IFERROR((J155/J159),"-")</f>
        <v>-</v>
      </c>
      <c r="H13" s="318">
        <f>ABS((F13*J159)-J155)</f>
        <v>0</v>
      </c>
      <c r="I13" s="49" t="str">
        <f>IF((F13*J159)-J155&lt;0,"Energia nad obmedzenie",IF((F13*J159)-J155&gt;0.1,"Energia do obmedzenia",IF((F13*J159)-J155=0,"-")))</f>
        <v>-</v>
      </c>
      <c r="J13" s="35"/>
    </row>
    <row r="14" spans="1:11">
      <c r="B14" s="283"/>
      <c r="C14" s="170"/>
      <c r="D14" s="170"/>
      <c r="E14" s="108" t="s">
        <v>94</v>
      </c>
      <c r="F14" s="284">
        <f>VLOOKUP(F6,Ciele!A2:I7,8,0)</f>
        <v>6.5000000000000002E-2</v>
      </c>
      <c r="G14" s="289" t="str">
        <f>IFERROR((J152/J159),"-")</f>
        <v>-</v>
      </c>
      <c r="H14" s="328">
        <f>ABS((F14*J159)-J152)</f>
        <v>0</v>
      </c>
      <c r="I14" s="171" t="str">
        <f>IF((F14*J159)-J152&lt;0,"Energia nad obmedzenie",IF((F14*J159)-J152&gt;0.1,"Energia do obmedzenia",IF((F14*J159)-J152=0,"-")))</f>
        <v>-</v>
      </c>
      <c r="J14" s="285"/>
    </row>
    <row r="15" spans="1:11" ht="7.5" customHeight="1">
      <c r="C15" s="36"/>
      <c r="D15" s="36"/>
      <c r="E15" s="37"/>
      <c r="F15" s="37"/>
      <c r="G15" s="37"/>
      <c r="H15" s="55"/>
      <c r="I15" s="36"/>
      <c r="J15" s="286"/>
    </row>
    <row r="16" spans="1:11" ht="30" customHeight="1">
      <c r="A16" s="262"/>
      <c r="B16" s="574" t="s">
        <v>95</v>
      </c>
      <c r="C16" s="575"/>
      <c r="D16" s="561" t="s">
        <v>10</v>
      </c>
      <c r="E16" s="13" t="s">
        <v>0</v>
      </c>
      <c r="F16" s="13" t="s">
        <v>1</v>
      </c>
      <c r="G16" s="13" t="s">
        <v>2</v>
      </c>
      <c r="H16" s="13" t="s">
        <v>3</v>
      </c>
      <c r="I16" s="566" t="s">
        <v>42</v>
      </c>
      <c r="J16" s="566" t="s">
        <v>41</v>
      </c>
    </row>
    <row r="17" spans="1:10">
      <c r="A17" s="262"/>
      <c r="B17" s="576"/>
      <c r="C17" s="577"/>
      <c r="D17" s="562"/>
      <c r="E17" s="563" t="s">
        <v>96</v>
      </c>
      <c r="F17" s="564"/>
      <c r="G17" s="564"/>
      <c r="H17" s="565"/>
      <c r="I17" s="567"/>
      <c r="J17" s="567"/>
    </row>
    <row r="18" spans="1:10">
      <c r="A18" s="262"/>
      <c r="B18" s="106"/>
      <c r="C18" s="257" t="s">
        <v>12</v>
      </c>
      <c r="D18" s="24"/>
      <c r="E18" s="43"/>
      <c r="F18" s="43"/>
      <c r="G18" s="74"/>
      <c r="H18" s="43"/>
      <c r="I18" s="75">
        <f t="shared" ref="I18:I24" si="1">SUM(E18:H18)</f>
        <v>0</v>
      </c>
      <c r="J18" s="73"/>
    </row>
    <row r="19" spans="1:10">
      <c r="A19" s="262"/>
      <c r="B19" s="106"/>
      <c r="C19" s="234" t="s">
        <v>43</v>
      </c>
      <c r="D19" s="11"/>
      <c r="E19" s="114">
        <f>SUM(E20:E23)</f>
        <v>0</v>
      </c>
      <c r="F19" s="114">
        <f t="shared" ref="F19:H19" si="2">SUM(F20:F23)</f>
        <v>0</v>
      </c>
      <c r="G19" s="114">
        <f t="shared" si="2"/>
        <v>0</v>
      </c>
      <c r="H19" s="114">
        <f t="shared" si="2"/>
        <v>0</v>
      </c>
      <c r="I19" s="45"/>
      <c r="J19" s="56"/>
    </row>
    <row r="20" spans="1:10">
      <c r="A20" s="262"/>
      <c r="B20" s="106"/>
      <c r="C20" s="258" t="s">
        <v>53</v>
      </c>
      <c r="D20" s="22">
        <v>21</v>
      </c>
      <c r="E20" s="118"/>
      <c r="F20" s="118"/>
      <c r="G20" s="118"/>
      <c r="H20" s="118"/>
      <c r="I20" s="45">
        <f t="shared" si="1"/>
        <v>0</v>
      </c>
      <c r="J20" s="57">
        <f t="shared" ref="J20:J29" si="3">I20*D20</f>
        <v>0</v>
      </c>
    </row>
    <row r="21" spans="1:10">
      <c r="A21" s="262"/>
      <c r="B21" s="106"/>
      <c r="C21" s="259" t="s">
        <v>60</v>
      </c>
      <c r="D21" s="22">
        <v>21</v>
      </c>
      <c r="E21" s="118"/>
      <c r="F21" s="118"/>
      <c r="G21" s="118"/>
      <c r="H21" s="118"/>
      <c r="I21" s="45">
        <f t="shared" si="1"/>
        <v>0</v>
      </c>
      <c r="J21" s="57">
        <f t="shared" si="3"/>
        <v>0</v>
      </c>
    </row>
    <row r="22" spans="1:10">
      <c r="A22" s="262"/>
      <c r="B22" s="106"/>
      <c r="C22" s="240" t="s">
        <v>97</v>
      </c>
      <c r="D22" s="38">
        <v>21</v>
      </c>
      <c r="E22" s="118"/>
      <c r="F22" s="118"/>
      <c r="G22" s="118"/>
      <c r="H22" s="118"/>
      <c r="I22" s="45">
        <f t="shared" si="1"/>
        <v>0</v>
      </c>
      <c r="J22" s="57">
        <f t="shared" si="3"/>
        <v>0</v>
      </c>
    </row>
    <row r="23" spans="1:10">
      <c r="A23" s="262"/>
      <c r="B23" s="106"/>
      <c r="C23" s="240" t="s">
        <v>98</v>
      </c>
      <c r="D23" s="22">
        <v>21</v>
      </c>
      <c r="E23" s="118"/>
      <c r="F23" s="118"/>
      <c r="G23" s="118"/>
      <c r="H23" s="118"/>
      <c r="I23" s="45">
        <f t="shared" si="1"/>
        <v>0</v>
      </c>
      <c r="J23" s="57">
        <f t="shared" si="3"/>
        <v>0</v>
      </c>
    </row>
    <row r="24" spans="1:10">
      <c r="A24" s="262"/>
      <c r="B24" s="106"/>
      <c r="C24" s="234" t="s">
        <v>109</v>
      </c>
      <c r="D24" s="11"/>
      <c r="E24" s="115">
        <f>SUM(E25:E48)</f>
        <v>0</v>
      </c>
      <c r="F24" s="115">
        <f>SUM(F25:F48)</f>
        <v>0</v>
      </c>
      <c r="G24" s="115">
        <f>SUM(G25:G48)</f>
        <v>0</v>
      </c>
      <c r="H24" s="115">
        <f>SUM(H25:H48)</f>
        <v>0</v>
      </c>
      <c r="I24" s="45">
        <f t="shared" si="1"/>
        <v>0</v>
      </c>
      <c r="J24" s="57">
        <f>I24*D24</f>
        <v>0</v>
      </c>
    </row>
    <row r="25" spans="1:10">
      <c r="A25" s="262"/>
      <c r="B25" s="580" t="s">
        <v>139</v>
      </c>
      <c r="C25" s="254" t="s">
        <v>110</v>
      </c>
      <c r="D25" s="22">
        <v>21</v>
      </c>
      <c r="E25" s="118"/>
      <c r="F25" s="118"/>
      <c r="G25" s="119"/>
      <c r="H25" s="118"/>
      <c r="I25" s="45">
        <f>SUM(E25:H25)</f>
        <v>0</v>
      </c>
      <c r="J25" s="57">
        <f>I25*D25</f>
        <v>0</v>
      </c>
    </row>
    <row r="26" spans="1:10">
      <c r="A26" s="262"/>
      <c r="B26" s="581"/>
      <c r="C26" s="255" t="s">
        <v>111</v>
      </c>
      <c r="D26" s="22">
        <v>21</v>
      </c>
      <c r="E26" s="121"/>
      <c r="F26" s="118"/>
      <c r="G26" s="120"/>
      <c r="H26" s="121"/>
      <c r="I26" s="45">
        <f>SUM(E26:H26)</f>
        <v>0</v>
      </c>
      <c r="J26" s="57">
        <f>I26*D26</f>
        <v>0</v>
      </c>
    </row>
    <row r="27" spans="1:10">
      <c r="A27" s="262"/>
      <c r="B27" s="581"/>
      <c r="C27" s="256" t="s">
        <v>112</v>
      </c>
      <c r="D27" s="22">
        <v>21</v>
      </c>
      <c r="E27" s="118"/>
      <c r="F27" s="118"/>
      <c r="G27" s="119"/>
      <c r="H27" s="118"/>
      <c r="I27" s="45">
        <f>SUM(E27:H27)</f>
        <v>0</v>
      </c>
      <c r="J27" s="57">
        <f t="shared" si="3"/>
        <v>0</v>
      </c>
    </row>
    <row r="28" spans="1:10">
      <c r="A28" s="262"/>
      <c r="B28" s="581"/>
      <c r="C28" s="256" t="s">
        <v>113</v>
      </c>
      <c r="D28" s="22">
        <v>21</v>
      </c>
      <c r="E28" s="118"/>
      <c r="F28" s="118"/>
      <c r="G28" s="119"/>
      <c r="H28" s="118"/>
      <c r="I28" s="45">
        <f>SUM(E28:H28)</f>
        <v>0</v>
      </c>
      <c r="J28" s="57">
        <f t="shared" si="3"/>
        <v>0</v>
      </c>
    </row>
    <row r="29" spans="1:10">
      <c r="A29" s="262"/>
      <c r="B29" s="578" t="s">
        <v>138</v>
      </c>
      <c r="C29" s="251" t="s">
        <v>110</v>
      </c>
      <c r="D29" s="22">
        <v>21</v>
      </c>
      <c r="E29" s="121"/>
      <c r="F29" s="118"/>
      <c r="G29" s="120"/>
      <c r="H29" s="121"/>
      <c r="I29" s="45">
        <f>SUM(E29:H29)</f>
        <v>0</v>
      </c>
      <c r="J29" s="57">
        <f t="shared" si="3"/>
        <v>0</v>
      </c>
    </row>
    <row r="30" spans="1:10">
      <c r="A30" s="262"/>
      <c r="B30" s="579"/>
      <c r="C30" s="252" t="s">
        <v>111</v>
      </c>
      <c r="D30" s="22">
        <v>21</v>
      </c>
      <c r="E30" s="121"/>
      <c r="F30" s="118"/>
      <c r="G30" s="120"/>
      <c r="H30" s="121"/>
      <c r="I30" s="45">
        <f t="shared" ref="I30:I53" si="4">SUM(E30:H30)</f>
        <v>0</v>
      </c>
      <c r="J30" s="57">
        <f t="shared" ref="J30:J48" si="5">I30*D30</f>
        <v>0</v>
      </c>
    </row>
    <row r="31" spans="1:10">
      <c r="A31" s="262"/>
      <c r="B31" s="579"/>
      <c r="C31" s="253" t="s">
        <v>112</v>
      </c>
      <c r="D31" s="22">
        <v>21</v>
      </c>
      <c r="E31" s="121"/>
      <c r="F31" s="118"/>
      <c r="G31" s="120"/>
      <c r="H31" s="121"/>
      <c r="I31" s="45">
        <f>SUM(E31:H31)</f>
        <v>0</v>
      </c>
      <c r="J31" s="57">
        <f t="shared" si="5"/>
        <v>0</v>
      </c>
    </row>
    <row r="32" spans="1:10">
      <c r="A32" s="262"/>
      <c r="B32" s="579"/>
      <c r="C32" s="253" t="s">
        <v>113</v>
      </c>
      <c r="D32" s="22">
        <v>21</v>
      </c>
      <c r="E32" s="121"/>
      <c r="F32" s="118"/>
      <c r="G32" s="120"/>
      <c r="H32" s="121"/>
      <c r="I32" s="45">
        <f t="shared" si="4"/>
        <v>0</v>
      </c>
      <c r="J32" s="57">
        <f t="shared" si="5"/>
        <v>0</v>
      </c>
    </row>
    <row r="33" spans="1:10">
      <c r="A33" s="262"/>
      <c r="B33" s="268" t="s">
        <v>135</v>
      </c>
      <c r="C33" s="235" t="s">
        <v>110</v>
      </c>
      <c r="D33" s="22">
        <v>21</v>
      </c>
      <c r="E33" s="121"/>
      <c r="F33" s="118"/>
      <c r="G33" s="120"/>
      <c r="H33" s="121"/>
      <c r="I33" s="45">
        <f t="shared" ref="I33:I40" si="6">SUM(E33:H33)</f>
        <v>0</v>
      </c>
      <c r="J33" s="57">
        <f t="shared" ref="J33:J40" si="7">I33*D33</f>
        <v>0</v>
      </c>
    </row>
    <row r="34" spans="1:10">
      <c r="A34" s="262"/>
      <c r="B34" s="268" t="s">
        <v>136</v>
      </c>
      <c r="C34" s="236" t="s">
        <v>111</v>
      </c>
      <c r="D34" s="22">
        <v>21</v>
      </c>
      <c r="E34" s="121"/>
      <c r="F34" s="118"/>
      <c r="G34" s="120"/>
      <c r="H34" s="121"/>
      <c r="I34" s="45">
        <f t="shared" si="6"/>
        <v>0</v>
      </c>
      <c r="J34" s="57">
        <f t="shared" si="7"/>
        <v>0</v>
      </c>
    </row>
    <row r="35" spans="1:10">
      <c r="A35" s="262"/>
      <c r="B35" s="501"/>
      <c r="C35" s="237" t="s">
        <v>112</v>
      </c>
      <c r="D35" s="22">
        <v>21</v>
      </c>
      <c r="E35" s="121"/>
      <c r="F35" s="118"/>
      <c r="G35" s="120"/>
      <c r="H35" s="121"/>
      <c r="I35" s="45">
        <f t="shared" si="6"/>
        <v>0</v>
      </c>
      <c r="J35" s="57">
        <f t="shared" si="7"/>
        <v>0</v>
      </c>
    </row>
    <row r="36" spans="1:10">
      <c r="A36" s="262"/>
      <c r="B36" s="106"/>
      <c r="C36" s="237" t="s">
        <v>113</v>
      </c>
      <c r="D36" s="22">
        <v>21</v>
      </c>
      <c r="E36" s="121"/>
      <c r="F36" s="118"/>
      <c r="G36" s="120"/>
      <c r="H36" s="121"/>
      <c r="I36" s="45">
        <f t="shared" si="6"/>
        <v>0</v>
      </c>
      <c r="J36" s="57">
        <f t="shared" si="7"/>
        <v>0</v>
      </c>
    </row>
    <row r="37" spans="1:10">
      <c r="A37" s="262"/>
      <c r="B37" s="268" t="s">
        <v>135</v>
      </c>
      <c r="C37" s="235" t="s">
        <v>110</v>
      </c>
      <c r="D37" s="22">
        <v>21</v>
      </c>
      <c r="E37" s="121"/>
      <c r="F37" s="118"/>
      <c r="G37" s="120"/>
      <c r="H37" s="121"/>
      <c r="I37" s="45">
        <f t="shared" si="6"/>
        <v>0</v>
      </c>
      <c r="J37" s="57">
        <f t="shared" si="7"/>
        <v>0</v>
      </c>
    </row>
    <row r="38" spans="1:10">
      <c r="A38" s="262"/>
      <c r="B38" s="268" t="s">
        <v>136</v>
      </c>
      <c r="C38" s="236" t="s">
        <v>111</v>
      </c>
      <c r="D38" s="22">
        <v>21</v>
      </c>
      <c r="E38" s="121"/>
      <c r="F38" s="118"/>
      <c r="G38" s="120"/>
      <c r="H38" s="121"/>
      <c r="I38" s="45">
        <f t="shared" si="6"/>
        <v>0</v>
      </c>
      <c r="J38" s="57">
        <f t="shared" si="7"/>
        <v>0</v>
      </c>
    </row>
    <row r="39" spans="1:10">
      <c r="A39" s="262"/>
      <c r="B39" s="501"/>
      <c r="C39" s="237" t="s">
        <v>112</v>
      </c>
      <c r="D39" s="22">
        <v>21</v>
      </c>
      <c r="E39" s="121"/>
      <c r="F39" s="118"/>
      <c r="G39" s="120"/>
      <c r="H39" s="121"/>
      <c r="I39" s="45">
        <f t="shared" si="6"/>
        <v>0</v>
      </c>
      <c r="J39" s="57">
        <f t="shared" si="7"/>
        <v>0</v>
      </c>
    </row>
    <row r="40" spans="1:10">
      <c r="A40" s="262"/>
      <c r="B40" s="106"/>
      <c r="C40" s="237" t="s">
        <v>113</v>
      </c>
      <c r="D40" s="22">
        <v>21</v>
      </c>
      <c r="E40" s="121"/>
      <c r="F40" s="118"/>
      <c r="G40" s="120"/>
      <c r="H40" s="121"/>
      <c r="I40" s="45">
        <f t="shared" si="6"/>
        <v>0</v>
      </c>
      <c r="J40" s="57">
        <f t="shared" si="7"/>
        <v>0</v>
      </c>
    </row>
    <row r="41" spans="1:10" ht="15" customHeight="1">
      <c r="A41" s="262"/>
      <c r="B41" s="268" t="s">
        <v>135</v>
      </c>
      <c r="C41" s="235" t="s">
        <v>110</v>
      </c>
      <c r="D41" s="22">
        <v>21</v>
      </c>
      <c r="E41" s="121"/>
      <c r="F41" s="118"/>
      <c r="G41" s="120"/>
      <c r="H41" s="121"/>
      <c r="I41" s="45">
        <f t="shared" si="4"/>
        <v>0</v>
      </c>
      <c r="J41" s="57">
        <f t="shared" si="5"/>
        <v>0</v>
      </c>
    </row>
    <row r="42" spans="1:10">
      <c r="A42" s="262"/>
      <c r="B42" s="268" t="s">
        <v>136</v>
      </c>
      <c r="C42" s="236" t="s">
        <v>111</v>
      </c>
      <c r="D42" s="22">
        <v>21</v>
      </c>
      <c r="E42" s="121"/>
      <c r="F42" s="118"/>
      <c r="G42" s="120"/>
      <c r="H42" s="121"/>
      <c r="I42" s="45">
        <f t="shared" si="4"/>
        <v>0</v>
      </c>
      <c r="J42" s="57">
        <f t="shared" si="5"/>
        <v>0</v>
      </c>
    </row>
    <row r="43" spans="1:10">
      <c r="A43" s="262"/>
      <c r="B43" s="501"/>
      <c r="C43" s="237" t="s">
        <v>112</v>
      </c>
      <c r="D43" s="22">
        <v>21</v>
      </c>
      <c r="E43" s="121"/>
      <c r="F43" s="118"/>
      <c r="G43" s="120"/>
      <c r="H43" s="121"/>
      <c r="I43" s="45">
        <f t="shared" si="4"/>
        <v>0</v>
      </c>
      <c r="J43" s="57">
        <f t="shared" si="5"/>
        <v>0</v>
      </c>
    </row>
    <row r="44" spans="1:10">
      <c r="A44" s="262"/>
      <c r="B44" s="106"/>
      <c r="C44" s="237" t="s">
        <v>113</v>
      </c>
      <c r="D44" s="22">
        <v>21</v>
      </c>
      <c r="E44" s="121"/>
      <c r="F44" s="118"/>
      <c r="G44" s="120"/>
      <c r="H44" s="121"/>
      <c r="I44" s="45">
        <f t="shared" si="4"/>
        <v>0</v>
      </c>
      <c r="J44" s="57">
        <f t="shared" si="5"/>
        <v>0</v>
      </c>
    </row>
    <row r="45" spans="1:10">
      <c r="A45" s="262"/>
      <c r="B45" s="268" t="s">
        <v>135</v>
      </c>
      <c r="C45" s="237" t="s">
        <v>110</v>
      </c>
      <c r="D45" s="22">
        <v>21</v>
      </c>
      <c r="E45" s="121"/>
      <c r="F45" s="118"/>
      <c r="G45" s="120"/>
      <c r="H45" s="121"/>
      <c r="I45" s="45">
        <f t="shared" si="4"/>
        <v>0</v>
      </c>
      <c r="J45" s="57">
        <f t="shared" si="5"/>
        <v>0</v>
      </c>
    </row>
    <row r="46" spans="1:10">
      <c r="A46" s="262"/>
      <c r="B46" s="268" t="s">
        <v>136</v>
      </c>
      <c r="C46" s="237" t="s">
        <v>111</v>
      </c>
      <c r="D46" s="22">
        <v>21</v>
      </c>
      <c r="E46" s="121"/>
      <c r="F46" s="118"/>
      <c r="G46" s="120"/>
      <c r="H46" s="121"/>
      <c r="I46" s="45">
        <f t="shared" si="4"/>
        <v>0</v>
      </c>
      <c r="J46" s="57">
        <f t="shared" si="5"/>
        <v>0</v>
      </c>
    </row>
    <row r="47" spans="1:10">
      <c r="A47" s="262"/>
      <c r="B47" s="501"/>
      <c r="C47" s="237" t="s">
        <v>112</v>
      </c>
      <c r="D47" s="22">
        <v>21</v>
      </c>
      <c r="E47" s="121"/>
      <c r="F47" s="118"/>
      <c r="G47" s="120"/>
      <c r="H47" s="121"/>
      <c r="I47" s="45">
        <f t="shared" si="4"/>
        <v>0</v>
      </c>
      <c r="J47" s="57">
        <f t="shared" si="5"/>
        <v>0</v>
      </c>
    </row>
    <row r="48" spans="1:10">
      <c r="A48" s="262"/>
      <c r="B48" s="106"/>
      <c r="C48" s="237" t="s">
        <v>113</v>
      </c>
      <c r="D48" s="229">
        <v>21</v>
      </c>
      <c r="E48" s="121"/>
      <c r="F48" s="118"/>
      <c r="G48" s="120"/>
      <c r="H48" s="121"/>
      <c r="I48" s="45">
        <f t="shared" si="4"/>
        <v>0</v>
      </c>
      <c r="J48" s="57">
        <f t="shared" si="5"/>
        <v>0</v>
      </c>
    </row>
    <row r="49" spans="1:11">
      <c r="A49" s="262"/>
      <c r="B49" s="106"/>
      <c r="C49" s="234" t="s">
        <v>16</v>
      </c>
      <c r="D49" s="22"/>
      <c r="E49" s="115">
        <f>SUM(E50:E53)</f>
        <v>0</v>
      </c>
      <c r="F49" s="115">
        <f t="shared" ref="F49:H49" si="8">SUM(F50:F53)</f>
        <v>0</v>
      </c>
      <c r="G49" s="115">
        <f t="shared" si="8"/>
        <v>0</v>
      </c>
      <c r="H49" s="115">
        <f t="shared" si="8"/>
        <v>0</v>
      </c>
      <c r="I49" s="45">
        <f>SUM(I50:I53)</f>
        <v>0</v>
      </c>
      <c r="J49" s="230">
        <f>SUM(J50:J53)</f>
        <v>0</v>
      </c>
    </row>
    <row r="50" spans="1:11">
      <c r="A50" s="262"/>
      <c r="B50" s="106"/>
      <c r="C50" s="235" t="s">
        <v>52</v>
      </c>
      <c r="D50" s="38">
        <v>27</v>
      </c>
      <c r="E50" s="115">
        <f>(E25/(0.33*27/21))+(E29/(0.37*27/21))+IFERROR(E41/B43,"0")+IFERROR(E45/B47,"0")+IFERROR(E33/B35,"0")+IFERROR(E37/B39,"0")</f>
        <v>0</v>
      </c>
      <c r="F50" s="115">
        <f>(F25/(0.33*27/21))+(F29/(0.37*27/21))+IFERROR(F41/B43,"0")+IFERROR(F45/B47,"0")+IFERROR(F33/B35,"0")+IFERROR(F37/B39,"0")</f>
        <v>0</v>
      </c>
      <c r="G50" s="115">
        <f>(G25/(0.33*27/21))+(G29/(0.37*27/21))+IFERROR(G41/B43,"0")+IFERROR(G45/B47,"0")+IFERROR(G33/B35,"0")+IFERROR(G37/B39,"0")</f>
        <v>0</v>
      </c>
      <c r="H50" s="115">
        <f>(H25/(0.33*27/21))+(H29/(0.37*27/21))+IFERROR(H41/B43,"0")+IFERROR(H45/B47,"0")+IFERROR(H33/B35,"0")+IFERROR(H37/B39,"0")</f>
        <v>0</v>
      </c>
      <c r="I50" s="45">
        <f t="shared" si="4"/>
        <v>0</v>
      </c>
      <c r="J50" s="57">
        <f t="shared" ref="J50:J55" si="9">I50*D50</f>
        <v>0</v>
      </c>
    </row>
    <row r="51" spans="1:11">
      <c r="A51" s="262"/>
      <c r="B51" s="106"/>
      <c r="C51" s="236" t="s">
        <v>61</v>
      </c>
      <c r="D51" s="143">
        <v>27</v>
      </c>
      <c r="E51" s="115">
        <f>(E26/(0.33*27/21))+(E30/(0.37*27/21))+IFERROR(E42/B43,"0")+IFERROR(E46/B47,"0")+IFERROR(E34/B35,"0")+IFERROR(E38/B39,"0")</f>
        <v>0</v>
      </c>
      <c r="F51" s="115">
        <f>(F26/(0.33*27/21))+(F30/(0.37*27/21))+IFERROR(F42/B43,"0")+IFERROR(F46/B47,"0")+IFERROR(F34/B35,"0")+IFERROR(F38/B39,"0")</f>
        <v>0</v>
      </c>
      <c r="G51" s="115">
        <f>(G26/(0.33*27/21))+(G30/(0.37*27/21))+IFERROR(G42/B43,"0")+IFERROR(G46/B47,"0")+IFERROR(G34/B35,"0")+IFERROR(G38/B39,"0")</f>
        <v>0</v>
      </c>
      <c r="H51" s="115">
        <f>(H26/(0.33*27/21))+(H30/(0.37*27/21))+IFERROR(H42/B43,"0")+IFERROR(H46/B47,"0")+IFERROR(H34/B35,"0")+IFERROR(H38/B39,"0")</f>
        <v>0</v>
      </c>
      <c r="I51" s="45">
        <f>SUM(E51:H51)</f>
        <v>0</v>
      </c>
      <c r="J51" s="57">
        <f t="shared" si="9"/>
        <v>0</v>
      </c>
    </row>
    <row r="52" spans="1:11">
      <c r="A52" s="262"/>
      <c r="B52" s="106"/>
      <c r="C52" s="237" t="s">
        <v>99</v>
      </c>
      <c r="D52" s="22">
        <v>27</v>
      </c>
      <c r="E52" s="115">
        <f>(E27/(0.33*27/21))+(E31/(0.37*27/21))+IFERROR(E43/B43,"0")+IFERROR(E47/B47,"0")+IFERROR(E35/B35,"0")+IFERROR(E39/B39,"0")</f>
        <v>0</v>
      </c>
      <c r="F52" s="115">
        <f>(F27/(0.33*27/21))+(F31/(0.37*27/21))+IFERROR(F43/B43,"0")+IFERROR(F47/B47,"0")+IFERROR(F35/B35,"0")+IFERROR(F39/B39,"0")</f>
        <v>0</v>
      </c>
      <c r="G52" s="115">
        <f>(G27/(0.33*27/21))+(G31/(0.37*27/21))+IFERROR(G43/B43,"0")+IFERROR(G47/B47,"0")+IFERROR(G35/B35,"0")+IFERROR(G39/B39,"0")</f>
        <v>0</v>
      </c>
      <c r="H52" s="115">
        <f>(H27/(0.33*27/21))+(H31/(0.37*27/21))+IFERROR(H43/B43,"0")+IFERROR(H47/B47,"0")+IFERROR(H35/B35,"0")+IFERROR(H39/B39,"0")</f>
        <v>0</v>
      </c>
      <c r="I52" s="45">
        <f t="shared" si="4"/>
        <v>0</v>
      </c>
      <c r="J52" s="57">
        <f t="shared" si="9"/>
        <v>0</v>
      </c>
    </row>
    <row r="53" spans="1:11">
      <c r="A53" s="262"/>
      <c r="B53" s="106"/>
      <c r="C53" s="237" t="s">
        <v>104</v>
      </c>
      <c r="D53" s="38">
        <v>27</v>
      </c>
      <c r="E53" s="115">
        <f>(E28/(0.33*27/21))+(E32/(0.37*27/21))+IFERROR(E44/B43,"0")+IFERROR(E48/B47,"0")+IFERROR(E36/B35,"0")+IFERROR(E40/B39,"0")</f>
        <v>0</v>
      </c>
      <c r="F53" s="115">
        <f>(F28/(0.33*27/21))+(F32/(0.37*27/21))+IFERROR(F44/B43,"0")+IFERROR(F48/B47,"0")+IFERROR(F36/B35,"0")+IFERROR(F40/B39,"0")</f>
        <v>0</v>
      </c>
      <c r="G53" s="115">
        <f>(G28/(0.33*27/21))+(G32/(0.37*27/21))+IFERROR(G44/B43,"0")+IFERROR(G48/B47,"0")+IFERROR(G36/B35,"0")+IFERROR(G40/B39,"0")</f>
        <v>0</v>
      </c>
      <c r="H53" s="115">
        <f>(H28/(0.33*27/21))+(H32/(0.37*27/21))+IFERROR(H44/B43,"0")+IFERROR(H48/B47,"0")+IFERROR(H36/B35,"0")+IFERROR(H40/B39,"0")</f>
        <v>0</v>
      </c>
      <c r="I53" s="45">
        <f t="shared" si="4"/>
        <v>0</v>
      </c>
      <c r="J53" s="57">
        <f t="shared" si="9"/>
        <v>0</v>
      </c>
    </row>
    <row r="54" spans="1:11">
      <c r="A54" s="262"/>
      <c r="B54" s="106"/>
      <c r="C54" s="238" t="s">
        <v>44</v>
      </c>
      <c r="D54" s="637"/>
      <c r="E54" s="638"/>
      <c r="F54" s="639"/>
      <c r="G54" s="638"/>
      <c r="H54" s="638"/>
      <c r="I54" s="45">
        <f>SUM(E54:H54)</f>
        <v>0</v>
      </c>
      <c r="J54" s="57">
        <f t="shared" si="9"/>
        <v>0</v>
      </c>
    </row>
    <row r="55" spans="1:11" s="20" customFormat="1">
      <c r="A55" s="263"/>
      <c r="B55" s="260"/>
      <c r="C55" s="238" t="s">
        <v>44</v>
      </c>
      <c r="D55" s="40">
        <v>120</v>
      </c>
      <c r="E55" s="121"/>
      <c r="F55" s="118"/>
      <c r="G55" s="121"/>
      <c r="H55" s="121"/>
      <c r="I55" s="45">
        <f>SUM(E55:H55)</f>
        <v>0</v>
      </c>
      <c r="J55" s="57">
        <f t="shared" si="9"/>
        <v>0</v>
      </c>
      <c r="K55" s="290"/>
    </row>
    <row r="56" spans="1:11" ht="30">
      <c r="A56" s="262"/>
      <c r="B56" s="106"/>
      <c r="C56" s="239" t="s">
        <v>45</v>
      </c>
      <c r="D56" s="17"/>
      <c r="E56" s="115">
        <f>SUM(E57:E59)</f>
        <v>0</v>
      </c>
      <c r="F56" s="116">
        <f>SUM(F57:F59)</f>
        <v>0</v>
      </c>
      <c r="G56" s="115">
        <f>SUM(G57:G59)</f>
        <v>0</v>
      </c>
      <c r="H56" s="115">
        <f>SUM(H57:H59)</f>
        <v>0</v>
      </c>
      <c r="I56" s="45"/>
      <c r="J56" s="56"/>
    </row>
    <row r="57" spans="1:11">
      <c r="A57" s="262"/>
      <c r="B57" s="106"/>
      <c r="C57" s="240" t="s">
        <v>19</v>
      </c>
      <c r="D57" s="44"/>
      <c r="E57" s="121"/>
      <c r="F57" s="118"/>
      <c r="G57" s="121"/>
      <c r="H57" s="121"/>
      <c r="I57" s="45">
        <f t="shared" ref="I57:I66" si="10">SUM(E57:H57)</f>
        <v>0</v>
      </c>
      <c r="J57" s="58">
        <f>I57*D57</f>
        <v>0</v>
      </c>
    </row>
    <row r="58" spans="1:11">
      <c r="A58" s="262"/>
      <c r="B58" s="106"/>
      <c r="C58" s="240" t="s">
        <v>8</v>
      </c>
      <c r="D58" s="44"/>
      <c r="E58" s="121"/>
      <c r="F58" s="118"/>
      <c r="G58" s="121"/>
      <c r="H58" s="121"/>
      <c r="I58" s="45">
        <f>SUM(E58:H58)</f>
        <v>0</v>
      </c>
      <c r="J58" s="58">
        <f t="shared" ref="J58:J63" si="11">I58*D58</f>
        <v>0</v>
      </c>
    </row>
    <row r="59" spans="1:11">
      <c r="A59" s="262"/>
      <c r="B59" s="106"/>
      <c r="C59" s="240" t="s">
        <v>9</v>
      </c>
      <c r="D59" s="44"/>
      <c r="E59" s="121"/>
      <c r="F59" s="118"/>
      <c r="G59" s="121"/>
      <c r="H59" s="121"/>
      <c r="I59" s="45">
        <f t="shared" si="10"/>
        <v>0</v>
      </c>
      <c r="J59" s="58">
        <f t="shared" si="11"/>
        <v>0</v>
      </c>
    </row>
    <row r="60" spans="1:11" ht="30">
      <c r="A60" s="262"/>
      <c r="B60" s="106"/>
      <c r="C60" s="241" t="s">
        <v>46</v>
      </c>
      <c r="D60" s="18"/>
      <c r="E60" s="115">
        <f>SUM(E61:E63)</f>
        <v>0</v>
      </c>
      <c r="F60" s="116">
        <f>SUM(F61:F63)</f>
        <v>0</v>
      </c>
      <c r="G60" s="115">
        <f>SUM(G61:G63)</f>
        <v>0</v>
      </c>
      <c r="H60" s="115">
        <f>SUM(H61:H63)</f>
        <v>0</v>
      </c>
      <c r="I60" s="45"/>
      <c r="J60" s="59"/>
    </row>
    <row r="61" spans="1:11">
      <c r="A61" s="262"/>
      <c r="B61" s="106"/>
      <c r="C61" s="240" t="s">
        <v>7</v>
      </c>
      <c r="D61" s="44"/>
      <c r="E61" s="121"/>
      <c r="F61" s="118"/>
      <c r="G61" s="121"/>
      <c r="H61" s="121"/>
      <c r="I61" s="45">
        <f t="shared" si="10"/>
        <v>0</v>
      </c>
      <c r="J61" s="58">
        <f>I61*D61</f>
        <v>0</v>
      </c>
    </row>
    <row r="62" spans="1:11">
      <c r="A62" s="262"/>
      <c r="B62" s="106"/>
      <c r="C62" s="240" t="s">
        <v>8</v>
      </c>
      <c r="D62" s="44"/>
      <c r="E62" s="121"/>
      <c r="F62" s="118"/>
      <c r="G62" s="121"/>
      <c r="H62" s="121"/>
      <c r="I62" s="45">
        <f t="shared" si="10"/>
        <v>0</v>
      </c>
      <c r="J62" s="58">
        <f t="shared" si="11"/>
        <v>0</v>
      </c>
    </row>
    <row r="63" spans="1:11">
      <c r="A63" s="262"/>
      <c r="B63" s="106"/>
      <c r="C63" s="240" t="s">
        <v>9</v>
      </c>
      <c r="D63" s="44"/>
      <c r="E63" s="121"/>
      <c r="F63" s="118"/>
      <c r="G63" s="121"/>
      <c r="H63" s="121"/>
      <c r="I63" s="45">
        <f t="shared" si="10"/>
        <v>0</v>
      </c>
      <c r="J63" s="58">
        <f t="shared" si="11"/>
        <v>0</v>
      </c>
    </row>
    <row r="64" spans="1:11" ht="30">
      <c r="A64" s="262"/>
      <c r="B64" s="106"/>
      <c r="C64" s="239" t="s">
        <v>100</v>
      </c>
      <c r="D64" s="18"/>
      <c r="E64" s="115">
        <f>SUM(E65:E67)</f>
        <v>0</v>
      </c>
      <c r="F64" s="116">
        <f>SUM(F65:F67)</f>
        <v>0</v>
      </c>
      <c r="G64" s="115">
        <f>SUM(G65:G67)</f>
        <v>0</v>
      </c>
      <c r="H64" s="115">
        <f>SUM(H65:H67)</f>
        <v>0</v>
      </c>
      <c r="I64" s="45"/>
      <c r="J64" s="59"/>
    </row>
    <row r="65" spans="1:15">
      <c r="A65" s="262"/>
      <c r="B65" s="106"/>
      <c r="C65" s="240" t="s">
        <v>7</v>
      </c>
      <c r="D65" s="44"/>
      <c r="E65" s="121"/>
      <c r="F65" s="118"/>
      <c r="G65" s="121"/>
      <c r="H65" s="121"/>
      <c r="I65" s="45">
        <f t="shared" si="10"/>
        <v>0</v>
      </c>
      <c r="J65" s="58">
        <f>I65*D65</f>
        <v>0</v>
      </c>
    </row>
    <row r="66" spans="1:15">
      <c r="A66" s="262"/>
      <c r="B66" s="106"/>
      <c r="C66" s="240" t="s">
        <v>8</v>
      </c>
      <c r="D66" s="44"/>
      <c r="E66" s="121"/>
      <c r="F66" s="118"/>
      <c r="G66" s="121"/>
      <c r="H66" s="121"/>
      <c r="I66" s="45">
        <f t="shared" si="10"/>
        <v>0</v>
      </c>
      <c r="J66" s="58">
        <f t="shared" ref="J66:J67" si="12">I66*D66</f>
        <v>0</v>
      </c>
    </row>
    <row r="67" spans="1:15">
      <c r="A67" s="262"/>
      <c r="B67" s="106"/>
      <c r="C67" s="240" t="s">
        <v>9</v>
      </c>
      <c r="D67" s="44"/>
      <c r="E67" s="121"/>
      <c r="F67" s="118"/>
      <c r="G67" s="121"/>
      <c r="H67" s="121"/>
      <c r="I67" s="45">
        <f>SUM(E67:H67)</f>
        <v>0</v>
      </c>
      <c r="J67" s="58">
        <f t="shared" si="12"/>
        <v>0</v>
      </c>
    </row>
    <row r="68" spans="1:15" ht="30">
      <c r="A68" s="262"/>
      <c r="B68" s="106"/>
      <c r="C68" s="239" t="s">
        <v>105</v>
      </c>
      <c r="D68" s="18"/>
      <c r="E68" s="115">
        <f>SUM(E69:E71)</f>
        <v>0</v>
      </c>
      <c r="F68" s="116">
        <f>SUM(F69:F71)</f>
        <v>0</v>
      </c>
      <c r="G68" s="115">
        <f>SUM(G69:G71)</f>
        <v>0</v>
      </c>
      <c r="H68" s="115">
        <f>SUM(H69:H71)</f>
        <v>0</v>
      </c>
      <c r="I68" s="45"/>
      <c r="J68" s="59"/>
    </row>
    <row r="69" spans="1:15">
      <c r="A69" s="262"/>
      <c r="B69" s="106"/>
      <c r="C69" s="240" t="s">
        <v>7</v>
      </c>
      <c r="D69" s="44"/>
      <c r="E69" s="121"/>
      <c r="F69" s="118"/>
      <c r="G69" s="121"/>
      <c r="H69" s="121"/>
      <c r="I69" s="45">
        <f t="shared" ref="I69:I70" si="13">SUM(E69:H69)</f>
        <v>0</v>
      </c>
      <c r="J69" s="58">
        <f>I69*D69</f>
        <v>0</v>
      </c>
    </row>
    <row r="70" spans="1:15">
      <c r="A70" s="262"/>
      <c r="B70" s="106"/>
      <c r="C70" s="240" t="s">
        <v>8</v>
      </c>
      <c r="D70" s="44"/>
      <c r="E70" s="121"/>
      <c r="F70" s="118"/>
      <c r="G70" s="121"/>
      <c r="H70" s="121"/>
      <c r="I70" s="45">
        <f t="shared" si="13"/>
        <v>0</v>
      </c>
      <c r="J70" s="58">
        <f>I70*D70</f>
        <v>0</v>
      </c>
    </row>
    <row r="71" spans="1:15">
      <c r="A71" s="262"/>
      <c r="B71" s="106"/>
      <c r="C71" s="240" t="s">
        <v>9</v>
      </c>
      <c r="D71" s="44"/>
      <c r="E71" s="121"/>
      <c r="F71" s="118"/>
      <c r="G71" s="121"/>
      <c r="H71" s="121"/>
      <c r="I71" s="45">
        <f>SUM(E71:H71)</f>
        <v>0</v>
      </c>
      <c r="J71" s="58">
        <f>I71*D71</f>
        <v>0</v>
      </c>
    </row>
    <row r="72" spans="1:15">
      <c r="A72" s="262"/>
      <c r="B72" s="106"/>
      <c r="C72" s="242" t="s">
        <v>122</v>
      </c>
      <c r="D72" s="500"/>
      <c r="E72" s="122">
        <f>E19+E24</f>
        <v>0</v>
      </c>
      <c r="F72" s="122">
        <f>F19+F24</f>
        <v>0</v>
      </c>
      <c r="G72" s="122">
        <f>G19+G24</f>
        <v>0</v>
      </c>
      <c r="H72" s="122">
        <f>H19+H24</f>
        <v>0</v>
      </c>
      <c r="I72" s="45">
        <f>SUM(E72:H72)</f>
        <v>0</v>
      </c>
      <c r="J72" s="59"/>
    </row>
    <row r="73" spans="1:15">
      <c r="A73" s="262"/>
      <c r="B73" s="106"/>
      <c r="C73" s="243" t="s">
        <v>47</v>
      </c>
      <c r="D73" s="11"/>
      <c r="E73" s="116">
        <f>E19+E49+E56+E64+E60+E68+E55+E54</f>
        <v>0</v>
      </c>
      <c r="F73" s="116">
        <f>F19+F49+F56+F64+F60+F68+F55+F54</f>
        <v>0</v>
      </c>
      <c r="G73" s="116">
        <f>G19+G49+G56+G64+G60+G68+G55+G54</f>
        <v>0</v>
      </c>
      <c r="H73" s="116">
        <f>H19+H49+H56+H64+H60+H68+H55+H54</f>
        <v>0</v>
      </c>
      <c r="I73" s="46">
        <f>SUM(E73:H73)</f>
        <v>0</v>
      </c>
      <c r="J73" s="56"/>
    </row>
    <row r="74" spans="1:15">
      <c r="A74" s="262"/>
      <c r="B74" s="86"/>
      <c r="C74" s="244" t="s">
        <v>213</v>
      </c>
      <c r="D74" s="226">
        <v>32</v>
      </c>
      <c r="E74" s="117">
        <f>IFERROR(IF(E18-E19-E49-E68-E64-E60-E56-E55-E54&gt;-0.01,E18-E19-E49-E68-E64-E60-E56-E55-E54,"Error"),"-")</f>
        <v>0</v>
      </c>
      <c r="F74" s="117">
        <f>IFERROR(IF(F18-F19-F49-F68-F64-F60-F56-F55-F54&gt;-0.01,F18-F19-F49-F68-F64-F60-F56-F55-F54,"Error"),"-")</f>
        <v>0</v>
      </c>
      <c r="G74" s="117">
        <f>IFERROR(IF(G18-G19-G49-G68-G64-G60-G56-G55-G54&gt;-0.01,G18-G19-G49-G68-G64-G60-G56-G55-G54,"Error"),"-")</f>
        <v>0</v>
      </c>
      <c r="H74" s="117">
        <f>IFERROR(IF(H18-H19-H49-H68-H64-H60-H56-H55-H54&gt;-0.01,H18-H19-H49-H68-H64-H60-H56-H55-H54,"Error"),"-")</f>
        <v>0</v>
      </c>
      <c r="I74" s="72">
        <f>SUM(E74:H74)</f>
        <v>0</v>
      </c>
      <c r="J74" s="60">
        <f>I74*D74</f>
        <v>0</v>
      </c>
    </row>
    <row r="75" spans="1:15">
      <c r="A75" s="262"/>
      <c r="B75" s="106"/>
      <c r="C75" s="176" t="s">
        <v>59</v>
      </c>
      <c r="D75" s="19"/>
      <c r="E75" s="15" t="str">
        <f>IFERROR(E72/E18,"-")</f>
        <v>-</v>
      </c>
      <c r="F75" s="15" t="str">
        <f>IFERROR(F72/F18,"-")</f>
        <v>-</v>
      </c>
      <c r="G75" s="15" t="str">
        <f>IFERROR(G72/G18,"-")</f>
        <v>-</v>
      </c>
      <c r="H75" s="15" t="str">
        <f>IFERROR(H72/H18,"-")</f>
        <v>-</v>
      </c>
      <c r="I75" s="30"/>
      <c r="J75" s="56"/>
    </row>
    <row r="76" spans="1:15">
      <c r="A76" s="262"/>
      <c r="B76" s="86"/>
      <c r="C76" s="245" t="s">
        <v>114</v>
      </c>
      <c r="D76" s="7"/>
      <c r="E76" s="14" t="str">
        <f>IF(E75&gt;=F10,"-",ROUND((2*((E18*F10)-E24-E19)),2))</f>
        <v>-</v>
      </c>
      <c r="F76" s="14" t="str">
        <f>IF(F75&gt;=F10,"-",ROUND((2*((F18*F10)-F24-F19)),2))</f>
        <v>-</v>
      </c>
      <c r="G76" s="14" t="str">
        <f>IF(G75&gt;=F10,"-",ROUND((2*((G18*F10)-G24-G19)),2))</f>
        <v>-</v>
      </c>
      <c r="H76" s="14" t="str">
        <f>IF(H75&gt;=F10,"-",ROUND((2*((H18*F10)-H24-H19)),2))</f>
        <v>-</v>
      </c>
      <c r="I76" s="31">
        <f>SUM(E76:H76)</f>
        <v>0</v>
      </c>
      <c r="J76" s="62"/>
    </row>
    <row r="77" spans="1:15" ht="7.5" customHeight="1">
      <c r="C77" s="1"/>
      <c r="D77" s="1"/>
      <c r="I77" s="32"/>
      <c r="J77" s="273"/>
    </row>
    <row r="78" spans="1:15" s="1" customFormat="1" ht="30" customHeight="1">
      <c r="A78" s="32"/>
      <c r="B78" s="574" t="s">
        <v>119</v>
      </c>
      <c r="C78" s="575"/>
      <c r="D78" s="561" t="s">
        <v>10</v>
      </c>
      <c r="E78" s="13" t="s">
        <v>0</v>
      </c>
      <c r="F78" s="13" t="s">
        <v>1</v>
      </c>
      <c r="G78" s="13" t="s">
        <v>2</v>
      </c>
      <c r="H78" s="13" t="s">
        <v>3</v>
      </c>
      <c r="I78" s="566" t="s">
        <v>42</v>
      </c>
      <c r="J78" s="566" t="s">
        <v>41</v>
      </c>
      <c r="K78" s="290"/>
      <c r="O78" s="12"/>
    </row>
    <row r="79" spans="1:15" s="1" customFormat="1">
      <c r="A79" s="32"/>
      <c r="B79" s="576"/>
      <c r="C79" s="577"/>
      <c r="D79" s="562"/>
      <c r="E79" s="563" t="s">
        <v>96</v>
      </c>
      <c r="F79" s="564"/>
      <c r="G79" s="564"/>
      <c r="H79" s="565"/>
      <c r="I79" s="567"/>
      <c r="J79" s="567"/>
      <c r="K79" s="290"/>
      <c r="O79" s="12"/>
    </row>
    <row r="80" spans="1:15">
      <c r="A80" s="262"/>
      <c r="B80" s="106"/>
      <c r="C80" s="246" t="s">
        <v>11</v>
      </c>
      <c r="D80" s="23"/>
      <c r="E80" s="131"/>
      <c r="F80" s="131"/>
      <c r="G80" s="131"/>
      <c r="H80" s="131"/>
      <c r="I80" s="45">
        <f>SUM(E80:H80)</f>
        <v>0</v>
      </c>
      <c r="J80" s="76"/>
    </row>
    <row r="81" spans="1:11">
      <c r="A81" s="262"/>
      <c r="B81" s="106"/>
      <c r="C81" s="239" t="s">
        <v>140</v>
      </c>
      <c r="D81" s="17"/>
      <c r="E81" s="122">
        <f>SUM(E82:E85)</f>
        <v>0</v>
      </c>
      <c r="F81" s="122">
        <f t="shared" ref="F81:H81" si="14">SUM(F82:F85)</f>
        <v>0</v>
      </c>
      <c r="G81" s="122">
        <f t="shared" si="14"/>
        <v>0</v>
      </c>
      <c r="H81" s="122">
        <f t="shared" si="14"/>
        <v>0</v>
      </c>
      <c r="I81" s="45">
        <f t="shared" ref="I81:I92" si="15">SUM(E81:H81)</f>
        <v>0</v>
      </c>
      <c r="J81" s="77"/>
    </row>
    <row r="82" spans="1:11" s="20" customFormat="1">
      <c r="A82" s="263"/>
      <c r="B82" s="260"/>
      <c r="C82" s="247" t="s">
        <v>49</v>
      </c>
      <c r="D82" s="18">
        <v>33</v>
      </c>
      <c r="E82" s="124"/>
      <c r="F82" s="124"/>
      <c r="G82" s="124"/>
      <c r="H82" s="124"/>
      <c r="I82" s="45">
        <f t="shared" si="15"/>
        <v>0</v>
      </c>
      <c r="J82" s="78">
        <f>I82*D82</f>
        <v>0</v>
      </c>
      <c r="K82" s="290"/>
    </row>
    <row r="83" spans="1:11" s="20" customFormat="1">
      <c r="A83" s="263"/>
      <c r="B83" s="260"/>
      <c r="C83" s="240" t="s">
        <v>17</v>
      </c>
      <c r="D83" s="18">
        <v>33</v>
      </c>
      <c r="E83" s="124"/>
      <c r="F83" s="124"/>
      <c r="G83" s="124"/>
      <c r="H83" s="124"/>
      <c r="I83" s="45">
        <f>SUM(E83:H83)</f>
        <v>0</v>
      </c>
      <c r="J83" s="78">
        <f>I83*D83</f>
        <v>0</v>
      </c>
      <c r="K83" s="290"/>
    </row>
    <row r="84" spans="1:11" s="20" customFormat="1">
      <c r="A84" s="263"/>
      <c r="B84" s="260"/>
      <c r="C84" s="240" t="s">
        <v>103</v>
      </c>
      <c r="D84" s="18">
        <v>33</v>
      </c>
      <c r="E84" s="124"/>
      <c r="F84" s="124"/>
      <c r="G84" s="124"/>
      <c r="H84" s="124"/>
      <c r="I84" s="45">
        <f>SUM(E84:H84)</f>
        <v>0</v>
      </c>
      <c r="J84" s="78">
        <f>I84*D84</f>
        <v>0</v>
      </c>
      <c r="K84" s="290"/>
    </row>
    <row r="85" spans="1:11" s="20" customFormat="1">
      <c r="A85" s="263"/>
      <c r="B85" s="260"/>
      <c r="C85" s="240" t="s">
        <v>106</v>
      </c>
      <c r="D85" s="18">
        <v>33</v>
      </c>
      <c r="E85" s="124"/>
      <c r="F85" s="124"/>
      <c r="G85" s="124"/>
      <c r="H85" s="124"/>
      <c r="I85" s="45">
        <f t="shared" si="15"/>
        <v>0</v>
      </c>
      <c r="J85" s="78">
        <f>I85*D85</f>
        <v>0</v>
      </c>
      <c r="K85" s="290"/>
    </row>
    <row r="86" spans="1:11">
      <c r="A86" s="262"/>
      <c r="B86" s="106"/>
      <c r="C86" s="248" t="s">
        <v>13</v>
      </c>
      <c r="D86" s="17"/>
      <c r="E86" s="122">
        <f>SUM(E87:E94)</f>
        <v>0</v>
      </c>
      <c r="F86" s="122">
        <f t="shared" ref="F86:H86" si="16">SUM(F87:F94)</f>
        <v>0</v>
      </c>
      <c r="G86" s="122">
        <f t="shared" si="16"/>
        <v>0</v>
      </c>
      <c r="H86" s="122">
        <f t="shared" si="16"/>
        <v>0</v>
      </c>
      <c r="I86" s="45"/>
      <c r="J86" s="78"/>
    </row>
    <row r="87" spans="1:11" s="20" customFormat="1">
      <c r="A87" s="263"/>
      <c r="B87" s="260"/>
      <c r="C87" s="240" t="s">
        <v>50</v>
      </c>
      <c r="D87" s="18">
        <v>34</v>
      </c>
      <c r="E87" s="124"/>
      <c r="F87" s="124"/>
      <c r="G87" s="124"/>
      <c r="H87" s="124"/>
      <c r="I87" s="45">
        <f t="shared" si="15"/>
        <v>0</v>
      </c>
      <c r="J87" s="78">
        <f t="shared" ref="J87:J94" si="17">I87*D87</f>
        <v>0</v>
      </c>
      <c r="K87" s="290"/>
    </row>
    <row r="88" spans="1:11" s="20" customFormat="1">
      <c r="A88" s="263"/>
      <c r="B88" s="260"/>
      <c r="C88" s="240" t="s">
        <v>18</v>
      </c>
      <c r="D88" s="18">
        <v>34</v>
      </c>
      <c r="E88" s="124"/>
      <c r="F88" s="124"/>
      <c r="G88" s="124"/>
      <c r="H88" s="124"/>
      <c r="I88" s="45">
        <f t="shared" si="15"/>
        <v>0</v>
      </c>
      <c r="J88" s="78">
        <f t="shared" si="17"/>
        <v>0</v>
      </c>
      <c r="K88" s="290"/>
    </row>
    <row r="89" spans="1:11" s="20" customFormat="1">
      <c r="A89" s="263"/>
      <c r="B89" s="260"/>
      <c r="C89" s="240" t="s">
        <v>101</v>
      </c>
      <c r="D89" s="18">
        <v>34</v>
      </c>
      <c r="E89" s="124"/>
      <c r="F89" s="124"/>
      <c r="G89" s="124"/>
      <c r="H89" s="124"/>
      <c r="I89" s="45">
        <f>SUM(E89:H89)</f>
        <v>0</v>
      </c>
      <c r="J89" s="78">
        <f t="shared" si="17"/>
        <v>0</v>
      </c>
      <c r="K89" s="290"/>
    </row>
    <row r="90" spans="1:11" s="20" customFormat="1">
      <c r="A90" s="263"/>
      <c r="B90" s="260"/>
      <c r="C90" s="240" t="s">
        <v>107</v>
      </c>
      <c r="D90" s="18">
        <v>34</v>
      </c>
      <c r="E90" s="124"/>
      <c r="F90" s="124"/>
      <c r="G90" s="124"/>
      <c r="H90" s="124"/>
      <c r="I90" s="45">
        <f t="shared" si="15"/>
        <v>0</v>
      </c>
      <c r="J90" s="78">
        <f t="shared" si="17"/>
        <v>0</v>
      </c>
      <c r="K90" s="290"/>
    </row>
    <row r="91" spans="1:11" s="42" customFormat="1">
      <c r="A91" s="264"/>
      <c r="B91" s="261"/>
      <c r="C91" s="247" t="s">
        <v>48</v>
      </c>
      <c r="D91" s="18">
        <v>36</v>
      </c>
      <c r="E91" s="125"/>
      <c r="F91" s="125"/>
      <c r="G91" s="125"/>
      <c r="H91" s="125"/>
      <c r="I91" s="45">
        <f t="shared" si="15"/>
        <v>0</v>
      </c>
      <c r="J91" s="78">
        <f t="shared" si="17"/>
        <v>0</v>
      </c>
      <c r="K91" s="290"/>
    </row>
    <row r="92" spans="1:11" s="42" customFormat="1">
      <c r="A92" s="264"/>
      <c r="B92" s="261"/>
      <c r="C92" s="240" t="s">
        <v>51</v>
      </c>
      <c r="D92" s="18">
        <v>36</v>
      </c>
      <c r="E92" s="125"/>
      <c r="F92" s="125"/>
      <c r="G92" s="125"/>
      <c r="H92" s="125"/>
      <c r="I92" s="45">
        <f t="shared" si="15"/>
        <v>0</v>
      </c>
      <c r="J92" s="78">
        <f>I92*D92</f>
        <v>0</v>
      </c>
      <c r="K92" s="290"/>
    </row>
    <row r="93" spans="1:11" s="42" customFormat="1">
      <c r="A93" s="264"/>
      <c r="B93" s="261"/>
      <c r="C93" s="247" t="s">
        <v>102</v>
      </c>
      <c r="D93" s="40">
        <v>36</v>
      </c>
      <c r="E93" s="124"/>
      <c r="F93" s="124"/>
      <c r="G93" s="124"/>
      <c r="H93" s="124"/>
      <c r="I93" s="45">
        <f>SUM(E93:H93)</f>
        <v>0</v>
      </c>
      <c r="J93" s="78">
        <f t="shared" si="17"/>
        <v>0</v>
      </c>
      <c r="K93" s="290"/>
    </row>
    <row r="94" spans="1:11" s="20" customFormat="1">
      <c r="A94" s="263"/>
      <c r="B94" s="260"/>
      <c r="C94" s="247" t="s">
        <v>108</v>
      </c>
      <c r="D94" s="39">
        <v>36</v>
      </c>
      <c r="E94" s="124"/>
      <c r="F94" s="124"/>
      <c r="G94" s="124"/>
      <c r="H94" s="124"/>
      <c r="I94" s="45">
        <f>SUM(E94:H94)</f>
        <v>0</v>
      </c>
      <c r="J94" s="78">
        <f t="shared" si="17"/>
        <v>0</v>
      </c>
      <c r="K94" s="290"/>
    </row>
    <row r="95" spans="1:11" s="20" customFormat="1">
      <c r="A95" s="263"/>
      <c r="B95" s="260"/>
      <c r="C95" s="238" t="s">
        <v>44</v>
      </c>
      <c r="D95" s="640"/>
      <c r="E95" s="124"/>
      <c r="F95" s="124"/>
      <c r="G95" s="124"/>
      <c r="H95" s="124"/>
      <c r="I95" s="45">
        <f>SUM(E95:H95)</f>
        <v>0</v>
      </c>
      <c r="J95" s="78">
        <f>I95*D95</f>
        <v>0</v>
      </c>
      <c r="K95" s="290"/>
    </row>
    <row r="96" spans="1:11" s="20" customFormat="1">
      <c r="A96" s="263"/>
      <c r="B96" s="260"/>
      <c r="C96" s="238" t="s">
        <v>44</v>
      </c>
      <c r="D96" s="40">
        <v>120</v>
      </c>
      <c r="E96" s="124"/>
      <c r="F96" s="124"/>
      <c r="G96" s="124"/>
      <c r="H96" s="124"/>
      <c r="I96" s="45">
        <f>SUM(E96:H96)</f>
        <v>0</v>
      </c>
      <c r="J96" s="78">
        <f>I96*D96</f>
        <v>0</v>
      </c>
      <c r="K96" s="290"/>
    </row>
    <row r="97" spans="1:11" ht="30">
      <c r="A97" s="262"/>
      <c r="B97" s="106"/>
      <c r="C97" s="239" t="s">
        <v>54</v>
      </c>
      <c r="D97" s="17"/>
      <c r="E97" s="122">
        <f>SUM(E98:E100)</f>
        <v>0</v>
      </c>
      <c r="F97" s="122">
        <f>SUM(F98:F100)</f>
        <v>0</v>
      </c>
      <c r="G97" s="122">
        <f>SUM(G98:G100)</f>
        <v>0</v>
      </c>
      <c r="H97" s="122">
        <f>SUM(H98:H100)</f>
        <v>0</v>
      </c>
      <c r="I97" s="45"/>
      <c r="J97" s="78"/>
    </row>
    <row r="98" spans="1:11" s="20" customFormat="1">
      <c r="A98" s="263"/>
      <c r="B98" s="260"/>
      <c r="C98" s="240" t="s">
        <v>19</v>
      </c>
      <c r="D98" s="44"/>
      <c r="E98" s="124"/>
      <c r="F98" s="126"/>
      <c r="G98" s="126"/>
      <c r="H98" s="126"/>
      <c r="I98" s="45">
        <f>SUM(E98:H98)</f>
        <v>0</v>
      </c>
      <c r="J98" s="78">
        <f>I98*D98</f>
        <v>0</v>
      </c>
      <c r="K98" s="290"/>
    </row>
    <row r="99" spans="1:11" s="20" customFormat="1">
      <c r="A99" s="263"/>
      <c r="B99" s="260"/>
      <c r="C99" s="240" t="s">
        <v>8</v>
      </c>
      <c r="D99" s="44"/>
      <c r="E99" s="124"/>
      <c r="F99" s="126"/>
      <c r="G99" s="126"/>
      <c r="H99" s="126"/>
      <c r="I99" s="45">
        <f t="shared" ref="I99" si="18">SUM(E99:H99)</f>
        <v>0</v>
      </c>
      <c r="J99" s="78">
        <f>I99*D99</f>
        <v>0</v>
      </c>
      <c r="K99" s="290"/>
    </row>
    <row r="100" spans="1:11" s="20" customFormat="1">
      <c r="A100" s="263"/>
      <c r="B100" s="260"/>
      <c r="C100" s="240" t="s">
        <v>9</v>
      </c>
      <c r="D100" s="44"/>
      <c r="E100" s="124"/>
      <c r="F100" s="126"/>
      <c r="G100" s="126"/>
      <c r="H100" s="126"/>
      <c r="I100" s="45">
        <f>SUM(E100:H100)</f>
        <v>0</v>
      </c>
      <c r="J100" s="78">
        <f>I100*D100</f>
        <v>0</v>
      </c>
      <c r="K100" s="290"/>
    </row>
    <row r="101" spans="1:11" s="20" customFormat="1" ht="30">
      <c r="A101" s="263"/>
      <c r="B101" s="260"/>
      <c r="C101" s="239" t="s">
        <v>55</v>
      </c>
      <c r="D101" s="18"/>
      <c r="E101" s="122">
        <f>SUM(E102:E104)</f>
        <v>0</v>
      </c>
      <c r="F101" s="122">
        <f>SUM(F102:F104)</f>
        <v>0</v>
      </c>
      <c r="G101" s="122">
        <f>SUM(G102:G104)</f>
        <v>0</v>
      </c>
      <c r="H101" s="122">
        <f>SUM(H102:H104)</f>
        <v>0</v>
      </c>
      <c r="I101" s="45"/>
      <c r="J101" s="79"/>
      <c r="K101" s="290"/>
    </row>
    <row r="102" spans="1:11" s="20" customFormat="1">
      <c r="A102" s="263"/>
      <c r="B102" s="260"/>
      <c r="C102" s="240" t="s">
        <v>7</v>
      </c>
      <c r="D102" s="44"/>
      <c r="E102" s="124"/>
      <c r="F102" s="126"/>
      <c r="G102" s="126"/>
      <c r="H102" s="126"/>
      <c r="I102" s="45">
        <f>SUM(E102:H102)</f>
        <v>0</v>
      </c>
      <c r="J102" s="78">
        <f>I102*D102</f>
        <v>0</v>
      </c>
      <c r="K102" s="290"/>
    </row>
    <row r="103" spans="1:11" s="20" customFormat="1">
      <c r="A103" s="263"/>
      <c r="B103" s="260"/>
      <c r="C103" s="240" t="s">
        <v>8</v>
      </c>
      <c r="D103" s="44"/>
      <c r="E103" s="124"/>
      <c r="F103" s="126"/>
      <c r="G103" s="126"/>
      <c r="H103" s="126"/>
      <c r="I103" s="45">
        <f t="shared" ref="I103" si="19">SUM(E103:H103)</f>
        <v>0</v>
      </c>
      <c r="J103" s="78">
        <f>I103*D103</f>
        <v>0</v>
      </c>
      <c r="K103" s="290"/>
    </row>
    <row r="104" spans="1:11" s="20" customFormat="1">
      <c r="A104" s="263"/>
      <c r="B104" s="260"/>
      <c r="C104" s="240" t="s">
        <v>9</v>
      </c>
      <c r="D104" s="44"/>
      <c r="E104" s="124"/>
      <c r="F104" s="126"/>
      <c r="G104" s="126"/>
      <c r="H104" s="126"/>
      <c r="I104" s="45">
        <f>SUM(E104:H104)</f>
        <v>0</v>
      </c>
      <c r="J104" s="78">
        <f>I104*D104</f>
        <v>0</v>
      </c>
      <c r="K104" s="290"/>
    </row>
    <row r="105" spans="1:11" s="20" customFormat="1" ht="30">
      <c r="A105" s="263"/>
      <c r="B105" s="260"/>
      <c r="C105" s="239" t="s">
        <v>116</v>
      </c>
      <c r="D105" s="18"/>
      <c r="E105" s="122">
        <f>SUM(E106:E108)</f>
        <v>0</v>
      </c>
      <c r="F105" s="122">
        <f>SUM(F106:F108)</f>
        <v>0</v>
      </c>
      <c r="G105" s="122">
        <f>SUM(G106:G108)</f>
        <v>0</v>
      </c>
      <c r="H105" s="122">
        <f>SUM(H106:H108)</f>
        <v>0</v>
      </c>
      <c r="I105" s="45"/>
      <c r="J105" s="79"/>
      <c r="K105" s="290"/>
    </row>
    <row r="106" spans="1:11" s="20" customFormat="1">
      <c r="A106" s="263"/>
      <c r="B106" s="260"/>
      <c r="C106" s="240" t="s">
        <v>7</v>
      </c>
      <c r="D106" s="44"/>
      <c r="E106" s="124"/>
      <c r="F106" s="126"/>
      <c r="G106" s="126"/>
      <c r="H106" s="126"/>
      <c r="I106" s="45">
        <f>SUM(E106:H106)</f>
        <v>0</v>
      </c>
      <c r="J106" s="78">
        <f>I106*D106</f>
        <v>0</v>
      </c>
      <c r="K106" s="290"/>
    </row>
    <row r="107" spans="1:11" s="20" customFormat="1">
      <c r="A107" s="263"/>
      <c r="B107" s="260"/>
      <c r="C107" s="240" t="s">
        <v>8</v>
      </c>
      <c r="D107" s="44"/>
      <c r="E107" s="124"/>
      <c r="F107" s="126"/>
      <c r="G107" s="126"/>
      <c r="H107" s="126"/>
      <c r="I107" s="45">
        <f t="shared" ref="I107" si="20">SUM(E107:H107)</f>
        <v>0</v>
      </c>
      <c r="J107" s="78">
        <f t="shared" ref="J107:J108" si="21">I107*D107</f>
        <v>0</v>
      </c>
      <c r="K107" s="290"/>
    </row>
    <row r="108" spans="1:11" s="20" customFormat="1">
      <c r="A108" s="263"/>
      <c r="B108" s="260"/>
      <c r="C108" s="240" t="s">
        <v>9</v>
      </c>
      <c r="D108" s="44"/>
      <c r="E108" s="124"/>
      <c r="F108" s="126"/>
      <c r="G108" s="126"/>
      <c r="H108" s="126"/>
      <c r="I108" s="45">
        <f>SUM(E108:H108)</f>
        <v>0</v>
      </c>
      <c r="J108" s="78">
        <f t="shared" si="21"/>
        <v>0</v>
      </c>
      <c r="K108" s="290"/>
    </row>
    <row r="109" spans="1:11" s="20" customFormat="1" ht="30">
      <c r="A109" s="263"/>
      <c r="B109" s="260"/>
      <c r="C109" s="239" t="s">
        <v>117</v>
      </c>
      <c r="D109" s="18"/>
      <c r="E109" s="122">
        <f>SUM(E110:E112)</f>
        <v>0</v>
      </c>
      <c r="F109" s="122">
        <f>SUM(F110:F112)</f>
        <v>0</v>
      </c>
      <c r="G109" s="122">
        <f t="shared" ref="G109:H109" si="22">SUM(G110:G112)</f>
        <v>0</v>
      </c>
      <c r="H109" s="122">
        <f t="shared" si="22"/>
        <v>0</v>
      </c>
      <c r="I109" s="45"/>
      <c r="J109" s="79"/>
      <c r="K109" s="290"/>
    </row>
    <row r="110" spans="1:11" s="20" customFormat="1">
      <c r="A110" s="263"/>
      <c r="B110" s="260"/>
      <c r="C110" s="240" t="s">
        <v>7</v>
      </c>
      <c r="D110" s="44"/>
      <c r="E110" s="124"/>
      <c r="F110" s="126"/>
      <c r="G110" s="126"/>
      <c r="H110" s="126"/>
      <c r="I110" s="45">
        <f>SUM(E110:H110)</f>
        <v>0</v>
      </c>
      <c r="J110" s="78">
        <f>I110*D110</f>
        <v>0</v>
      </c>
      <c r="K110" s="290"/>
    </row>
    <row r="111" spans="1:11" s="20" customFormat="1">
      <c r="A111" s="263"/>
      <c r="B111" s="260"/>
      <c r="C111" s="240" t="s">
        <v>8</v>
      </c>
      <c r="D111" s="44"/>
      <c r="E111" s="124"/>
      <c r="F111" s="126"/>
      <c r="G111" s="126"/>
      <c r="H111" s="126"/>
      <c r="I111" s="45">
        <f t="shared" ref="I111" si="23">SUM(E111:H111)</f>
        <v>0</v>
      </c>
      <c r="J111" s="78">
        <f>I111*D111</f>
        <v>0</v>
      </c>
      <c r="K111" s="290"/>
    </row>
    <row r="112" spans="1:11" s="20" customFormat="1">
      <c r="A112" s="263"/>
      <c r="B112" s="260"/>
      <c r="C112" s="240" t="s">
        <v>9</v>
      </c>
      <c r="D112" s="44"/>
      <c r="E112" s="124"/>
      <c r="F112" s="126"/>
      <c r="G112" s="126"/>
      <c r="H112" s="126"/>
      <c r="I112" s="45">
        <f>SUM(E112:H112)</f>
        <v>0</v>
      </c>
      <c r="J112" s="78">
        <f>I112*D112</f>
        <v>0</v>
      </c>
      <c r="K112" s="290"/>
    </row>
    <row r="113" spans="1:15" s="20" customFormat="1">
      <c r="A113" s="263"/>
      <c r="B113" s="260"/>
      <c r="C113" s="242" t="s">
        <v>56</v>
      </c>
      <c r="D113" s="18"/>
      <c r="E113" s="122">
        <f>E81</f>
        <v>0</v>
      </c>
      <c r="F113" s="122">
        <f>F81</f>
        <v>0</v>
      </c>
      <c r="G113" s="122">
        <f>G81</f>
        <v>0</v>
      </c>
      <c r="H113" s="122">
        <f>H81</f>
        <v>0</v>
      </c>
      <c r="I113" s="45">
        <f>SUM(E113:H113)</f>
        <v>0</v>
      </c>
      <c r="J113" s="79"/>
      <c r="K113" s="290"/>
    </row>
    <row r="114" spans="1:15">
      <c r="A114" s="262"/>
      <c r="B114" s="106"/>
      <c r="C114" s="243" t="s">
        <v>57</v>
      </c>
      <c r="D114" s="21"/>
      <c r="E114" s="122">
        <f>E81+E86+E97+E101+E105+E109+E95+E96</f>
        <v>0</v>
      </c>
      <c r="F114" s="122">
        <f>F81+F86+F97+F101+F105+F109+F95+F96</f>
        <v>0</v>
      </c>
      <c r="G114" s="122">
        <f>G81+G86+G97+G101+G105+G109+G95+G96</f>
        <v>0</v>
      </c>
      <c r="H114" s="122">
        <f>H81+H86+H97+H101+H105+H109+H95+H96</f>
        <v>0</v>
      </c>
      <c r="I114" s="45">
        <f>SUM(E114:H114)</f>
        <v>0</v>
      </c>
      <c r="J114" s="77"/>
    </row>
    <row r="115" spans="1:15">
      <c r="A115" s="262"/>
      <c r="B115" s="106"/>
      <c r="C115" s="249" t="s">
        <v>6</v>
      </c>
      <c r="D115" s="227">
        <v>36</v>
      </c>
      <c r="E115" s="123">
        <f>IFERROR(IF(E80-E114&gt;-0.01,E80-E114,"Error"),"-")</f>
        <v>0</v>
      </c>
      <c r="F115" s="123">
        <f t="shared" ref="F115:H115" si="24">IFERROR(IF(F80-F114&gt;-0.01,F80-F114,"Error"),"-")</f>
        <v>0</v>
      </c>
      <c r="G115" s="123">
        <f t="shared" si="24"/>
        <v>0</v>
      </c>
      <c r="H115" s="123">
        <f t="shared" si="24"/>
        <v>0</v>
      </c>
      <c r="I115" s="68">
        <f>SUM(E115:H115)</f>
        <v>0</v>
      </c>
      <c r="J115" s="60">
        <f>I115*D115</f>
        <v>0</v>
      </c>
    </row>
    <row r="116" spans="1:15">
      <c r="A116" s="262"/>
      <c r="B116" s="266"/>
      <c r="C116" s="176" t="s">
        <v>58</v>
      </c>
      <c r="D116" s="19"/>
      <c r="E116" s="15" t="str">
        <f>IFERROR(E113/E80,"-")</f>
        <v>-</v>
      </c>
      <c r="F116" s="15" t="str">
        <f t="shared" ref="F116:H116" si="25">IFERROR(F113/F80,"-")</f>
        <v>-</v>
      </c>
      <c r="G116" s="15" t="str">
        <f t="shared" si="25"/>
        <v>-</v>
      </c>
      <c r="H116" s="15" t="str">
        <f t="shared" si="25"/>
        <v>-</v>
      </c>
      <c r="I116" s="30"/>
      <c r="J116" s="56"/>
    </row>
    <row r="117" spans="1:15">
      <c r="A117" s="262"/>
      <c r="B117" s="86"/>
      <c r="C117" s="245" t="s">
        <v>118</v>
      </c>
      <c r="D117" s="7"/>
      <c r="E117" s="14" t="str">
        <f>IF(E116&gt;=F9,"-",ROUND((2*(E80*F9-(E81))),2))</f>
        <v>-</v>
      </c>
      <c r="F117" s="14" t="str">
        <f>IF(F116&gt;=F9,"-",ROUND((2*(F80*F9-(F81))),2))</f>
        <v>-</v>
      </c>
      <c r="G117" s="14" t="str">
        <f>IF(G116&gt;=F9,"-",ROUND((2*(G80*F9-(G81))),2))</f>
        <v>-</v>
      </c>
      <c r="H117" s="14" t="str">
        <f>IF(H116&gt;=F9,"-",ROUND((2*(H80*F9-(H81))),2))</f>
        <v>-</v>
      </c>
      <c r="I117" s="31">
        <f>SUM(E117:H117)</f>
        <v>0</v>
      </c>
      <c r="J117" s="61"/>
    </row>
    <row r="118" spans="1:15" ht="8.4499999999999993" customHeight="1">
      <c r="C118" s="245"/>
      <c r="D118" s="7"/>
      <c r="E118" s="14"/>
      <c r="F118" s="70"/>
      <c r="G118" s="69"/>
      <c r="H118" s="14"/>
      <c r="I118" s="71"/>
      <c r="J118" s="276"/>
    </row>
    <row r="119" spans="1:15" s="1" customFormat="1" ht="30" customHeight="1">
      <c r="A119" s="32"/>
      <c r="B119" s="574" t="s">
        <v>25</v>
      </c>
      <c r="C119" s="575"/>
      <c r="D119" s="561" t="s">
        <v>10</v>
      </c>
      <c r="E119" s="13" t="s">
        <v>0</v>
      </c>
      <c r="F119" s="13" t="s">
        <v>1</v>
      </c>
      <c r="G119" s="13" t="s">
        <v>2</v>
      </c>
      <c r="H119" s="13" t="s">
        <v>3</v>
      </c>
      <c r="I119" s="566" t="s">
        <v>42</v>
      </c>
      <c r="J119" s="566" t="s">
        <v>41</v>
      </c>
      <c r="K119" s="290"/>
      <c r="O119" s="12"/>
    </row>
    <row r="120" spans="1:15" s="1" customFormat="1">
      <c r="A120" s="32"/>
      <c r="B120" s="576"/>
      <c r="C120" s="577"/>
      <c r="D120" s="562"/>
      <c r="E120" s="563" t="s">
        <v>96</v>
      </c>
      <c r="F120" s="564"/>
      <c r="G120" s="564"/>
      <c r="H120" s="565"/>
      <c r="I120" s="567"/>
      <c r="J120" s="567"/>
      <c r="K120" s="290"/>
      <c r="O120" s="12"/>
    </row>
    <row r="121" spans="1:15">
      <c r="A121" s="262"/>
      <c r="B121" s="106"/>
      <c r="C121" s="248" t="s">
        <v>159</v>
      </c>
      <c r="D121" s="17"/>
      <c r="E121" s="127">
        <f>SUM(E122:E125)</f>
        <v>0</v>
      </c>
      <c r="F121" s="127">
        <f>SUM(F122:F125)</f>
        <v>0</v>
      </c>
      <c r="G121" s="127">
        <f>SUM(G122:G125)</f>
        <v>0</v>
      </c>
      <c r="H121" s="127">
        <f t="shared" ref="H121" si="26">SUM(H122:H125)</f>
        <v>0</v>
      </c>
      <c r="I121" s="45">
        <f t="shared" ref="I121" si="27">SUM(E121:H121)</f>
        <v>0</v>
      </c>
      <c r="J121" s="77"/>
    </row>
    <row r="122" spans="1:15" s="20" customFormat="1">
      <c r="A122" s="263"/>
      <c r="B122" s="260"/>
      <c r="C122" s="247" t="s">
        <v>49</v>
      </c>
      <c r="D122" s="18">
        <v>33</v>
      </c>
      <c r="E122" s="124"/>
      <c r="F122" s="124"/>
      <c r="G122" s="124"/>
      <c r="H122" s="124"/>
      <c r="I122" s="45">
        <f>SUM(E122:H122)</f>
        <v>0</v>
      </c>
      <c r="J122" s="78">
        <f>I122*D122</f>
        <v>0</v>
      </c>
      <c r="K122" s="290"/>
    </row>
    <row r="123" spans="1:15" s="20" customFormat="1">
      <c r="A123" s="263"/>
      <c r="B123" s="260"/>
      <c r="C123" s="240" t="s">
        <v>17</v>
      </c>
      <c r="D123" s="18">
        <v>33</v>
      </c>
      <c r="E123" s="124"/>
      <c r="F123" s="124"/>
      <c r="G123" s="124"/>
      <c r="H123" s="124"/>
      <c r="I123" s="45">
        <f>SUM(E123:H123)</f>
        <v>0</v>
      </c>
      <c r="J123" s="78">
        <f>I123*D123</f>
        <v>0</v>
      </c>
      <c r="K123" s="290"/>
    </row>
    <row r="124" spans="1:15" s="20" customFormat="1">
      <c r="A124" s="263"/>
      <c r="B124" s="260"/>
      <c r="C124" s="240" t="s">
        <v>103</v>
      </c>
      <c r="D124" s="18">
        <v>33</v>
      </c>
      <c r="E124" s="124"/>
      <c r="F124" s="124"/>
      <c r="G124" s="124"/>
      <c r="H124" s="124"/>
      <c r="I124" s="45">
        <f>SUM(E124:H124)</f>
        <v>0</v>
      </c>
      <c r="J124" s="78">
        <f>I124*D124</f>
        <v>0</v>
      </c>
      <c r="K124" s="290"/>
    </row>
    <row r="125" spans="1:15" s="20" customFormat="1">
      <c r="A125" s="263"/>
      <c r="B125" s="260"/>
      <c r="C125" s="240" t="s">
        <v>106</v>
      </c>
      <c r="D125" s="18">
        <v>33</v>
      </c>
      <c r="E125" s="124"/>
      <c r="F125" s="124"/>
      <c r="G125" s="124"/>
      <c r="H125" s="124"/>
      <c r="I125" s="45">
        <f t="shared" ref="I125" si="28">SUM(E125:H125)</f>
        <v>0</v>
      </c>
      <c r="J125" s="78">
        <f>I125*D125</f>
        <v>0</v>
      </c>
      <c r="K125" s="290"/>
    </row>
    <row r="126" spans="1:15">
      <c r="A126" s="262"/>
      <c r="B126" s="106"/>
      <c r="C126" s="248" t="s">
        <v>158</v>
      </c>
      <c r="D126" s="17"/>
      <c r="E126" s="122">
        <f>SUM(E127:E130)</f>
        <v>0</v>
      </c>
      <c r="F126" s="122">
        <f>SUM(F127:F130)</f>
        <v>0</v>
      </c>
      <c r="G126" s="122">
        <f>SUM(G127:G130)</f>
        <v>0</v>
      </c>
      <c r="H126" s="122">
        <f t="shared" ref="H126" si="29">SUM(H127:H130)</f>
        <v>0</v>
      </c>
      <c r="I126" s="45"/>
      <c r="J126" s="78"/>
    </row>
    <row r="127" spans="1:15" s="20" customFormat="1">
      <c r="A127" s="263"/>
      <c r="B127" s="260"/>
      <c r="C127" s="240" t="s">
        <v>50</v>
      </c>
      <c r="D127" s="18">
        <v>34</v>
      </c>
      <c r="E127" s="124"/>
      <c r="F127" s="124"/>
      <c r="G127" s="124"/>
      <c r="H127" s="124"/>
      <c r="I127" s="45">
        <f t="shared" ref="I127:I131" si="30">SUM(E127:H127)</f>
        <v>0</v>
      </c>
      <c r="J127" s="78">
        <f>I127*D127</f>
        <v>0</v>
      </c>
      <c r="K127" s="290"/>
    </row>
    <row r="128" spans="1:15" s="20" customFormat="1">
      <c r="A128" s="263"/>
      <c r="B128" s="260"/>
      <c r="C128" s="240" t="s">
        <v>18</v>
      </c>
      <c r="D128" s="18">
        <v>34</v>
      </c>
      <c r="E128" s="124"/>
      <c r="F128" s="124"/>
      <c r="G128" s="124"/>
      <c r="H128" s="124"/>
      <c r="I128" s="45">
        <f t="shared" si="30"/>
        <v>0</v>
      </c>
      <c r="J128" s="78">
        <f t="shared" ref="J128:J130" si="31">I128*D128</f>
        <v>0</v>
      </c>
      <c r="K128" s="290"/>
    </row>
    <row r="129" spans="1:11" s="20" customFormat="1">
      <c r="A129" s="263"/>
      <c r="B129" s="260"/>
      <c r="C129" s="240" t="s">
        <v>101</v>
      </c>
      <c r="D129" s="18">
        <v>34</v>
      </c>
      <c r="E129" s="124"/>
      <c r="F129" s="124"/>
      <c r="G129" s="124"/>
      <c r="H129" s="124"/>
      <c r="I129" s="45">
        <f>SUM(E129:H129)</f>
        <v>0</v>
      </c>
      <c r="J129" s="78">
        <f t="shared" si="31"/>
        <v>0</v>
      </c>
      <c r="K129" s="290"/>
    </row>
    <row r="130" spans="1:11" s="20" customFormat="1">
      <c r="A130" s="263"/>
      <c r="B130" s="260"/>
      <c r="C130" s="240" t="s">
        <v>107</v>
      </c>
      <c r="D130" s="18">
        <v>34</v>
      </c>
      <c r="E130" s="124"/>
      <c r="F130" s="124"/>
      <c r="G130" s="124"/>
      <c r="H130" s="124"/>
      <c r="I130" s="45">
        <f t="shared" si="30"/>
        <v>0</v>
      </c>
      <c r="J130" s="78">
        <f t="shared" si="31"/>
        <v>0</v>
      </c>
      <c r="K130" s="290"/>
    </row>
    <row r="131" spans="1:11" s="20" customFormat="1">
      <c r="A131" s="263"/>
      <c r="B131" s="260"/>
      <c r="C131" s="238" t="s">
        <v>44</v>
      </c>
      <c r="D131" s="44"/>
      <c r="E131" s="124"/>
      <c r="F131" s="124"/>
      <c r="G131" s="124"/>
      <c r="H131" s="124"/>
      <c r="I131" s="45">
        <f t="shared" si="30"/>
        <v>0</v>
      </c>
      <c r="J131" s="78">
        <f>I131*D131</f>
        <v>0</v>
      </c>
      <c r="K131" s="290"/>
    </row>
    <row r="132" spans="1:11" s="20" customFormat="1">
      <c r="A132" s="263"/>
      <c r="B132" s="260"/>
      <c r="C132" s="238" t="s">
        <v>44</v>
      </c>
      <c r="D132" s="18">
        <v>120</v>
      </c>
      <c r="E132" s="124"/>
      <c r="F132" s="124"/>
      <c r="G132" s="124"/>
      <c r="H132" s="124"/>
      <c r="I132" s="45">
        <f>SUM(E132:H132)</f>
        <v>0</v>
      </c>
      <c r="J132" s="78">
        <f>I132*D132</f>
        <v>0</v>
      </c>
      <c r="K132" s="290"/>
    </row>
    <row r="133" spans="1:11" ht="30">
      <c r="A133" s="262"/>
      <c r="B133" s="106"/>
      <c r="C133" s="239" t="s">
        <v>54</v>
      </c>
      <c r="D133" s="17"/>
      <c r="E133" s="122">
        <f>SUM(E134:E136)</f>
        <v>0</v>
      </c>
      <c r="F133" s="122">
        <f t="shared" ref="F133:H133" si="32">SUM(F134:F136)</f>
        <v>0</v>
      </c>
      <c r="G133" s="122">
        <f t="shared" si="32"/>
        <v>0</v>
      </c>
      <c r="H133" s="122">
        <f t="shared" si="32"/>
        <v>0</v>
      </c>
      <c r="I133" s="45"/>
      <c r="J133" s="78"/>
    </row>
    <row r="134" spans="1:11" s="20" customFormat="1">
      <c r="A134" s="263"/>
      <c r="B134" s="260"/>
      <c r="C134" s="240" t="s">
        <v>19</v>
      </c>
      <c r="D134" s="44"/>
      <c r="E134" s="124"/>
      <c r="F134" s="124"/>
      <c r="G134" s="124"/>
      <c r="H134" s="124"/>
      <c r="I134" s="45">
        <f>SUM(E134:H134)</f>
        <v>0</v>
      </c>
      <c r="J134" s="78">
        <f>I134*D134</f>
        <v>0</v>
      </c>
      <c r="K134" s="290"/>
    </row>
    <row r="135" spans="1:11" s="20" customFormat="1">
      <c r="A135" s="263"/>
      <c r="B135" s="260"/>
      <c r="C135" s="240" t="s">
        <v>8</v>
      </c>
      <c r="D135" s="44"/>
      <c r="E135" s="124"/>
      <c r="F135" s="124"/>
      <c r="G135" s="124"/>
      <c r="H135" s="124"/>
      <c r="I135" s="45">
        <f>SUM(E135:H135)</f>
        <v>0</v>
      </c>
      <c r="J135" s="78">
        <f>I135*D135</f>
        <v>0</v>
      </c>
      <c r="K135" s="290"/>
    </row>
    <row r="136" spans="1:11" s="20" customFormat="1">
      <c r="A136" s="263"/>
      <c r="B136" s="260"/>
      <c r="C136" s="240" t="s">
        <v>9</v>
      </c>
      <c r="D136" s="44"/>
      <c r="E136" s="124"/>
      <c r="F136" s="124"/>
      <c r="G136" s="124"/>
      <c r="H136" s="124"/>
      <c r="I136" s="45">
        <f>SUM(E136:H136)</f>
        <v>0</v>
      </c>
      <c r="J136" s="78">
        <f t="shared" ref="J136" si="33">I136*D136</f>
        <v>0</v>
      </c>
      <c r="K136" s="290"/>
    </row>
    <row r="137" spans="1:11" s="20" customFormat="1" ht="30">
      <c r="A137" s="263"/>
      <c r="B137" s="260"/>
      <c r="C137" s="239" t="s">
        <v>55</v>
      </c>
      <c r="D137" s="18"/>
      <c r="E137" s="122">
        <f>SUM(E138:E140)</f>
        <v>0</v>
      </c>
      <c r="F137" s="122">
        <f t="shared" ref="F137:H137" si="34">SUM(F138:F140)</f>
        <v>0</v>
      </c>
      <c r="G137" s="122">
        <f t="shared" si="34"/>
        <v>0</v>
      </c>
      <c r="H137" s="122">
        <f t="shared" si="34"/>
        <v>0</v>
      </c>
      <c r="I137" s="45"/>
      <c r="J137" s="79"/>
      <c r="K137" s="290"/>
    </row>
    <row r="138" spans="1:11" s="20" customFormat="1">
      <c r="A138" s="263"/>
      <c r="B138" s="260"/>
      <c r="C138" s="240" t="s">
        <v>7</v>
      </c>
      <c r="D138" s="44"/>
      <c r="E138" s="124"/>
      <c r="F138" s="124"/>
      <c r="G138" s="124"/>
      <c r="H138" s="124"/>
      <c r="I138" s="45">
        <f>SUM(E138:H138)</f>
        <v>0</v>
      </c>
      <c r="J138" s="78">
        <f>I138*D138</f>
        <v>0</v>
      </c>
      <c r="K138" s="290"/>
    </row>
    <row r="139" spans="1:11" s="20" customFormat="1">
      <c r="A139" s="263"/>
      <c r="B139" s="260"/>
      <c r="C139" s="240" t="s">
        <v>8</v>
      </c>
      <c r="D139" s="44"/>
      <c r="E139" s="124"/>
      <c r="F139" s="124"/>
      <c r="G139" s="124"/>
      <c r="H139" s="124"/>
      <c r="I139" s="45">
        <f>SUM(E139:H139)</f>
        <v>0</v>
      </c>
      <c r="J139" s="78">
        <f>I139*D139</f>
        <v>0</v>
      </c>
      <c r="K139" s="290"/>
    </row>
    <row r="140" spans="1:11" s="20" customFormat="1">
      <c r="A140" s="263"/>
      <c r="B140" s="260"/>
      <c r="C140" s="240" t="s">
        <v>9</v>
      </c>
      <c r="D140" s="44"/>
      <c r="E140" s="124"/>
      <c r="F140" s="124"/>
      <c r="G140" s="124"/>
      <c r="H140" s="124"/>
      <c r="I140" s="45">
        <f>SUM(E140:H140)</f>
        <v>0</v>
      </c>
      <c r="J140" s="78">
        <f>I140*D140</f>
        <v>0</v>
      </c>
      <c r="K140" s="290"/>
    </row>
    <row r="141" spans="1:11" s="20" customFormat="1" ht="30">
      <c r="A141" s="263"/>
      <c r="B141" s="260"/>
      <c r="C141" s="239" t="s">
        <v>116</v>
      </c>
      <c r="D141" s="18"/>
      <c r="E141" s="122">
        <f>SUM(E142:E144)</f>
        <v>0</v>
      </c>
      <c r="F141" s="122">
        <f t="shared" ref="F141:H141" si="35">SUM(F142:F144)</f>
        <v>0</v>
      </c>
      <c r="G141" s="122">
        <f t="shared" si="35"/>
        <v>0</v>
      </c>
      <c r="H141" s="122">
        <f t="shared" si="35"/>
        <v>0</v>
      </c>
      <c r="I141" s="45"/>
      <c r="J141" s="79"/>
      <c r="K141" s="290"/>
    </row>
    <row r="142" spans="1:11" s="20" customFormat="1">
      <c r="A142" s="263"/>
      <c r="B142" s="260"/>
      <c r="C142" s="240" t="s">
        <v>7</v>
      </c>
      <c r="D142" s="44"/>
      <c r="E142" s="124"/>
      <c r="F142" s="124"/>
      <c r="G142" s="124"/>
      <c r="H142" s="124"/>
      <c r="I142" s="45">
        <f>SUM(E142:H142)</f>
        <v>0</v>
      </c>
      <c r="J142" s="78">
        <f>I142*D142</f>
        <v>0</v>
      </c>
      <c r="K142" s="290"/>
    </row>
    <row r="143" spans="1:11" s="20" customFormat="1">
      <c r="A143" s="263"/>
      <c r="B143" s="260"/>
      <c r="C143" s="240" t="s">
        <v>8</v>
      </c>
      <c r="D143" s="44"/>
      <c r="E143" s="124"/>
      <c r="F143" s="124"/>
      <c r="G143" s="124"/>
      <c r="H143" s="124"/>
      <c r="I143" s="45">
        <f>SUM(E143:H143)</f>
        <v>0</v>
      </c>
      <c r="J143" s="78">
        <f>I143*D143</f>
        <v>0</v>
      </c>
      <c r="K143" s="290"/>
    </row>
    <row r="144" spans="1:11" s="20" customFormat="1">
      <c r="A144" s="263"/>
      <c r="B144" s="260"/>
      <c r="C144" s="240" t="s">
        <v>9</v>
      </c>
      <c r="D144" s="44"/>
      <c r="E144" s="124"/>
      <c r="F144" s="124"/>
      <c r="G144" s="124"/>
      <c r="H144" s="124"/>
      <c r="I144" s="45">
        <f>SUM(E144:H144)</f>
        <v>0</v>
      </c>
      <c r="J144" s="78">
        <f>I144*D144</f>
        <v>0</v>
      </c>
      <c r="K144" s="290"/>
    </row>
    <row r="145" spans="1:15" ht="30">
      <c r="A145" s="262"/>
      <c r="B145" s="106"/>
      <c r="C145" s="239" t="s">
        <v>120</v>
      </c>
      <c r="D145" s="17"/>
      <c r="E145" s="122">
        <f>SUM(E146:E148)</f>
        <v>0</v>
      </c>
      <c r="F145" s="122">
        <f t="shared" ref="F145:H145" si="36">SUM(F146:F148)</f>
        <v>0</v>
      </c>
      <c r="G145" s="122">
        <f t="shared" si="36"/>
        <v>0</v>
      </c>
      <c r="H145" s="122">
        <f t="shared" si="36"/>
        <v>0</v>
      </c>
      <c r="I145" s="45"/>
      <c r="J145" s="78"/>
    </row>
    <row r="146" spans="1:15" s="20" customFormat="1">
      <c r="A146" s="263"/>
      <c r="B146" s="260"/>
      <c r="C146" s="240" t="s">
        <v>7</v>
      </c>
      <c r="D146" s="44"/>
      <c r="E146" s="124"/>
      <c r="F146" s="124"/>
      <c r="G146" s="124"/>
      <c r="H146" s="124"/>
      <c r="I146" s="45">
        <f t="shared" ref="I146:I148" si="37">SUM(E146:H146)</f>
        <v>0</v>
      </c>
      <c r="J146" s="78">
        <f>I146*D146</f>
        <v>0</v>
      </c>
      <c r="K146" s="290"/>
    </row>
    <row r="147" spans="1:15" s="20" customFormat="1">
      <c r="A147" s="263"/>
      <c r="B147" s="260"/>
      <c r="C147" s="240" t="s">
        <v>8</v>
      </c>
      <c r="D147" s="44"/>
      <c r="E147" s="124"/>
      <c r="F147" s="124"/>
      <c r="G147" s="124"/>
      <c r="H147" s="124"/>
      <c r="I147" s="45">
        <f t="shared" si="37"/>
        <v>0</v>
      </c>
      <c r="J147" s="78">
        <f>I147*D147</f>
        <v>0</v>
      </c>
      <c r="K147" s="290"/>
    </row>
    <row r="148" spans="1:15" s="20" customFormat="1">
      <c r="A148" s="263"/>
      <c r="B148" s="260"/>
      <c r="C148" s="240" t="s">
        <v>9</v>
      </c>
      <c r="D148" s="44"/>
      <c r="E148" s="124"/>
      <c r="F148" s="124"/>
      <c r="G148" s="124"/>
      <c r="H148" s="124"/>
      <c r="I148" s="45">
        <f t="shared" si="37"/>
        <v>0</v>
      </c>
      <c r="J148" s="78">
        <f>I148*D148</f>
        <v>0</v>
      </c>
      <c r="K148" s="290"/>
    </row>
    <row r="149" spans="1:15">
      <c r="A149" s="262"/>
      <c r="B149" s="86"/>
      <c r="C149" s="250" t="s">
        <v>121</v>
      </c>
      <c r="D149" s="25"/>
      <c r="E149" s="128">
        <f>E121+E126+E133+E145+E137+E141+E132+E131</f>
        <v>0</v>
      </c>
      <c r="F149" s="128">
        <f>F121+F126+F133+F145+F137+F141+F132+F131</f>
        <v>0</v>
      </c>
      <c r="G149" s="128">
        <f>G121+G126+G133+G145+G137+G141+G132+G131</f>
        <v>0</v>
      </c>
      <c r="H149" s="128">
        <f>H121+H126+H133+H145+H137+H141+H132+H131</f>
        <v>0</v>
      </c>
      <c r="I149" s="63">
        <f>SUM(E149:H149)</f>
        <v>0</v>
      </c>
      <c r="J149" s="62"/>
    </row>
    <row r="150" spans="1:15" ht="9" customHeight="1">
      <c r="B150" s="267"/>
      <c r="C150" s="269"/>
      <c r="D150" s="270"/>
      <c r="E150" s="271"/>
      <c r="F150" s="271"/>
      <c r="G150" s="271"/>
      <c r="H150" s="271"/>
      <c r="I150" s="272"/>
      <c r="J150" s="273"/>
    </row>
    <row r="151" spans="1:15" s="65" customFormat="1" outlineLevel="1">
      <c r="A151" s="265"/>
      <c r="B151" s="291"/>
      <c r="C151" s="164" t="s">
        <v>62</v>
      </c>
      <c r="D151" s="321"/>
      <c r="E151" s="321"/>
      <c r="F151" s="321"/>
      <c r="G151" s="321"/>
      <c r="H151" s="321"/>
      <c r="I151" s="80"/>
      <c r="J151" s="88"/>
      <c r="K151" s="290"/>
      <c r="O151" s="66"/>
    </row>
    <row r="152" spans="1:15" s="65" customFormat="1" outlineLevel="1">
      <c r="A152" s="265"/>
      <c r="B152" s="292"/>
      <c r="C152" s="96" t="s">
        <v>221</v>
      </c>
      <c r="D152" s="95"/>
      <c r="E152" s="95"/>
      <c r="F152" s="96"/>
      <c r="G152" s="95"/>
      <c r="H152" s="95"/>
      <c r="I152" s="97"/>
      <c r="J152" s="87">
        <f>J20+J25+J29+J33+J37+J41+J45+J57+J58+J59+J82+J87+J91+J98+J99+J100+J122+J127+J134+J135+J136</f>
        <v>0</v>
      </c>
      <c r="K152" s="290"/>
      <c r="O152" s="66"/>
    </row>
    <row r="153" spans="1:15" s="65" customFormat="1" outlineLevel="1">
      <c r="A153" s="265"/>
      <c r="B153" s="292"/>
      <c r="C153" s="96" t="s">
        <v>222</v>
      </c>
      <c r="D153" s="95"/>
      <c r="E153" s="95"/>
      <c r="F153" s="96"/>
      <c r="G153" s="95"/>
      <c r="H153" s="95"/>
      <c r="I153" s="97"/>
      <c r="J153" s="87">
        <f>J21+J26+J30+J34+J38+J42+J46+J61+J62+J63+J83+J88+J92+J102+J103+J104+J123+J128+J138+J139+J140</f>
        <v>0</v>
      </c>
      <c r="K153" s="290"/>
      <c r="O153" s="66"/>
    </row>
    <row r="154" spans="1:15" s="65" customFormat="1" outlineLevel="1">
      <c r="A154" s="265"/>
      <c r="B154" s="292"/>
      <c r="C154" s="96" t="s">
        <v>163</v>
      </c>
      <c r="D154" s="95"/>
      <c r="E154" s="95"/>
      <c r="F154" s="96"/>
      <c r="G154" s="95"/>
      <c r="H154" s="95"/>
      <c r="I154" s="97"/>
      <c r="J154" s="87">
        <f>J22+J27+J31+J35+J39+J43+J47+J65+J66+J67+J84+J89+J93+J106+J107+J108+J124+J129+J142+J143+J144</f>
        <v>0</v>
      </c>
      <c r="K154" s="290"/>
      <c r="O154" s="66"/>
    </row>
    <row r="155" spans="1:15" s="65" customFormat="1" outlineLevel="1">
      <c r="A155" s="265"/>
      <c r="B155" s="292"/>
      <c r="C155" s="96" t="s">
        <v>164</v>
      </c>
      <c r="D155" s="95"/>
      <c r="E155" s="95"/>
      <c r="F155" s="96"/>
      <c r="G155" s="95"/>
      <c r="H155" s="95"/>
      <c r="I155" s="97"/>
      <c r="J155" s="87">
        <f>J23+J28+J32+J36+J40+J44+J48+J69+J70+J71+J85+J90+J94+J110+J111+J125+J130+J146+J147+J148+J112</f>
        <v>0</v>
      </c>
      <c r="K155" s="290"/>
      <c r="O155" s="66"/>
    </row>
    <row r="156" spans="1:15" s="65" customFormat="1" outlineLevel="1">
      <c r="A156" s="265"/>
      <c r="B156" s="292"/>
      <c r="C156" s="96" t="s">
        <v>124</v>
      </c>
      <c r="D156" s="95"/>
      <c r="E156" s="95"/>
      <c r="F156" s="96"/>
      <c r="G156" s="95"/>
      <c r="H156" s="95"/>
      <c r="I156" s="97"/>
      <c r="J156" s="87">
        <f>J55+J95+J131+J54+J96+J132</f>
        <v>0</v>
      </c>
      <c r="K156" s="290"/>
      <c r="O156" s="66"/>
    </row>
    <row r="157" spans="1:15" s="65" customFormat="1" outlineLevel="1">
      <c r="A157" s="265"/>
      <c r="B157" s="292"/>
      <c r="C157" s="96" t="s">
        <v>167</v>
      </c>
      <c r="D157" s="95"/>
      <c r="E157" s="95"/>
      <c r="F157" s="96"/>
      <c r="G157" s="95"/>
      <c r="H157" s="95"/>
      <c r="I157" s="97"/>
      <c r="J157" s="87">
        <f>SUM(J152:J156)</f>
        <v>0</v>
      </c>
      <c r="K157" s="290"/>
      <c r="O157" s="66"/>
    </row>
    <row r="158" spans="1:15" s="65" customFormat="1" outlineLevel="1">
      <c r="A158" s="265"/>
      <c r="B158" s="292"/>
      <c r="C158" s="96" t="s">
        <v>168</v>
      </c>
      <c r="D158" s="95"/>
      <c r="E158" s="95"/>
      <c r="F158" s="98"/>
      <c r="G158" s="95"/>
      <c r="H158" s="95"/>
      <c r="I158" s="97"/>
      <c r="J158" s="87">
        <f>J74+J115</f>
        <v>0</v>
      </c>
      <c r="K158" s="290"/>
      <c r="O158" s="66"/>
    </row>
    <row r="159" spans="1:15" s="65" customFormat="1" outlineLevel="1">
      <c r="A159" s="265"/>
      <c r="B159" s="292"/>
      <c r="C159" s="95" t="s">
        <v>169</v>
      </c>
      <c r="D159" s="95"/>
      <c r="E159" s="95"/>
      <c r="F159" s="97"/>
      <c r="G159" s="95"/>
      <c r="H159" s="95"/>
      <c r="I159" s="97"/>
      <c r="J159" s="181">
        <f>SUM(J157:J158)</f>
        <v>0</v>
      </c>
      <c r="K159" s="290"/>
      <c r="O159" s="66"/>
    </row>
    <row r="160" spans="1:15" s="65" customFormat="1" outlineLevel="1">
      <c r="A160" s="265"/>
      <c r="B160" s="292"/>
      <c r="C160" s="323" t="s">
        <v>137</v>
      </c>
      <c r="D160" s="99"/>
      <c r="E160" s="99"/>
      <c r="F160" s="100"/>
      <c r="G160" s="99"/>
      <c r="H160" s="99"/>
      <c r="I160" s="100"/>
      <c r="J160" s="89"/>
      <c r="K160" s="290"/>
      <c r="O160" s="66"/>
    </row>
    <row r="161" spans="1:15" s="65" customFormat="1" outlineLevel="1">
      <c r="A161" s="265"/>
      <c r="B161" s="292"/>
      <c r="C161" s="389" t="s">
        <v>125</v>
      </c>
      <c r="D161" s="390"/>
      <c r="E161" s="390"/>
      <c r="F161" s="390"/>
      <c r="G161" s="391"/>
      <c r="H161" s="391"/>
      <c r="I161" s="390"/>
      <c r="J161" s="392">
        <f>MIN(J152,J159*F14)</f>
        <v>0</v>
      </c>
      <c r="K161" s="290"/>
      <c r="O161" s="66"/>
    </row>
    <row r="162" spans="1:15" s="65" customFormat="1" outlineLevel="1">
      <c r="A162" s="265"/>
      <c r="B162" s="292"/>
      <c r="C162" s="393" t="s">
        <v>126</v>
      </c>
      <c r="D162" s="394"/>
      <c r="E162" s="394"/>
      <c r="F162" s="394"/>
      <c r="G162" s="391"/>
      <c r="H162" s="391"/>
      <c r="I162" s="394"/>
      <c r="J162" s="392">
        <f>MIN(J155,J159*F13)</f>
        <v>0</v>
      </c>
      <c r="K162" s="290"/>
      <c r="O162" s="66"/>
    </row>
    <row r="163" spans="1:15" s="65" customFormat="1" outlineLevel="1">
      <c r="A163" s="265"/>
      <c r="B163" s="292"/>
      <c r="C163" s="104" t="s">
        <v>208</v>
      </c>
      <c r="D163" s="103"/>
      <c r="E163" s="103"/>
      <c r="F163" s="104"/>
      <c r="G163" s="103"/>
      <c r="H163" s="103"/>
      <c r="I163" s="101"/>
      <c r="J163" s="87">
        <f>(J162+J154+J156)*2</f>
        <v>0</v>
      </c>
      <c r="K163" s="290"/>
      <c r="O163" s="66"/>
    </row>
    <row r="164" spans="1:15" s="65" customFormat="1" outlineLevel="1">
      <c r="A164" s="265"/>
      <c r="B164" s="293"/>
      <c r="C164" s="396" t="s">
        <v>225</v>
      </c>
      <c r="D164" s="397"/>
      <c r="E164" s="397"/>
      <c r="F164" s="396"/>
      <c r="G164" s="397"/>
      <c r="H164" s="397"/>
      <c r="I164" s="398"/>
      <c r="J164" s="399">
        <f>J161+J163+J153</f>
        <v>0</v>
      </c>
      <c r="K164" s="290"/>
      <c r="O164" s="66"/>
    </row>
    <row r="165" spans="1:15" ht="9" customHeight="1" outlineLevel="1">
      <c r="B165" s="275"/>
      <c r="C165" s="81"/>
      <c r="D165" s="81"/>
      <c r="E165" s="395"/>
      <c r="F165" s="395"/>
      <c r="G165" s="395"/>
      <c r="H165" s="395"/>
      <c r="I165" s="81"/>
      <c r="J165" s="36"/>
    </row>
    <row r="166" spans="1:15" outlineLevel="1">
      <c r="A166" s="262"/>
      <c r="B166" s="84"/>
      <c r="C166" s="400" t="s">
        <v>127</v>
      </c>
      <c r="D166" s="401"/>
      <c r="E166" s="401"/>
      <c r="F166" s="402"/>
      <c r="G166" s="403"/>
      <c r="H166" s="401"/>
      <c r="I166" s="404"/>
      <c r="J166" s="405">
        <f>F8*J159</f>
        <v>0</v>
      </c>
    </row>
    <row r="167" spans="1:15" outlineLevel="1">
      <c r="A167" s="262"/>
      <c r="B167" s="86"/>
      <c r="C167" s="406" t="s">
        <v>170</v>
      </c>
      <c r="D167" s="407"/>
      <c r="E167" s="407"/>
      <c r="F167" s="408"/>
      <c r="G167" s="409"/>
      <c r="H167" s="407"/>
      <c r="I167" s="410"/>
      <c r="J167" s="411">
        <f>F11*J159</f>
        <v>0</v>
      </c>
    </row>
  </sheetData>
  <sheetProtection algorithmName="SHA-512" hashValue="GYxU/+SkL4PyqAVxtCTD4NkR2muyKAc2te4FPEzWCgyz7wUVbjzyMHDc2Ul37YbzwkGU0Yts6CW8lWu3baNRUw==" saltValue="0GtcC+kZC323Bb9OVYQp1g==" spinCount="100000" sheet="1" objects="1" scenarios="1" selectLockedCells="1"/>
  <mergeCells count="19">
    <mergeCell ref="J119:J120"/>
    <mergeCell ref="B29:B32"/>
    <mergeCell ref="J16:J17"/>
    <mergeCell ref="J78:J79"/>
    <mergeCell ref="B25:B28"/>
    <mergeCell ref="D119:D120"/>
    <mergeCell ref="E120:H120"/>
    <mergeCell ref="I119:I120"/>
    <mergeCell ref="B78:C79"/>
    <mergeCell ref="B119:C120"/>
    <mergeCell ref="D16:D17"/>
    <mergeCell ref="E17:H17"/>
    <mergeCell ref="I16:I17"/>
    <mergeCell ref="D78:D79"/>
    <mergeCell ref="E79:H79"/>
    <mergeCell ref="I78:I79"/>
    <mergeCell ref="B2:J2"/>
    <mergeCell ref="B4:J4"/>
    <mergeCell ref="B16:C17"/>
  </mergeCells>
  <phoneticPr fontId="15" type="noConversion"/>
  <conditionalFormatting sqref="E74:H74 E115:H115">
    <cfRule type="cellIs" dxfId="23" priority="16" operator="lessThan">
      <formula>-0.1</formula>
    </cfRule>
  </conditionalFormatting>
  <conditionalFormatting sqref="E74:H74">
    <cfRule type="containsText" dxfId="22" priority="15" operator="containsText" text="ERROR">
      <formula>NOT(ISERROR(SEARCH("ERROR",E74)))</formula>
    </cfRule>
  </conditionalFormatting>
  <conditionalFormatting sqref="E75:H75">
    <cfRule type="cellIs" dxfId="20" priority="59" operator="lessThan">
      <formula>0.09</formula>
    </cfRule>
    <cfRule type="cellIs" dxfId="19" priority="60" operator="greaterThanOrEqual">
      <formula>0.09</formula>
    </cfRule>
  </conditionalFormatting>
  <conditionalFormatting sqref="E115:H115">
    <cfRule type="containsText" dxfId="18" priority="13" operator="containsText" text="Error">
      <formula>NOT(ISERROR(SEARCH("Error",E115)))</formula>
    </cfRule>
  </conditionalFormatting>
  <conditionalFormatting sqref="E116:H116">
    <cfRule type="cellIs" dxfId="16" priority="78" operator="lessThan">
      <formula>0.069</formula>
    </cfRule>
    <cfRule type="cellIs" dxfId="15" priority="79" operator="greaterThanOrEqual">
      <formula>0.069</formula>
    </cfRule>
  </conditionalFormatting>
  <conditionalFormatting sqref="G8">
    <cfRule type="cellIs" dxfId="13" priority="101" operator="lessThan">
      <formula>$F$8</formula>
    </cfRule>
    <cfRule type="cellIs" dxfId="12" priority="102" operator="greaterThanOrEqual">
      <formula>F8</formula>
    </cfRule>
  </conditionalFormatting>
  <conditionalFormatting sqref="G11">
    <cfRule type="cellIs" dxfId="11" priority="24" operator="lessThan">
      <formula>$F$11</formula>
    </cfRule>
    <cfRule type="cellIs" dxfId="10" priority="27" operator="greaterThanOrEqual">
      <formula>$F$11</formula>
    </cfRule>
  </conditionalFormatting>
  <conditionalFormatting sqref="H8 H11">
    <cfRule type="cellIs" dxfId="9" priority="8" operator="lessThan">
      <formula>0</formula>
    </cfRule>
    <cfRule type="cellIs" dxfId="8" priority="10" operator="greaterThan">
      <formula>0</formula>
    </cfRule>
  </conditionalFormatting>
  <dataValidations count="1">
    <dataValidation type="decimal" operator="lessThanOrEqual" allowBlank="1" showInputMessage="1" showErrorMessage="1" error="Max. 42,4285714%" prompt="Max. 42,4285714%" sqref="B39 B35 B47 B43" xr:uid="{73D82F7D-6380-4D01-B81E-0998C077C86D}">
      <formula1>0.424285714</formula1>
    </dataValidation>
  </dataValidations>
  <pageMargins left="0.7" right="0.7" top="0.75" bottom="0.75" header="0.3" footer="0.3"/>
  <pageSetup paperSize="9" scale="53" fitToHeight="0" orientation="landscape" r:id="rId1"/>
  <headerFooter>
    <oddFooter>&amp;C&amp;1#&amp;"Calibri"&amp;10&amp;K000000Interná</oddFooter>
  </headerFooter>
  <ignoredErrors>
    <ignoredError sqref="I20:I23 I82:I85 I87:I94 I96 I122:I125 I127:I130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7A86474-CA4B-4AE6-9400-9AAA53EF8CCB}">
            <xm:f>NOT(ISERROR(SEARCH("-",E75)))</xm:f>
            <xm:f>"-"</xm:f>
            <x14:dxf>
              <fill>
                <patternFill patternType="none">
                  <bgColor auto="1"/>
                </patternFill>
              </fill>
            </x14:dxf>
          </x14:cfRule>
          <xm:sqref>E75:H75</xm:sqref>
        </x14:conditionalFormatting>
        <x14:conditionalFormatting xmlns:xm="http://schemas.microsoft.com/office/excel/2006/main">
          <x14:cfRule type="containsText" priority="5" operator="containsText" id="{EF5C1391-5E79-453F-AF0B-FCE7234C677B}">
            <xm:f>NOT(ISERROR(SEARCH("-",E116)))</xm:f>
            <xm:f>"-"</xm:f>
            <x14:dxf>
              <fill>
                <patternFill patternType="none">
                  <bgColor auto="1"/>
                </patternFill>
              </fill>
            </x14:dxf>
          </x14:cfRule>
          <xm:sqref>E116:H116</xm:sqref>
        </x14:conditionalFormatting>
        <x14:conditionalFormatting xmlns:xm="http://schemas.microsoft.com/office/excel/2006/main">
          <x14:cfRule type="containsText" priority="1" operator="containsText" id="{1F71950D-3A8D-4229-8C38-350E39BE9E88}">
            <xm:f>NOT(ISERROR(SEARCH("-",G8)))</xm:f>
            <xm:f>"-"</xm:f>
            <x14:dxf>
              <fill>
                <patternFill>
                  <bgColor theme="0" tint="-4.9989318521683403E-2"/>
                </patternFill>
              </fill>
            </x14:dxf>
          </x14:cfRule>
          <xm:sqref>G8 G11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63"/>
  <sheetViews>
    <sheetView zoomScaleNormal="100" workbookViewId="0">
      <selection activeCell="D16" sqref="D16"/>
    </sheetView>
  </sheetViews>
  <sheetFormatPr defaultColWidth="9.140625" defaultRowHeight="15" outlineLevelRow="1"/>
  <cols>
    <col min="1" max="1" width="3.28515625" style="3" customWidth="1"/>
    <col min="2" max="2" width="45" style="3" customWidth="1"/>
    <col min="3" max="3" width="14.85546875" style="3" customWidth="1"/>
    <col min="4" max="7" width="29.5703125" style="12" customWidth="1"/>
    <col min="8" max="8" width="23.42578125" style="1" customWidth="1"/>
    <col min="9" max="9" width="17.7109375" style="41" customWidth="1"/>
    <col min="10" max="10" width="9.140625" style="290"/>
    <col min="11" max="11" width="19" style="3" bestFit="1" customWidth="1"/>
    <col min="12" max="12" width="9.140625" style="3"/>
    <col min="13" max="13" width="18.28515625" style="3" bestFit="1" customWidth="1"/>
    <col min="14" max="16384" width="9.140625" style="3"/>
  </cols>
  <sheetData>
    <row r="2" spans="2:12">
      <c r="B2" s="587" t="s">
        <v>229</v>
      </c>
      <c r="C2" s="588"/>
      <c r="D2" s="588"/>
      <c r="E2" s="588"/>
      <c r="F2" s="588"/>
      <c r="G2" s="588"/>
      <c r="H2" s="588"/>
      <c r="I2" s="589"/>
    </row>
    <row r="3" spans="2:12" ht="6.75" customHeight="1">
      <c r="B3" s="329"/>
      <c r="C3" s="110"/>
      <c r="D3" s="330"/>
      <c r="E3" s="330"/>
      <c r="F3" s="330"/>
      <c r="G3" s="330"/>
      <c r="H3" s="110"/>
      <c r="I3" s="331"/>
    </row>
    <row r="4" spans="2:12">
      <c r="B4" s="590" t="s">
        <v>63</v>
      </c>
      <c r="C4" s="591"/>
      <c r="D4" s="591"/>
      <c r="E4" s="591"/>
      <c r="F4" s="591"/>
      <c r="G4" s="591"/>
      <c r="H4" s="591"/>
      <c r="I4" s="592"/>
      <c r="J4" s="325"/>
      <c r="K4" s="28"/>
      <c r="L4" s="28"/>
    </row>
    <row r="5" spans="2:12" ht="6.75" customHeight="1">
      <c r="B5" s="354"/>
      <c r="C5" s="36"/>
      <c r="D5" s="355"/>
      <c r="E5" s="355"/>
      <c r="F5" s="355"/>
      <c r="G5" s="355"/>
      <c r="H5" s="36"/>
      <c r="I5" s="356"/>
    </row>
    <row r="6" spans="2:12">
      <c r="B6" s="112"/>
      <c r="C6" s="47"/>
      <c r="D6" s="113" t="s">
        <v>24</v>
      </c>
      <c r="E6" s="357">
        <f>'Ročná správa-sumár'!E6</f>
        <v>2026</v>
      </c>
      <c r="F6" s="48"/>
      <c r="G6" s="48"/>
      <c r="H6" s="47"/>
      <c r="I6" s="33"/>
    </row>
    <row r="7" spans="2:12">
      <c r="B7" s="34"/>
      <c r="C7" s="49"/>
      <c r="D7" s="49"/>
      <c r="E7" s="50" t="s">
        <v>14</v>
      </c>
      <c r="F7" s="50" t="s">
        <v>156</v>
      </c>
      <c r="G7" s="50"/>
      <c r="H7" s="49"/>
      <c r="I7" s="35"/>
    </row>
    <row r="8" spans="2:12">
      <c r="B8" s="34"/>
      <c r="C8" s="49"/>
      <c r="D8" s="51" t="s">
        <v>38</v>
      </c>
      <c r="E8" s="52">
        <f>VLOOKUP(E6,Ciele!A2:O7,13,0)</f>
        <v>0.06</v>
      </c>
      <c r="F8" s="29" t="str">
        <f>IFERROR((I60/I55),"-")</f>
        <v>-</v>
      </c>
      <c r="G8" s="318">
        <f>I60-I62</f>
        <v>0</v>
      </c>
      <c r="H8" s="49" t="str">
        <f>IF(G8&lt;-0.1,"Chýbajúca energia",IF(G8&gt;0.1,"Energia nad cieľ","-"))</f>
        <v>-</v>
      </c>
      <c r="I8" s="35"/>
    </row>
    <row r="9" spans="2:12">
      <c r="B9" s="34"/>
      <c r="C9" s="49"/>
      <c r="D9" s="51" t="s">
        <v>155</v>
      </c>
      <c r="E9" s="52">
        <f>VLOOKUP(E6,Ciele!A2:O7,10,0)</f>
        <v>1.0500000000000001E-2</v>
      </c>
      <c r="F9" s="29" t="str">
        <f>IFERROR((I50/I55),"-")</f>
        <v>-</v>
      </c>
      <c r="G9" s="318">
        <f>I50-I63</f>
        <v>0</v>
      </c>
      <c r="H9" s="49" t="str">
        <f>IF(G9&lt;-0.1,"Chýbajúca energia",IF(G9&gt;0.1,"Energia nad cieľ","-"))</f>
        <v>-</v>
      </c>
      <c r="I9" s="35"/>
      <c r="J9" s="319"/>
    </row>
    <row r="10" spans="2:12" ht="6.75" customHeight="1">
      <c r="B10" s="34"/>
      <c r="C10" s="49"/>
      <c r="D10" s="51"/>
      <c r="E10" s="52"/>
      <c r="F10" s="179"/>
      <c r="G10" s="318"/>
      <c r="H10" s="49"/>
      <c r="I10" s="35"/>
      <c r="J10" s="319"/>
    </row>
    <row r="11" spans="2:12">
      <c r="B11" s="111"/>
      <c r="C11" s="49"/>
      <c r="D11" s="51" t="s">
        <v>123</v>
      </c>
      <c r="E11" s="52">
        <f>VLOOKUP(E6,Ciele!A2:O7,15,0)</f>
        <v>1.7600000000000001E-2</v>
      </c>
      <c r="F11" s="180" t="str">
        <f>IFERROR((I51/I55),"-")</f>
        <v>-</v>
      </c>
      <c r="G11" s="318">
        <f>ABS((E11*I55)-I51)</f>
        <v>0</v>
      </c>
      <c r="H11" s="49" t="str">
        <f>IF((E11*I55)-I51&lt;0,"Energia nad obmedzenie",IF((E11*I55)-I51&gt;0.1,"Energia do obmedzenia","-"))</f>
        <v>-</v>
      </c>
      <c r="I11" s="35"/>
      <c r="J11" s="319"/>
    </row>
    <row r="12" spans="2:12">
      <c r="B12" s="34"/>
      <c r="C12" s="49"/>
      <c r="D12" s="51" t="s">
        <v>94</v>
      </c>
      <c r="E12" s="52">
        <f>VLOOKUP(E6,Ciele!A2:O7,14,0)</f>
        <v>6.5000000000000002E-2</v>
      </c>
      <c r="F12" s="179" t="str">
        <f>IFERROR((I48/I55),"-")</f>
        <v>-</v>
      </c>
      <c r="G12" s="318">
        <f>ABS((E12*I55)-I48)</f>
        <v>0</v>
      </c>
      <c r="H12" s="49" t="str">
        <f>IF((E12*I55)-I48&lt;0,"Energia nad obmedzenie",IF((E12*I55)-I48&gt;0.1,"Energia do obmedzenia","-"))</f>
        <v>-</v>
      </c>
      <c r="I12" s="35"/>
    </row>
    <row r="13" spans="2:12" s="144" customFormat="1" ht="8.65" customHeight="1">
      <c r="B13" s="425"/>
      <c r="C13" s="426"/>
      <c r="D13" s="427"/>
      <c r="E13" s="427"/>
      <c r="F13" s="427"/>
      <c r="G13" s="427"/>
      <c r="H13" s="428"/>
      <c r="I13" s="429"/>
      <c r="J13" s="290"/>
    </row>
    <row r="14" spans="2:12" ht="30" customHeight="1">
      <c r="B14" s="561" t="s">
        <v>132</v>
      </c>
      <c r="C14" s="561" t="s">
        <v>20</v>
      </c>
      <c r="D14" s="13" t="s">
        <v>0</v>
      </c>
      <c r="E14" s="13" t="s">
        <v>1</v>
      </c>
      <c r="F14" s="13" t="s">
        <v>2</v>
      </c>
      <c r="G14" s="13" t="s">
        <v>3</v>
      </c>
      <c r="H14" s="566" t="s">
        <v>134</v>
      </c>
      <c r="I14" s="566" t="s">
        <v>41</v>
      </c>
    </row>
    <row r="15" spans="2:12">
      <c r="B15" s="562"/>
      <c r="C15" s="562"/>
      <c r="D15" s="563" t="s">
        <v>133</v>
      </c>
      <c r="E15" s="564"/>
      <c r="F15" s="564"/>
      <c r="G15" s="565"/>
      <c r="H15" s="567"/>
      <c r="I15" s="567"/>
    </row>
    <row r="16" spans="2:12">
      <c r="B16" s="8" t="s">
        <v>23</v>
      </c>
      <c r="C16" s="24"/>
      <c r="D16" s="335"/>
      <c r="E16" s="335"/>
      <c r="F16" s="336"/>
      <c r="G16" s="335"/>
      <c r="H16" s="91">
        <f>SUM(D16:G16)</f>
        <v>0</v>
      </c>
      <c r="I16" s="76"/>
    </row>
    <row r="17" spans="2:10">
      <c r="B17" s="22" t="s">
        <v>64</v>
      </c>
      <c r="C17" s="22">
        <v>50</v>
      </c>
      <c r="D17" s="632"/>
      <c r="E17" s="630"/>
      <c r="F17" s="631"/>
      <c r="G17" s="630"/>
      <c r="H17" s="90">
        <f>SUM(D17:G17)</f>
        <v>0</v>
      </c>
      <c r="I17" s="93">
        <f>H17*C17</f>
        <v>0</v>
      </c>
    </row>
    <row r="18" spans="2:10">
      <c r="B18" s="22" t="s">
        <v>65</v>
      </c>
      <c r="C18" s="22">
        <v>50</v>
      </c>
      <c r="D18" s="632"/>
      <c r="E18" s="630"/>
      <c r="F18" s="632"/>
      <c r="G18" s="633"/>
      <c r="H18" s="90">
        <f t="shared" ref="H18:H23" si="0">SUM(D18:G18)</f>
        <v>0</v>
      </c>
      <c r="I18" s="93">
        <f t="shared" ref="I18:I20" si="1">H18*C18</f>
        <v>0</v>
      </c>
    </row>
    <row r="19" spans="2:10">
      <c r="B19" s="16" t="s">
        <v>130</v>
      </c>
      <c r="C19" s="22">
        <v>50</v>
      </c>
      <c r="D19" s="630"/>
      <c r="E19" s="630"/>
      <c r="F19" s="631"/>
      <c r="G19" s="630"/>
      <c r="H19" s="90">
        <f t="shared" si="0"/>
        <v>0</v>
      </c>
      <c r="I19" s="93">
        <f t="shared" si="1"/>
        <v>0</v>
      </c>
    </row>
    <row r="20" spans="2:10">
      <c r="B20" s="16" t="s">
        <v>131</v>
      </c>
      <c r="C20" s="22">
        <v>50</v>
      </c>
      <c r="D20" s="632"/>
      <c r="E20" s="630"/>
      <c r="F20" s="631"/>
      <c r="G20" s="630"/>
      <c r="H20" s="90">
        <f t="shared" si="0"/>
        <v>0</v>
      </c>
      <c r="I20" s="93">
        <f t="shared" si="1"/>
        <v>0</v>
      </c>
    </row>
    <row r="21" spans="2:10">
      <c r="B21" s="64" t="s">
        <v>44</v>
      </c>
      <c r="C21" s="40">
        <v>120</v>
      </c>
      <c r="D21" s="633"/>
      <c r="E21" s="630"/>
      <c r="F21" s="633"/>
      <c r="G21" s="633"/>
      <c r="H21" s="90">
        <f t="shared" si="0"/>
        <v>0</v>
      </c>
      <c r="I21" s="93">
        <f>H21*C21</f>
        <v>0</v>
      </c>
    </row>
    <row r="22" spans="2:10">
      <c r="B22" s="9" t="s">
        <v>57</v>
      </c>
      <c r="C22" s="11"/>
      <c r="D22" s="129">
        <f>SUM(D17:D21)</f>
        <v>0</v>
      </c>
      <c r="E22" s="129">
        <f>SUM(E17:E21)</f>
        <v>0</v>
      </c>
      <c r="F22" s="129">
        <f t="shared" ref="F22" si="2">SUM(F17:F21)</f>
        <v>0</v>
      </c>
      <c r="G22" s="129">
        <f t="shared" ref="G22" si="3">SUM(G17:G21)</f>
        <v>0</v>
      </c>
      <c r="H22" s="90">
        <f>SUM(D22:G22)</f>
        <v>0</v>
      </c>
      <c r="I22" s="77"/>
    </row>
    <row r="23" spans="2:10">
      <c r="B23" s="10" t="s">
        <v>66</v>
      </c>
      <c r="C23" s="26">
        <v>45.1</v>
      </c>
      <c r="D23" s="130">
        <f>D16-D22</f>
        <v>0</v>
      </c>
      <c r="E23" s="130">
        <f t="shared" ref="E23" si="4">E16-E22</f>
        <v>0</v>
      </c>
      <c r="F23" s="130">
        <f t="shared" ref="F23" si="5">F16-F22</f>
        <v>0</v>
      </c>
      <c r="G23" s="130">
        <f t="shared" ref="G23" si="6">G16-G22</f>
        <v>0</v>
      </c>
      <c r="H23" s="92">
        <f t="shared" si="0"/>
        <v>0</v>
      </c>
      <c r="I23" s="163">
        <f>H23*C23</f>
        <v>0</v>
      </c>
    </row>
    <row r="24" spans="2:10" s="144" customFormat="1" ht="8.65" customHeight="1">
      <c r="B24" s="145"/>
      <c r="C24" s="146"/>
      <c r="D24" s="147"/>
      <c r="E24" s="147"/>
      <c r="F24" s="147"/>
      <c r="G24" s="147"/>
      <c r="H24" s="148"/>
      <c r="I24" s="149"/>
      <c r="J24" s="290"/>
    </row>
    <row r="25" spans="2:10" ht="30" customHeight="1">
      <c r="B25" s="561" t="s">
        <v>21</v>
      </c>
      <c r="C25" s="561" t="s">
        <v>20</v>
      </c>
      <c r="D25" s="13" t="s">
        <v>0</v>
      </c>
      <c r="E25" s="13" t="s">
        <v>1</v>
      </c>
      <c r="F25" s="13" t="s">
        <v>2</v>
      </c>
      <c r="G25" s="13" t="s">
        <v>3</v>
      </c>
      <c r="H25" s="566" t="s">
        <v>134</v>
      </c>
      <c r="I25" s="566" t="s">
        <v>41</v>
      </c>
    </row>
    <row r="26" spans="2:10">
      <c r="B26" s="562"/>
      <c r="C26" s="562"/>
      <c r="D26" s="563" t="s">
        <v>133</v>
      </c>
      <c r="E26" s="564"/>
      <c r="F26" s="564"/>
      <c r="G26" s="565"/>
      <c r="H26" s="567"/>
      <c r="I26" s="567"/>
    </row>
    <row r="27" spans="2:10">
      <c r="B27" s="8" t="s">
        <v>22</v>
      </c>
      <c r="C27" s="24"/>
      <c r="D27" s="335"/>
      <c r="E27" s="335"/>
      <c r="F27" s="336"/>
      <c r="G27" s="335"/>
      <c r="H27" s="91">
        <f>SUM(D27:G27)</f>
        <v>0</v>
      </c>
      <c r="I27" s="76"/>
    </row>
    <row r="28" spans="2:10">
      <c r="B28" s="22" t="s">
        <v>64</v>
      </c>
      <c r="C28" s="22">
        <v>50</v>
      </c>
      <c r="D28" s="632"/>
      <c r="E28" s="630"/>
      <c r="F28" s="631"/>
      <c r="G28" s="630"/>
      <c r="H28" s="90">
        <f>SUM(D28:G28)</f>
        <v>0</v>
      </c>
      <c r="I28" s="93">
        <f>H28*C28</f>
        <v>0</v>
      </c>
    </row>
    <row r="29" spans="2:10">
      <c r="B29" s="22" t="s">
        <v>65</v>
      </c>
      <c r="C29" s="22">
        <v>50</v>
      </c>
      <c r="D29" s="632"/>
      <c r="E29" s="630"/>
      <c r="F29" s="632"/>
      <c r="G29" s="633"/>
      <c r="H29" s="90">
        <f t="shared" ref="H29:H34" si="7">SUM(D29:G29)</f>
        <v>0</v>
      </c>
      <c r="I29" s="93">
        <f t="shared" ref="I29:I31" si="8">H29*C29</f>
        <v>0</v>
      </c>
    </row>
    <row r="30" spans="2:10">
      <c r="B30" s="16" t="s">
        <v>130</v>
      </c>
      <c r="C30" s="22">
        <v>50</v>
      </c>
      <c r="D30" s="630"/>
      <c r="E30" s="630"/>
      <c r="F30" s="631"/>
      <c r="G30" s="630"/>
      <c r="H30" s="90">
        <f t="shared" si="7"/>
        <v>0</v>
      </c>
      <c r="I30" s="93">
        <f t="shared" si="8"/>
        <v>0</v>
      </c>
    </row>
    <row r="31" spans="2:10">
      <c r="B31" s="16" t="s">
        <v>131</v>
      </c>
      <c r="C31" s="22">
        <v>50</v>
      </c>
      <c r="D31" s="630"/>
      <c r="E31" s="630"/>
      <c r="F31" s="631"/>
      <c r="G31" s="630"/>
      <c r="H31" s="90">
        <f t="shared" si="7"/>
        <v>0</v>
      </c>
      <c r="I31" s="93">
        <f t="shared" si="8"/>
        <v>0</v>
      </c>
    </row>
    <row r="32" spans="2:10">
      <c r="B32" s="64" t="s">
        <v>44</v>
      </c>
      <c r="C32" s="40">
        <v>120</v>
      </c>
      <c r="D32" s="633"/>
      <c r="E32" s="630"/>
      <c r="F32" s="633"/>
      <c r="G32" s="633"/>
      <c r="H32" s="90">
        <f t="shared" si="7"/>
        <v>0</v>
      </c>
      <c r="I32" s="93">
        <f>H32*C32</f>
        <v>0</v>
      </c>
    </row>
    <row r="33" spans="2:15">
      <c r="B33" s="9" t="s">
        <v>57</v>
      </c>
      <c r="C33" s="11"/>
      <c r="D33" s="129">
        <f>SUM(D28:D32)</f>
        <v>0</v>
      </c>
      <c r="E33" s="129">
        <f>SUM(E28:E32)</f>
        <v>0</v>
      </c>
      <c r="F33" s="129">
        <f t="shared" ref="F33" si="9">SUM(F28:F32)</f>
        <v>0</v>
      </c>
      <c r="G33" s="129">
        <f t="shared" ref="G33" si="10">SUM(G28:G32)</f>
        <v>0</v>
      </c>
      <c r="H33" s="90">
        <f t="shared" si="7"/>
        <v>0</v>
      </c>
      <c r="I33" s="77"/>
    </row>
    <row r="34" spans="2:15">
      <c r="B34" s="10" t="s">
        <v>66</v>
      </c>
      <c r="C34" s="26">
        <v>45.1</v>
      </c>
      <c r="D34" s="130">
        <f>D27-D33</f>
        <v>0</v>
      </c>
      <c r="E34" s="130">
        <f t="shared" ref="E34" si="11">E27-E33</f>
        <v>0</v>
      </c>
      <c r="F34" s="130">
        <f t="shared" ref="F34" si="12">F27-F33</f>
        <v>0</v>
      </c>
      <c r="G34" s="130">
        <f t="shared" ref="G34" si="13">G27-G33</f>
        <v>0</v>
      </c>
      <c r="H34" s="92">
        <f t="shared" si="7"/>
        <v>0</v>
      </c>
      <c r="I34" s="163">
        <f>H34*C34</f>
        <v>0</v>
      </c>
    </row>
    <row r="35" spans="2:15" s="144" customFormat="1" ht="8.65" customHeight="1">
      <c r="B35" s="145"/>
      <c r="C35" s="146"/>
      <c r="D35" s="147"/>
      <c r="E35" s="147"/>
      <c r="F35" s="147"/>
      <c r="G35" s="147"/>
      <c r="H35" s="148"/>
      <c r="I35" s="149"/>
      <c r="J35" s="290"/>
    </row>
    <row r="36" spans="2:15" s="151" customFormat="1" ht="30" customHeight="1">
      <c r="B36" s="582" t="s">
        <v>26</v>
      </c>
      <c r="C36" s="582" t="s">
        <v>20</v>
      </c>
      <c r="D36" s="150" t="s">
        <v>0</v>
      </c>
      <c r="E36" s="150" t="s">
        <v>1</v>
      </c>
      <c r="F36" s="150" t="s">
        <v>2</v>
      </c>
      <c r="G36" s="150" t="s">
        <v>3</v>
      </c>
      <c r="H36" s="566" t="s">
        <v>134</v>
      </c>
      <c r="I36" s="566" t="s">
        <v>41</v>
      </c>
      <c r="J36" s="290"/>
    </row>
    <row r="37" spans="2:15" s="151" customFormat="1">
      <c r="B37" s="583"/>
      <c r="C37" s="583"/>
      <c r="D37" s="584" t="s">
        <v>133</v>
      </c>
      <c r="E37" s="585"/>
      <c r="F37" s="585"/>
      <c r="G37" s="586"/>
      <c r="H37" s="567"/>
      <c r="I37" s="567"/>
      <c r="J37" s="290"/>
    </row>
    <row r="38" spans="2:15" s="151" customFormat="1">
      <c r="B38" s="5" t="s">
        <v>27</v>
      </c>
      <c r="C38" s="152"/>
      <c r="D38" s="337"/>
      <c r="E38" s="337"/>
      <c r="F38" s="338"/>
      <c r="G38" s="337"/>
      <c r="H38" s="153">
        <f>SUM(D38:G38)</f>
        <v>0</v>
      </c>
      <c r="I38" s="154"/>
      <c r="J38" s="290"/>
    </row>
    <row r="39" spans="2:15" s="151" customFormat="1">
      <c r="B39" s="16" t="s">
        <v>64</v>
      </c>
      <c r="C39" s="16">
        <v>50</v>
      </c>
      <c r="D39" s="502"/>
      <c r="E39" s="634"/>
      <c r="F39" s="635"/>
      <c r="G39" s="634"/>
      <c r="H39" s="155">
        <f>SUM(D39:G39)</f>
        <v>0</v>
      </c>
      <c r="I39" s="78">
        <f>H39*C39</f>
        <v>0</v>
      </c>
      <c r="J39" s="290"/>
    </row>
    <row r="40" spans="2:15" s="151" customFormat="1">
      <c r="B40" s="16" t="s">
        <v>65</v>
      </c>
      <c r="C40" s="16">
        <v>50</v>
      </c>
      <c r="D40" s="502"/>
      <c r="E40" s="634"/>
      <c r="F40" s="502"/>
      <c r="G40" s="636"/>
      <c r="H40" s="155">
        <f t="shared" ref="H40:H45" si="14">SUM(D40:G40)</f>
        <v>0</v>
      </c>
      <c r="I40" s="78">
        <f>H40*C40</f>
        <v>0</v>
      </c>
      <c r="J40" s="290"/>
    </row>
    <row r="41" spans="2:15" s="151" customFormat="1">
      <c r="B41" s="16" t="s">
        <v>130</v>
      </c>
      <c r="C41" s="16">
        <v>50</v>
      </c>
      <c r="D41" s="634"/>
      <c r="E41" s="634"/>
      <c r="F41" s="635"/>
      <c r="G41" s="634"/>
      <c r="H41" s="155">
        <f t="shared" si="14"/>
        <v>0</v>
      </c>
      <c r="I41" s="78">
        <f>H41*C41</f>
        <v>0</v>
      </c>
      <c r="J41" s="290"/>
    </row>
    <row r="42" spans="2:15" s="151" customFormat="1">
      <c r="B42" s="16" t="s">
        <v>131</v>
      </c>
      <c r="C42" s="16">
        <v>50</v>
      </c>
      <c r="D42" s="502"/>
      <c r="E42" s="634"/>
      <c r="F42" s="635"/>
      <c r="G42" s="634"/>
      <c r="H42" s="155">
        <f t="shared" si="14"/>
        <v>0</v>
      </c>
      <c r="I42" s="78">
        <f>H42*C42</f>
        <v>0</v>
      </c>
      <c r="J42" s="290"/>
    </row>
    <row r="43" spans="2:15" s="151" customFormat="1">
      <c r="B43" s="64" t="s">
        <v>44</v>
      </c>
      <c r="C43" s="40">
        <v>120</v>
      </c>
      <c r="D43" s="636"/>
      <c r="E43" s="634"/>
      <c r="F43" s="636"/>
      <c r="G43" s="636"/>
      <c r="H43" s="155">
        <f t="shared" si="14"/>
        <v>0</v>
      </c>
      <c r="I43" s="78">
        <f>H43*C43</f>
        <v>0</v>
      </c>
      <c r="J43" s="290"/>
    </row>
    <row r="44" spans="2:15" s="151" customFormat="1">
      <c r="B44" s="156" t="s">
        <v>57</v>
      </c>
      <c r="C44" s="157"/>
      <c r="D44" s="158">
        <f>SUM(D39:D43)</f>
        <v>0</v>
      </c>
      <c r="E44" s="158">
        <f>SUM(E39:E43)</f>
        <v>0</v>
      </c>
      <c r="F44" s="158">
        <f t="shared" ref="F44" si="15">SUM(F39:F43)</f>
        <v>0</v>
      </c>
      <c r="G44" s="158">
        <f t="shared" ref="G44" si="16">SUM(G39:G43)</f>
        <v>0</v>
      </c>
      <c r="H44" s="155">
        <f t="shared" si="14"/>
        <v>0</v>
      </c>
      <c r="I44" s="159"/>
      <c r="J44" s="290"/>
    </row>
    <row r="45" spans="2:15" s="151" customFormat="1">
      <c r="B45" s="6" t="s">
        <v>66</v>
      </c>
      <c r="C45" s="160">
        <v>45.1</v>
      </c>
      <c r="D45" s="161">
        <f>D38-D44</f>
        <v>0</v>
      </c>
      <c r="E45" s="161">
        <f>E38-E44</f>
        <v>0</v>
      </c>
      <c r="F45" s="161">
        <f t="shared" ref="F45" si="17">F38-F44</f>
        <v>0</v>
      </c>
      <c r="G45" s="161">
        <f t="shared" ref="G45" si="18">G38-G44</f>
        <v>0</v>
      </c>
      <c r="H45" s="162">
        <f t="shared" si="14"/>
        <v>0</v>
      </c>
      <c r="I45" s="163">
        <f>H45*C45</f>
        <v>0</v>
      </c>
      <c r="J45" s="290"/>
    </row>
    <row r="46" spans="2:15" s="629" customFormat="1" ht="9" customHeight="1">
      <c r="B46" s="623"/>
      <c r="C46" s="624"/>
      <c r="D46" s="625"/>
      <c r="E46" s="625"/>
      <c r="F46" s="625"/>
      <c r="G46" s="625"/>
      <c r="H46" s="626"/>
      <c r="I46" s="627"/>
      <c r="J46" s="628"/>
    </row>
    <row r="47" spans="2:15" s="65" customFormat="1" outlineLevel="1">
      <c r="B47" s="315" t="s">
        <v>62</v>
      </c>
      <c r="C47" s="321"/>
      <c r="D47" s="321"/>
      <c r="E47" s="321"/>
      <c r="F47" s="321"/>
      <c r="G47" s="321"/>
      <c r="H47" s="80"/>
      <c r="I47" s="88"/>
      <c r="J47" s="290"/>
      <c r="N47" s="66"/>
      <c r="O47" s="66"/>
    </row>
    <row r="48" spans="2:15" s="65" customFormat="1" outlineLevel="1">
      <c r="B48" s="94" t="s">
        <v>226</v>
      </c>
      <c r="C48" s="95"/>
      <c r="D48" s="95"/>
      <c r="E48" s="96"/>
      <c r="F48" s="95"/>
      <c r="G48" s="95"/>
      <c r="H48" s="97"/>
      <c r="I48" s="87">
        <f>I39+I28+I17</f>
        <v>0</v>
      </c>
      <c r="J48" s="320"/>
      <c r="N48" s="66"/>
      <c r="O48" s="66"/>
    </row>
    <row r="49" spans="2:15" s="65" customFormat="1" outlineLevel="1">
      <c r="B49" s="94" t="s">
        <v>227</v>
      </c>
      <c r="C49" s="95"/>
      <c r="D49" s="95"/>
      <c r="E49" s="96"/>
      <c r="F49" s="95"/>
      <c r="G49" s="95"/>
      <c r="H49" s="97"/>
      <c r="I49" s="87">
        <f>I40+I29+I18</f>
        <v>0</v>
      </c>
      <c r="J49" s="320"/>
      <c r="N49" s="66"/>
      <c r="O49" s="66"/>
    </row>
    <row r="50" spans="2:15" s="65" customFormat="1" outlineLevel="1">
      <c r="B50" s="94" t="s">
        <v>163</v>
      </c>
      <c r="C50" s="95"/>
      <c r="D50" s="95"/>
      <c r="E50" s="96"/>
      <c r="F50" s="95"/>
      <c r="G50" s="95"/>
      <c r="H50" s="97"/>
      <c r="I50" s="87">
        <f>I41+I30+I19</f>
        <v>0</v>
      </c>
      <c r="J50" s="320"/>
      <c r="N50" s="66"/>
      <c r="O50" s="66"/>
    </row>
    <row r="51" spans="2:15" s="65" customFormat="1" outlineLevel="1">
      <c r="B51" s="94" t="s">
        <v>172</v>
      </c>
      <c r="C51" s="95"/>
      <c r="D51" s="95"/>
      <c r="E51" s="96"/>
      <c r="F51" s="95"/>
      <c r="G51" s="95"/>
      <c r="H51" s="97"/>
      <c r="I51" s="87">
        <f>I42+I31+I20</f>
        <v>0</v>
      </c>
      <c r="J51" s="320"/>
      <c r="N51" s="66"/>
      <c r="O51" s="66"/>
    </row>
    <row r="52" spans="2:15" s="65" customFormat="1" outlineLevel="1">
      <c r="B52" s="94" t="s">
        <v>124</v>
      </c>
      <c r="C52" s="95"/>
      <c r="D52" s="95"/>
      <c r="E52" s="96"/>
      <c r="F52" s="95"/>
      <c r="G52" s="95"/>
      <c r="H52" s="97"/>
      <c r="I52" s="87">
        <f>I43+I32+I21</f>
        <v>0</v>
      </c>
      <c r="J52" s="320"/>
      <c r="N52" s="66"/>
      <c r="O52" s="66"/>
    </row>
    <row r="53" spans="2:15" s="65" customFormat="1" outlineLevel="1">
      <c r="B53" s="94" t="s">
        <v>167</v>
      </c>
      <c r="C53" s="95"/>
      <c r="D53" s="95"/>
      <c r="E53" s="96"/>
      <c r="F53" s="95"/>
      <c r="G53" s="95"/>
      <c r="H53" s="97"/>
      <c r="I53" s="87">
        <f>SUM(I48:I52)</f>
        <v>0</v>
      </c>
      <c r="J53" s="320"/>
      <c r="N53" s="66"/>
      <c r="O53" s="66"/>
    </row>
    <row r="54" spans="2:15" s="65" customFormat="1" outlineLevel="1">
      <c r="B54" s="324" t="s">
        <v>168</v>
      </c>
      <c r="C54" s="95"/>
      <c r="D54" s="95"/>
      <c r="E54" s="98"/>
      <c r="F54" s="95"/>
      <c r="G54" s="95"/>
      <c r="H54" s="97"/>
      <c r="I54" s="87">
        <f>I45+I34+I23</f>
        <v>0</v>
      </c>
      <c r="J54" s="320"/>
      <c r="N54" s="66"/>
      <c r="O54" s="66"/>
    </row>
    <row r="55" spans="2:15" s="65" customFormat="1" outlineLevel="1">
      <c r="B55" s="430" t="s">
        <v>228</v>
      </c>
      <c r="C55" s="95"/>
      <c r="D55" s="95"/>
      <c r="E55" s="97"/>
      <c r="F55" s="95"/>
      <c r="G55" s="95"/>
      <c r="H55" s="97"/>
      <c r="I55" s="181">
        <f>SUM(I53:I54)</f>
        <v>0</v>
      </c>
      <c r="J55" s="320"/>
      <c r="N55" s="66"/>
      <c r="O55" s="66"/>
    </row>
    <row r="56" spans="2:15" s="65" customFormat="1" outlineLevel="1">
      <c r="B56" s="322" t="s">
        <v>137</v>
      </c>
      <c r="C56" s="99"/>
      <c r="D56" s="99"/>
      <c r="E56" s="100"/>
      <c r="F56" s="99"/>
      <c r="G56" s="99"/>
      <c r="H56" s="100"/>
      <c r="I56" s="89"/>
      <c r="J56" s="320"/>
      <c r="N56" s="66"/>
      <c r="O56" s="66"/>
    </row>
    <row r="57" spans="2:15" s="65" customFormat="1" outlineLevel="1">
      <c r="B57" s="412" t="s">
        <v>125</v>
      </c>
      <c r="C57" s="394"/>
      <c r="D57" s="394"/>
      <c r="E57" s="394"/>
      <c r="F57" s="391"/>
      <c r="G57" s="391"/>
      <c r="H57" s="394"/>
      <c r="I57" s="392">
        <f>MIN(I48,I55*E12)</f>
        <v>0</v>
      </c>
      <c r="J57" s="320"/>
      <c r="N57" s="66"/>
      <c r="O57" s="66"/>
    </row>
    <row r="58" spans="2:15" s="65" customFormat="1" outlineLevel="1">
      <c r="B58" s="412" t="s">
        <v>126</v>
      </c>
      <c r="C58" s="394"/>
      <c r="D58" s="394"/>
      <c r="E58" s="394"/>
      <c r="F58" s="391"/>
      <c r="G58" s="391"/>
      <c r="H58" s="394"/>
      <c r="I58" s="392">
        <f>MIN(I51,I55*E11)</f>
        <v>0</v>
      </c>
      <c r="J58" s="320"/>
      <c r="N58" s="66"/>
      <c r="O58" s="66"/>
    </row>
    <row r="59" spans="2:15" s="65" customFormat="1" outlineLevel="1">
      <c r="B59" s="102" t="s">
        <v>208</v>
      </c>
      <c r="C59" s="103"/>
      <c r="D59" s="103"/>
      <c r="E59" s="104"/>
      <c r="F59" s="103"/>
      <c r="G59" s="103"/>
      <c r="H59" s="101"/>
      <c r="I59" s="87">
        <f>(I58+I50+I52)*2</f>
        <v>0</v>
      </c>
      <c r="J59" s="320"/>
      <c r="K59" s="67"/>
      <c r="N59" s="66"/>
      <c r="O59" s="66"/>
    </row>
    <row r="60" spans="2:15" s="65" customFormat="1" outlineLevel="1">
      <c r="B60" s="322" t="s">
        <v>225</v>
      </c>
      <c r="C60" s="103"/>
      <c r="D60" s="103"/>
      <c r="E60" s="104"/>
      <c r="F60" s="103"/>
      <c r="G60" s="103"/>
      <c r="H60" s="101"/>
      <c r="I60" s="87">
        <f>I57+I59+I49</f>
        <v>0</v>
      </c>
      <c r="J60" s="320"/>
      <c r="N60" s="66"/>
      <c r="O60" s="66"/>
    </row>
    <row r="61" spans="2:15" ht="13.5" customHeight="1" outlineLevel="1">
      <c r="B61" s="82"/>
      <c r="C61" s="82"/>
      <c r="D61" s="83"/>
      <c r="E61" s="83"/>
      <c r="F61" s="83"/>
      <c r="G61" s="83"/>
      <c r="H61" s="82"/>
      <c r="I61" s="105"/>
    </row>
    <row r="62" spans="2:15" outlineLevel="1">
      <c r="B62" s="413" t="s">
        <v>149</v>
      </c>
      <c r="C62" s="414"/>
      <c r="D62" s="414"/>
      <c r="E62" s="415"/>
      <c r="F62" s="416"/>
      <c r="G62" s="414"/>
      <c r="H62" s="417"/>
      <c r="I62" s="418">
        <f>E8*I55</f>
        <v>0</v>
      </c>
      <c r="J62" s="320"/>
    </row>
    <row r="63" spans="2:15" outlineLevel="1">
      <c r="B63" s="419" t="s">
        <v>171</v>
      </c>
      <c r="C63" s="420"/>
      <c r="D63" s="420"/>
      <c r="E63" s="421"/>
      <c r="F63" s="422"/>
      <c r="G63" s="420"/>
      <c r="H63" s="423"/>
      <c r="I63" s="424">
        <f>E9*I55</f>
        <v>0</v>
      </c>
    </row>
  </sheetData>
  <sheetProtection algorithmName="SHA-512" hashValue="9W4US/YaTxD/pYBsA7JYBTvR4lvLkmvoMe5Tgn5Ib920aPv5xhBZsEH2Y+m/NN1Bqb4t5YvUJKI/zXrO5Ma15w==" saltValue="wICuqUUlQqcVsLrImpRWlg==" spinCount="100000" sheet="1" objects="1" scenarios="1" selectLockedCells="1"/>
  <mergeCells count="17">
    <mergeCell ref="B2:I2"/>
    <mergeCell ref="B4:I4"/>
    <mergeCell ref="D15:G15"/>
    <mergeCell ref="H14:H15"/>
    <mergeCell ref="I14:I15"/>
    <mergeCell ref="C14:C15"/>
    <mergeCell ref="B14:B15"/>
    <mergeCell ref="D26:G26"/>
    <mergeCell ref="H25:H26"/>
    <mergeCell ref="I25:I26"/>
    <mergeCell ref="B36:B37"/>
    <mergeCell ref="C36:C37"/>
    <mergeCell ref="D37:G37"/>
    <mergeCell ref="H36:H37"/>
    <mergeCell ref="I36:I37"/>
    <mergeCell ref="B25:B26"/>
    <mergeCell ref="C25:C26"/>
  </mergeCells>
  <conditionalFormatting sqref="D23:G23 D34:G34 D45:G45">
    <cfRule type="cellIs" dxfId="7" priority="8" operator="lessThan">
      <formula>-0.1</formula>
    </cfRule>
  </conditionalFormatting>
  <conditionalFormatting sqref="F8">
    <cfRule type="cellIs" dxfId="6" priority="2" operator="greaterThanOrEqual">
      <formula>$E$8</formula>
    </cfRule>
    <cfRule type="cellIs" dxfId="5" priority="3" operator="lessThan">
      <formula>$E$8</formula>
    </cfRule>
  </conditionalFormatting>
  <conditionalFormatting sqref="F9">
    <cfRule type="cellIs" dxfId="3" priority="13" operator="lessThan">
      <formula>$E$9</formula>
    </cfRule>
    <cfRule type="cellIs" dxfId="2" priority="15" operator="greaterThanOrEqual">
      <formula>$E$9</formula>
    </cfRule>
  </conditionalFormatting>
  <conditionalFormatting sqref="G8:G9">
    <cfRule type="cellIs" dxfId="1" priority="6" operator="lessThan">
      <formula>0</formula>
    </cfRule>
    <cfRule type="cellIs" dxfId="0" priority="7" operator="greater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95B6D315-D5C0-4E67-B160-2E6F70173020}">
            <xm:f>NOT(ISERROR(SEARCH("-",F8)))</xm:f>
            <xm:f>"-"</xm:f>
            <x14:dxf>
              <fill>
                <patternFill patternType="solid">
                  <bgColor theme="0" tint="-4.9989318521683403E-2"/>
                </patternFill>
              </fill>
            </x14:dxf>
          </x14:cfRule>
          <xm:sqref>F8:F9 F11:F12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8"/>
  <sheetViews>
    <sheetView workbookViewId="0">
      <selection activeCell="E4" sqref="E4"/>
    </sheetView>
  </sheetViews>
  <sheetFormatPr defaultRowHeight="12.75"/>
  <cols>
    <col min="1" max="1" width="3" customWidth="1"/>
    <col min="2" max="2" width="58.140625" customWidth="1"/>
    <col min="3" max="3" width="16.42578125" customWidth="1"/>
    <col min="4" max="4" width="22.5703125" customWidth="1"/>
    <col min="5" max="9" width="16.42578125" customWidth="1"/>
  </cols>
  <sheetData>
    <row r="2" spans="2:9" ht="15.75" customHeight="1">
      <c r="B2" s="593" t="s">
        <v>175</v>
      </c>
      <c r="C2" s="594"/>
      <c r="D2" s="594"/>
      <c r="E2" s="594"/>
      <c r="F2" s="594"/>
      <c r="G2" s="594"/>
      <c r="H2" s="594"/>
      <c r="I2" s="595"/>
    </row>
    <row r="3" spans="2:9" ht="15">
      <c r="B3" s="358" t="s">
        <v>216</v>
      </c>
      <c r="C3" s="359"/>
      <c r="D3" s="360"/>
      <c r="E3" s="503" t="s">
        <v>150</v>
      </c>
      <c r="F3" s="361"/>
      <c r="G3" s="197"/>
      <c r="H3" s="197"/>
      <c r="I3" s="362"/>
    </row>
    <row r="4" spans="2:9" ht="15">
      <c r="B4" s="365" t="s">
        <v>173</v>
      </c>
      <c r="C4" s="374">
        <v>120</v>
      </c>
      <c r="D4" s="378"/>
      <c r="E4" s="274"/>
      <c r="F4" s="376"/>
      <c r="G4" s="370">
        <f>E4*C4</f>
        <v>0</v>
      </c>
      <c r="H4" s="370"/>
      <c r="I4" s="371"/>
    </row>
    <row r="5" spans="2:9" ht="15">
      <c r="B5" s="365" t="s">
        <v>174</v>
      </c>
      <c r="C5" s="504"/>
      <c r="D5" s="379"/>
      <c r="E5" s="274"/>
      <c r="F5" s="377"/>
      <c r="G5" s="372">
        <f>E5*C5</f>
        <v>0</v>
      </c>
      <c r="H5" s="372"/>
      <c r="I5" s="373"/>
    </row>
    <row r="6" spans="2:9" ht="30">
      <c r="B6" s="363" t="s">
        <v>214</v>
      </c>
      <c r="C6" s="359"/>
      <c r="D6" s="359"/>
      <c r="E6" s="503" t="s">
        <v>150</v>
      </c>
      <c r="F6" s="359"/>
      <c r="G6" s="359"/>
      <c r="H6" s="359"/>
      <c r="I6" s="364"/>
    </row>
    <row r="7" spans="2:9" ht="15">
      <c r="B7" s="366" t="s">
        <v>215</v>
      </c>
      <c r="C7" s="374">
        <v>48</v>
      </c>
      <c r="D7" s="378"/>
      <c r="E7" s="367"/>
      <c r="F7" s="380">
        <f>E7*C7</f>
        <v>0</v>
      </c>
      <c r="G7" s="382">
        <f>F7*1.2</f>
        <v>0</v>
      </c>
      <c r="H7" s="370"/>
      <c r="I7" s="371"/>
    </row>
    <row r="8" spans="2:9" ht="15">
      <c r="B8" s="368" t="s">
        <v>67</v>
      </c>
      <c r="C8" s="375">
        <v>35</v>
      </c>
      <c r="D8" s="379"/>
      <c r="E8" s="369"/>
      <c r="F8" s="381">
        <f>E8*C8</f>
        <v>0</v>
      </c>
      <c r="G8" s="383">
        <f>F8*1.5</f>
        <v>0</v>
      </c>
      <c r="H8" s="372"/>
      <c r="I8" s="373"/>
    </row>
  </sheetData>
  <sheetProtection algorithmName="SHA-512" hashValue="e6VmQRe5apmux/FRAjYBdnBC+S9xRAsSSbI8fWBfCZatczrVLIosXFzSQYe9u3RL4wuTdwIhFUpinXnIeEtQig==" saltValue="oxF7M9GOYOSlta2R0d7QTw==" spinCount="100000" sheet="1" objects="1" scenarios="1" selectLockedCells="1"/>
  <mergeCells count="1">
    <mergeCell ref="B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349"/>
  <sheetViews>
    <sheetView zoomScaleNormal="100" workbookViewId="0">
      <selection activeCell="B28" sqref="B28"/>
    </sheetView>
  </sheetViews>
  <sheetFormatPr defaultRowHeight="12.75"/>
  <cols>
    <col min="1" max="1" width="3" customWidth="1"/>
    <col min="2" max="2" width="30" customWidth="1"/>
    <col min="3" max="3" width="98.7109375" customWidth="1"/>
    <col min="4" max="4" width="9.28515625" customWidth="1"/>
    <col min="5" max="5" width="31.140625" customWidth="1"/>
    <col min="6" max="6" width="0.28515625" customWidth="1"/>
    <col min="7" max="7" width="22.28515625" customWidth="1"/>
    <col min="8" max="8" width="15.28515625" customWidth="1"/>
    <col min="9" max="9" width="17.42578125" customWidth="1"/>
    <col min="11" max="11" width="16.85546875" bestFit="1" customWidth="1"/>
  </cols>
  <sheetData>
    <row r="2" spans="2:10" ht="15.75">
      <c r="B2" s="598" t="s">
        <v>176</v>
      </c>
      <c r="C2" s="599"/>
      <c r="D2" s="599"/>
      <c r="E2" s="599"/>
      <c r="F2" s="599"/>
      <c r="G2" s="599"/>
      <c r="H2" s="599"/>
      <c r="I2" s="600"/>
    </row>
    <row r="3" spans="2:10" ht="18.75">
      <c r="B3" s="601" t="s">
        <v>177</v>
      </c>
      <c r="C3" s="602"/>
      <c r="D3" s="602"/>
      <c r="E3" s="602"/>
      <c r="F3" s="602"/>
      <c r="G3" s="602"/>
      <c r="H3" s="602"/>
      <c r="I3" s="603"/>
    </row>
    <row r="4" spans="2:10" ht="15">
      <c r="B4" s="184"/>
      <c r="C4" s="185"/>
      <c r="D4" s="185"/>
      <c r="E4" s="201" t="s">
        <v>32</v>
      </c>
      <c r="F4" s="297"/>
      <c r="G4" s="201"/>
      <c r="H4" s="185"/>
      <c r="I4" s="186"/>
      <c r="J4" s="204"/>
    </row>
    <row r="5" spans="2:10" ht="15">
      <c r="B5" s="605" t="s">
        <v>151</v>
      </c>
      <c r="C5" s="228" t="s">
        <v>152</v>
      </c>
      <c r="D5" s="200"/>
      <c r="E5" s="202">
        <f>IF('Ročná správa-sumár'!E9&gt;0,"-",'Ročná správa-sumár'!E9)</f>
        <v>0</v>
      </c>
      <c r="F5" s="307" t="s">
        <v>29</v>
      </c>
      <c r="G5" s="185"/>
      <c r="H5" s="185"/>
      <c r="I5" s="186"/>
      <c r="J5" s="204"/>
    </row>
    <row r="6" spans="2:10" ht="15">
      <c r="B6" s="605"/>
      <c r="C6" s="205" t="s">
        <v>197</v>
      </c>
      <c r="D6" s="200"/>
      <c r="E6" s="202">
        <f>IF('Ročná správa-sumár'!E10&gt;0,"-",'Ročná správa-sumár'!E10)</f>
        <v>0</v>
      </c>
      <c r="F6" s="307" t="s">
        <v>31</v>
      </c>
      <c r="G6" s="185"/>
      <c r="H6" s="385" t="s">
        <v>219</v>
      </c>
      <c r="I6" s="186"/>
      <c r="J6" s="204"/>
    </row>
    <row r="7" spans="2:10" ht="15">
      <c r="B7" s="308" t="s">
        <v>147</v>
      </c>
      <c r="C7" s="309" t="s">
        <v>68</v>
      </c>
      <c r="D7" s="310" t="s">
        <v>34</v>
      </c>
      <c r="E7" s="311">
        <f>SUMIFS(F28:F357,B28:B357,B27,C28:C357,C7)*3.6</f>
        <v>0</v>
      </c>
      <c r="F7" s="312"/>
      <c r="G7" s="313"/>
      <c r="H7" s="311">
        <f>E7*2</f>
        <v>0</v>
      </c>
      <c r="I7" s="314"/>
    </row>
    <row r="8" spans="2:10" ht="15">
      <c r="B8" s="604" t="s">
        <v>146</v>
      </c>
      <c r="C8" s="207" t="s">
        <v>217</v>
      </c>
      <c r="D8" s="208" t="s">
        <v>35</v>
      </c>
      <c r="E8" s="209">
        <f>SUMIFS(F28:F349,B28:B349,F5,C28:C349,C8)</f>
        <v>0</v>
      </c>
      <c r="F8" s="188"/>
      <c r="G8" s="187"/>
      <c r="H8" s="188"/>
      <c r="I8" s="189"/>
    </row>
    <row r="9" spans="2:10" ht="15">
      <c r="B9" s="610"/>
      <c r="C9" s="207" t="s">
        <v>218</v>
      </c>
      <c r="D9" s="208" t="s">
        <v>35</v>
      </c>
      <c r="E9" s="209">
        <f>SUMIFS(F28:F349,B28:B349,F5,C28:C349,C9)</f>
        <v>0</v>
      </c>
      <c r="F9" s="188"/>
      <c r="G9" s="187"/>
      <c r="H9" s="188"/>
      <c r="I9" s="189"/>
    </row>
    <row r="10" spans="2:10" ht="15">
      <c r="B10" s="610"/>
      <c r="C10" s="207" t="s">
        <v>165</v>
      </c>
      <c r="D10" s="208" t="s">
        <v>35</v>
      </c>
      <c r="E10" s="209">
        <f>SUMIFS(F28:F349,B28:B349,F5,C28:C349,C10)</f>
        <v>0</v>
      </c>
      <c r="F10" s="188"/>
      <c r="G10" s="187"/>
      <c r="H10" s="209">
        <f>E10*2</f>
        <v>0</v>
      </c>
      <c r="I10" s="189"/>
      <c r="J10" s="204"/>
    </row>
    <row r="11" spans="2:10" ht="15">
      <c r="B11" s="610"/>
      <c r="C11" s="207" t="s">
        <v>166</v>
      </c>
      <c r="D11" s="208" t="s">
        <v>35</v>
      </c>
      <c r="E11" s="209">
        <f>SUMIFS(F28:F349,B28:B349,F5,C28:C349,C11)</f>
        <v>0</v>
      </c>
      <c r="F11" s="188"/>
      <c r="G11" s="187"/>
      <c r="H11" s="209">
        <f>E11*2</f>
        <v>0</v>
      </c>
      <c r="I11" s="189"/>
    </row>
    <row r="12" spans="2:10" ht="15">
      <c r="B12" s="611"/>
      <c r="C12" s="207" t="s">
        <v>154</v>
      </c>
      <c r="D12" s="190" t="s">
        <v>35</v>
      </c>
      <c r="E12" s="203">
        <f>SUMIFS(F28:F349,B28:B349,F5,C28:C349,C12)</f>
        <v>0</v>
      </c>
      <c r="F12" s="188"/>
      <c r="G12" s="187"/>
      <c r="H12" s="209">
        <f>E12*2</f>
        <v>0</v>
      </c>
      <c r="I12" s="189"/>
    </row>
    <row r="13" spans="2:10" ht="18.75">
      <c r="B13" s="601" t="s">
        <v>178</v>
      </c>
      <c r="C13" s="602"/>
      <c r="D13" s="602"/>
      <c r="E13" s="602"/>
      <c r="F13" s="602"/>
      <c r="G13" s="602"/>
      <c r="H13" s="602"/>
      <c r="I13" s="603"/>
    </row>
    <row r="14" spans="2:10" ht="15" customHeight="1">
      <c r="B14" s="327"/>
      <c r="C14" s="185"/>
      <c r="D14" s="185"/>
      <c r="E14" s="201" t="s">
        <v>32</v>
      </c>
      <c r="F14" s="191"/>
      <c r="G14" s="201"/>
      <c r="H14" s="385"/>
      <c r="I14" s="186"/>
    </row>
    <row r="15" spans="2:10" ht="15" customHeight="1">
      <c r="B15" s="605" t="s">
        <v>153</v>
      </c>
      <c r="C15" s="210" t="s">
        <v>238</v>
      </c>
      <c r="D15" s="200"/>
      <c r="E15" s="202">
        <f>IF('Ročná správa-sumár'!E9&lt;0,0,'Ročná správa-sumár'!E9)</f>
        <v>0</v>
      </c>
      <c r="F15" s="185"/>
      <c r="G15" s="185"/>
      <c r="H15" s="185"/>
      <c r="I15" s="186"/>
    </row>
    <row r="16" spans="2:10" ht="15">
      <c r="B16" s="605"/>
      <c r="C16" s="480" t="s">
        <v>239</v>
      </c>
      <c r="D16" s="200"/>
      <c r="E16" s="202">
        <f>'Ročná správa-sumár'!I15</f>
        <v>0</v>
      </c>
      <c r="F16" s="185"/>
      <c r="G16" s="185"/>
      <c r="H16" s="386"/>
      <c r="I16" s="186"/>
    </row>
    <row r="17" spans="2:12" ht="15">
      <c r="B17" s="478"/>
      <c r="C17" s="480" t="s">
        <v>240</v>
      </c>
      <c r="D17" s="200"/>
      <c r="E17" s="202">
        <f>'Ročná správa-sumár'!I16</f>
        <v>0</v>
      </c>
      <c r="F17" s="185"/>
      <c r="G17" s="185"/>
      <c r="H17" s="386"/>
      <c r="I17" s="186"/>
    </row>
    <row r="18" spans="2:12" ht="15">
      <c r="B18" s="485"/>
      <c r="C18" s="205" t="s">
        <v>234</v>
      </c>
      <c r="D18" s="200"/>
      <c r="E18" s="202">
        <f>MIN(E15,IF('Ročná správa-sumár'!G15&lt;0,0,'Ročná správa-sumár'!G15))</f>
        <v>0</v>
      </c>
      <c r="F18" s="185"/>
      <c r="G18" s="185"/>
      <c r="H18" s="386"/>
      <c r="I18" s="186"/>
    </row>
    <row r="19" spans="2:12" ht="15">
      <c r="B19" s="478"/>
      <c r="C19" s="205" t="s">
        <v>232</v>
      </c>
      <c r="D19" s="200"/>
      <c r="E19" s="202">
        <f>MIN(E15/2,IF('Ročná správa-sumár'!E10&lt;0,0,'Ročná správa-sumár'!E10))</f>
        <v>0</v>
      </c>
      <c r="F19" s="185"/>
      <c r="G19" s="185"/>
      <c r="H19" s="386"/>
      <c r="I19" s="186"/>
    </row>
    <row r="20" spans="2:12" ht="15">
      <c r="B20" s="478"/>
      <c r="C20" s="205" t="s">
        <v>233</v>
      </c>
      <c r="D20" s="200"/>
      <c r="E20" s="202">
        <f>MIN((E15/2),IF('Ročná správa-sumár'!G16&lt;0,0,'Ročná správa-sumár'!G16))</f>
        <v>0</v>
      </c>
      <c r="F20" s="185"/>
      <c r="G20" s="185"/>
      <c r="H20" s="386"/>
      <c r="I20" s="186"/>
    </row>
    <row r="21" spans="2:12" ht="15">
      <c r="B21" s="604" t="s">
        <v>145</v>
      </c>
      <c r="C21" s="206" t="s">
        <v>217</v>
      </c>
      <c r="D21" s="208" t="s">
        <v>35</v>
      </c>
      <c r="E21" s="209">
        <f>SUMIFS(F28:F357,B28:B357,F6,C28:C357,C21)</f>
        <v>0</v>
      </c>
      <c r="F21" s="188"/>
      <c r="G21" s="187"/>
      <c r="H21" s="188"/>
      <c r="I21" s="189"/>
    </row>
    <row r="22" spans="2:12" ht="15">
      <c r="B22" s="604"/>
      <c r="C22" s="206" t="s">
        <v>218</v>
      </c>
      <c r="D22" s="208" t="s">
        <v>35</v>
      </c>
      <c r="E22" s="209">
        <f>SUMIFS(F28:F357,B28:B357,F6,C28:C357,C22)</f>
        <v>0</v>
      </c>
      <c r="F22" s="188"/>
      <c r="G22" s="187"/>
      <c r="H22" s="188"/>
      <c r="I22" s="189"/>
    </row>
    <row r="23" spans="2:12" ht="15">
      <c r="B23" s="604"/>
      <c r="C23" s="206" t="s">
        <v>165</v>
      </c>
      <c r="D23" s="208" t="s">
        <v>35</v>
      </c>
      <c r="E23" s="209">
        <f>SUMIFS(F28:F357,B28:B357,F6,C28:C357,C23)</f>
        <v>0</v>
      </c>
      <c r="F23" s="188"/>
      <c r="G23" s="187"/>
      <c r="H23" s="188"/>
      <c r="I23" s="189"/>
    </row>
    <row r="24" spans="2:12" ht="15">
      <c r="B24" s="604"/>
      <c r="C24" s="206" t="s">
        <v>166</v>
      </c>
      <c r="D24" s="208" t="s">
        <v>35</v>
      </c>
      <c r="E24" s="209">
        <f>SUMIFS(F28:F357,B28:B357,F6,C28:C357,C24)</f>
        <v>0</v>
      </c>
      <c r="F24" s="188"/>
      <c r="G24" s="187"/>
      <c r="H24" s="188"/>
      <c r="I24" s="189"/>
      <c r="L24" s="486"/>
    </row>
    <row r="25" spans="2:12" ht="15">
      <c r="B25" s="604"/>
      <c r="C25" s="206" t="s">
        <v>154</v>
      </c>
      <c r="D25" s="190" t="s">
        <v>35</v>
      </c>
      <c r="E25" s="203">
        <f>SUMIFS(F28:F357,B28:B357,F6,C28:C357,C25)</f>
        <v>0</v>
      </c>
      <c r="F25" s="188"/>
      <c r="G25" s="187"/>
      <c r="H25" s="188"/>
      <c r="I25" s="189"/>
    </row>
    <row r="26" spans="2:12" ht="15" customHeight="1">
      <c r="B26" s="294" t="s">
        <v>82</v>
      </c>
      <c r="C26" s="298" t="s">
        <v>148</v>
      </c>
      <c r="D26" s="295"/>
      <c r="E26" s="296"/>
      <c r="F26" s="295"/>
      <c r="G26" s="596"/>
      <c r="H26" s="596"/>
      <c r="I26" s="597"/>
    </row>
    <row r="27" spans="2:12" ht="15">
      <c r="B27" s="384" t="s">
        <v>144</v>
      </c>
      <c r="C27" s="300" t="s">
        <v>81</v>
      </c>
      <c r="D27" s="301"/>
      <c r="E27" s="304" t="s">
        <v>28</v>
      </c>
      <c r="F27" s="302"/>
      <c r="G27" s="621" t="s">
        <v>141</v>
      </c>
      <c r="H27" s="621"/>
      <c r="I27" s="622"/>
      <c r="J27" s="204"/>
    </row>
    <row r="28" spans="2:12">
      <c r="B28" s="615"/>
      <c r="C28" s="192" t="str">
        <f>IF(B28=B27,C7,"")</f>
        <v/>
      </c>
      <c r="D28" s="192" t="str">
        <f>IFERROR(VLOOKUP(C28,C7:D12,2,0),"")</f>
        <v/>
      </c>
      <c r="E28" s="505"/>
      <c r="F28" s="193">
        <f t="shared" ref="F28:F49" si="0">E28</f>
        <v>0</v>
      </c>
      <c r="G28" s="606"/>
      <c r="H28" s="606"/>
      <c r="I28" s="607"/>
    </row>
    <row r="29" spans="2:12">
      <c r="B29" s="616"/>
      <c r="C29" s="194" t="str">
        <f>IF(B29=B27,C7,"")</f>
        <v/>
      </c>
      <c r="D29" s="194" t="str">
        <f>IFERROR(VLOOKUP(C29,C7:D12,2,0),"")</f>
        <v/>
      </c>
      <c r="E29" s="506"/>
      <c r="F29" s="195">
        <f t="shared" si="0"/>
        <v>0</v>
      </c>
      <c r="G29" s="608"/>
      <c r="H29" s="608"/>
      <c r="I29" s="609"/>
    </row>
    <row r="30" spans="2:12">
      <c r="B30" s="617"/>
      <c r="C30" s="192" t="str">
        <f>IF(B30=B27,C7,"")</f>
        <v/>
      </c>
      <c r="D30" s="192" t="str">
        <f>IFERROR(VLOOKUP(C30,C7:D12,2,0),"")</f>
        <v/>
      </c>
      <c r="E30" s="505"/>
      <c r="F30" s="193">
        <f t="shared" si="0"/>
        <v>0</v>
      </c>
      <c r="G30" s="606"/>
      <c r="H30" s="606"/>
      <c r="I30" s="607"/>
    </row>
    <row r="31" spans="2:12">
      <c r="B31" s="616"/>
      <c r="C31" s="194" t="str">
        <f>IF(B31=B27,C7,"")</f>
        <v/>
      </c>
      <c r="D31" s="194" t="str">
        <f>IFERROR(VLOOKUP(C31,C7:D12,2,0),"")</f>
        <v/>
      </c>
      <c r="E31" s="506"/>
      <c r="F31" s="195">
        <f t="shared" si="0"/>
        <v>0</v>
      </c>
      <c r="G31" s="608"/>
      <c r="H31" s="608"/>
      <c r="I31" s="609"/>
    </row>
    <row r="32" spans="2:12">
      <c r="B32" s="617"/>
      <c r="C32" s="192" t="str">
        <f>IF(B32=B27,C7,"")</f>
        <v/>
      </c>
      <c r="D32" s="192" t="str">
        <f>IFERROR(VLOOKUP(C32,C7:D12,2,0),"")</f>
        <v/>
      </c>
      <c r="E32" s="505"/>
      <c r="F32" s="193">
        <f t="shared" si="0"/>
        <v>0</v>
      </c>
      <c r="G32" s="606"/>
      <c r="H32" s="606"/>
      <c r="I32" s="607"/>
    </row>
    <row r="33" spans="2:9">
      <c r="B33" s="616"/>
      <c r="C33" s="194" t="str">
        <f>IF(B33=B27,C7,"")</f>
        <v/>
      </c>
      <c r="D33" s="194" t="str">
        <f>IFERROR(VLOOKUP(C33,C7:D12,2,0),"")</f>
        <v/>
      </c>
      <c r="E33" s="506"/>
      <c r="F33" s="195">
        <f t="shared" si="0"/>
        <v>0</v>
      </c>
      <c r="G33" s="608"/>
      <c r="H33" s="608"/>
      <c r="I33" s="609"/>
    </row>
    <row r="34" spans="2:9">
      <c r="B34" s="617"/>
      <c r="C34" s="192" t="str">
        <f>IF(B34=B27,C7,"")</f>
        <v/>
      </c>
      <c r="D34" s="192" t="str">
        <f>IFERROR(VLOOKUP(C34,C7:D12,2,0),"")</f>
        <v/>
      </c>
      <c r="E34" s="505"/>
      <c r="F34" s="193">
        <f t="shared" si="0"/>
        <v>0</v>
      </c>
      <c r="G34" s="606"/>
      <c r="H34" s="606"/>
      <c r="I34" s="607"/>
    </row>
    <row r="35" spans="2:9">
      <c r="B35" s="616"/>
      <c r="C35" s="194" t="str">
        <f>IF(B35=B27,C7,"")</f>
        <v/>
      </c>
      <c r="D35" s="194" t="str">
        <f>IFERROR(VLOOKUP(C35,C7:D12,2,0),"")</f>
        <v/>
      </c>
      <c r="E35" s="506"/>
      <c r="F35" s="195">
        <f t="shared" si="0"/>
        <v>0</v>
      </c>
      <c r="G35" s="608"/>
      <c r="H35" s="608"/>
      <c r="I35" s="609"/>
    </row>
    <row r="36" spans="2:9">
      <c r="B36" s="617"/>
      <c r="C36" s="192" t="str">
        <f>IF(B36=B27,C7,"")</f>
        <v/>
      </c>
      <c r="D36" s="192" t="str">
        <f>IFERROR(VLOOKUP(C36,C7:D12,2,0),"")</f>
        <v/>
      </c>
      <c r="E36" s="505"/>
      <c r="F36" s="193">
        <f t="shared" si="0"/>
        <v>0</v>
      </c>
      <c r="G36" s="606"/>
      <c r="H36" s="606"/>
      <c r="I36" s="607"/>
    </row>
    <row r="37" spans="2:9">
      <c r="B37" s="616"/>
      <c r="C37" s="194" t="str">
        <f>IF(B37=B27,C7,"")</f>
        <v/>
      </c>
      <c r="D37" s="194" t="str">
        <f>IFERROR(VLOOKUP(C37,C7:D12,2,0),"")</f>
        <v/>
      </c>
      <c r="E37" s="506"/>
      <c r="F37" s="195">
        <f t="shared" si="0"/>
        <v>0</v>
      </c>
      <c r="G37" s="608"/>
      <c r="H37" s="608"/>
      <c r="I37" s="609"/>
    </row>
    <row r="38" spans="2:9">
      <c r="B38" s="617"/>
      <c r="C38" s="192" t="str">
        <f>IF(B38=B27,C7,"")</f>
        <v/>
      </c>
      <c r="D38" s="192" t="str">
        <f>IFERROR(VLOOKUP(C38,C7:D12,2,0),"")</f>
        <v/>
      </c>
      <c r="E38" s="505"/>
      <c r="F38" s="193">
        <f t="shared" si="0"/>
        <v>0</v>
      </c>
      <c r="G38" s="606"/>
      <c r="H38" s="606"/>
      <c r="I38" s="607"/>
    </row>
    <row r="39" spans="2:9">
      <c r="B39" s="616"/>
      <c r="C39" s="194"/>
      <c r="D39" s="194" t="str">
        <f>IFERROR(VLOOKUP(C39,C7:D12,2,0),"")</f>
        <v/>
      </c>
      <c r="E39" s="506"/>
      <c r="F39" s="195">
        <f t="shared" si="0"/>
        <v>0</v>
      </c>
      <c r="G39" s="608"/>
      <c r="H39" s="608"/>
      <c r="I39" s="609"/>
    </row>
    <row r="40" spans="2:9">
      <c r="B40" s="617"/>
      <c r="C40" s="192" t="str">
        <f>IF(B40=B27,C7,"")</f>
        <v/>
      </c>
      <c r="D40" s="192" t="str">
        <f>IFERROR(VLOOKUP(C40,C7:D12,2,0),"")</f>
        <v/>
      </c>
      <c r="E40" s="505"/>
      <c r="F40" s="193">
        <f t="shared" si="0"/>
        <v>0</v>
      </c>
      <c r="G40" s="606"/>
      <c r="H40" s="606"/>
      <c r="I40" s="607"/>
    </row>
    <row r="41" spans="2:9">
      <c r="B41" s="616"/>
      <c r="C41" s="194" t="str">
        <f>IF(B41=B27,C7,"")</f>
        <v/>
      </c>
      <c r="D41" s="194" t="str">
        <f>IFERROR(VLOOKUP(C41,C7:D12,2,0),"")</f>
        <v/>
      </c>
      <c r="E41" s="506"/>
      <c r="F41" s="195">
        <f t="shared" si="0"/>
        <v>0</v>
      </c>
      <c r="G41" s="608"/>
      <c r="H41" s="608"/>
      <c r="I41" s="609"/>
    </row>
    <row r="42" spans="2:9">
      <c r="B42" s="617"/>
      <c r="C42" s="192" t="str">
        <f>IF(B42=B27,C7,"")</f>
        <v/>
      </c>
      <c r="D42" s="192" t="str">
        <f>IFERROR(VLOOKUP(C42,C7:D12,2,0),"")</f>
        <v/>
      </c>
      <c r="E42" s="505"/>
      <c r="F42" s="193">
        <f t="shared" si="0"/>
        <v>0</v>
      </c>
      <c r="G42" s="606"/>
      <c r="H42" s="606"/>
      <c r="I42" s="607"/>
    </row>
    <row r="43" spans="2:9">
      <c r="B43" s="616"/>
      <c r="C43" s="194" t="str">
        <f>IF(B43=B27,C7,"")</f>
        <v/>
      </c>
      <c r="D43" s="194" t="str">
        <f>IFERROR(VLOOKUP(C43,C7:D12,2,0),"")</f>
        <v/>
      </c>
      <c r="E43" s="506"/>
      <c r="F43" s="195">
        <f t="shared" si="0"/>
        <v>0</v>
      </c>
      <c r="G43" s="608"/>
      <c r="H43" s="608"/>
      <c r="I43" s="609"/>
    </row>
    <row r="44" spans="2:9">
      <c r="B44" s="617"/>
      <c r="C44" s="192" t="str">
        <f>IF(B44=B27,C7,"")</f>
        <v/>
      </c>
      <c r="D44" s="192" t="str">
        <f>IFERROR(VLOOKUP(C44,C7:D12,2,0),"")</f>
        <v/>
      </c>
      <c r="E44" s="505"/>
      <c r="F44" s="193">
        <f t="shared" si="0"/>
        <v>0</v>
      </c>
      <c r="G44" s="606"/>
      <c r="H44" s="606"/>
      <c r="I44" s="607"/>
    </row>
    <row r="45" spans="2:9">
      <c r="B45" s="616"/>
      <c r="C45" s="194" t="str">
        <f>IF(B45=B27,C7,"")</f>
        <v/>
      </c>
      <c r="D45" s="194" t="str">
        <f>IFERROR(VLOOKUP(C45,C7:D12,2,0),"")</f>
        <v/>
      </c>
      <c r="E45" s="506"/>
      <c r="F45" s="195">
        <f t="shared" si="0"/>
        <v>0</v>
      </c>
      <c r="G45" s="608"/>
      <c r="H45" s="608"/>
      <c r="I45" s="609"/>
    </row>
    <row r="46" spans="2:9">
      <c r="B46" s="617"/>
      <c r="C46" s="192" t="str">
        <f>IF(B46=B27,C7,"")</f>
        <v/>
      </c>
      <c r="D46" s="192" t="str">
        <f>IFERROR(VLOOKUP(C46,C7:D12,2,0),"")</f>
        <v/>
      </c>
      <c r="E46" s="505"/>
      <c r="F46" s="193">
        <f t="shared" si="0"/>
        <v>0</v>
      </c>
      <c r="G46" s="606"/>
      <c r="H46" s="606"/>
      <c r="I46" s="607"/>
    </row>
    <row r="47" spans="2:9">
      <c r="B47" s="616"/>
      <c r="C47" s="194" t="str">
        <f>IF(B47=B27,C7,"")</f>
        <v/>
      </c>
      <c r="D47" s="194" t="str">
        <f>IFERROR(VLOOKUP(C47,C7:D12,2,0),"")</f>
        <v/>
      </c>
      <c r="E47" s="506"/>
      <c r="F47" s="195">
        <f t="shared" si="0"/>
        <v>0</v>
      </c>
      <c r="G47" s="608"/>
      <c r="H47" s="608"/>
      <c r="I47" s="609"/>
    </row>
    <row r="48" spans="2:9">
      <c r="B48" s="617"/>
      <c r="C48" s="192" t="str">
        <f>IF(B48=B27,C7,"")</f>
        <v/>
      </c>
      <c r="D48" s="192" t="str">
        <f>IFERROR(VLOOKUP(C48,C7:D12,2,0),"")</f>
        <v/>
      </c>
      <c r="E48" s="505"/>
      <c r="F48" s="193">
        <f t="shared" si="0"/>
        <v>0</v>
      </c>
      <c r="G48" s="606"/>
      <c r="H48" s="606"/>
      <c r="I48" s="607"/>
    </row>
    <row r="49" spans="2:9">
      <c r="B49" s="616"/>
      <c r="C49" s="194" t="str">
        <f>IF(B49=B27,C7,"")</f>
        <v/>
      </c>
      <c r="D49" s="194" t="str">
        <f>IFERROR(VLOOKUP(C49,C7:D12,2,0),"")</f>
        <v/>
      </c>
      <c r="E49" s="506"/>
      <c r="F49" s="195">
        <f t="shared" si="0"/>
        <v>0</v>
      </c>
      <c r="G49" s="608"/>
      <c r="H49" s="608"/>
      <c r="I49" s="609"/>
    </row>
    <row r="50" spans="2:9" ht="18.75">
      <c r="B50" s="294" t="s">
        <v>82</v>
      </c>
      <c r="C50" s="298" t="s">
        <v>179</v>
      </c>
      <c r="D50" s="295"/>
      <c r="E50" s="296"/>
      <c r="F50" s="295"/>
      <c r="G50" s="596"/>
      <c r="H50" s="596"/>
      <c r="I50" s="597"/>
    </row>
    <row r="51" spans="2:9" ht="15">
      <c r="B51" s="299" t="s">
        <v>142</v>
      </c>
      <c r="C51" s="300" t="s">
        <v>81</v>
      </c>
      <c r="D51" s="301"/>
      <c r="E51" s="303" t="s">
        <v>28</v>
      </c>
      <c r="F51" s="306"/>
      <c r="G51" s="303" t="s">
        <v>143</v>
      </c>
      <c r="H51" s="619" t="s">
        <v>33</v>
      </c>
      <c r="I51" s="620" t="s">
        <v>30</v>
      </c>
    </row>
    <row r="52" spans="2:9">
      <c r="B52" s="617"/>
      <c r="C52" s="510"/>
      <c r="D52" s="192" t="str">
        <f>IFERROR(VLOOKUP(C52,C21:D25,2,0),"")</f>
        <v/>
      </c>
      <c r="E52" s="507"/>
      <c r="F52" s="192" t="e" cm="1">
        <f t="array" ref="F52">_xlfn.IFS(B52=F5,E52*1,B52=F6,E52*-1,B52=#REF!,E52*1,B52="",0)</f>
        <v>#REF!</v>
      </c>
      <c r="G52" s="510"/>
      <c r="H52" s="510"/>
      <c r="I52" s="511"/>
    </row>
    <row r="53" spans="2:9">
      <c r="B53" s="616"/>
      <c r="C53" s="512"/>
      <c r="D53" s="194" t="str">
        <f>IFERROR(VLOOKUP(C53,C21:D25,2,0),"")</f>
        <v/>
      </c>
      <c r="E53" s="508"/>
      <c r="F53" s="194" t="e" cm="1">
        <f t="array" ref="F53">_xlfn.IFS(B53=F5,E53*1,B53=F6,E53*-1,B53=#REF!,E53*1,B53="",0)</f>
        <v>#REF!</v>
      </c>
      <c r="G53" s="512"/>
      <c r="H53" s="512"/>
      <c r="I53" s="513"/>
    </row>
    <row r="54" spans="2:9">
      <c r="B54" s="617"/>
      <c r="C54" s="510"/>
      <c r="D54" s="192" t="str">
        <f>IFERROR(VLOOKUP(C54,C21:D25,2,0),"")</f>
        <v/>
      </c>
      <c r="E54" s="507"/>
      <c r="F54" s="192" t="e" cm="1">
        <f t="array" ref="F54">_xlfn.IFS(B54=F5,E54*1,B54=F6,E54*-1,B54=#REF!,E54*1,B54="",0)</f>
        <v>#REF!</v>
      </c>
      <c r="G54" s="510"/>
      <c r="H54" s="510"/>
      <c r="I54" s="511"/>
    </row>
    <row r="55" spans="2:9">
      <c r="B55" s="616"/>
      <c r="C55" s="512"/>
      <c r="D55" s="194" t="str">
        <f>IFERROR(VLOOKUP(C55,C21:D25,2,0),"")</f>
        <v/>
      </c>
      <c r="E55" s="508"/>
      <c r="F55" s="194" t="e" cm="1">
        <f t="array" ref="F55">_xlfn.IFS(B55=F5,E55*1,B55=F6,E55*-1,B55=#REF!,E55*1,B55="",0)</f>
        <v>#REF!</v>
      </c>
      <c r="G55" s="512"/>
      <c r="H55" s="512"/>
      <c r="I55" s="513"/>
    </row>
    <row r="56" spans="2:9">
      <c r="B56" s="617"/>
      <c r="C56" s="510"/>
      <c r="D56" s="192" t="str">
        <f>IFERROR(VLOOKUP(C56,C21:D25,2,0),"")</f>
        <v/>
      </c>
      <c r="E56" s="507"/>
      <c r="F56" s="192" t="e" cm="1">
        <f t="array" ref="F56">_xlfn.IFS(B56=F5,E56*1,B56=F6,E56*-1,B56=#REF!,E56*1,B56="",0)</f>
        <v>#REF!</v>
      </c>
      <c r="G56" s="510"/>
      <c r="H56" s="510"/>
      <c r="I56" s="511"/>
    </row>
    <row r="57" spans="2:9">
      <c r="B57" s="616"/>
      <c r="C57" s="512"/>
      <c r="D57" s="194" t="str">
        <f>IFERROR(VLOOKUP(C57,C21:D25,2,0),"")</f>
        <v/>
      </c>
      <c r="E57" s="508"/>
      <c r="F57" s="194" t="e" cm="1">
        <f t="array" ref="F57">_xlfn.IFS(B57=F5,E57*1,B57=F6,E57*-1,B57=#REF!,E57*1,B57="",0)</f>
        <v>#REF!</v>
      </c>
      <c r="G57" s="512"/>
      <c r="H57" s="512"/>
      <c r="I57" s="513"/>
    </row>
    <row r="58" spans="2:9">
      <c r="B58" s="617"/>
      <c r="C58" s="510"/>
      <c r="D58" s="192" t="str">
        <f>IFERROR(VLOOKUP(C58,C21:D25,2,0),"")</f>
        <v/>
      </c>
      <c r="E58" s="507"/>
      <c r="F58" s="192" t="e" cm="1">
        <f t="array" ref="F58">_xlfn.IFS(B58=F5,E58*1,B58=F6,E58*-1,B58=#REF!,E58*1,B58="",0)</f>
        <v>#REF!</v>
      </c>
      <c r="G58" s="510"/>
      <c r="H58" s="510"/>
      <c r="I58" s="511"/>
    </row>
    <row r="59" spans="2:9">
      <c r="B59" s="616"/>
      <c r="C59" s="512"/>
      <c r="D59" s="194" t="str">
        <f>IFERROR(VLOOKUP(C59,C21:D25,2,0),"")</f>
        <v/>
      </c>
      <c r="E59" s="508"/>
      <c r="F59" s="194" t="e" cm="1">
        <f t="array" ref="F59">_xlfn.IFS(B59=F5,E59*1,B59=F6,E59*-1,B59=#REF!,E59*1,B59="",0)</f>
        <v>#REF!</v>
      </c>
      <c r="G59" s="512"/>
      <c r="H59" s="512"/>
      <c r="I59" s="513"/>
    </row>
    <row r="60" spans="2:9">
      <c r="B60" s="617"/>
      <c r="C60" s="510"/>
      <c r="D60" s="192" t="str">
        <f>IFERROR(VLOOKUP(C60,C21:D25,2,0),"")</f>
        <v/>
      </c>
      <c r="E60" s="507"/>
      <c r="F60" s="192" t="e" cm="1">
        <f t="array" ref="F60">_xlfn.IFS(B60=F5,E60*1,B60=F6,E60*-1,B60=#REF!,E60*1,B60="",0)</f>
        <v>#REF!</v>
      </c>
      <c r="G60" s="510"/>
      <c r="H60" s="510"/>
      <c r="I60" s="511"/>
    </row>
    <row r="61" spans="2:9">
      <c r="B61" s="616"/>
      <c r="C61" s="512"/>
      <c r="D61" s="194" t="str">
        <f>IFERROR(VLOOKUP(C61,C21:D25,2,0),"")</f>
        <v/>
      </c>
      <c r="E61" s="508"/>
      <c r="F61" s="194" t="e" cm="1">
        <f t="array" ref="F61">_xlfn.IFS(B61=F5,E61*1,B61=F6,E61*-1,B61=#REF!,E61*1,B61="",0)</f>
        <v>#REF!</v>
      </c>
      <c r="G61" s="512"/>
      <c r="H61" s="512"/>
      <c r="I61" s="513"/>
    </row>
    <row r="62" spans="2:9">
      <c r="B62" s="617"/>
      <c r="C62" s="510"/>
      <c r="D62" s="192" t="str">
        <f>IFERROR(VLOOKUP(C62,C21:D25,2,0),"")</f>
        <v/>
      </c>
      <c r="E62" s="507"/>
      <c r="F62" s="192" t="e" cm="1">
        <f t="array" ref="F62">_xlfn.IFS(B62=F5,E62*1,B62=F6,E62*-1,B62=#REF!,E62*1,B62="",0)</f>
        <v>#REF!</v>
      </c>
      <c r="G62" s="510"/>
      <c r="H62" s="510"/>
      <c r="I62" s="511"/>
    </row>
    <row r="63" spans="2:9">
      <c r="B63" s="616"/>
      <c r="C63" s="512"/>
      <c r="D63" s="194" t="str">
        <f>IFERROR(VLOOKUP(C63,C21:D25,2,0),"")</f>
        <v/>
      </c>
      <c r="E63" s="508"/>
      <c r="F63" s="194" t="e" cm="1">
        <f t="array" ref="F63">_xlfn.IFS(B63=F5,E63*1,B63=F6,E63*-1,B63=#REF!,E63*1,B63="",0)</f>
        <v>#REF!</v>
      </c>
      <c r="G63" s="512"/>
      <c r="H63" s="512"/>
      <c r="I63" s="513"/>
    </row>
    <row r="64" spans="2:9">
      <c r="B64" s="617"/>
      <c r="C64" s="510"/>
      <c r="D64" s="192" t="str">
        <f>IFERROR(VLOOKUP(C64,C21:D25,2,0),"")</f>
        <v/>
      </c>
      <c r="E64" s="507"/>
      <c r="F64" s="192" t="e" cm="1">
        <f t="array" ref="F64">_xlfn.IFS(B64=F5,E64*1,B64=F6,E64*-1,B64=#REF!,E64*1,B64="",0)</f>
        <v>#REF!</v>
      </c>
      <c r="G64" s="510"/>
      <c r="H64" s="510"/>
      <c r="I64" s="511"/>
    </row>
    <row r="65" spans="2:9">
      <c r="B65" s="616"/>
      <c r="C65" s="512"/>
      <c r="D65" s="194" t="str">
        <f>IFERROR(VLOOKUP(C65,C21:D25,2,0),"")</f>
        <v/>
      </c>
      <c r="E65" s="508"/>
      <c r="F65" s="194" t="e" cm="1">
        <f t="array" ref="F65">_xlfn.IFS(B65=F5,E65*1,B65=F6,E65*-1,B65=#REF!,E65*1,B65="",0)</f>
        <v>#REF!</v>
      </c>
      <c r="G65" s="512"/>
      <c r="H65" s="512"/>
      <c r="I65" s="513"/>
    </row>
    <row r="66" spans="2:9">
      <c r="B66" s="617"/>
      <c r="C66" s="510"/>
      <c r="D66" s="192" t="str">
        <f>IFERROR(VLOOKUP(C66,C21:D25,2,0),"")</f>
        <v/>
      </c>
      <c r="E66" s="507"/>
      <c r="F66" s="192" t="e" cm="1">
        <f t="array" ref="F66">_xlfn.IFS(B66=F5,E66*1,B66=F6,E66*-1,B66=#REF!,E66*1,B66="",0)</f>
        <v>#REF!</v>
      </c>
      <c r="G66" s="510"/>
      <c r="H66" s="510"/>
      <c r="I66" s="511"/>
    </row>
    <row r="67" spans="2:9">
      <c r="B67" s="616"/>
      <c r="C67" s="512"/>
      <c r="D67" s="194" t="str">
        <f>IFERROR(VLOOKUP(C67,C21:D25,2,0),"")</f>
        <v/>
      </c>
      <c r="E67" s="508"/>
      <c r="F67" s="194" t="e" cm="1">
        <f t="array" ref="F67">_xlfn.IFS(B67=F5,E67*1,B67=F6,E67*-1,B67=#REF!,E67*1,B67="",0)</f>
        <v>#REF!</v>
      </c>
      <c r="G67" s="512"/>
      <c r="H67" s="512"/>
      <c r="I67" s="513"/>
    </row>
    <row r="68" spans="2:9">
      <c r="B68" s="617"/>
      <c r="C68" s="510"/>
      <c r="D68" s="192" t="str">
        <f>IFERROR(VLOOKUP(C68,C21:D25,2,0),"")</f>
        <v/>
      </c>
      <c r="E68" s="507"/>
      <c r="F68" s="192" t="e" cm="1">
        <f t="array" ref="F68">_xlfn.IFS(B68=F5,E68*1,B68=F6,E68*-1,B68=#REF!,E68*1,B68="",0)</f>
        <v>#REF!</v>
      </c>
      <c r="G68" s="510"/>
      <c r="H68" s="510"/>
      <c r="I68" s="511"/>
    </row>
    <row r="69" spans="2:9">
      <c r="B69" s="616"/>
      <c r="C69" s="512"/>
      <c r="D69" s="194" t="str">
        <f>IFERROR(VLOOKUP(C69,C21:D25,2,0),"")</f>
        <v/>
      </c>
      <c r="E69" s="508"/>
      <c r="F69" s="194" t="e" cm="1">
        <f t="array" ref="F69">_xlfn.IFS(B69=F5,E69*1,B69=F6,E69*-1,B69=#REF!,E69*1,B69="",0)</f>
        <v>#REF!</v>
      </c>
      <c r="G69" s="512"/>
      <c r="H69" s="512"/>
      <c r="I69" s="513"/>
    </row>
    <row r="70" spans="2:9">
      <c r="B70" s="617"/>
      <c r="C70" s="510"/>
      <c r="D70" s="192" t="str">
        <f>IFERROR(VLOOKUP(C70,C21:D25,2,0),"")</f>
        <v/>
      </c>
      <c r="E70" s="507"/>
      <c r="F70" s="192" t="e" cm="1">
        <f t="array" ref="F70">_xlfn.IFS(B70=F5,E70*1,B70=F6,E70*-1,B70=#REF!,E70*1,B70="",0)</f>
        <v>#REF!</v>
      </c>
      <c r="G70" s="510"/>
      <c r="H70" s="510"/>
      <c r="I70" s="511"/>
    </row>
    <row r="71" spans="2:9">
      <c r="B71" s="616"/>
      <c r="C71" s="512"/>
      <c r="D71" s="194" t="str">
        <f>IFERROR(VLOOKUP(C71,C21:D25,2,0),"")</f>
        <v/>
      </c>
      <c r="E71" s="508"/>
      <c r="F71" s="194" t="e" cm="1">
        <f t="array" ref="F71">_xlfn.IFS(B71=F5,E71*1,B71=F6,E71*-1,B71=#REF!,E71*1,B71="",0)</f>
        <v>#REF!</v>
      </c>
      <c r="G71" s="512"/>
      <c r="H71" s="512"/>
      <c r="I71" s="513"/>
    </row>
    <row r="72" spans="2:9">
      <c r="B72" s="617"/>
      <c r="C72" s="510"/>
      <c r="D72" s="192" t="str">
        <f>IFERROR(VLOOKUP(C72,C21:D25,2,0),"")</f>
        <v/>
      </c>
      <c r="E72" s="507"/>
      <c r="F72" s="192" t="e" cm="1">
        <f t="array" ref="F72">_xlfn.IFS(B72=F5,E72*1,B72=F6,E72*-1,B72=#REF!,E72*1,B72="",0)</f>
        <v>#REF!</v>
      </c>
      <c r="G72" s="510"/>
      <c r="H72" s="510"/>
      <c r="I72" s="511"/>
    </row>
    <row r="73" spans="2:9">
      <c r="B73" s="616"/>
      <c r="C73" s="512"/>
      <c r="D73" s="194" t="str">
        <f>IFERROR(VLOOKUP(C73,C21:D25,2,0),"")</f>
        <v/>
      </c>
      <c r="E73" s="508"/>
      <c r="F73" s="194" t="e" cm="1">
        <f t="array" ref="F73">_xlfn.IFS(B73=F5,E73*1,B73=F6,E73*-1,B73=#REF!,E73*1,B73="",0)</f>
        <v>#REF!</v>
      </c>
      <c r="G73" s="512"/>
      <c r="H73" s="512"/>
      <c r="I73" s="513"/>
    </row>
    <row r="74" spans="2:9">
      <c r="B74" s="617"/>
      <c r="C74" s="510"/>
      <c r="D74" s="192" t="str">
        <f>IFERROR(VLOOKUP(C74,C21:D25,2,0),"")</f>
        <v/>
      </c>
      <c r="E74" s="507"/>
      <c r="F74" s="192" t="e" cm="1">
        <f t="array" ref="F74">_xlfn.IFS(B74=F5,E74*1,B74=F6,E74*-1,B74=#REF!,E74*1,B74="",0)</f>
        <v>#REF!</v>
      </c>
      <c r="G74" s="510"/>
      <c r="H74" s="510"/>
      <c r="I74" s="511"/>
    </row>
    <row r="75" spans="2:9">
      <c r="B75" s="616"/>
      <c r="C75" s="512"/>
      <c r="D75" s="194" t="str">
        <f>IFERROR(VLOOKUP(C75,C21:D25,2,0),"")</f>
        <v/>
      </c>
      <c r="E75" s="508"/>
      <c r="F75" s="194" t="e" cm="1">
        <f t="array" ref="F75">_xlfn.IFS(B75=F5,E75*1,B75=F6,E75*-1,B75=#REF!,E75*1,B75="",0)</f>
        <v>#REF!</v>
      </c>
      <c r="G75" s="512"/>
      <c r="H75" s="512"/>
      <c r="I75" s="513"/>
    </row>
    <row r="76" spans="2:9">
      <c r="B76" s="617"/>
      <c r="C76" s="510"/>
      <c r="D76" s="192" t="str">
        <f>IFERROR(VLOOKUP(C76,C21:D25,2,0),"")</f>
        <v/>
      </c>
      <c r="E76" s="507"/>
      <c r="F76" s="192" t="e" cm="1">
        <f t="array" ref="F76">_xlfn.IFS(B76=F5,E76*1,B76=F6,E76*-1,B76=#REF!,E76*1,B76="",0)</f>
        <v>#REF!</v>
      </c>
      <c r="G76" s="510"/>
      <c r="H76" s="510"/>
      <c r="I76" s="511"/>
    </row>
    <row r="77" spans="2:9">
      <c r="B77" s="616"/>
      <c r="C77" s="512"/>
      <c r="D77" s="194" t="str">
        <f>IFERROR(VLOOKUP(C77,C21:D25,2,0),"")</f>
        <v/>
      </c>
      <c r="E77" s="508"/>
      <c r="F77" s="194" t="e" cm="1">
        <f t="array" ref="F77">_xlfn.IFS(B77=F5,E77*1,B77=F6,E77*-1,B77=#REF!,E77*1,B77="",0)</f>
        <v>#REF!</v>
      </c>
      <c r="G77" s="512"/>
      <c r="H77" s="512"/>
      <c r="I77" s="513"/>
    </row>
    <row r="78" spans="2:9">
      <c r="B78" s="617"/>
      <c r="C78" s="510"/>
      <c r="D78" s="192" t="str">
        <f>IFERROR(VLOOKUP(C78,C21:D25,2,0),"")</f>
        <v/>
      </c>
      <c r="E78" s="507"/>
      <c r="F78" s="192" t="e" cm="1">
        <f t="array" ref="F78">_xlfn.IFS(B78=F5,E78*1,B78=F6,E78*-1,B78=#REF!,E78*1,B78="",0)</f>
        <v>#REF!</v>
      </c>
      <c r="G78" s="510"/>
      <c r="H78" s="510"/>
      <c r="I78" s="511"/>
    </row>
    <row r="79" spans="2:9">
      <c r="B79" s="616"/>
      <c r="C79" s="512"/>
      <c r="D79" s="194" t="str">
        <f>IFERROR(VLOOKUP(C79,C21:D25,2,0),"")</f>
        <v/>
      </c>
      <c r="E79" s="508"/>
      <c r="F79" s="194" t="e" cm="1">
        <f t="array" ref="F79">_xlfn.IFS(B79=F5,E79*1,B79=F6,E79*-1,B79=#REF!,E79*1,B79="",0)</f>
        <v>#REF!</v>
      </c>
      <c r="G79" s="512"/>
      <c r="H79" s="512"/>
      <c r="I79" s="513"/>
    </row>
    <row r="80" spans="2:9">
      <c r="B80" s="617"/>
      <c r="C80" s="510"/>
      <c r="D80" s="192" t="str">
        <f>IFERROR(VLOOKUP(C80,C21:D25,2,0),"")</f>
        <v/>
      </c>
      <c r="E80" s="507"/>
      <c r="F80" s="192" t="e" cm="1">
        <f t="array" ref="F80">_xlfn.IFS(B80=F5,E80*1,B80=F6,E80*-1,B80=#REF!,E80*1,B80="",0)</f>
        <v>#REF!</v>
      </c>
      <c r="G80" s="510"/>
      <c r="H80" s="510"/>
      <c r="I80" s="511"/>
    </row>
    <row r="81" spans="2:9">
      <c r="B81" s="616"/>
      <c r="C81" s="512"/>
      <c r="D81" s="194" t="str">
        <f>IFERROR(VLOOKUP(C81,C21:D25,2,0),"")</f>
        <v/>
      </c>
      <c r="E81" s="508"/>
      <c r="F81" s="194" t="e" cm="1">
        <f t="array" ref="F81">_xlfn.IFS(B81=F5,E81*1,B81=F6,E81*-1,B81=#REF!,E81*1,B81="",0)</f>
        <v>#REF!</v>
      </c>
      <c r="G81" s="512"/>
      <c r="H81" s="512"/>
      <c r="I81" s="513"/>
    </row>
    <row r="82" spans="2:9">
      <c r="B82" s="617"/>
      <c r="C82" s="510"/>
      <c r="D82" s="192" t="str">
        <f>IFERROR(VLOOKUP(C82,C21:D25,2,0),"")</f>
        <v/>
      </c>
      <c r="E82" s="507"/>
      <c r="F82" s="192" t="e" cm="1">
        <f t="array" ref="F82">_xlfn.IFS(B82=F5,E82*1,B82=F6,E82*-1,B82=#REF!,E82*1,B82="",0)</f>
        <v>#REF!</v>
      </c>
      <c r="G82" s="510"/>
      <c r="H82" s="510"/>
      <c r="I82" s="511"/>
    </row>
    <row r="83" spans="2:9">
      <c r="B83" s="616"/>
      <c r="C83" s="512"/>
      <c r="D83" s="194" t="str">
        <f>IFERROR(VLOOKUP(C83,C21:D25,2,0),"")</f>
        <v/>
      </c>
      <c r="E83" s="508"/>
      <c r="F83" s="194" t="e" cm="1">
        <f t="array" ref="F83">_xlfn.IFS(B83=F5,E83*1,B83=F6,E83*-1,B83=#REF!,E83*1,B83="",0)</f>
        <v>#REF!</v>
      </c>
      <c r="G83" s="512"/>
      <c r="H83" s="512"/>
      <c r="I83" s="513"/>
    </row>
    <row r="84" spans="2:9">
      <c r="B84" s="617"/>
      <c r="C84" s="510"/>
      <c r="D84" s="192" t="str">
        <f>IFERROR(VLOOKUP(C84,C21:D25,2,0),"")</f>
        <v/>
      </c>
      <c r="E84" s="507"/>
      <c r="F84" s="192" t="e" cm="1">
        <f t="array" ref="F84">_xlfn.IFS(B84=F5,E84*1,B84=F6,E84*-1,B84=#REF!,E84*1,B84="",0)</f>
        <v>#REF!</v>
      </c>
      <c r="G84" s="510"/>
      <c r="H84" s="510"/>
      <c r="I84" s="511"/>
    </row>
    <row r="85" spans="2:9">
      <c r="B85" s="616"/>
      <c r="C85" s="512"/>
      <c r="D85" s="194" t="str">
        <f>IFERROR(VLOOKUP(C85,C21:D25,2,0),"")</f>
        <v/>
      </c>
      <c r="E85" s="508"/>
      <c r="F85" s="194" t="e" cm="1">
        <f t="array" ref="F85">_xlfn.IFS(B85=F5,E85*1,B85=F6,E85*-1,B85=#REF!,E85*1,B85="",0)</f>
        <v>#REF!</v>
      </c>
      <c r="G85" s="512"/>
      <c r="H85" s="512"/>
      <c r="I85" s="513"/>
    </row>
    <row r="86" spans="2:9">
      <c r="B86" s="617"/>
      <c r="C86" s="510"/>
      <c r="D86" s="192" t="str">
        <f>IFERROR(VLOOKUP(C86,C21:D25,2,0),"")</f>
        <v/>
      </c>
      <c r="E86" s="507"/>
      <c r="F86" s="192" t="e" cm="1">
        <f t="array" ref="F86">_xlfn.IFS(B86=F5,E86*1,B86=F6,E86*-1,B86=#REF!,E86*1,B86="",0)</f>
        <v>#REF!</v>
      </c>
      <c r="G86" s="510"/>
      <c r="H86" s="510"/>
      <c r="I86" s="511"/>
    </row>
    <row r="87" spans="2:9">
      <c r="B87" s="616"/>
      <c r="C87" s="512"/>
      <c r="D87" s="194" t="str">
        <f>IFERROR(VLOOKUP(C87,C21:D25,2,0),"")</f>
        <v/>
      </c>
      <c r="E87" s="508"/>
      <c r="F87" s="194" t="e" cm="1">
        <f t="array" ref="F87">_xlfn.IFS(B87=F5,E87*1,B87=F6,E87*-1,B87=#REF!,E87*1,B87="",0)</f>
        <v>#REF!</v>
      </c>
      <c r="G87" s="512"/>
      <c r="H87" s="512"/>
      <c r="I87" s="513"/>
    </row>
    <row r="88" spans="2:9">
      <c r="B88" s="617"/>
      <c r="C88" s="510"/>
      <c r="D88" s="192" t="str">
        <f>IFERROR(VLOOKUP(C88,C21:D25,2,0),"")</f>
        <v/>
      </c>
      <c r="E88" s="507"/>
      <c r="F88" s="192" t="e" cm="1">
        <f t="array" ref="F88">_xlfn.IFS(B88=F5,E88*1,B88=F6,E88*-1,B88=#REF!,E88*1,B88="",0)</f>
        <v>#REF!</v>
      </c>
      <c r="G88" s="510"/>
      <c r="H88" s="510"/>
      <c r="I88" s="511"/>
    </row>
    <row r="89" spans="2:9">
      <c r="B89" s="616"/>
      <c r="C89" s="512"/>
      <c r="D89" s="194" t="str">
        <f>IFERROR(VLOOKUP(C89,C21:D25,2,0),"")</f>
        <v/>
      </c>
      <c r="E89" s="508"/>
      <c r="F89" s="194" t="e" cm="1">
        <f t="array" ref="F89">_xlfn.IFS(B89=F5,E89*1,B89=F6,E89*-1,B89=#REF!,E89*1,B89="",0)</f>
        <v>#REF!</v>
      </c>
      <c r="G89" s="512"/>
      <c r="H89" s="512"/>
      <c r="I89" s="513"/>
    </row>
    <row r="90" spans="2:9">
      <c r="B90" s="617"/>
      <c r="C90" s="510"/>
      <c r="D90" s="192" t="str">
        <f>IFERROR(VLOOKUP(C90,C21:D25,2,0),"")</f>
        <v/>
      </c>
      <c r="E90" s="507"/>
      <c r="F90" s="192" t="e" cm="1">
        <f t="array" ref="F90">_xlfn.IFS(B90=F5,E90*1,B90=F6,E90*-1,B90=#REF!,E90*1,B90="",0)</f>
        <v>#REF!</v>
      </c>
      <c r="G90" s="510"/>
      <c r="H90" s="510"/>
      <c r="I90" s="511"/>
    </row>
    <row r="91" spans="2:9">
      <c r="B91" s="616"/>
      <c r="C91" s="512"/>
      <c r="D91" s="194" t="str">
        <f>IFERROR(VLOOKUP(C91,C21:D25,2,0),"")</f>
        <v/>
      </c>
      <c r="E91" s="508"/>
      <c r="F91" s="194" t="e" cm="1">
        <f t="array" ref="F91">_xlfn.IFS(B91=F5,E91*1,B91=F6,E91*-1,B91=#REF!,E91*1,B91="",0)</f>
        <v>#REF!</v>
      </c>
      <c r="G91" s="512"/>
      <c r="H91" s="512"/>
      <c r="I91" s="513"/>
    </row>
    <row r="92" spans="2:9">
      <c r="B92" s="617"/>
      <c r="C92" s="510"/>
      <c r="D92" s="192" t="str">
        <f>IFERROR(VLOOKUP(C92,C21:D25,2,0),"")</f>
        <v/>
      </c>
      <c r="E92" s="507"/>
      <c r="F92" s="192" t="e" cm="1">
        <f t="array" ref="F92">_xlfn.IFS(B92=F5,E92*1,B92=F6,E92*-1,B92=#REF!,E92*1,B92="",0)</f>
        <v>#REF!</v>
      </c>
      <c r="G92" s="510"/>
      <c r="H92" s="510"/>
      <c r="I92" s="511"/>
    </row>
    <row r="93" spans="2:9">
      <c r="B93" s="616"/>
      <c r="C93" s="512"/>
      <c r="D93" s="194" t="str">
        <f>IFERROR(VLOOKUP(C93,C21:D25,2,0),"")</f>
        <v/>
      </c>
      <c r="E93" s="508"/>
      <c r="F93" s="194" t="e" cm="1">
        <f t="array" ref="F93">_xlfn.IFS(B93=F5,E93*1,B93=F6,E93*-1,B93=#REF!,E93*1,B93="",0)</f>
        <v>#REF!</v>
      </c>
      <c r="G93" s="512"/>
      <c r="H93" s="512"/>
      <c r="I93" s="513"/>
    </row>
    <row r="94" spans="2:9">
      <c r="B94" s="617"/>
      <c r="C94" s="510"/>
      <c r="D94" s="192" t="str">
        <f>IFERROR(VLOOKUP(C94,C21:D25,2,0),"")</f>
        <v/>
      </c>
      <c r="E94" s="507"/>
      <c r="F94" s="192" t="e" cm="1">
        <f t="array" ref="F94">_xlfn.IFS(B94=F5,E94*1,B94=F6,E94*-1,B94=#REF!,E94*1,B94="",0)</f>
        <v>#REF!</v>
      </c>
      <c r="G94" s="510"/>
      <c r="H94" s="510"/>
      <c r="I94" s="511"/>
    </row>
    <row r="95" spans="2:9">
      <c r="B95" s="616"/>
      <c r="C95" s="512"/>
      <c r="D95" s="194" t="str">
        <f>IFERROR(VLOOKUP(C95,C21:D25,2,0),"")</f>
        <v/>
      </c>
      <c r="E95" s="508"/>
      <c r="F95" s="194" t="e" cm="1">
        <f t="array" ref="F95">_xlfn.IFS(B95=F5,E95*1,B95=F6,E95*-1,B95=#REF!,E95*1,B95="",0)</f>
        <v>#REF!</v>
      </c>
      <c r="G95" s="512"/>
      <c r="H95" s="512"/>
      <c r="I95" s="513"/>
    </row>
    <row r="96" spans="2:9">
      <c r="B96" s="617"/>
      <c r="C96" s="510"/>
      <c r="D96" s="192" t="str">
        <f>IFERROR(VLOOKUP(C96,C21:D25,2,0),"")</f>
        <v/>
      </c>
      <c r="E96" s="507"/>
      <c r="F96" s="192" t="e" cm="1">
        <f t="array" ref="F96">_xlfn.IFS(B96=F5,E96*1,B96=F6,E96*-1,B96=#REF!,E96*1,B96="",0)</f>
        <v>#REF!</v>
      </c>
      <c r="G96" s="510"/>
      <c r="H96" s="510"/>
      <c r="I96" s="511"/>
    </row>
    <row r="97" spans="2:9">
      <c r="B97" s="616"/>
      <c r="C97" s="512"/>
      <c r="D97" s="194" t="str">
        <f>IFERROR(VLOOKUP(C97,C21:D25,2,0),"")</f>
        <v/>
      </c>
      <c r="E97" s="508"/>
      <c r="F97" s="194" t="e" cm="1">
        <f t="array" ref="F97">_xlfn.IFS(B97=F5,E97*1,B97=F6,E97*-1,B97=#REF!,E97*1,B97="",0)</f>
        <v>#REF!</v>
      </c>
      <c r="G97" s="512"/>
      <c r="H97" s="512"/>
      <c r="I97" s="513"/>
    </row>
    <row r="98" spans="2:9">
      <c r="B98" s="617"/>
      <c r="C98" s="510"/>
      <c r="D98" s="192" t="str">
        <f>IFERROR(VLOOKUP(C98,C21:D25,2,0),"")</f>
        <v/>
      </c>
      <c r="E98" s="507"/>
      <c r="F98" s="192" t="e" cm="1">
        <f t="array" ref="F98">_xlfn.IFS(B98=F5,E98*1,B98=F6,E98*-1,B98=#REF!,E98*1,B98="",0)</f>
        <v>#REF!</v>
      </c>
      <c r="G98" s="510"/>
      <c r="H98" s="510"/>
      <c r="I98" s="511"/>
    </row>
    <row r="99" spans="2:9">
      <c r="B99" s="616"/>
      <c r="C99" s="512"/>
      <c r="D99" s="194" t="str">
        <f>IFERROR(VLOOKUP(C99,C21:D25,2,0),"")</f>
        <v/>
      </c>
      <c r="E99" s="508"/>
      <c r="F99" s="194" t="e" cm="1">
        <f t="array" ref="F99">_xlfn.IFS(B99=F5,E99*1,B99=F6,E99*-1,B99=#REF!,E99*1,B99="",0)</f>
        <v>#REF!</v>
      </c>
      <c r="G99" s="512"/>
      <c r="H99" s="512"/>
      <c r="I99" s="513"/>
    </row>
    <row r="100" spans="2:9">
      <c r="B100" s="617"/>
      <c r="C100" s="510"/>
      <c r="D100" s="192" t="str">
        <f>IFERROR(VLOOKUP(C100,C21:D25,2,0),"")</f>
        <v/>
      </c>
      <c r="E100" s="507"/>
      <c r="F100" s="192" t="e" cm="1">
        <f t="array" ref="F100">_xlfn.IFS(B100=F5,E100*1,B100=F6,E100*-1,B100=#REF!,E100*1,B100="",0)</f>
        <v>#REF!</v>
      </c>
      <c r="G100" s="510"/>
      <c r="H100" s="510"/>
      <c r="I100" s="511"/>
    </row>
    <row r="101" spans="2:9">
      <c r="B101" s="616"/>
      <c r="C101" s="512"/>
      <c r="D101" s="194" t="str">
        <f>IFERROR(VLOOKUP(C101,C21:D25,2,0),"")</f>
        <v/>
      </c>
      <c r="E101" s="508"/>
      <c r="F101" s="194" t="e" cm="1">
        <f t="array" ref="F101">_xlfn.IFS(B101=F5,E101*1,B101=F6,E101*-1,B101=#REF!,E101*1,B101="",0)</f>
        <v>#REF!</v>
      </c>
      <c r="G101" s="512"/>
      <c r="H101" s="512"/>
      <c r="I101" s="513"/>
    </row>
    <row r="102" spans="2:9">
      <c r="B102" s="617"/>
      <c r="C102" s="510"/>
      <c r="D102" s="192" t="str">
        <f>IFERROR(VLOOKUP(C102,C21:D25,2,0),"")</f>
        <v/>
      </c>
      <c r="E102" s="507"/>
      <c r="F102" s="192" t="e" cm="1">
        <f t="array" ref="F102">_xlfn.IFS(B102=F5,E102*1,B102=F6,E102*-1,B102=#REF!,E102*1,B102="",0)</f>
        <v>#REF!</v>
      </c>
      <c r="G102" s="510"/>
      <c r="H102" s="510"/>
      <c r="I102" s="511"/>
    </row>
    <row r="103" spans="2:9">
      <c r="B103" s="616"/>
      <c r="C103" s="512"/>
      <c r="D103" s="194" t="str">
        <f>IFERROR(VLOOKUP(C103,C21:D25,2,0),"")</f>
        <v/>
      </c>
      <c r="E103" s="508"/>
      <c r="F103" s="194" t="e" cm="1">
        <f t="array" ref="F103">_xlfn.IFS(B103=F5,E103*1,B103=F6,E103*-1,B103=#REF!,E103*1,B103="",0)</f>
        <v>#REF!</v>
      </c>
      <c r="G103" s="512"/>
      <c r="H103" s="512"/>
      <c r="I103" s="513"/>
    </row>
    <row r="104" spans="2:9">
      <c r="B104" s="617"/>
      <c r="C104" s="510"/>
      <c r="D104" s="192" t="str">
        <f>IFERROR(VLOOKUP(C104,C21:D25,2,0),"")</f>
        <v/>
      </c>
      <c r="E104" s="507"/>
      <c r="F104" s="192" t="e" cm="1">
        <f t="array" ref="F104">_xlfn.IFS(B104=F5,E104*1,B104=F6,E104*-1,B104=#REF!,E104*1,B104="",0)</f>
        <v>#REF!</v>
      </c>
      <c r="G104" s="510"/>
      <c r="H104" s="510"/>
      <c r="I104" s="511"/>
    </row>
    <row r="105" spans="2:9">
      <c r="B105" s="616"/>
      <c r="C105" s="512"/>
      <c r="D105" s="194" t="str">
        <f>IFERROR(VLOOKUP(C105,C21:D25,2,0),"")</f>
        <v/>
      </c>
      <c r="E105" s="508"/>
      <c r="F105" s="194" t="e" cm="1">
        <f t="array" ref="F105">_xlfn.IFS(B105=F5,E105*1,B105=F6,E105*-1,B105=#REF!,E105*1,B105="",0)</f>
        <v>#REF!</v>
      </c>
      <c r="G105" s="512"/>
      <c r="H105" s="512"/>
      <c r="I105" s="513"/>
    </row>
    <row r="106" spans="2:9">
      <c r="B106" s="617"/>
      <c r="C106" s="510"/>
      <c r="D106" s="192" t="str">
        <f>IFERROR(VLOOKUP(C106,C21:D25,2,0),"")</f>
        <v/>
      </c>
      <c r="E106" s="507"/>
      <c r="F106" s="192" t="e" cm="1">
        <f t="array" ref="F106">_xlfn.IFS(B106=F5,E106*1,B106=F6,E106*-1,B106=#REF!,E106*1,B106="",0)</f>
        <v>#REF!</v>
      </c>
      <c r="G106" s="510"/>
      <c r="H106" s="510"/>
      <c r="I106" s="511"/>
    </row>
    <row r="107" spans="2:9">
      <c r="B107" s="616"/>
      <c r="C107" s="512"/>
      <c r="D107" s="194" t="str">
        <f>IFERROR(VLOOKUP(C107,C21:D25,2,0),"")</f>
        <v/>
      </c>
      <c r="E107" s="508"/>
      <c r="F107" s="194" t="e" cm="1">
        <f t="array" ref="F107">_xlfn.IFS(B107=F5,E107*1,B107=F6,E107*-1,B107=#REF!,E107*1,B107="",0)</f>
        <v>#REF!</v>
      </c>
      <c r="G107" s="512"/>
      <c r="H107" s="512"/>
      <c r="I107" s="513"/>
    </row>
    <row r="108" spans="2:9">
      <c r="B108" s="617"/>
      <c r="C108" s="510"/>
      <c r="D108" s="192" t="str">
        <f>IFERROR(VLOOKUP(C108,C21:D25,2,0),"")</f>
        <v/>
      </c>
      <c r="E108" s="507"/>
      <c r="F108" s="192" t="e" cm="1">
        <f t="array" ref="F108">_xlfn.IFS(B108=F5,E108*1,B108=F6,E108*-1,B108=#REF!,E108*1,B108="",0)</f>
        <v>#REF!</v>
      </c>
      <c r="G108" s="510"/>
      <c r="H108" s="510"/>
      <c r="I108" s="511"/>
    </row>
    <row r="109" spans="2:9">
      <c r="B109" s="616"/>
      <c r="C109" s="512"/>
      <c r="D109" s="194" t="str">
        <f>IFERROR(VLOOKUP(C109,C21:D25,2,0),"")</f>
        <v/>
      </c>
      <c r="E109" s="508"/>
      <c r="F109" s="194" t="e" cm="1">
        <f t="array" ref="F109">_xlfn.IFS(B109=F5,E109*1,B109=F6,E109*-1,B109=#REF!,E109*1,B109="",0)</f>
        <v>#REF!</v>
      </c>
      <c r="G109" s="512"/>
      <c r="H109" s="512"/>
      <c r="I109" s="513"/>
    </row>
    <row r="110" spans="2:9">
      <c r="B110" s="617"/>
      <c r="C110" s="510"/>
      <c r="D110" s="192" t="str">
        <f>IFERROR(VLOOKUP(C110,C21:D25,2,0),"")</f>
        <v/>
      </c>
      <c r="E110" s="507"/>
      <c r="F110" s="192" t="e" cm="1">
        <f t="array" ref="F110">_xlfn.IFS(B110=F5,E110*1,B110=F6,E110*-1,B110=#REF!,E110*1,B110="",0)</f>
        <v>#REF!</v>
      </c>
      <c r="G110" s="510"/>
      <c r="H110" s="510"/>
      <c r="I110" s="511"/>
    </row>
    <row r="111" spans="2:9">
      <c r="B111" s="616"/>
      <c r="C111" s="512"/>
      <c r="D111" s="194" t="str">
        <f>IFERROR(VLOOKUP(C111,C21:D25,2,0),"")</f>
        <v/>
      </c>
      <c r="E111" s="508"/>
      <c r="F111" s="194" t="e" cm="1">
        <f t="array" ref="F111">_xlfn.IFS(B111=F5,E111*1,B111=F6,E111*-1,B111=#REF!,E111*1,B111="",0)</f>
        <v>#REF!</v>
      </c>
      <c r="G111" s="512"/>
      <c r="H111" s="512"/>
      <c r="I111" s="513"/>
    </row>
    <row r="112" spans="2:9">
      <c r="B112" s="617"/>
      <c r="C112" s="510"/>
      <c r="D112" s="192" t="str">
        <f>IFERROR(VLOOKUP(C112,C21:D25,2,0),"")</f>
        <v/>
      </c>
      <c r="E112" s="507"/>
      <c r="F112" s="192" t="e" cm="1">
        <f t="array" ref="F112">_xlfn.IFS(B112=F5,E112*1,B112=F6,E112*-1,B112=#REF!,E112*1,B112="",0)</f>
        <v>#REF!</v>
      </c>
      <c r="G112" s="510"/>
      <c r="H112" s="510"/>
      <c r="I112" s="511"/>
    </row>
    <row r="113" spans="2:9">
      <c r="B113" s="616"/>
      <c r="C113" s="512"/>
      <c r="D113" s="194" t="str">
        <f>IFERROR(VLOOKUP(C113,C21:D25,2,0),"")</f>
        <v/>
      </c>
      <c r="E113" s="508"/>
      <c r="F113" s="194" t="e" cm="1">
        <f t="array" ref="F113">_xlfn.IFS(B113=F5,E113*1,B113=F6,E113*-1,B113=#REF!,E113*1,B113="",0)</f>
        <v>#REF!</v>
      </c>
      <c r="G113" s="512"/>
      <c r="H113" s="512"/>
      <c r="I113" s="513"/>
    </row>
    <row r="114" spans="2:9">
      <c r="B114" s="617"/>
      <c r="C114" s="510"/>
      <c r="D114" s="192" t="str">
        <f>IFERROR(VLOOKUP(C114,C21:D25,2,0),"")</f>
        <v/>
      </c>
      <c r="E114" s="507"/>
      <c r="F114" s="192" t="e" cm="1">
        <f t="array" ref="F114">_xlfn.IFS(B114=F5,E114*1,B114=F6,E114*-1,B114=#REF!,E114*1,B114="",0)</f>
        <v>#REF!</v>
      </c>
      <c r="G114" s="510"/>
      <c r="H114" s="510"/>
      <c r="I114" s="511"/>
    </row>
    <row r="115" spans="2:9">
      <c r="B115" s="616"/>
      <c r="C115" s="512"/>
      <c r="D115" s="194" t="str">
        <f>IFERROR(VLOOKUP(C115,C21:D25,2,0),"")</f>
        <v/>
      </c>
      <c r="E115" s="508"/>
      <c r="F115" s="194" t="e" cm="1">
        <f t="array" ref="F115">_xlfn.IFS(B115=F5,E115*1,B115=F6,E115*-1,B115=#REF!,E115*1,B115="",0)</f>
        <v>#REF!</v>
      </c>
      <c r="G115" s="512"/>
      <c r="H115" s="512"/>
      <c r="I115" s="513"/>
    </row>
    <row r="116" spans="2:9">
      <c r="B116" s="617"/>
      <c r="C116" s="510"/>
      <c r="D116" s="192" t="str">
        <f>IFERROR(VLOOKUP(C116,C21:D25,2,0),"")</f>
        <v/>
      </c>
      <c r="E116" s="507"/>
      <c r="F116" s="192" t="e" cm="1">
        <f t="array" ref="F116">_xlfn.IFS(B116=F5,E116*1,B116=F6,E116*-1,B116=#REF!,E116*1,B116="",0)</f>
        <v>#REF!</v>
      </c>
      <c r="G116" s="510"/>
      <c r="H116" s="510"/>
      <c r="I116" s="511"/>
    </row>
    <row r="117" spans="2:9">
      <c r="B117" s="616"/>
      <c r="C117" s="512"/>
      <c r="D117" s="194" t="str">
        <f>IFERROR(VLOOKUP(C117,C21:D25,2,0),"")</f>
        <v/>
      </c>
      <c r="E117" s="508"/>
      <c r="F117" s="194" t="e" cm="1">
        <f t="array" ref="F117">_xlfn.IFS(B117=F5,E117*1,B117=F6,E117*-1,B117=#REF!,E117*1,B117="",0)</f>
        <v>#REF!</v>
      </c>
      <c r="G117" s="512"/>
      <c r="H117" s="512"/>
      <c r="I117" s="513"/>
    </row>
    <row r="118" spans="2:9">
      <c r="B118" s="617"/>
      <c r="C118" s="510"/>
      <c r="D118" s="192" t="str">
        <f>IFERROR(VLOOKUP(C118,C21:D25,2,0),"")</f>
        <v/>
      </c>
      <c r="E118" s="507"/>
      <c r="F118" s="192" t="e" cm="1">
        <f t="array" ref="F118">_xlfn.IFS(B118=F5,E118*1,B118=F6,E118*-1,B118=#REF!,E118*1,B118="",0)</f>
        <v>#REF!</v>
      </c>
      <c r="G118" s="510"/>
      <c r="H118" s="510"/>
      <c r="I118" s="511"/>
    </row>
    <row r="119" spans="2:9">
      <c r="B119" s="616"/>
      <c r="C119" s="512"/>
      <c r="D119" s="194" t="str">
        <f>IFERROR(VLOOKUP(C119,C21:D25,2,0),"")</f>
        <v/>
      </c>
      <c r="E119" s="508"/>
      <c r="F119" s="194" t="e" cm="1">
        <f t="array" ref="F119">_xlfn.IFS(B119=F5,E119*1,B119=F6,E119*-1,B119=#REF!,E119*1,B119="",0)</f>
        <v>#REF!</v>
      </c>
      <c r="G119" s="512"/>
      <c r="H119" s="512"/>
      <c r="I119" s="513"/>
    </row>
    <row r="120" spans="2:9">
      <c r="B120" s="617"/>
      <c r="C120" s="510"/>
      <c r="D120" s="192" t="str">
        <f>IFERROR(VLOOKUP(C120,C21:D25,2,0),"")</f>
        <v/>
      </c>
      <c r="E120" s="507"/>
      <c r="F120" s="192" t="e" cm="1">
        <f t="array" ref="F120">_xlfn.IFS(B120=F5,E120*1,B120=F6,E120*-1,B120=#REF!,E120*1,B120="",0)</f>
        <v>#REF!</v>
      </c>
      <c r="G120" s="510"/>
      <c r="H120" s="510"/>
      <c r="I120" s="511"/>
    </row>
    <row r="121" spans="2:9">
      <c r="B121" s="616"/>
      <c r="C121" s="512"/>
      <c r="D121" s="194" t="str">
        <f>IFERROR(VLOOKUP(C121,C21:D25,2,0),"")</f>
        <v/>
      </c>
      <c r="E121" s="508"/>
      <c r="F121" s="194" t="e" cm="1">
        <f t="array" ref="F121">_xlfn.IFS(B121=F5,E121*1,B121=F6,E121*-1,B121=#REF!,E121*1,B121="",0)</f>
        <v>#REF!</v>
      </c>
      <c r="G121" s="512"/>
      <c r="H121" s="512"/>
      <c r="I121" s="513"/>
    </row>
    <row r="122" spans="2:9">
      <c r="B122" s="617"/>
      <c r="C122" s="510"/>
      <c r="D122" s="192" t="str">
        <f>IFERROR(VLOOKUP(C122,C21:D25,2,0),"")</f>
        <v/>
      </c>
      <c r="E122" s="507"/>
      <c r="F122" s="192" t="e" cm="1">
        <f t="array" ref="F122">_xlfn.IFS(B122=F5,E122*1,B122=F6,E122*-1,B122=#REF!,E122*1,B122="",0)</f>
        <v>#REF!</v>
      </c>
      <c r="G122" s="510"/>
      <c r="H122" s="510"/>
      <c r="I122" s="511"/>
    </row>
    <row r="123" spans="2:9">
      <c r="B123" s="616"/>
      <c r="C123" s="512"/>
      <c r="D123" s="194" t="str">
        <f>IFERROR(VLOOKUP(C123,C21:D25,2,0),"")</f>
        <v/>
      </c>
      <c r="E123" s="508"/>
      <c r="F123" s="194" t="e" cm="1">
        <f t="array" ref="F123">_xlfn.IFS(B123=F5,E123*1,B123=F6,E123*-1,B123=#REF!,E123*1,B123="",0)</f>
        <v>#REF!</v>
      </c>
      <c r="G123" s="512"/>
      <c r="H123" s="512"/>
      <c r="I123" s="513"/>
    </row>
    <row r="124" spans="2:9">
      <c r="B124" s="617"/>
      <c r="C124" s="510"/>
      <c r="D124" s="192" t="str">
        <f>IFERROR(VLOOKUP(C124,C21:D25,2,0),"")</f>
        <v/>
      </c>
      <c r="E124" s="507"/>
      <c r="F124" s="192" t="e" cm="1">
        <f t="array" ref="F124">_xlfn.IFS(B124=F5,E124*1,B124=F6,E124*-1,B124=#REF!,E124*1,B124="",0)</f>
        <v>#REF!</v>
      </c>
      <c r="G124" s="510"/>
      <c r="H124" s="510"/>
      <c r="I124" s="511"/>
    </row>
    <row r="125" spans="2:9">
      <c r="B125" s="616"/>
      <c r="C125" s="512"/>
      <c r="D125" s="194" t="str">
        <f>IFERROR(VLOOKUP(C125,C21:D25,2,0),"")</f>
        <v/>
      </c>
      <c r="E125" s="508"/>
      <c r="F125" s="194" t="e" cm="1">
        <f t="array" ref="F125">_xlfn.IFS(B125=F5,E125*1,B125=F6,E125*-1,B125=#REF!,E125*1,B125="",0)</f>
        <v>#REF!</v>
      </c>
      <c r="G125" s="512"/>
      <c r="H125" s="512"/>
      <c r="I125" s="513"/>
    </row>
    <row r="126" spans="2:9">
      <c r="B126" s="617"/>
      <c r="C126" s="510"/>
      <c r="D126" s="192" t="str">
        <f>IFERROR(VLOOKUP(C126,C21:D25,2,0),"")</f>
        <v/>
      </c>
      <c r="E126" s="507"/>
      <c r="F126" s="192" t="e" cm="1">
        <f t="array" ref="F126">_xlfn.IFS(B126=F5,E126*1,B126=F6,E126*-1,B126=#REF!,E126*1,B126="",0)</f>
        <v>#REF!</v>
      </c>
      <c r="G126" s="510"/>
      <c r="H126" s="510"/>
      <c r="I126" s="511"/>
    </row>
    <row r="127" spans="2:9">
      <c r="B127" s="616"/>
      <c r="C127" s="512"/>
      <c r="D127" s="194" t="str">
        <f>IFERROR(VLOOKUP(C127,C21:D25,2,0),"")</f>
        <v/>
      </c>
      <c r="E127" s="508"/>
      <c r="F127" s="194" t="e" cm="1">
        <f t="array" ref="F127">_xlfn.IFS(B127=F5,E127*1,B127=F6,E127*-1,B127=#REF!,E127*1,B127="",0)</f>
        <v>#REF!</v>
      </c>
      <c r="G127" s="512"/>
      <c r="H127" s="512"/>
      <c r="I127" s="513"/>
    </row>
    <row r="128" spans="2:9">
      <c r="B128" s="617"/>
      <c r="C128" s="510"/>
      <c r="D128" s="192" t="str">
        <f>IFERROR(VLOOKUP(C128,C21:D25,2,0),"")</f>
        <v/>
      </c>
      <c r="E128" s="507"/>
      <c r="F128" s="192" t="e" cm="1">
        <f t="array" ref="F128">_xlfn.IFS(B128=F5,E128*1,B128=F6,E128*-1,B128=#REF!,E128*1,B128="",0)</f>
        <v>#REF!</v>
      </c>
      <c r="G128" s="510"/>
      <c r="H128" s="510"/>
      <c r="I128" s="511"/>
    </row>
    <row r="129" spans="2:9">
      <c r="B129" s="616"/>
      <c r="C129" s="512"/>
      <c r="D129" s="194" t="str">
        <f>IFERROR(VLOOKUP(C129,C21:D25,2,0),"")</f>
        <v/>
      </c>
      <c r="E129" s="508"/>
      <c r="F129" s="194" t="e" cm="1">
        <f t="array" ref="F129">_xlfn.IFS(B129=F5,E129*1,B129=F6,E129*-1,B129=#REF!,E129*1,B129="",0)</f>
        <v>#REF!</v>
      </c>
      <c r="G129" s="512"/>
      <c r="H129" s="512"/>
      <c r="I129" s="513"/>
    </row>
    <row r="130" spans="2:9">
      <c r="B130" s="617"/>
      <c r="C130" s="510"/>
      <c r="D130" s="192" t="str">
        <f>IFERROR(VLOOKUP(C130,C21:D25,2,0),"")</f>
        <v/>
      </c>
      <c r="E130" s="507"/>
      <c r="F130" s="192" t="e" cm="1">
        <f t="array" ref="F130">_xlfn.IFS(B130=F5,E130*1,B130=F6,E130*-1,B130=#REF!,E130*1,B130="",0)</f>
        <v>#REF!</v>
      </c>
      <c r="G130" s="510"/>
      <c r="H130" s="510"/>
      <c r="I130" s="511"/>
    </row>
    <row r="131" spans="2:9">
      <c r="B131" s="616"/>
      <c r="C131" s="512"/>
      <c r="D131" s="194" t="str">
        <f>IFERROR(VLOOKUP(C131,C21:D25,2,0),"")</f>
        <v/>
      </c>
      <c r="E131" s="508"/>
      <c r="F131" s="194" t="e" cm="1">
        <f t="array" ref="F131">_xlfn.IFS(B131=F5,E131*1,B131=F6,E131*-1,B131=#REF!,E131*1,B131="",0)</f>
        <v>#REF!</v>
      </c>
      <c r="G131" s="512"/>
      <c r="H131" s="512"/>
      <c r="I131" s="513"/>
    </row>
    <row r="132" spans="2:9">
      <c r="B132" s="617"/>
      <c r="C132" s="510"/>
      <c r="D132" s="192" t="str">
        <f>IFERROR(VLOOKUP(C132,C21:D25,2,0),"")</f>
        <v/>
      </c>
      <c r="E132" s="507"/>
      <c r="F132" s="192" t="e" cm="1">
        <f t="array" ref="F132">_xlfn.IFS(B132=F5,E132*1,B132=F6,E132*-1,B132=#REF!,E132*1,B132="",0)</f>
        <v>#REF!</v>
      </c>
      <c r="G132" s="510"/>
      <c r="H132" s="510"/>
      <c r="I132" s="511"/>
    </row>
    <row r="133" spans="2:9">
      <c r="B133" s="616"/>
      <c r="C133" s="512"/>
      <c r="D133" s="194" t="str">
        <f>IFERROR(VLOOKUP(C133,C21:D25,2,0),"")</f>
        <v/>
      </c>
      <c r="E133" s="508"/>
      <c r="F133" s="194" t="e" cm="1">
        <f t="array" ref="F133">_xlfn.IFS(B133=F5,E133*1,B133=F6,E133*-1,B133=#REF!,E133*1,B133="",0)</f>
        <v>#REF!</v>
      </c>
      <c r="G133" s="512"/>
      <c r="H133" s="512"/>
      <c r="I133" s="513"/>
    </row>
    <row r="134" spans="2:9">
      <c r="B134" s="617"/>
      <c r="C134" s="510"/>
      <c r="D134" s="192" t="str">
        <f>IFERROR(VLOOKUP(C134,C21:D25,2,0),"")</f>
        <v/>
      </c>
      <c r="E134" s="507"/>
      <c r="F134" s="192" t="e" cm="1">
        <f t="array" ref="F134">_xlfn.IFS(B134=F5,E134*1,B134=F6,E134*-1,B134=#REF!,E134*1,B134="",0)</f>
        <v>#REF!</v>
      </c>
      <c r="G134" s="510"/>
      <c r="H134" s="510"/>
      <c r="I134" s="511"/>
    </row>
    <row r="135" spans="2:9">
      <c r="B135" s="616"/>
      <c r="C135" s="512"/>
      <c r="D135" s="194" t="str">
        <f>IFERROR(VLOOKUP(C135,C21:D25,2,0),"")</f>
        <v/>
      </c>
      <c r="E135" s="508"/>
      <c r="F135" s="194" t="e" cm="1">
        <f t="array" ref="F135">_xlfn.IFS(B135=F5,E135*1,B135=F6,E135*-1,B135=#REF!,E135*1,B135="",0)</f>
        <v>#REF!</v>
      </c>
      <c r="G135" s="512"/>
      <c r="H135" s="512"/>
      <c r="I135" s="513"/>
    </row>
    <row r="136" spans="2:9">
      <c r="B136" s="617"/>
      <c r="C136" s="510"/>
      <c r="D136" s="192" t="str">
        <f>IFERROR(VLOOKUP(C136,C21:D25,2,0),"")</f>
        <v/>
      </c>
      <c r="E136" s="507"/>
      <c r="F136" s="192" t="e" cm="1">
        <f t="array" ref="F136">_xlfn.IFS(B136=F5,E136*1,B136=F6,E136*-1,B136=#REF!,E136*1,B136="",0)</f>
        <v>#REF!</v>
      </c>
      <c r="G136" s="510"/>
      <c r="H136" s="510"/>
      <c r="I136" s="511"/>
    </row>
    <row r="137" spans="2:9">
      <c r="B137" s="616"/>
      <c r="C137" s="512"/>
      <c r="D137" s="194" t="str">
        <f>IFERROR(VLOOKUP(C137,C21:D25,2,0),"")</f>
        <v/>
      </c>
      <c r="E137" s="508"/>
      <c r="F137" s="194" t="e" cm="1">
        <f t="array" ref="F137">_xlfn.IFS(B137=F5,E137*1,B137=F6,E137*-1,B137=#REF!,E137*1,B137="",0)</f>
        <v>#REF!</v>
      </c>
      <c r="G137" s="512"/>
      <c r="H137" s="512"/>
      <c r="I137" s="513"/>
    </row>
    <row r="138" spans="2:9">
      <c r="B138" s="617"/>
      <c r="C138" s="510"/>
      <c r="D138" s="192" t="str">
        <f>IFERROR(VLOOKUP(C138,C21:D25,2,0),"")</f>
        <v/>
      </c>
      <c r="E138" s="507"/>
      <c r="F138" s="192" t="e" cm="1">
        <f t="array" ref="F138">_xlfn.IFS(B138=F5,E138*1,B138=F6,E138*-1,B138=#REF!,E138*1,B138="",0)</f>
        <v>#REF!</v>
      </c>
      <c r="G138" s="510"/>
      <c r="H138" s="510"/>
      <c r="I138" s="511"/>
    </row>
    <row r="139" spans="2:9">
      <c r="B139" s="616"/>
      <c r="C139" s="512"/>
      <c r="D139" s="194" t="str">
        <f>IFERROR(VLOOKUP(C139,C21:D25,2,0),"")</f>
        <v/>
      </c>
      <c r="E139" s="508"/>
      <c r="F139" s="194" t="e" cm="1">
        <f t="array" ref="F139">_xlfn.IFS(B139=F5,E139*1,B139=F6,E139*-1,B139=#REF!,E139*1,B139="",0)</f>
        <v>#REF!</v>
      </c>
      <c r="G139" s="512"/>
      <c r="H139" s="512"/>
      <c r="I139" s="513"/>
    </row>
    <row r="140" spans="2:9">
      <c r="B140" s="617"/>
      <c r="C140" s="510"/>
      <c r="D140" s="192" t="str">
        <f>IFERROR(VLOOKUP(C140,C21:D25,2,0),"")</f>
        <v/>
      </c>
      <c r="E140" s="507"/>
      <c r="F140" s="192" t="e" cm="1">
        <f t="array" ref="F140">_xlfn.IFS(B140=F5,E140*1,B140=F6,E140*-1,B140=#REF!,E140*1,B140="",0)</f>
        <v>#REF!</v>
      </c>
      <c r="G140" s="510"/>
      <c r="H140" s="510"/>
      <c r="I140" s="511"/>
    </row>
    <row r="141" spans="2:9">
      <c r="B141" s="616"/>
      <c r="C141" s="512"/>
      <c r="D141" s="194" t="str">
        <f>IFERROR(VLOOKUP(C141,C21:D25,2,0),"")</f>
        <v/>
      </c>
      <c r="E141" s="508"/>
      <c r="F141" s="194" t="e" cm="1">
        <f t="array" ref="F141">_xlfn.IFS(B141=F5,E141*1,B141=F6,E141*-1,B141=#REF!,E141*1,B141="",0)</f>
        <v>#REF!</v>
      </c>
      <c r="G141" s="512"/>
      <c r="H141" s="512"/>
      <c r="I141" s="513"/>
    </row>
    <row r="142" spans="2:9">
      <c r="B142" s="617"/>
      <c r="C142" s="510"/>
      <c r="D142" s="192" t="str">
        <f>IFERROR(VLOOKUP(C142,C21:D25,2,0),"")</f>
        <v/>
      </c>
      <c r="E142" s="507"/>
      <c r="F142" s="192" t="e" cm="1">
        <f t="array" ref="F142">_xlfn.IFS(B142=F5,E142*1,B142=F6,E142*-1,B142=#REF!,E142*1,B142="",0)</f>
        <v>#REF!</v>
      </c>
      <c r="G142" s="510"/>
      <c r="H142" s="510"/>
      <c r="I142" s="511"/>
    </row>
    <row r="143" spans="2:9">
      <c r="B143" s="616"/>
      <c r="C143" s="512"/>
      <c r="D143" s="194" t="str">
        <f>IFERROR(VLOOKUP(C143,C21:D25,2,0),"")</f>
        <v/>
      </c>
      <c r="E143" s="508"/>
      <c r="F143" s="194" t="e" cm="1">
        <f t="array" ref="F143">_xlfn.IFS(B143=F5,E143*1,B143=F6,E143*-1,B143=#REF!,E143*1,B143="",0)</f>
        <v>#REF!</v>
      </c>
      <c r="G143" s="512"/>
      <c r="H143" s="512"/>
      <c r="I143" s="513"/>
    </row>
    <row r="144" spans="2:9">
      <c r="B144" s="617"/>
      <c r="C144" s="510"/>
      <c r="D144" s="192" t="str">
        <f>IFERROR(VLOOKUP(C144,C21:D25,2,0),"")</f>
        <v/>
      </c>
      <c r="E144" s="507"/>
      <c r="F144" s="192" t="e" cm="1">
        <f t="array" ref="F144">_xlfn.IFS(B144=F5,E144*1,B144=F6,E144*-1,B144=#REF!,E144*1,B144="",0)</f>
        <v>#REF!</v>
      </c>
      <c r="G144" s="510"/>
      <c r="H144" s="510"/>
      <c r="I144" s="511"/>
    </row>
    <row r="145" spans="2:9">
      <c r="B145" s="616"/>
      <c r="C145" s="512"/>
      <c r="D145" s="194" t="str">
        <f>IFERROR(VLOOKUP(C145,C21:D25,2,0),"")</f>
        <v/>
      </c>
      <c r="E145" s="508"/>
      <c r="F145" s="194" t="e" cm="1">
        <f t="array" ref="F145">_xlfn.IFS(B145=F5,E145*1,B145=F6,E145*-1,B145=#REF!,E145*1,B145="",0)</f>
        <v>#REF!</v>
      </c>
      <c r="G145" s="512"/>
      <c r="H145" s="512"/>
      <c r="I145" s="513"/>
    </row>
    <row r="146" spans="2:9">
      <c r="B146" s="617"/>
      <c r="C146" s="510"/>
      <c r="D146" s="192" t="str">
        <f>IFERROR(VLOOKUP(C146,C21:D25,2,0),"")</f>
        <v/>
      </c>
      <c r="E146" s="507"/>
      <c r="F146" s="192" t="e" cm="1">
        <f t="array" ref="F146">_xlfn.IFS(B146=F5,E146*1,B146=F6,E146*-1,B146=#REF!,E146*1,B146="",0)</f>
        <v>#REF!</v>
      </c>
      <c r="G146" s="510"/>
      <c r="H146" s="510"/>
      <c r="I146" s="511"/>
    </row>
    <row r="147" spans="2:9">
      <c r="B147" s="616"/>
      <c r="C147" s="512"/>
      <c r="D147" s="194" t="str">
        <f>IFERROR(VLOOKUP(C147,C21:D25,2,0),"")</f>
        <v/>
      </c>
      <c r="E147" s="508"/>
      <c r="F147" s="194" t="e" cm="1">
        <f t="array" ref="F147">_xlfn.IFS(B147=F5,E147*1,B147=F6,E147*-1,B147=#REF!,E147*1,B147="",0)</f>
        <v>#REF!</v>
      </c>
      <c r="G147" s="512"/>
      <c r="H147" s="512"/>
      <c r="I147" s="513"/>
    </row>
    <row r="148" spans="2:9">
      <c r="B148" s="617"/>
      <c r="C148" s="510"/>
      <c r="D148" s="192" t="str">
        <f>IFERROR(VLOOKUP(C148,C21:D25,2,0),"")</f>
        <v/>
      </c>
      <c r="E148" s="507"/>
      <c r="F148" s="192" t="e" cm="1">
        <f t="array" ref="F148">_xlfn.IFS(B148=F5,E148*1,B148=F6,E148*-1,B148=#REF!,E148*1,B148="",0)</f>
        <v>#REF!</v>
      </c>
      <c r="G148" s="510"/>
      <c r="H148" s="510"/>
      <c r="I148" s="511"/>
    </row>
    <row r="149" spans="2:9">
      <c r="B149" s="616"/>
      <c r="C149" s="512"/>
      <c r="D149" s="194" t="str">
        <f>IFERROR(VLOOKUP(C149,C21:D25,2,0),"")</f>
        <v/>
      </c>
      <c r="E149" s="508"/>
      <c r="F149" s="194" t="e" cm="1">
        <f t="array" ref="F149">_xlfn.IFS(B149=F5,E149*1,B149=F6,E149*-1,B149=#REF!,E149*1,B149="",0)</f>
        <v>#REF!</v>
      </c>
      <c r="G149" s="512"/>
      <c r="H149" s="512"/>
      <c r="I149" s="513"/>
    </row>
    <row r="150" spans="2:9">
      <c r="B150" s="617"/>
      <c r="C150" s="510"/>
      <c r="D150" s="192" t="str">
        <f>IFERROR(VLOOKUP(C150,C21:D25,2,0),"")</f>
        <v/>
      </c>
      <c r="E150" s="507"/>
      <c r="F150" s="192" t="e" cm="1">
        <f t="array" ref="F150">_xlfn.IFS(B150=F5,E150*1,B150=F6,E150*-1,B150=#REF!,E150*1,B150="",0)</f>
        <v>#REF!</v>
      </c>
      <c r="G150" s="510"/>
      <c r="H150" s="510"/>
      <c r="I150" s="511"/>
    </row>
    <row r="151" spans="2:9">
      <c r="B151" s="616"/>
      <c r="C151" s="512"/>
      <c r="D151" s="194" t="str">
        <f>IFERROR(VLOOKUP(C151,C21:D25,2,0),"")</f>
        <v/>
      </c>
      <c r="E151" s="508"/>
      <c r="F151" s="194" t="e" cm="1">
        <f t="array" ref="F151">_xlfn.IFS(B151=F5,E151*1,B151=F6,E151*-1,B151=#REF!,E151*1,B151="",0)</f>
        <v>#REF!</v>
      </c>
      <c r="G151" s="512"/>
      <c r="H151" s="512"/>
      <c r="I151" s="513"/>
    </row>
    <row r="152" spans="2:9">
      <c r="B152" s="617"/>
      <c r="C152" s="510"/>
      <c r="D152" s="192" t="str">
        <f>IFERROR(VLOOKUP(C152,C21:D25,2,0),"")</f>
        <v/>
      </c>
      <c r="E152" s="507"/>
      <c r="F152" s="192" t="e" cm="1">
        <f t="array" ref="F152">_xlfn.IFS(B152=F5,E152*1,B152=F6,E152*-1,B152=#REF!,E152*1,B152="",0)</f>
        <v>#REF!</v>
      </c>
      <c r="G152" s="510"/>
      <c r="H152" s="510"/>
      <c r="I152" s="511"/>
    </row>
    <row r="153" spans="2:9">
      <c r="B153" s="616"/>
      <c r="C153" s="512"/>
      <c r="D153" s="194" t="str">
        <f>IFERROR(VLOOKUP(C153,C21:D25,2,0),"")</f>
        <v/>
      </c>
      <c r="E153" s="508"/>
      <c r="F153" s="194" t="e" cm="1">
        <f t="array" ref="F153">_xlfn.IFS(B153=F5,E153*1,B153=F6,E153*-1,B153=#REF!,E153*1,B153="",0)</f>
        <v>#REF!</v>
      </c>
      <c r="G153" s="512"/>
      <c r="H153" s="512"/>
      <c r="I153" s="513"/>
    </row>
    <row r="154" spans="2:9">
      <c r="B154" s="617"/>
      <c r="C154" s="510"/>
      <c r="D154" s="192" t="str">
        <f>IFERROR(VLOOKUP(C154,C21:D25,2,0),"")</f>
        <v/>
      </c>
      <c r="E154" s="507"/>
      <c r="F154" s="192" t="e" cm="1">
        <f t="array" ref="F154">_xlfn.IFS(B154=F5,E154*1,B154=F6,E154*-1,B154=#REF!,E154*1,B154="",0)</f>
        <v>#REF!</v>
      </c>
      <c r="G154" s="510"/>
      <c r="H154" s="510"/>
      <c r="I154" s="511"/>
    </row>
    <row r="155" spans="2:9">
      <c r="B155" s="616"/>
      <c r="C155" s="512"/>
      <c r="D155" s="194" t="str">
        <f>IFERROR(VLOOKUP(C155,C21:D25,2,0),"")</f>
        <v/>
      </c>
      <c r="E155" s="508"/>
      <c r="F155" s="194" t="e" cm="1">
        <f t="array" ref="F155">_xlfn.IFS(B155=F5,E155*1,B155=F6,E155*-1,B155=#REF!,E155*1,B155="",0)</f>
        <v>#REF!</v>
      </c>
      <c r="G155" s="512"/>
      <c r="H155" s="512"/>
      <c r="I155" s="513"/>
    </row>
    <row r="156" spans="2:9">
      <c r="B156" s="617"/>
      <c r="C156" s="510"/>
      <c r="D156" s="192" t="str">
        <f>IFERROR(VLOOKUP(C156,C21:D25,2,0),"")</f>
        <v/>
      </c>
      <c r="E156" s="507"/>
      <c r="F156" s="192" t="e" cm="1">
        <f t="array" ref="F156">_xlfn.IFS(B156=F5,E156*1,B156=F6,E156*-1,B156=#REF!,E156*1,B156="",0)</f>
        <v>#REF!</v>
      </c>
      <c r="G156" s="510"/>
      <c r="H156" s="510"/>
      <c r="I156" s="511"/>
    </row>
    <row r="157" spans="2:9">
      <c r="B157" s="616"/>
      <c r="C157" s="512"/>
      <c r="D157" s="194" t="str">
        <f>IFERROR(VLOOKUP(C157,C21:D25,2,0),"")</f>
        <v/>
      </c>
      <c r="E157" s="508"/>
      <c r="F157" s="194" t="e" cm="1">
        <f t="array" ref="F157">_xlfn.IFS(B157=F5,E157*1,B157=F6,E157*-1,B157=#REF!,E157*1,B157="",0)</f>
        <v>#REF!</v>
      </c>
      <c r="G157" s="512"/>
      <c r="H157" s="512"/>
      <c r="I157" s="513"/>
    </row>
    <row r="158" spans="2:9">
      <c r="B158" s="617"/>
      <c r="C158" s="510"/>
      <c r="D158" s="192" t="str">
        <f>IFERROR(VLOOKUP(C158,C21:D25,2,0),"")</f>
        <v/>
      </c>
      <c r="E158" s="507"/>
      <c r="F158" s="192" t="e" cm="1">
        <f t="array" ref="F158">_xlfn.IFS(B158=F5,E158*1,B158=F6,E158*-1,B158=#REF!,E158*1,B158="",0)</f>
        <v>#REF!</v>
      </c>
      <c r="G158" s="510"/>
      <c r="H158" s="510"/>
      <c r="I158" s="511"/>
    </row>
    <row r="159" spans="2:9">
      <c r="B159" s="616"/>
      <c r="C159" s="512"/>
      <c r="D159" s="194" t="str">
        <f>IFERROR(VLOOKUP(C159,C21:D25,2,0),"")</f>
        <v/>
      </c>
      <c r="E159" s="508"/>
      <c r="F159" s="194" t="e" cm="1">
        <f t="array" ref="F159">_xlfn.IFS(B159=F5,E159*1,B159=F6,E159*-1,B159=#REF!,E159*1,B159="",0)</f>
        <v>#REF!</v>
      </c>
      <c r="G159" s="512"/>
      <c r="H159" s="512"/>
      <c r="I159" s="513"/>
    </row>
    <row r="160" spans="2:9">
      <c r="B160" s="617"/>
      <c r="C160" s="510"/>
      <c r="D160" s="192" t="str">
        <f>IFERROR(VLOOKUP(C160,C21:D25,2,0),"")</f>
        <v/>
      </c>
      <c r="E160" s="507"/>
      <c r="F160" s="192" t="e" cm="1">
        <f t="array" ref="F160">_xlfn.IFS(B160=F5,E160*1,B160=F6,E160*-1,B160=#REF!,E160*1,B160="",0)</f>
        <v>#REF!</v>
      </c>
      <c r="G160" s="510"/>
      <c r="H160" s="510"/>
      <c r="I160" s="511"/>
    </row>
    <row r="161" spans="2:9">
      <c r="B161" s="616"/>
      <c r="C161" s="512"/>
      <c r="D161" s="194" t="str">
        <f>IFERROR(VLOOKUP(C161,C21:D25,2,0),"")</f>
        <v/>
      </c>
      <c r="E161" s="508"/>
      <c r="F161" s="194" t="e" cm="1">
        <f t="array" ref="F161">_xlfn.IFS(B161=F5,E161*1,B161=F6,E161*-1,B161=#REF!,E161*1,B161="",0)</f>
        <v>#REF!</v>
      </c>
      <c r="G161" s="512"/>
      <c r="H161" s="512"/>
      <c r="I161" s="513"/>
    </row>
    <row r="162" spans="2:9">
      <c r="B162" s="617"/>
      <c r="C162" s="510"/>
      <c r="D162" s="192" t="str">
        <f>IFERROR(VLOOKUP(C162,C21:D25,2,0),"")</f>
        <v/>
      </c>
      <c r="E162" s="507"/>
      <c r="F162" s="192" t="e" cm="1">
        <f t="array" ref="F162">_xlfn.IFS(B162=F5,E162*1,B162=F6,E162*-1,B162=#REF!,E162*1,B162="",0)</f>
        <v>#REF!</v>
      </c>
      <c r="G162" s="510"/>
      <c r="H162" s="510"/>
      <c r="I162" s="511"/>
    </row>
    <row r="163" spans="2:9">
      <c r="B163" s="616"/>
      <c r="C163" s="512"/>
      <c r="D163" s="194" t="str">
        <f>IFERROR(VLOOKUP(C163,C21:D25,2,0),"")</f>
        <v/>
      </c>
      <c r="E163" s="508"/>
      <c r="F163" s="194" t="e" cm="1">
        <f t="array" ref="F163">_xlfn.IFS(B163=F5,E163*1,B163=F6,E163*-1,B163=#REF!,E163*1,B163="",0)</f>
        <v>#REF!</v>
      </c>
      <c r="G163" s="512"/>
      <c r="H163" s="512"/>
      <c r="I163" s="513"/>
    </row>
    <row r="164" spans="2:9">
      <c r="B164" s="617"/>
      <c r="C164" s="510"/>
      <c r="D164" s="192" t="str">
        <f>IFERROR(VLOOKUP(C164,C21:D25,2,0),"")</f>
        <v/>
      </c>
      <c r="E164" s="507"/>
      <c r="F164" s="192" t="e" cm="1">
        <f t="array" ref="F164">_xlfn.IFS(B164=F5,E164*1,B164=F6,E164*-1,B164=#REF!,E164*1,B164="",0)</f>
        <v>#REF!</v>
      </c>
      <c r="G164" s="510"/>
      <c r="H164" s="510"/>
      <c r="I164" s="511"/>
    </row>
    <row r="165" spans="2:9">
      <c r="B165" s="616"/>
      <c r="C165" s="512"/>
      <c r="D165" s="194" t="str">
        <f>IFERROR(VLOOKUP(C165,C21:D25,2,0),"")</f>
        <v/>
      </c>
      <c r="E165" s="508"/>
      <c r="F165" s="194" t="e" cm="1">
        <f t="array" ref="F165">_xlfn.IFS(B165=F5,E165*1,B165=F6,E165*-1,B165=#REF!,E165*1,B165="",0)</f>
        <v>#REF!</v>
      </c>
      <c r="G165" s="512"/>
      <c r="H165" s="512"/>
      <c r="I165" s="513"/>
    </row>
    <row r="166" spans="2:9">
      <c r="B166" s="617"/>
      <c r="C166" s="510"/>
      <c r="D166" s="192" t="str">
        <f>IFERROR(VLOOKUP(C166,C21:D25,2,0),"")</f>
        <v/>
      </c>
      <c r="E166" s="507"/>
      <c r="F166" s="192" t="e" cm="1">
        <f t="array" ref="F166">_xlfn.IFS(B166=F5,E166*1,B166=F6,E166*-1,B166=#REF!,E166*1,B166="",0)</f>
        <v>#REF!</v>
      </c>
      <c r="G166" s="510"/>
      <c r="H166" s="510"/>
      <c r="I166" s="511"/>
    </row>
    <row r="167" spans="2:9">
      <c r="B167" s="616"/>
      <c r="C167" s="512"/>
      <c r="D167" s="194" t="str">
        <f>IFERROR(VLOOKUP(C167,C21:D25,2,0),"")</f>
        <v/>
      </c>
      <c r="E167" s="508"/>
      <c r="F167" s="194" t="e" cm="1">
        <f t="array" ref="F167">_xlfn.IFS(B167=F5,E167*1,B167=F6,E167*-1,B167=#REF!,E167*1,B167="",0)</f>
        <v>#REF!</v>
      </c>
      <c r="G167" s="512"/>
      <c r="H167" s="512"/>
      <c r="I167" s="513"/>
    </row>
    <row r="168" spans="2:9">
      <c r="B168" s="617"/>
      <c r="C168" s="510"/>
      <c r="D168" s="192" t="str">
        <f>IFERROR(VLOOKUP(C168,C21:D25,2,0),"")</f>
        <v/>
      </c>
      <c r="E168" s="507"/>
      <c r="F168" s="192" t="e" cm="1">
        <f t="array" ref="F168">_xlfn.IFS(B168=F5,E168*1,B168=F6,E168*-1,B168=#REF!,E168*1,B168="",0)</f>
        <v>#REF!</v>
      </c>
      <c r="G168" s="510"/>
      <c r="H168" s="510"/>
      <c r="I168" s="511"/>
    </row>
    <row r="169" spans="2:9">
      <c r="B169" s="616"/>
      <c r="C169" s="512"/>
      <c r="D169" s="194" t="str">
        <f>IFERROR(VLOOKUP(C169,C21:D25,2,0),"")</f>
        <v/>
      </c>
      <c r="E169" s="508"/>
      <c r="F169" s="194" t="e" cm="1">
        <f t="array" ref="F169">_xlfn.IFS(B169=F5,E169*1,B169=F6,E169*-1,B169=#REF!,E169*1,B169="",0)</f>
        <v>#REF!</v>
      </c>
      <c r="G169" s="512"/>
      <c r="H169" s="512"/>
      <c r="I169" s="513"/>
    </row>
    <row r="170" spans="2:9">
      <c r="B170" s="617"/>
      <c r="C170" s="510"/>
      <c r="D170" s="192" t="str">
        <f>IFERROR(VLOOKUP(C170,C21:D25,2,0),"")</f>
        <v/>
      </c>
      <c r="E170" s="507"/>
      <c r="F170" s="192" t="e" cm="1">
        <f t="array" ref="F170">_xlfn.IFS(B170=F5,E170*1,B170=F6,E170*-1,B170=#REF!,E170*1,B170="",0)</f>
        <v>#REF!</v>
      </c>
      <c r="G170" s="510"/>
      <c r="H170" s="510"/>
      <c r="I170" s="511"/>
    </row>
    <row r="171" spans="2:9">
      <c r="B171" s="616"/>
      <c r="C171" s="512"/>
      <c r="D171" s="194" t="str">
        <f>IFERROR(VLOOKUP(C171,C21:D25,2,0),"")</f>
        <v/>
      </c>
      <c r="E171" s="508"/>
      <c r="F171" s="194" t="e" cm="1">
        <f t="array" ref="F171">_xlfn.IFS(B171=F5,E171*1,B171=F6,E171*-1,B171=#REF!,E171*1,B171="",0)</f>
        <v>#REF!</v>
      </c>
      <c r="G171" s="512"/>
      <c r="H171" s="512"/>
      <c r="I171" s="513"/>
    </row>
    <row r="172" spans="2:9">
      <c r="B172" s="617"/>
      <c r="C172" s="510"/>
      <c r="D172" s="192" t="str">
        <f>IFERROR(VLOOKUP(C172,C21:D25,2,0),"")</f>
        <v/>
      </c>
      <c r="E172" s="507"/>
      <c r="F172" s="192" t="e" cm="1">
        <f t="array" ref="F172">_xlfn.IFS(B172=F5,E172*1,B172=F6,E172*-1,B172=#REF!,E172*1,B172="",0)</f>
        <v>#REF!</v>
      </c>
      <c r="G172" s="510"/>
      <c r="H172" s="510"/>
      <c r="I172" s="511"/>
    </row>
    <row r="173" spans="2:9">
      <c r="B173" s="616"/>
      <c r="C173" s="512"/>
      <c r="D173" s="194" t="str">
        <f>IFERROR(VLOOKUP(C173,C21:D25,2,0),"")</f>
        <v/>
      </c>
      <c r="E173" s="508"/>
      <c r="F173" s="194" t="e" cm="1">
        <f t="array" ref="F173">_xlfn.IFS(B173=F5,E173*1,B173=F6,E173*-1,B173=#REF!,E173*1,B173="",0)</f>
        <v>#REF!</v>
      </c>
      <c r="G173" s="512"/>
      <c r="H173" s="512"/>
      <c r="I173" s="513"/>
    </row>
    <row r="174" spans="2:9">
      <c r="B174" s="617"/>
      <c r="C174" s="510"/>
      <c r="D174" s="192" t="str">
        <f>IFERROR(VLOOKUP(C174,C21:D25,2,0),"")</f>
        <v/>
      </c>
      <c r="E174" s="507"/>
      <c r="F174" s="192" t="e" cm="1">
        <f t="array" ref="F174">_xlfn.IFS(B174=F5,E174*1,B174=F6,E174*-1,B174=#REF!,E174*1,B174="",0)</f>
        <v>#REF!</v>
      </c>
      <c r="G174" s="510"/>
      <c r="H174" s="510"/>
      <c r="I174" s="511"/>
    </row>
    <row r="175" spans="2:9">
      <c r="B175" s="616"/>
      <c r="C175" s="512"/>
      <c r="D175" s="194" t="str">
        <f>IFERROR(VLOOKUP(C175,C21:D25,2,0),"")</f>
        <v/>
      </c>
      <c r="E175" s="508"/>
      <c r="F175" s="194" t="e" cm="1">
        <f t="array" ref="F175">_xlfn.IFS(B175=F5,E175*1,B175=F6,E175*-1,B175=#REF!,E175*1,B175="",0)</f>
        <v>#REF!</v>
      </c>
      <c r="G175" s="512"/>
      <c r="H175" s="512"/>
      <c r="I175" s="513"/>
    </row>
    <row r="176" spans="2:9">
      <c r="B176" s="617"/>
      <c r="C176" s="510"/>
      <c r="D176" s="192" t="str">
        <f>IFERROR(VLOOKUP(C176,C21:D25,2,0),"")</f>
        <v/>
      </c>
      <c r="E176" s="507"/>
      <c r="F176" s="192" t="e" cm="1">
        <f t="array" ref="F176">_xlfn.IFS(B176=F5,E176*1,B176=F6,E176*-1,B176=#REF!,E176*1,B176="",0)</f>
        <v>#REF!</v>
      </c>
      <c r="G176" s="510"/>
      <c r="H176" s="510"/>
      <c r="I176" s="511"/>
    </row>
    <row r="177" spans="2:9">
      <c r="B177" s="616"/>
      <c r="C177" s="512"/>
      <c r="D177" s="194" t="str">
        <f>IFERROR(VLOOKUP(C177,C21:D25,2,0),"")</f>
        <v/>
      </c>
      <c r="E177" s="508"/>
      <c r="F177" s="194" t="e" cm="1">
        <f t="array" ref="F177">_xlfn.IFS(B177=F5,E177*1,B177=F6,E177*-1,B177=#REF!,E177*1,B177="",0)</f>
        <v>#REF!</v>
      </c>
      <c r="G177" s="512"/>
      <c r="H177" s="512"/>
      <c r="I177" s="513"/>
    </row>
    <row r="178" spans="2:9">
      <c r="B178" s="617"/>
      <c r="C178" s="510"/>
      <c r="D178" s="192" t="str">
        <f>IFERROR(VLOOKUP(C178,C21:D25,2,0),"")</f>
        <v/>
      </c>
      <c r="E178" s="507"/>
      <c r="F178" s="192" t="e" cm="1">
        <f t="array" ref="F178">_xlfn.IFS(B178=F5,E178*1,B178=F6,E178*-1,B178=#REF!,E178*1,B178="",0)</f>
        <v>#REF!</v>
      </c>
      <c r="G178" s="510"/>
      <c r="H178" s="510"/>
      <c r="I178" s="511"/>
    </row>
    <row r="179" spans="2:9">
      <c r="B179" s="616"/>
      <c r="C179" s="512"/>
      <c r="D179" s="194" t="str">
        <f>IFERROR(VLOOKUP(C179,C21:D25,2,0),"")</f>
        <v/>
      </c>
      <c r="E179" s="508"/>
      <c r="F179" s="194" t="e" cm="1">
        <f t="array" ref="F179">_xlfn.IFS(B179=F5,E179*1,B179=F6,E179*-1,B179=#REF!,E179*1,B179="",0)</f>
        <v>#REF!</v>
      </c>
      <c r="G179" s="512"/>
      <c r="H179" s="512"/>
      <c r="I179" s="513"/>
    </row>
    <row r="180" spans="2:9">
      <c r="B180" s="617"/>
      <c r="C180" s="510"/>
      <c r="D180" s="192" t="str">
        <f>IFERROR(VLOOKUP(C180,C21:D25,2,0),"")</f>
        <v/>
      </c>
      <c r="E180" s="507"/>
      <c r="F180" s="192" t="e" cm="1">
        <f t="array" ref="F180">_xlfn.IFS(B180=F5,E180*1,B180=F6,E180*-1,B180=#REF!,E180*1,B180="",0)</f>
        <v>#REF!</v>
      </c>
      <c r="G180" s="510"/>
      <c r="H180" s="510"/>
      <c r="I180" s="511"/>
    </row>
    <row r="181" spans="2:9">
      <c r="B181" s="616"/>
      <c r="C181" s="512"/>
      <c r="D181" s="194" t="str">
        <f>IFERROR(VLOOKUP(C181,C21:D25,2,0),"")</f>
        <v/>
      </c>
      <c r="E181" s="508"/>
      <c r="F181" s="194" t="e" cm="1">
        <f t="array" ref="F181">_xlfn.IFS(B181=F5,E181*1,B181=F6,E181*-1,B181=#REF!,E181*1,B181="",0)</f>
        <v>#REF!</v>
      </c>
      <c r="G181" s="512"/>
      <c r="H181" s="512"/>
      <c r="I181" s="513"/>
    </row>
    <row r="182" spans="2:9">
      <c r="B182" s="617"/>
      <c r="C182" s="510"/>
      <c r="D182" s="192" t="str">
        <f>IFERROR(VLOOKUP(C182,C21:D25,2,0),"")</f>
        <v/>
      </c>
      <c r="E182" s="507"/>
      <c r="F182" s="192" t="e" cm="1">
        <f t="array" ref="F182">_xlfn.IFS(B182=F5,E182*1,B182=F6,E182*-1,B182=#REF!,E182*1,B182="",0)</f>
        <v>#REF!</v>
      </c>
      <c r="G182" s="510"/>
      <c r="H182" s="510"/>
      <c r="I182" s="511"/>
    </row>
    <row r="183" spans="2:9">
      <c r="B183" s="616"/>
      <c r="C183" s="512"/>
      <c r="D183" s="194" t="str">
        <f>IFERROR(VLOOKUP(C183,C21:D25,2,0),"")</f>
        <v/>
      </c>
      <c r="E183" s="508"/>
      <c r="F183" s="194" t="e" cm="1">
        <f t="array" ref="F183">_xlfn.IFS(B183=F5,E183*1,B183=F6,E183*-1,B183=#REF!,E183*1,B183="",0)</f>
        <v>#REF!</v>
      </c>
      <c r="G183" s="512"/>
      <c r="H183" s="512"/>
      <c r="I183" s="513"/>
    </row>
    <row r="184" spans="2:9">
      <c r="B184" s="617"/>
      <c r="C184" s="510"/>
      <c r="D184" s="192" t="str">
        <f>IFERROR(VLOOKUP(C184,C21:D25,2,0),"")</f>
        <v/>
      </c>
      <c r="E184" s="507"/>
      <c r="F184" s="192" t="e" cm="1">
        <f t="array" ref="F184">_xlfn.IFS(B184=F5,E184*1,B184=F6,E184*-1,B184=#REF!,E184*1,B184="",0)</f>
        <v>#REF!</v>
      </c>
      <c r="G184" s="510"/>
      <c r="H184" s="510"/>
      <c r="I184" s="511"/>
    </row>
    <row r="185" spans="2:9">
      <c r="B185" s="616"/>
      <c r="C185" s="512"/>
      <c r="D185" s="194" t="str">
        <f>IFERROR(VLOOKUP(C185,C21:D25,2,0),"")</f>
        <v/>
      </c>
      <c r="E185" s="508"/>
      <c r="F185" s="194" t="e" cm="1">
        <f t="array" ref="F185">_xlfn.IFS(B185=F5,E185*1,B185=F6,E185*-1,B185=#REF!,E185*1,B185="",0)</f>
        <v>#REF!</v>
      </c>
      <c r="G185" s="512"/>
      <c r="H185" s="512"/>
      <c r="I185" s="513"/>
    </row>
    <row r="186" spans="2:9">
      <c r="B186" s="617"/>
      <c r="C186" s="510"/>
      <c r="D186" s="192" t="str">
        <f>IFERROR(VLOOKUP(C186,C21:D25,2,0),"")</f>
        <v/>
      </c>
      <c r="E186" s="507"/>
      <c r="F186" s="192" t="e" cm="1">
        <f t="array" ref="F186">_xlfn.IFS(B186=F5,E186*1,B186=F6,E186*-1,B186=#REF!,E186*1,B186="",0)</f>
        <v>#REF!</v>
      </c>
      <c r="G186" s="510"/>
      <c r="H186" s="510"/>
      <c r="I186" s="511"/>
    </row>
    <row r="187" spans="2:9">
      <c r="B187" s="616"/>
      <c r="C187" s="512"/>
      <c r="D187" s="194" t="str">
        <f>IFERROR(VLOOKUP(C187,C21:D25,2,0),"")</f>
        <v/>
      </c>
      <c r="E187" s="508"/>
      <c r="F187" s="194" t="e" cm="1">
        <f t="array" ref="F187">_xlfn.IFS(B187=F5,E187*1,B187=F6,E187*-1,B187=#REF!,E187*1,B187="",0)</f>
        <v>#REF!</v>
      </c>
      <c r="G187" s="512"/>
      <c r="H187" s="512"/>
      <c r="I187" s="513"/>
    </row>
    <row r="188" spans="2:9">
      <c r="B188" s="617"/>
      <c r="C188" s="510"/>
      <c r="D188" s="192" t="str">
        <f>IFERROR(VLOOKUP(C188,C21:D25,2,0),"")</f>
        <v/>
      </c>
      <c r="E188" s="507"/>
      <c r="F188" s="192" t="e" cm="1">
        <f t="array" ref="F188">_xlfn.IFS(B188=F5,E188*1,B188=F6,E188*-1,B188=#REF!,E188*1,B188="",0)</f>
        <v>#REF!</v>
      </c>
      <c r="G188" s="510"/>
      <c r="H188" s="510"/>
      <c r="I188" s="511"/>
    </row>
    <row r="189" spans="2:9">
      <c r="B189" s="616"/>
      <c r="C189" s="512"/>
      <c r="D189" s="194" t="str">
        <f>IFERROR(VLOOKUP(C189,C21:D25,2,0),"")</f>
        <v/>
      </c>
      <c r="E189" s="508"/>
      <c r="F189" s="194" t="e" cm="1">
        <f t="array" ref="F189">_xlfn.IFS(B189=F5,E189*1,B189=F6,E189*-1,B189=#REF!,E189*1,B189="",0)</f>
        <v>#REF!</v>
      </c>
      <c r="G189" s="512"/>
      <c r="H189" s="512"/>
      <c r="I189" s="513"/>
    </row>
    <row r="190" spans="2:9">
      <c r="B190" s="617"/>
      <c r="C190" s="510"/>
      <c r="D190" s="192" t="str">
        <f>IFERROR(VLOOKUP(C190,C21:D25,2,0),"")</f>
        <v/>
      </c>
      <c r="E190" s="507"/>
      <c r="F190" s="192" t="e" cm="1">
        <f t="array" ref="F190">_xlfn.IFS(B190=F5,E190*1,B190=F6,E190*-1,B190=#REF!,E190*1,B190="",0)</f>
        <v>#REF!</v>
      </c>
      <c r="G190" s="510"/>
      <c r="H190" s="510"/>
      <c r="I190" s="511"/>
    </row>
    <row r="191" spans="2:9">
      <c r="B191" s="616"/>
      <c r="C191" s="512"/>
      <c r="D191" s="194" t="str">
        <f>IFERROR(VLOOKUP(C191,C21:D25,2,0),"")</f>
        <v/>
      </c>
      <c r="E191" s="508"/>
      <c r="F191" s="194" t="e" cm="1">
        <f t="array" ref="F191">_xlfn.IFS(B191=F5,E191*1,B191=F6,E191*-1,B191=#REF!,E191*1,B191="",0)</f>
        <v>#REF!</v>
      </c>
      <c r="G191" s="512"/>
      <c r="H191" s="512"/>
      <c r="I191" s="513"/>
    </row>
    <row r="192" spans="2:9">
      <c r="B192" s="617"/>
      <c r="C192" s="510"/>
      <c r="D192" s="192" t="str">
        <f>IFERROR(VLOOKUP(C192,C21:D25,2,0),"")</f>
        <v/>
      </c>
      <c r="E192" s="507"/>
      <c r="F192" s="192" t="e" cm="1">
        <f t="array" ref="F192">_xlfn.IFS(B192=F5,E192*1,B192=F6,E192*-1,B192=#REF!,E192*1,B192="",0)</f>
        <v>#REF!</v>
      </c>
      <c r="G192" s="510"/>
      <c r="H192" s="510"/>
      <c r="I192" s="511"/>
    </row>
    <row r="193" spans="2:9">
      <c r="B193" s="616"/>
      <c r="C193" s="512"/>
      <c r="D193" s="194" t="str">
        <f>IFERROR(VLOOKUP(C193,C21:D25,2,0),"")</f>
        <v/>
      </c>
      <c r="E193" s="508"/>
      <c r="F193" s="194" t="e" cm="1">
        <f t="array" ref="F193">_xlfn.IFS(B193=F5,E193*1,B193=F6,E193*-1,B193=#REF!,E193*1,B193="",0)</f>
        <v>#REF!</v>
      </c>
      <c r="G193" s="512"/>
      <c r="H193" s="512"/>
      <c r="I193" s="513"/>
    </row>
    <row r="194" spans="2:9">
      <c r="B194" s="617"/>
      <c r="C194" s="510"/>
      <c r="D194" s="192" t="str">
        <f>IFERROR(VLOOKUP(C194,C21:D25,2,0),"")</f>
        <v/>
      </c>
      <c r="E194" s="507"/>
      <c r="F194" s="192" t="e" cm="1">
        <f t="array" ref="F194">_xlfn.IFS(B194=F5,E194*1,B194=F6,E194*-1,B194=#REF!,E194*1,B194="",0)</f>
        <v>#REF!</v>
      </c>
      <c r="G194" s="510"/>
      <c r="H194" s="510"/>
      <c r="I194" s="511"/>
    </row>
    <row r="195" spans="2:9">
      <c r="B195" s="616"/>
      <c r="C195" s="512"/>
      <c r="D195" s="194" t="str">
        <f>IFERROR(VLOOKUP(C195,C21:D25,2,0),"")</f>
        <v/>
      </c>
      <c r="E195" s="508"/>
      <c r="F195" s="194" t="e" cm="1">
        <f t="array" ref="F195">_xlfn.IFS(B195=F5,E195*1,B195=F6,E195*-1,B195=#REF!,E195*1,B195="",0)</f>
        <v>#REF!</v>
      </c>
      <c r="G195" s="512"/>
      <c r="H195" s="512"/>
      <c r="I195" s="513"/>
    </row>
    <row r="196" spans="2:9">
      <c r="B196" s="617"/>
      <c r="C196" s="510"/>
      <c r="D196" s="192" t="str">
        <f>IFERROR(VLOOKUP(C196,C21:D25,2,0),"")</f>
        <v/>
      </c>
      <c r="E196" s="507"/>
      <c r="F196" s="192" t="e" cm="1">
        <f t="array" ref="F196">_xlfn.IFS(B196=F5,E196*1,B196=F6,E196*-1,B196=#REF!,E196*1,B196="",0)</f>
        <v>#REF!</v>
      </c>
      <c r="G196" s="510"/>
      <c r="H196" s="510"/>
      <c r="I196" s="511"/>
    </row>
    <row r="197" spans="2:9">
      <c r="B197" s="616"/>
      <c r="C197" s="512"/>
      <c r="D197" s="194" t="str">
        <f>IFERROR(VLOOKUP(C197,C21:D25,2,0),"")</f>
        <v/>
      </c>
      <c r="E197" s="508"/>
      <c r="F197" s="194" t="e" cm="1">
        <f t="array" ref="F197">_xlfn.IFS(B197=F5,E197*1,B197=F6,E197*-1,B197=#REF!,E197*1,B197="",0)</f>
        <v>#REF!</v>
      </c>
      <c r="G197" s="512"/>
      <c r="H197" s="512"/>
      <c r="I197" s="513"/>
    </row>
    <row r="198" spans="2:9">
      <c r="B198" s="617"/>
      <c r="C198" s="510"/>
      <c r="D198" s="192" t="str">
        <f>IFERROR(VLOOKUP(C198,C21:D25,2,0),"")</f>
        <v/>
      </c>
      <c r="E198" s="507"/>
      <c r="F198" s="192" t="e" cm="1">
        <f t="array" ref="F198">_xlfn.IFS(B198=F5,E198*1,B198=F6,E198*-1,B198=#REF!,E198*1,B198="",0)</f>
        <v>#REF!</v>
      </c>
      <c r="G198" s="510"/>
      <c r="H198" s="510"/>
      <c r="I198" s="511"/>
    </row>
    <row r="199" spans="2:9">
      <c r="B199" s="616"/>
      <c r="C199" s="512"/>
      <c r="D199" s="194" t="str">
        <f>IFERROR(VLOOKUP(C199,C21:D25,2,0),"")</f>
        <v/>
      </c>
      <c r="E199" s="508"/>
      <c r="F199" s="194" t="e" cm="1">
        <f t="array" ref="F199">_xlfn.IFS(B199=F5,E199*1,B199=F6,E199*-1,B199=#REF!,E199*1,B199="",0)</f>
        <v>#REF!</v>
      </c>
      <c r="G199" s="512"/>
      <c r="H199" s="512"/>
      <c r="I199" s="513"/>
    </row>
    <row r="200" spans="2:9">
      <c r="B200" s="617"/>
      <c r="C200" s="510"/>
      <c r="D200" s="192" t="str">
        <f>IFERROR(VLOOKUP(C200,C21:D25,2,0),"")</f>
        <v/>
      </c>
      <c r="E200" s="507"/>
      <c r="F200" s="192" t="e" cm="1">
        <f t="array" ref="F200">_xlfn.IFS(B200=F5,E200*1,B200=F6,E200*-1,B200=#REF!,E200*1,B200="",0)</f>
        <v>#REF!</v>
      </c>
      <c r="G200" s="510"/>
      <c r="H200" s="510"/>
      <c r="I200" s="511"/>
    </row>
    <row r="201" spans="2:9">
      <c r="B201" s="616"/>
      <c r="C201" s="512"/>
      <c r="D201" s="194" t="str">
        <f>IFERROR(VLOOKUP(C201,C21:D25,2,0),"")</f>
        <v/>
      </c>
      <c r="E201" s="508"/>
      <c r="F201" s="194" t="e" cm="1">
        <f t="array" ref="F201">_xlfn.IFS(B201=F5,E201*1,B201=F6,E201*-1,B201=#REF!,E201*1,B201="",0)</f>
        <v>#REF!</v>
      </c>
      <c r="G201" s="512"/>
      <c r="H201" s="512"/>
      <c r="I201" s="513"/>
    </row>
    <row r="202" spans="2:9">
      <c r="B202" s="617"/>
      <c r="C202" s="510"/>
      <c r="D202" s="192" t="str">
        <f>IFERROR(VLOOKUP(C202,C21:D25,2,0),"")</f>
        <v/>
      </c>
      <c r="E202" s="507"/>
      <c r="F202" s="192" t="e" cm="1">
        <f t="array" ref="F202">_xlfn.IFS(B202=F5,E202*1,B202=F6,E202*-1,B202=#REF!,E202*1,B202="",0)</f>
        <v>#REF!</v>
      </c>
      <c r="G202" s="510"/>
      <c r="H202" s="510"/>
      <c r="I202" s="511"/>
    </row>
    <row r="203" spans="2:9">
      <c r="B203" s="616"/>
      <c r="C203" s="512"/>
      <c r="D203" s="194" t="str">
        <f>IFERROR(VLOOKUP(C203,C21:D25,2,0),"")</f>
        <v/>
      </c>
      <c r="E203" s="508"/>
      <c r="F203" s="194" t="e" cm="1">
        <f t="array" ref="F203">_xlfn.IFS(B203=F5,E203*1,B203=F6,E203*-1,B203=#REF!,E203*1,B203="",0)</f>
        <v>#REF!</v>
      </c>
      <c r="G203" s="512"/>
      <c r="H203" s="512"/>
      <c r="I203" s="513"/>
    </row>
    <row r="204" spans="2:9">
      <c r="B204" s="617"/>
      <c r="C204" s="510"/>
      <c r="D204" s="192" t="str">
        <f>IFERROR(VLOOKUP(C204,C21:D25,2,0),"")</f>
        <v/>
      </c>
      <c r="E204" s="507"/>
      <c r="F204" s="192" t="e" cm="1">
        <f t="array" ref="F204">_xlfn.IFS(B204=F5,E204*1,B204=F6,E204*-1,B204=#REF!,E204*1,B204="",0)</f>
        <v>#REF!</v>
      </c>
      <c r="G204" s="510"/>
      <c r="H204" s="510"/>
      <c r="I204" s="511"/>
    </row>
    <row r="205" spans="2:9">
      <c r="B205" s="616"/>
      <c r="C205" s="512"/>
      <c r="D205" s="194" t="str">
        <f>IFERROR(VLOOKUP(C205,C21:D25,2,0),"")</f>
        <v/>
      </c>
      <c r="E205" s="508"/>
      <c r="F205" s="194" t="e" cm="1">
        <f t="array" ref="F205">_xlfn.IFS(B205=F5,E205*1,B205=F6,E205*-1,B205=#REF!,E205*1,B205="",0)</f>
        <v>#REF!</v>
      </c>
      <c r="G205" s="512"/>
      <c r="H205" s="512"/>
      <c r="I205" s="513"/>
    </row>
    <row r="206" spans="2:9">
      <c r="B206" s="617"/>
      <c r="C206" s="510"/>
      <c r="D206" s="192" t="str">
        <f>IFERROR(VLOOKUP(C206,C21:D25,2,0),"")</f>
        <v/>
      </c>
      <c r="E206" s="507"/>
      <c r="F206" s="192" t="e" cm="1">
        <f t="array" ref="F206">_xlfn.IFS(B206=F5,E206*1,B206=F6,E206*-1,B206=#REF!,E206*1,B206="",0)</f>
        <v>#REF!</v>
      </c>
      <c r="G206" s="510"/>
      <c r="H206" s="510"/>
      <c r="I206" s="511"/>
    </row>
    <row r="207" spans="2:9">
      <c r="B207" s="616"/>
      <c r="C207" s="512"/>
      <c r="D207" s="194" t="str">
        <f>IFERROR(VLOOKUP(C207,C21:D25,2,0),"")</f>
        <v/>
      </c>
      <c r="E207" s="508"/>
      <c r="F207" s="194" t="e" cm="1">
        <f t="array" ref="F207">_xlfn.IFS(B207=F5,E207*1,B207=F6,E207*-1,B207=#REF!,E207*1,B207="",0)</f>
        <v>#REF!</v>
      </c>
      <c r="G207" s="512"/>
      <c r="H207" s="512"/>
      <c r="I207" s="513"/>
    </row>
    <row r="208" spans="2:9">
      <c r="B208" s="617"/>
      <c r="C208" s="510"/>
      <c r="D208" s="192" t="str">
        <f>IFERROR(VLOOKUP(C208,C21:D25,2,0),"")</f>
        <v/>
      </c>
      <c r="E208" s="507"/>
      <c r="F208" s="192" t="e" cm="1">
        <f t="array" ref="F208">_xlfn.IFS(B208=F5,E208*1,B208=F6,E208*-1,B208=#REF!,E208*1,B208="",0)</f>
        <v>#REF!</v>
      </c>
      <c r="G208" s="510"/>
      <c r="H208" s="510"/>
      <c r="I208" s="511"/>
    </row>
    <row r="209" spans="2:9">
      <c r="B209" s="616"/>
      <c r="C209" s="512"/>
      <c r="D209" s="194" t="str">
        <f>IFERROR(VLOOKUP(C209,C21:D25,2,0),"")</f>
        <v/>
      </c>
      <c r="E209" s="508"/>
      <c r="F209" s="194" t="e" cm="1">
        <f t="array" ref="F209">_xlfn.IFS(B209=F5,E209*1,B209=F6,E209*-1,B209=#REF!,E209*1,B209="",0)</f>
        <v>#REF!</v>
      </c>
      <c r="G209" s="512"/>
      <c r="H209" s="512"/>
      <c r="I209" s="513"/>
    </row>
    <row r="210" spans="2:9">
      <c r="B210" s="617"/>
      <c r="C210" s="510"/>
      <c r="D210" s="192" t="str">
        <f>IFERROR(VLOOKUP(C210,C21:D25,2,0),"")</f>
        <v/>
      </c>
      <c r="E210" s="507"/>
      <c r="F210" s="192" t="e" cm="1">
        <f t="array" ref="F210">_xlfn.IFS(B210=F5,E210*1,B210=F6,E210*-1,B210=#REF!,E210*1,B210="",0)</f>
        <v>#REF!</v>
      </c>
      <c r="G210" s="510"/>
      <c r="H210" s="510"/>
      <c r="I210" s="511"/>
    </row>
    <row r="211" spans="2:9">
      <c r="B211" s="616"/>
      <c r="C211" s="512"/>
      <c r="D211" s="194" t="str">
        <f>IFERROR(VLOOKUP(C211,C21:D25,2,0),"")</f>
        <v/>
      </c>
      <c r="E211" s="508"/>
      <c r="F211" s="194" t="e" cm="1">
        <f t="array" ref="F211">_xlfn.IFS(B211=F5,E211*1,B211=F6,E211*-1,B211=#REF!,E211*1,B211="",0)</f>
        <v>#REF!</v>
      </c>
      <c r="G211" s="512"/>
      <c r="H211" s="512"/>
      <c r="I211" s="513"/>
    </row>
    <row r="212" spans="2:9">
      <c r="B212" s="617"/>
      <c r="C212" s="510"/>
      <c r="D212" s="192" t="str">
        <f>IFERROR(VLOOKUP(C212,C21:D25,2,0),"")</f>
        <v/>
      </c>
      <c r="E212" s="507"/>
      <c r="F212" s="192" t="e" cm="1">
        <f t="array" ref="F212">_xlfn.IFS(B212=F5,E212*1,B212=F6,E212*-1,B212=#REF!,E212*1,B212="",0)</f>
        <v>#REF!</v>
      </c>
      <c r="G212" s="510"/>
      <c r="H212" s="510"/>
      <c r="I212" s="511"/>
    </row>
    <row r="213" spans="2:9">
      <c r="B213" s="616"/>
      <c r="C213" s="512"/>
      <c r="D213" s="194" t="str">
        <f>IFERROR(VLOOKUP(C213,C21:D25,2,0),"")</f>
        <v/>
      </c>
      <c r="E213" s="508"/>
      <c r="F213" s="194" t="e" cm="1">
        <f t="array" ref="F213">_xlfn.IFS(B213=F5,E213*1,B213=F6,E213*-1,B213=#REF!,E213*1,B213="",0)</f>
        <v>#REF!</v>
      </c>
      <c r="G213" s="512"/>
      <c r="H213" s="512"/>
      <c r="I213" s="513"/>
    </row>
    <row r="214" spans="2:9">
      <c r="B214" s="617"/>
      <c r="C214" s="510"/>
      <c r="D214" s="192" t="str">
        <f>IFERROR(VLOOKUP(C214,C21:D25,2,0),"")</f>
        <v/>
      </c>
      <c r="E214" s="507"/>
      <c r="F214" s="192" t="e" cm="1">
        <f t="array" ref="F214">_xlfn.IFS(B214=F5,E214*1,B214=F6,E214*-1,B214=#REF!,E214*1,B214="",0)</f>
        <v>#REF!</v>
      </c>
      <c r="G214" s="510"/>
      <c r="H214" s="510"/>
      <c r="I214" s="511"/>
    </row>
    <row r="215" spans="2:9">
      <c r="B215" s="616"/>
      <c r="C215" s="512"/>
      <c r="D215" s="194" t="str">
        <f>IFERROR(VLOOKUP(C215,C21:D25,2,0),"")</f>
        <v/>
      </c>
      <c r="E215" s="508"/>
      <c r="F215" s="194" t="e" cm="1">
        <f t="array" ref="F215">_xlfn.IFS(B215=F5,E215*1,B215=F6,E215*-1,B215=#REF!,E215*1,B215="",0)</f>
        <v>#REF!</v>
      </c>
      <c r="G215" s="512"/>
      <c r="H215" s="512"/>
      <c r="I215" s="513"/>
    </row>
    <row r="216" spans="2:9">
      <c r="B216" s="617"/>
      <c r="C216" s="510"/>
      <c r="D216" s="192" t="str">
        <f>IFERROR(VLOOKUP(C216,C21:D25,2,0),"")</f>
        <v/>
      </c>
      <c r="E216" s="507"/>
      <c r="F216" s="192" t="e" cm="1">
        <f t="array" ref="F216">_xlfn.IFS(B216=F5,E216*1,B216=F6,E216*-1,B216=#REF!,E216*1,B216="",0)</f>
        <v>#REF!</v>
      </c>
      <c r="G216" s="510"/>
      <c r="H216" s="510"/>
      <c r="I216" s="511"/>
    </row>
    <row r="217" spans="2:9">
      <c r="B217" s="616"/>
      <c r="C217" s="512"/>
      <c r="D217" s="194" t="str">
        <f>IFERROR(VLOOKUP(C217,C21:D25,2,0),"")</f>
        <v/>
      </c>
      <c r="E217" s="508"/>
      <c r="F217" s="194" t="e" cm="1">
        <f t="array" ref="F217">_xlfn.IFS(B217=F5,E217*1,B217=F6,E217*-1,B217=#REF!,E217*1,B217="",0)</f>
        <v>#REF!</v>
      </c>
      <c r="G217" s="512"/>
      <c r="H217" s="512"/>
      <c r="I217" s="513"/>
    </row>
    <row r="218" spans="2:9">
      <c r="B218" s="617"/>
      <c r="C218" s="510"/>
      <c r="D218" s="192" t="str">
        <f>IFERROR(VLOOKUP(C218,C21:D25,2,0),"")</f>
        <v/>
      </c>
      <c r="E218" s="507"/>
      <c r="F218" s="192" t="e" cm="1">
        <f t="array" ref="F218">_xlfn.IFS(B218=F5,E218*1,B218=F6,E218*-1,B218=#REF!,E218*1,B218="",0)</f>
        <v>#REF!</v>
      </c>
      <c r="G218" s="510"/>
      <c r="H218" s="510"/>
      <c r="I218" s="511"/>
    </row>
    <row r="219" spans="2:9">
      <c r="B219" s="616"/>
      <c r="C219" s="512"/>
      <c r="D219" s="194" t="str">
        <f>IFERROR(VLOOKUP(C219,C21:D25,2,0),"")</f>
        <v/>
      </c>
      <c r="E219" s="508"/>
      <c r="F219" s="194" t="e" cm="1">
        <f t="array" ref="F219">_xlfn.IFS(B219=F5,E219*1,B219=F6,E219*-1,B219=#REF!,E219*1,B219="",0)</f>
        <v>#REF!</v>
      </c>
      <c r="G219" s="512"/>
      <c r="H219" s="512"/>
      <c r="I219" s="513"/>
    </row>
    <row r="220" spans="2:9">
      <c r="B220" s="617"/>
      <c r="C220" s="510"/>
      <c r="D220" s="192" t="str">
        <f>IFERROR(VLOOKUP(C220,C21:D25,2,0),"")</f>
        <v/>
      </c>
      <c r="E220" s="507"/>
      <c r="F220" s="192" t="e" cm="1">
        <f t="array" ref="F220">_xlfn.IFS(B220=F5,E220*1,B220=F6,E220*-1,B220=#REF!,E220*1,B220="",0)</f>
        <v>#REF!</v>
      </c>
      <c r="G220" s="510"/>
      <c r="H220" s="510"/>
      <c r="I220" s="511"/>
    </row>
    <row r="221" spans="2:9">
      <c r="B221" s="616"/>
      <c r="C221" s="512"/>
      <c r="D221" s="194" t="str">
        <f>IFERROR(VLOOKUP(C221,C21:D25,2,0),"")</f>
        <v/>
      </c>
      <c r="E221" s="508"/>
      <c r="F221" s="194" t="e" cm="1">
        <f t="array" ref="F221">_xlfn.IFS(B221=F5,E221*1,B221=F6,E221*-1,B221=#REF!,E221*1,B221="",0)</f>
        <v>#REF!</v>
      </c>
      <c r="G221" s="512"/>
      <c r="H221" s="512"/>
      <c r="I221" s="513"/>
    </row>
    <row r="222" spans="2:9">
      <c r="B222" s="617"/>
      <c r="C222" s="510"/>
      <c r="D222" s="192" t="str">
        <f>IFERROR(VLOOKUP(C222,C21:D25,2,0),"")</f>
        <v/>
      </c>
      <c r="E222" s="507"/>
      <c r="F222" s="192" t="e" cm="1">
        <f t="array" ref="F222">_xlfn.IFS(B222=F5,E222*1,B222=F6,E222*-1,B222=#REF!,E222*1,B222="",0)</f>
        <v>#REF!</v>
      </c>
      <c r="G222" s="510"/>
      <c r="H222" s="510"/>
      <c r="I222" s="511"/>
    </row>
    <row r="223" spans="2:9">
      <c r="B223" s="616"/>
      <c r="C223" s="512"/>
      <c r="D223" s="194" t="str">
        <f>IFERROR(VLOOKUP(C223,C21:D25,2,0),"")</f>
        <v/>
      </c>
      <c r="E223" s="508"/>
      <c r="F223" s="194" t="e" cm="1">
        <f t="array" ref="F223">_xlfn.IFS(B223=F5,E223*1,B223=F6,E223*-1,B223=#REF!,E223*1,B223="",0)</f>
        <v>#REF!</v>
      </c>
      <c r="G223" s="512"/>
      <c r="H223" s="512"/>
      <c r="I223" s="513"/>
    </row>
    <row r="224" spans="2:9">
      <c r="B224" s="617"/>
      <c r="C224" s="510"/>
      <c r="D224" s="192" t="str">
        <f>IFERROR(VLOOKUP(C224,C21:D25,2,0),"")</f>
        <v/>
      </c>
      <c r="E224" s="507"/>
      <c r="F224" s="192" t="e" cm="1">
        <f t="array" ref="F224">_xlfn.IFS(B224=F5,E224*1,B224=F6,E224*-1,B224=#REF!,E224*1,B224="",0)</f>
        <v>#REF!</v>
      </c>
      <c r="G224" s="510"/>
      <c r="H224" s="510"/>
      <c r="I224" s="511"/>
    </row>
    <row r="225" spans="2:9">
      <c r="B225" s="616"/>
      <c r="C225" s="512"/>
      <c r="D225" s="194" t="str">
        <f>IFERROR(VLOOKUP(C225,C21:D25,2,0),"")</f>
        <v/>
      </c>
      <c r="E225" s="508"/>
      <c r="F225" s="194" t="e" cm="1">
        <f t="array" ref="F225">_xlfn.IFS(B225=F5,E225*1,B225=F6,E225*-1,B225=#REF!,E225*1,B225="",0)</f>
        <v>#REF!</v>
      </c>
      <c r="G225" s="512"/>
      <c r="H225" s="512"/>
      <c r="I225" s="513"/>
    </row>
    <row r="226" spans="2:9">
      <c r="B226" s="617"/>
      <c r="C226" s="510"/>
      <c r="D226" s="192" t="str">
        <f>IFERROR(VLOOKUP(C226,C21:D25,2,0),"")</f>
        <v/>
      </c>
      <c r="E226" s="507"/>
      <c r="F226" s="192" t="e" cm="1">
        <f t="array" ref="F226">_xlfn.IFS(B226=F5,E226*1,B226=F6,E226*-1,B226=#REF!,E226*1,B226="",0)</f>
        <v>#REF!</v>
      </c>
      <c r="G226" s="510"/>
      <c r="H226" s="510"/>
      <c r="I226" s="511"/>
    </row>
    <row r="227" spans="2:9">
      <c r="B227" s="616"/>
      <c r="C227" s="512"/>
      <c r="D227" s="194" t="str">
        <f>IFERROR(VLOOKUP(C227,C21:D25,2,0),"")</f>
        <v/>
      </c>
      <c r="E227" s="508"/>
      <c r="F227" s="194" t="e" cm="1">
        <f t="array" ref="F227">_xlfn.IFS(B227=F5,E227*1,B227=F6,E227*-1,B227=#REF!,E227*1,B227="",0)</f>
        <v>#REF!</v>
      </c>
      <c r="G227" s="512"/>
      <c r="H227" s="512"/>
      <c r="I227" s="513"/>
    </row>
    <row r="228" spans="2:9">
      <c r="B228" s="617"/>
      <c r="C228" s="510"/>
      <c r="D228" s="192" t="str">
        <f>IFERROR(VLOOKUP(C228,C21:D25,2,0),"")</f>
        <v/>
      </c>
      <c r="E228" s="507"/>
      <c r="F228" s="192" t="e" cm="1">
        <f t="array" ref="F228">_xlfn.IFS(B228=F5,E228*1,B228=F6,E228*-1,B228=#REF!,E228*1,B228="",0)</f>
        <v>#REF!</v>
      </c>
      <c r="G228" s="510"/>
      <c r="H228" s="510"/>
      <c r="I228" s="511"/>
    </row>
    <row r="229" spans="2:9">
      <c r="B229" s="616"/>
      <c r="C229" s="512"/>
      <c r="D229" s="194" t="str">
        <f>IFERROR(VLOOKUP(C229,C21:D25,2,0),"")</f>
        <v/>
      </c>
      <c r="E229" s="508"/>
      <c r="F229" s="194" t="e" cm="1">
        <f t="array" ref="F229">_xlfn.IFS(B229=F5,E229*1,B229=F6,E229*-1,B229=#REF!,E229*1,B229="",0)</f>
        <v>#REF!</v>
      </c>
      <c r="G229" s="512"/>
      <c r="H229" s="512"/>
      <c r="I229" s="513"/>
    </row>
    <row r="230" spans="2:9">
      <c r="B230" s="617"/>
      <c r="C230" s="510"/>
      <c r="D230" s="192" t="str">
        <f>IFERROR(VLOOKUP(C230,C21:D25,2,0),"")</f>
        <v/>
      </c>
      <c r="E230" s="507"/>
      <c r="F230" s="192" t="e" cm="1">
        <f t="array" ref="F230">_xlfn.IFS(B230=F5,E230*1,B230=F6,E230*-1,B230=#REF!,E230*1,B230="",0)</f>
        <v>#REF!</v>
      </c>
      <c r="G230" s="510"/>
      <c r="H230" s="510"/>
      <c r="I230" s="511"/>
    </row>
    <row r="231" spans="2:9">
      <c r="B231" s="616"/>
      <c r="C231" s="512"/>
      <c r="D231" s="194" t="str">
        <f>IFERROR(VLOOKUP(C231,C21:D25,2,0),"")</f>
        <v/>
      </c>
      <c r="E231" s="508"/>
      <c r="F231" s="194" t="e" cm="1">
        <f t="array" ref="F231">_xlfn.IFS(B231=F5,E231*1,B231=F6,E231*-1,B231=#REF!,E231*1,B231="",0)</f>
        <v>#REF!</v>
      </c>
      <c r="G231" s="512"/>
      <c r="H231" s="512"/>
      <c r="I231" s="513"/>
    </row>
    <row r="232" spans="2:9">
      <c r="B232" s="617"/>
      <c r="C232" s="510"/>
      <c r="D232" s="192" t="str">
        <f>IFERROR(VLOOKUP(C232,C21:D25,2,0),"")</f>
        <v/>
      </c>
      <c r="E232" s="507"/>
      <c r="F232" s="192" t="e" cm="1">
        <f t="array" ref="F232">_xlfn.IFS(B232=F5,E232*1,B232=F6,E232*-1,B232=#REF!,E232*1,B232="",0)</f>
        <v>#REF!</v>
      </c>
      <c r="G232" s="510"/>
      <c r="H232" s="510"/>
      <c r="I232" s="511"/>
    </row>
    <row r="233" spans="2:9">
      <c r="B233" s="616"/>
      <c r="C233" s="512"/>
      <c r="D233" s="194" t="str">
        <f>IFERROR(VLOOKUP(C233,C21:D25,2,0),"")</f>
        <v/>
      </c>
      <c r="E233" s="508"/>
      <c r="F233" s="194" t="e" cm="1">
        <f t="array" ref="F233">_xlfn.IFS(B233=F5,E233*1,B233=F6,E233*-1,B233=#REF!,E233*1,B233="",0)</f>
        <v>#REF!</v>
      </c>
      <c r="G233" s="512"/>
      <c r="H233" s="512"/>
      <c r="I233" s="513"/>
    </row>
    <row r="234" spans="2:9">
      <c r="B234" s="617"/>
      <c r="C234" s="510"/>
      <c r="D234" s="192" t="str">
        <f>IFERROR(VLOOKUP(C234,C21:D25,2,0),"")</f>
        <v/>
      </c>
      <c r="E234" s="507"/>
      <c r="F234" s="192" t="e" cm="1">
        <f t="array" ref="F234">_xlfn.IFS(B234=F5,E234*1,B234=F6,E234*-1,B234=#REF!,E234*1,B234="",0)</f>
        <v>#REF!</v>
      </c>
      <c r="G234" s="510"/>
      <c r="H234" s="510"/>
      <c r="I234" s="511"/>
    </row>
    <row r="235" spans="2:9">
      <c r="B235" s="616"/>
      <c r="C235" s="512"/>
      <c r="D235" s="194" t="str">
        <f>IFERROR(VLOOKUP(C235,C21:D25,2,0),"")</f>
        <v/>
      </c>
      <c r="E235" s="508"/>
      <c r="F235" s="194" t="e" cm="1">
        <f t="array" ref="F235">_xlfn.IFS(B235=F5,E235*1,B235=F6,E235*-1,B235=#REF!,E235*1,B235="",0)</f>
        <v>#REF!</v>
      </c>
      <c r="G235" s="512"/>
      <c r="H235" s="512"/>
      <c r="I235" s="513"/>
    </row>
    <row r="236" spans="2:9">
      <c r="B236" s="617"/>
      <c r="C236" s="510"/>
      <c r="D236" s="192" t="str">
        <f>IFERROR(VLOOKUP(C236,C21:D25,2,0),"")</f>
        <v/>
      </c>
      <c r="E236" s="507"/>
      <c r="F236" s="192" t="e" cm="1">
        <f t="array" ref="F236">_xlfn.IFS(B236=F5,E236*1,B236=F6,E236*-1,B236=#REF!,E236*1,B236="",0)</f>
        <v>#REF!</v>
      </c>
      <c r="G236" s="510"/>
      <c r="H236" s="510"/>
      <c r="I236" s="511"/>
    </row>
    <row r="237" spans="2:9">
      <c r="B237" s="616"/>
      <c r="C237" s="512"/>
      <c r="D237" s="194" t="str">
        <f>IFERROR(VLOOKUP(C237,C21:D25,2,0),"")</f>
        <v/>
      </c>
      <c r="E237" s="508"/>
      <c r="F237" s="194" t="e" cm="1">
        <f t="array" ref="F237">_xlfn.IFS(B237=F5,E237*1,B237=F6,E237*-1,B237=#REF!,E237*1,B237="",0)</f>
        <v>#REF!</v>
      </c>
      <c r="G237" s="512"/>
      <c r="H237" s="512"/>
      <c r="I237" s="513"/>
    </row>
    <row r="238" spans="2:9">
      <c r="B238" s="617"/>
      <c r="C238" s="510"/>
      <c r="D238" s="192" t="str">
        <f>IFERROR(VLOOKUP(C238,C21:D25,2,0),"")</f>
        <v/>
      </c>
      <c r="E238" s="507"/>
      <c r="F238" s="192" t="e" cm="1">
        <f t="array" ref="F238">_xlfn.IFS(B238=F5,E238*1,B238=F6,E238*-1,B238=#REF!,E238*1,B238="",0)</f>
        <v>#REF!</v>
      </c>
      <c r="G238" s="510"/>
      <c r="H238" s="510"/>
      <c r="I238" s="511"/>
    </row>
    <row r="239" spans="2:9">
      <c r="B239" s="616"/>
      <c r="C239" s="512"/>
      <c r="D239" s="194" t="str">
        <f>IFERROR(VLOOKUP(C239,C21:D25,2,0),"")</f>
        <v/>
      </c>
      <c r="E239" s="508"/>
      <c r="F239" s="194" t="e" cm="1">
        <f t="array" ref="F239">_xlfn.IFS(B239=F5,E239*1,B239=F6,E239*-1,B239=#REF!,E239*1,B239="",0)</f>
        <v>#REF!</v>
      </c>
      <c r="G239" s="512"/>
      <c r="H239" s="512"/>
      <c r="I239" s="513"/>
    </row>
    <row r="240" spans="2:9">
      <c r="B240" s="617"/>
      <c r="C240" s="510"/>
      <c r="D240" s="192" t="str">
        <f>IFERROR(VLOOKUP(C240,C21:D25,2,0),"")</f>
        <v/>
      </c>
      <c r="E240" s="507"/>
      <c r="F240" s="192" t="e" cm="1">
        <f t="array" ref="F240">_xlfn.IFS(B240=F5,E240*1,B240=F6,E240*-1,B240=#REF!,E240*1,B240="",0)</f>
        <v>#REF!</v>
      </c>
      <c r="G240" s="510"/>
      <c r="H240" s="510"/>
      <c r="I240" s="511"/>
    </row>
    <row r="241" spans="2:9">
      <c r="B241" s="616"/>
      <c r="C241" s="512"/>
      <c r="D241" s="194" t="str">
        <f>IFERROR(VLOOKUP(C241,C21:D25,2,0),"")</f>
        <v/>
      </c>
      <c r="E241" s="508"/>
      <c r="F241" s="194" t="e" cm="1">
        <f t="array" ref="F241">_xlfn.IFS(B241=F5,E241*1,B241=F6,E241*-1,B241=#REF!,E241*1,B241="",0)</f>
        <v>#REF!</v>
      </c>
      <c r="G241" s="512"/>
      <c r="H241" s="512"/>
      <c r="I241" s="513"/>
    </row>
    <row r="242" spans="2:9">
      <c r="B242" s="617"/>
      <c r="C242" s="510"/>
      <c r="D242" s="192" t="str">
        <f>IFERROR(VLOOKUP(C242,C21:D25,2,0),"")</f>
        <v/>
      </c>
      <c r="E242" s="507"/>
      <c r="F242" s="192" t="e" cm="1">
        <f t="array" ref="F242">_xlfn.IFS(B242=F5,E242*1,B242=F6,E242*-1,B242=#REF!,E242*1,B242="",0)</f>
        <v>#REF!</v>
      </c>
      <c r="G242" s="510"/>
      <c r="H242" s="510"/>
      <c r="I242" s="511"/>
    </row>
    <row r="243" spans="2:9">
      <c r="B243" s="616"/>
      <c r="C243" s="512"/>
      <c r="D243" s="194" t="str">
        <f>IFERROR(VLOOKUP(C243,C21:D25,2,0),"")</f>
        <v/>
      </c>
      <c r="E243" s="508"/>
      <c r="F243" s="194" t="e" cm="1">
        <f t="array" ref="F243">_xlfn.IFS(B243=F5,E243*1,B243=F6,E243*-1,B243=#REF!,E243*1,B243="",0)</f>
        <v>#REF!</v>
      </c>
      <c r="G243" s="512"/>
      <c r="H243" s="512"/>
      <c r="I243" s="513"/>
    </row>
    <row r="244" spans="2:9">
      <c r="B244" s="617"/>
      <c r="C244" s="510"/>
      <c r="D244" s="192" t="str">
        <f>IFERROR(VLOOKUP(C244,C21:D25,2,0),"")</f>
        <v/>
      </c>
      <c r="E244" s="507"/>
      <c r="F244" s="192" t="e" cm="1">
        <f t="array" ref="F244">_xlfn.IFS(B244=F5,E244*1,B244=F6,E244*-1,B244=#REF!,E244*1,B244="",0)</f>
        <v>#REF!</v>
      </c>
      <c r="G244" s="510"/>
      <c r="H244" s="510"/>
      <c r="I244" s="511"/>
    </row>
    <row r="245" spans="2:9">
      <c r="B245" s="616"/>
      <c r="C245" s="512"/>
      <c r="D245" s="194" t="str">
        <f>IFERROR(VLOOKUP(C245,C21:D25,2,0),"")</f>
        <v/>
      </c>
      <c r="E245" s="508"/>
      <c r="F245" s="194" t="e" cm="1">
        <f t="array" ref="F245">_xlfn.IFS(B245=F5,E245*1,B245=F6,E245*-1,B245=#REF!,E245*1,B245="",0)</f>
        <v>#REF!</v>
      </c>
      <c r="G245" s="512"/>
      <c r="H245" s="512"/>
      <c r="I245" s="513"/>
    </row>
    <row r="246" spans="2:9">
      <c r="B246" s="617"/>
      <c r="C246" s="510"/>
      <c r="D246" s="192" t="str">
        <f>IFERROR(VLOOKUP(C246,C21:D25,2,0),"")</f>
        <v/>
      </c>
      <c r="E246" s="507"/>
      <c r="F246" s="192" t="e" cm="1">
        <f t="array" ref="F246">_xlfn.IFS(B246=F5,E246*1,B246=F6,E246*-1,B246=#REF!,E246*1,B246="",0)</f>
        <v>#REF!</v>
      </c>
      <c r="G246" s="510"/>
      <c r="H246" s="510"/>
      <c r="I246" s="511"/>
    </row>
    <row r="247" spans="2:9">
      <c r="B247" s="616"/>
      <c r="C247" s="512"/>
      <c r="D247" s="194" t="str">
        <f>IFERROR(VLOOKUP(C247,C21:D25,2,0),"")</f>
        <v/>
      </c>
      <c r="E247" s="508"/>
      <c r="F247" s="194" t="e" cm="1">
        <f t="array" ref="F247">_xlfn.IFS(B247=F5,E247*1,B247=F6,E247*-1,B247=#REF!,E247*1,B247="",0)</f>
        <v>#REF!</v>
      </c>
      <c r="G247" s="512"/>
      <c r="H247" s="512"/>
      <c r="I247" s="513"/>
    </row>
    <row r="248" spans="2:9">
      <c r="B248" s="617"/>
      <c r="C248" s="510"/>
      <c r="D248" s="192" t="str">
        <f>IFERROR(VLOOKUP(C248,C21:D25,2,0),"")</f>
        <v/>
      </c>
      <c r="E248" s="507"/>
      <c r="F248" s="192" t="e" cm="1">
        <f t="array" ref="F248">_xlfn.IFS(B248=F5,E248*1,B248=F6,E248*-1,B248=#REF!,E248*1,B248="",0)</f>
        <v>#REF!</v>
      </c>
      <c r="G248" s="510"/>
      <c r="H248" s="510"/>
      <c r="I248" s="511"/>
    </row>
    <row r="249" spans="2:9">
      <c r="B249" s="616"/>
      <c r="C249" s="512"/>
      <c r="D249" s="194" t="str">
        <f>IFERROR(VLOOKUP(C249,C21:D25,2,0),"")</f>
        <v/>
      </c>
      <c r="E249" s="508"/>
      <c r="F249" s="194" t="e" cm="1">
        <f t="array" ref="F249">_xlfn.IFS(B249=F5,E249*1,B249=F6,E249*-1,B249=#REF!,E249*1,B249="",0)</f>
        <v>#REF!</v>
      </c>
      <c r="G249" s="512"/>
      <c r="H249" s="512"/>
      <c r="I249" s="513"/>
    </row>
    <row r="250" spans="2:9">
      <c r="B250" s="617"/>
      <c r="C250" s="510"/>
      <c r="D250" s="192" t="str">
        <f>IFERROR(VLOOKUP(C250,C21:D25,2,0),"")</f>
        <v/>
      </c>
      <c r="E250" s="507"/>
      <c r="F250" s="192" t="e" cm="1">
        <f t="array" ref="F250">_xlfn.IFS(B250=F5,E250*1,B250=F6,E250*-1,B250=#REF!,E250*1,B250="",0)</f>
        <v>#REF!</v>
      </c>
      <c r="G250" s="510"/>
      <c r="H250" s="510"/>
      <c r="I250" s="511"/>
    </row>
    <row r="251" spans="2:9">
      <c r="B251" s="616"/>
      <c r="C251" s="512"/>
      <c r="D251" s="194" t="str">
        <f>IFERROR(VLOOKUP(C251,C21:D25,2,0),"")</f>
        <v/>
      </c>
      <c r="E251" s="508"/>
      <c r="F251" s="194" t="e" cm="1">
        <f t="array" ref="F251">_xlfn.IFS(B251=F5,E251*1,B251=F6,E251*-1,B251=#REF!,E251*1,B251="",0)</f>
        <v>#REF!</v>
      </c>
      <c r="G251" s="512"/>
      <c r="H251" s="512"/>
      <c r="I251" s="513"/>
    </row>
    <row r="252" spans="2:9">
      <c r="B252" s="617"/>
      <c r="C252" s="510"/>
      <c r="D252" s="192" t="str">
        <f>IFERROR(VLOOKUP(C252,C21:D25,2,0),"")</f>
        <v/>
      </c>
      <c r="E252" s="507"/>
      <c r="F252" s="192" t="e" cm="1">
        <f t="array" ref="F252">_xlfn.IFS(B252=F5,E252*1,B252=F6,E252*-1,B252=#REF!,E252*1,B252="",0)</f>
        <v>#REF!</v>
      </c>
      <c r="G252" s="510"/>
      <c r="H252" s="510"/>
      <c r="I252" s="511"/>
    </row>
    <row r="253" spans="2:9">
      <c r="B253" s="616"/>
      <c r="C253" s="512"/>
      <c r="D253" s="194" t="str">
        <f>IFERROR(VLOOKUP(C253,C21:D25,2,0),"")</f>
        <v/>
      </c>
      <c r="E253" s="508"/>
      <c r="F253" s="194" t="e" cm="1">
        <f t="array" ref="F253">_xlfn.IFS(B253=F5,E253*1,B253=F6,E253*-1,B253=#REF!,E253*1,B253="",0)</f>
        <v>#REF!</v>
      </c>
      <c r="G253" s="512"/>
      <c r="H253" s="512"/>
      <c r="I253" s="513"/>
    </row>
    <row r="254" spans="2:9">
      <c r="B254" s="617"/>
      <c r="C254" s="510"/>
      <c r="D254" s="192" t="str">
        <f>IFERROR(VLOOKUP(C254,C21:D25,2,0),"")</f>
        <v/>
      </c>
      <c r="E254" s="507"/>
      <c r="F254" s="192" t="e" cm="1">
        <f t="array" ref="F254">_xlfn.IFS(B254=F5,E254*1,B254=F6,E254*-1,B254=#REF!,E254*1,B254="",0)</f>
        <v>#REF!</v>
      </c>
      <c r="G254" s="510"/>
      <c r="H254" s="510"/>
      <c r="I254" s="511"/>
    </row>
    <row r="255" spans="2:9">
      <c r="B255" s="616"/>
      <c r="C255" s="512"/>
      <c r="D255" s="194" t="str">
        <f>IFERROR(VLOOKUP(C255,C21:D25,2,0),"")</f>
        <v/>
      </c>
      <c r="E255" s="508"/>
      <c r="F255" s="194" t="e" cm="1">
        <f t="array" ref="F255">_xlfn.IFS(B255=F5,E255*1,B255=F6,E255*-1,B255=#REF!,E255*1,B255="",0)</f>
        <v>#REF!</v>
      </c>
      <c r="G255" s="512"/>
      <c r="H255" s="512"/>
      <c r="I255" s="513"/>
    </row>
    <row r="256" spans="2:9">
      <c r="B256" s="617"/>
      <c r="C256" s="510"/>
      <c r="D256" s="192" t="str">
        <f>IFERROR(VLOOKUP(C256,C21:D25,2,0),"")</f>
        <v/>
      </c>
      <c r="E256" s="507"/>
      <c r="F256" s="192" t="e" cm="1">
        <f t="array" ref="F256">_xlfn.IFS(B256=F5,E256*1,B256=F6,E256*-1,B256=#REF!,E256*1,B256="",0)</f>
        <v>#REF!</v>
      </c>
      <c r="G256" s="510"/>
      <c r="H256" s="510"/>
      <c r="I256" s="511"/>
    </row>
    <row r="257" spans="2:9">
      <c r="B257" s="616"/>
      <c r="C257" s="512"/>
      <c r="D257" s="194" t="str">
        <f>IFERROR(VLOOKUP(C257,C21:D25,2,0),"")</f>
        <v/>
      </c>
      <c r="E257" s="508"/>
      <c r="F257" s="194" t="e" cm="1">
        <f t="array" ref="F257">_xlfn.IFS(B257=F5,E257*1,B257=F6,E257*-1,B257=#REF!,E257*1,B257="",0)</f>
        <v>#REF!</v>
      </c>
      <c r="G257" s="512"/>
      <c r="H257" s="512"/>
      <c r="I257" s="513"/>
    </row>
    <row r="258" spans="2:9">
      <c r="B258" s="617"/>
      <c r="C258" s="510"/>
      <c r="D258" s="192" t="str">
        <f>IFERROR(VLOOKUP(C258,C21:D25,2,0),"")</f>
        <v/>
      </c>
      <c r="E258" s="507"/>
      <c r="F258" s="192" t="e" cm="1">
        <f t="array" ref="F258">_xlfn.IFS(B258=F5,E258*1,B258=F6,E258*-1,B258=#REF!,E258*1,B258="",0)</f>
        <v>#REF!</v>
      </c>
      <c r="G258" s="510"/>
      <c r="H258" s="510"/>
      <c r="I258" s="511"/>
    </row>
    <row r="259" spans="2:9">
      <c r="B259" s="616"/>
      <c r="C259" s="512"/>
      <c r="D259" s="194" t="str">
        <f>IFERROR(VLOOKUP(C259,C21:D25,2,0),"")</f>
        <v/>
      </c>
      <c r="E259" s="508"/>
      <c r="F259" s="194" t="e" cm="1">
        <f t="array" ref="F259">_xlfn.IFS(B259=F5,E259*1,B259=F6,E259*-1,B259=#REF!,E259*1,B259="",0)</f>
        <v>#REF!</v>
      </c>
      <c r="G259" s="512"/>
      <c r="H259" s="512"/>
      <c r="I259" s="513"/>
    </row>
    <row r="260" spans="2:9">
      <c r="B260" s="617"/>
      <c r="C260" s="510"/>
      <c r="D260" s="192" t="str">
        <f>IFERROR(VLOOKUP(C260,C21:D25,2,0),"")</f>
        <v/>
      </c>
      <c r="E260" s="507"/>
      <c r="F260" s="192" t="e" cm="1">
        <f t="array" ref="F260">_xlfn.IFS(B260=F5,E260*1,B260=F6,E260*-1,B260=#REF!,E260*1,B260="",0)</f>
        <v>#REF!</v>
      </c>
      <c r="G260" s="510"/>
      <c r="H260" s="510"/>
      <c r="I260" s="511"/>
    </row>
    <row r="261" spans="2:9">
      <c r="B261" s="616"/>
      <c r="C261" s="512"/>
      <c r="D261" s="194" t="str">
        <f>IFERROR(VLOOKUP(C261,C21:D25,2,0),"")</f>
        <v/>
      </c>
      <c r="E261" s="508"/>
      <c r="F261" s="194" t="e" cm="1">
        <f t="array" ref="F261">_xlfn.IFS(B261=F5,E261*1,B261=F6,E261*-1,B261=#REF!,E261*1,B261="",0)</f>
        <v>#REF!</v>
      </c>
      <c r="G261" s="512"/>
      <c r="H261" s="512"/>
      <c r="I261" s="513"/>
    </row>
    <row r="262" spans="2:9">
      <c r="B262" s="617"/>
      <c r="C262" s="510"/>
      <c r="D262" s="192" t="str">
        <f>IFERROR(VLOOKUP(C262,C21:D25,2,0),"")</f>
        <v/>
      </c>
      <c r="E262" s="507"/>
      <c r="F262" s="192" t="e" cm="1">
        <f t="array" ref="F262">_xlfn.IFS(B262=F5,E262*1,B262=F6,E262*-1,B262=#REF!,E262*1,B262="",0)</f>
        <v>#REF!</v>
      </c>
      <c r="G262" s="510"/>
      <c r="H262" s="510"/>
      <c r="I262" s="511"/>
    </row>
    <row r="263" spans="2:9">
      <c r="B263" s="616"/>
      <c r="C263" s="512"/>
      <c r="D263" s="194" t="str">
        <f>IFERROR(VLOOKUP(C263,C21:D25,2,0),"")</f>
        <v/>
      </c>
      <c r="E263" s="508"/>
      <c r="F263" s="194" t="e" cm="1">
        <f t="array" ref="F263">_xlfn.IFS(B263=F5,E263*1,B263=F6,E263*-1,B263=#REF!,E263*1,B263="",0)</f>
        <v>#REF!</v>
      </c>
      <c r="G263" s="512"/>
      <c r="H263" s="512"/>
      <c r="I263" s="513"/>
    </row>
    <row r="264" spans="2:9">
      <c r="B264" s="617"/>
      <c r="C264" s="510"/>
      <c r="D264" s="192" t="str">
        <f>IFERROR(VLOOKUP(C264,C21:D25,2,0),"")</f>
        <v/>
      </c>
      <c r="E264" s="507"/>
      <c r="F264" s="192" t="e" cm="1">
        <f t="array" ref="F264">_xlfn.IFS(B264=F5,E264*1,B264=F6,E264*-1,B264=#REF!,E264*1,B264="",0)</f>
        <v>#REF!</v>
      </c>
      <c r="G264" s="510"/>
      <c r="H264" s="510"/>
      <c r="I264" s="511"/>
    </row>
    <row r="265" spans="2:9">
      <c r="B265" s="616"/>
      <c r="C265" s="512"/>
      <c r="D265" s="194" t="str">
        <f>IFERROR(VLOOKUP(C265,C21:D25,2,0),"")</f>
        <v/>
      </c>
      <c r="E265" s="508"/>
      <c r="F265" s="194" t="e" cm="1">
        <f t="array" ref="F265">_xlfn.IFS(B265=F5,E265*1,B265=F6,E265*-1,B265=#REF!,E265*1,B265="",0)</f>
        <v>#REF!</v>
      </c>
      <c r="G265" s="512"/>
      <c r="H265" s="512"/>
      <c r="I265" s="513"/>
    </row>
    <row r="266" spans="2:9">
      <c r="B266" s="617"/>
      <c r="C266" s="510"/>
      <c r="D266" s="192" t="str">
        <f>IFERROR(VLOOKUP(C266,C21:D25,2,0),"")</f>
        <v/>
      </c>
      <c r="E266" s="507"/>
      <c r="F266" s="192" t="e" cm="1">
        <f t="array" ref="F266">_xlfn.IFS(B266=F5,E266*1,B266=F6,E266*-1,B266=#REF!,E266*1,B266="",0)</f>
        <v>#REF!</v>
      </c>
      <c r="G266" s="510"/>
      <c r="H266" s="510"/>
      <c r="I266" s="511"/>
    </row>
    <row r="267" spans="2:9">
      <c r="B267" s="616"/>
      <c r="C267" s="512"/>
      <c r="D267" s="194" t="str">
        <f>IFERROR(VLOOKUP(C267,C21:D25,2,0),"")</f>
        <v/>
      </c>
      <c r="E267" s="508"/>
      <c r="F267" s="194" t="e" cm="1">
        <f t="array" ref="F267">_xlfn.IFS(B267=F5,E267*1,B267=F6,E267*-1,B267=#REF!,E267*1,B267="",0)</f>
        <v>#REF!</v>
      </c>
      <c r="G267" s="512"/>
      <c r="H267" s="512"/>
      <c r="I267" s="513"/>
    </row>
    <row r="268" spans="2:9">
      <c r="B268" s="617"/>
      <c r="C268" s="510"/>
      <c r="D268" s="192" t="str">
        <f>IFERROR(VLOOKUP(C268,C21:D25,2,0),"")</f>
        <v/>
      </c>
      <c r="E268" s="507"/>
      <c r="F268" s="192" t="e" cm="1">
        <f t="array" ref="F268">_xlfn.IFS(B268=F5,E268*1,B268=F6,E268*-1,B268=#REF!,E268*1,B268="",0)</f>
        <v>#REF!</v>
      </c>
      <c r="G268" s="510"/>
      <c r="H268" s="510"/>
      <c r="I268" s="511"/>
    </row>
    <row r="269" spans="2:9">
      <c r="B269" s="616"/>
      <c r="C269" s="512"/>
      <c r="D269" s="194" t="str">
        <f>IFERROR(VLOOKUP(C269,C21:D25,2,0),"")</f>
        <v/>
      </c>
      <c r="E269" s="508"/>
      <c r="F269" s="194" t="e" cm="1">
        <f t="array" ref="F269">_xlfn.IFS(B269=F5,E269*1,B269=F6,E269*-1,B269=#REF!,E269*1,B269="",0)</f>
        <v>#REF!</v>
      </c>
      <c r="G269" s="512"/>
      <c r="H269" s="512"/>
      <c r="I269" s="513"/>
    </row>
    <row r="270" spans="2:9">
      <c r="B270" s="617"/>
      <c r="C270" s="510"/>
      <c r="D270" s="192" t="str">
        <f>IFERROR(VLOOKUP(C270,C21:D25,2,0),"")</f>
        <v/>
      </c>
      <c r="E270" s="507"/>
      <c r="F270" s="192" t="e" cm="1">
        <f t="array" ref="F270">_xlfn.IFS(B270=F5,E270*1,B270=F6,E270*-1,B270=#REF!,E270*1,B270="",0)</f>
        <v>#REF!</v>
      </c>
      <c r="G270" s="510"/>
      <c r="H270" s="510"/>
      <c r="I270" s="511"/>
    </row>
    <row r="271" spans="2:9">
      <c r="B271" s="616"/>
      <c r="C271" s="512"/>
      <c r="D271" s="194" t="str">
        <f>IFERROR(VLOOKUP(C271,C21:D25,2,0),"")</f>
        <v/>
      </c>
      <c r="E271" s="508"/>
      <c r="F271" s="194" t="e" cm="1">
        <f t="array" ref="F271">_xlfn.IFS(B271=F5,E271*1,B271=F6,E271*-1,B271=#REF!,E271*1,B271="",0)</f>
        <v>#REF!</v>
      </c>
      <c r="G271" s="512"/>
      <c r="H271" s="512"/>
      <c r="I271" s="513"/>
    </row>
    <row r="272" spans="2:9">
      <c r="B272" s="617"/>
      <c r="C272" s="510"/>
      <c r="D272" s="192" t="str">
        <f>IFERROR(VLOOKUP(C272,C21:D25,2,0),"")</f>
        <v/>
      </c>
      <c r="E272" s="507"/>
      <c r="F272" s="192" t="e" cm="1">
        <f t="array" ref="F272">_xlfn.IFS(B272=F5,E272*1,B272=F6,E272*-1,B272=#REF!,E272*1,B272="",0)</f>
        <v>#REF!</v>
      </c>
      <c r="G272" s="510"/>
      <c r="H272" s="510"/>
      <c r="I272" s="511"/>
    </row>
    <row r="273" spans="2:9">
      <c r="B273" s="616"/>
      <c r="C273" s="512"/>
      <c r="D273" s="194" t="str">
        <f>IFERROR(VLOOKUP(C273,C21:D25,2,0),"")</f>
        <v/>
      </c>
      <c r="E273" s="508"/>
      <c r="F273" s="194" t="e" cm="1">
        <f t="array" ref="F273">_xlfn.IFS(B273=F5,E273*1,B273=F6,E273*-1,B273=#REF!,E273*1,B273="",0)</f>
        <v>#REF!</v>
      </c>
      <c r="G273" s="512"/>
      <c r="H273" s="512"/>
      <c r="I273" s="513"/>
    </row>
    <row r="274" spans="2:9">
      <c r="B274" s="617"/>
      <c r="C274" s="510"/>
      <c r="D274" s="192" t="str">
        <f>IFERROR(VLOOKUP(C274,C21:D25,2,0),"")</f>
        <v/>
      </c>
      <c r="E274" s="507"/>
      <c r="F274" s="192" t="e" cm="1">
        <f t="array" ref="F274">_xlfn.IFS(B274=F5,E274*1,B274=F6,E274*-1,B274=#REF!,E274*1,B274="",0)</f>
        <v>#REF!</v>
      </c>
      <c r="G274" s="510"/>
      <c r="H274" s="510"/>
      <c r="I274" s="511"/>
    </row>
    <row r="275" spans="2:9">
      <c r="B275" s="616"/>
      <c r="C275" s="512"/>
      <c r="D275" s="194" t="str">
        <f>IFERROR(VLOOKUP(C275,C21:D25,2,0),"")</f>
        <v/>
      </c>
      <c r="E275" s="508"/>
      <c r="F275" s="194" t="e" cm="1">
        <f t="array" ref="F275">_xlfn.IFS(B275=F5,E275*1,B275=F6,E275*-1,B275=#REF!,E275*1,B275="",0)</f>
        <v>#REF!</v>
      </c>
      <c r="G275" s="512"/>
      <c r="H275" s="512"/>
      <c r="I275" s="513"/>
    </row>
    <row r="276" spans="2:9">
      <c r="B276" s="617"/>
      <c r="C276" s="510"/>
      <c r="D276" s="192" t="str">
        <f>IFERROR(VLOOKUP(C276,C21:D25,2,0),"")</f>
        <v/>
      </c>
      <c r="E276" s="507"/>
      <c r="F276" s="192" t="e" cm="1">
        <f t="array" ref="F276">_xlfn.IFS(B276=F5,E276*1,B276=F6,E276*-1,B276=#REF!,E276*1,B276="",0)</f>
        <v>#REF!</v>
      </c>
      <c r="G276" s="510"/>
      <c r="H276" s="510"/>
      <c r="I276" s="511"/>
    </row>
    <row r="277" spans="2:9">
      <c r="B277" s="616"/>
      <c r="C277" s="512"/>
      <c r="D277" s="194" t="str">
        <f>IFERROR(VLOOKUP(C277,C21:D25,2,0),"")</f>
        <v/>
      </c>
      <c r="E277" s="508"/>
      <c r="F277" s="194" t="e" cm="1">
        <f t="array" ref="F277">_xlfn.IFS(B277=F5,E277*1,B277=F6,E277*-1,B277=#REF!,E277*1,B277="",0)</f>
        <v>#REF!</v>
      </c>
      <c r="G277" s="512"/>
      <c r="H277" s="512"/>
      <c r="I277" s="513"/>
    </row>
    <row r="278" spans="2:9">
      <c r="B278" s="617"/>
      <c r="C278" s="510"/>
      <c r="D278" s="192" t="str">
        <f>IFERROR(VLOOKUP(C278,C21:D25,2,0),"")</f>
        <v/>
      </c>
      <c r="E278" s="507"/>
      <c r="F278" s="192" t="e" cm="1">
        <f t="array" ref="F278">_xlfn.IFS(B278=F5,E278*1,B278=F6,E278*-1,B278=#REF!,E278*1,B278="",0)</f>
        <v>#REF!</v>
      </c>
      <c r="G278" s="510"/>
      <c r="H278" s="510"/>
      <c r="I278" s="511"/>
    </row>
    <row r="279" spans="2:9">
      <c r="B279" s="616"/>
      <c r="C279" s="512"/>
      <c r="D279" s="194" t="str">
        <f>IFERROR(VLOOKUP(C279,C21:D25,2,0),"")</f>
        <v/>
      </c>
      <c r="E279" s="508"/>
      <c r="F279" s="194" t="e" cm="1">
        <f t="array" ref="F279">_xlfn.IFS(B279=F5,E279*1,B279=F6,E279*-1,B279=#REF!,E279*1,B279="",0)</f>
        <v>#REF!</v>
      </c>
      <c r="G279" s="512"/>
      <c r="H279" s="512"/>
      <c r="I279" s="513"/>
    </row>
    <row r="280" spans="2:9">
      <c r="B280" s="617"/>
      <c r="C280" s="510"/>
      <c r="D280" s="192" t="str">
        <f>IFERROR(VLOOKUP(C280,C21:D25,2,0),"")</f>
        <v/>
      </c>
      <c r="E280" s="507"/>
      <c r="F280" s="192" t="e" cm="1">
        <f t="array" ref="F280">_xlfn.IFS(B280=F5,E280*1,B280=F6,E280*-1,B280=#REF!,E280*1,B280="",0)</f>
        <v>#REF!</v>
      </c>
      <c r="G280" s="510"/>
      <c r="H280" s="510"/>
      <c r="I280" s="511"/>
    </row>
    <row r="281" spans="2:9">
      <c r="B281" s="616"/>
      <c r="C281" s="512"/>
      <c r="D281" s="194" t="str">
        <f>IFERROR(VLOOKUP(C281,C21:D25,2,0),"")</f>
        <v/>
      </c>
      <c r="E281" s="508"/>
      <c r="F281" s="194" t="e" cm="1">
        <f t="array" ref="F281">_xlfn.IFS(B281=F5,E281*1,B281=F6,E281*-1,B281=#REF!,E281*1,B281="",0)</f>
        <v>#REF!</v>
      </c>
      <c r="G281" s="512"/>
      <c r="H281" s="512"/>
      <c r="I281" s="513"/>
    </row>
    <row r="282" spans="2:9">
      <c r="B282" s="617"/>
      <c r="C282" s="510"/>
      <c r="D282" s="192" t="str">
        <f>IFERROR(VLOOKUP(C282,C21:D25,2,0),"")</f>
        <v/>
      </c>
      <c r="E282" s="507"/>
      <c r="F282" s="192" t="e" cm="1">
        <f t="array" ref="F282">_xlfn.IFS(B282=F5,E282*1,B282=F6,E282*-1,B282=#REF!,E282*1,B282="",0)</f>
        <v>#REF!</v>
      </c>
      <c r="G282" s="510"/>
      <c r="H282" s="510"/>
      <c r="I282" s="511"/>
    </row>
    <row r="283" spans="2:9">
      <c r="B283" s="616"/>
      <c r="C283" s="512"/>
      <c r="D283" s="194" t="str">
        <f>IFERROR(VLOOKUP(C283,C21:D25,2,0),"")</f>
        <v/>
      </c>
      <c r="E283" s="508"/>
      <c r="F283" s="194" t="e" cm="1">
        <f t="array" ref="F283">_xlfn.IFS(B283=F5,E283*1,B283=F6,E283*-1,B283=#REF!,E283*1,B283="",0)</f>
        <v>#REF!</v>
      </c>
      <c r="G283" s="512"/>
      <c r="H283" s="512"/>
      <c r="I283" s="513"/>
    </row>
    <row r="284" spans="2:9">
      <c r="B284" s="617"/>
      <c r="C284" s="510"/>
      <c r="D284" s="192" t="str">
        <f>IFERROR(VLOOKUP(C284,C21:D25,2,0),"")</f>
        <v/>
      </c>
      <c r="E284" s="507"/>
      <c r="F284" s="192" t="e" cm="1">
        <f t="array" ref="F284">_xlfn.IFS(B284=F5,E284*1,B284=F6,E284*-1,B284=#REF!,E284*1,B284="",0)</f>
        <v>#REF!</v>
      </c>
      <c r="G284" s="510"/>
      <c r="H284" s="510"/>
      <c r="I284" s="511"/>
    </row>
    <row r="285" spans="2:9">
      <c r="B285" s="616"/>
      <c r="C285" s="512"/>
      <c r="D285" s="194" t="str">
        <f>IFERROR(VLOOKUP(C285,C21:D25,2,0),"")</f>
        <v/>
      </c>
      <c r="E285" s="508"/>
      <c r="F285" s="194" t="e" cm="1">
        <f t="array" ref="F285">_xlfn.IFS(B285=F5,E285*1,B285=F6,E285*-1,B285=#REF!,E285*1,B285="",0)</f>
        <v>#REF!</v>
      </c>
      <c r="G285" s="512"/>
      <c r="H285" s="512"/>
      <c r="I285" s="513"/>
    </row>
    <row r="286" spans="2:9">
      <c r="B286" s="617"/>
      <c r="C286" s="510"/>
      <c r="D286" s="192" t="str">
        <f>IFERROR(VLOOKUP(C286,C21:D25,2,0),"")</f>
        <v/>
      </c>
      <c r="E286" s="507"/>
      <c r="F286" s="192" t="e" cm="1">
        <f t="array" ref="F286">_xlfn.IFS(B286=F5,E286*1,B286=F6,E286*-1,B286=#REF!,E286*1,B286="",0)</f>
        <v>#REF!</v>
      </c>
      <c r="G286" s="510"/>
      <c r="H286" s="510"/>
      <c r="I286" s="511"/>
    </row>
    <row r="287" spans="2:9">
      <c r="B287" s="616"/>
      <c r="C287" s="512"/>
      <c r="D287" s="194" t="str">
        <f>IFERROR(VLOOKUP(C287,C21:D25,2,0),"")</f>
        <v/>
      </c>
      <c r="E287" s="508"/>
      <c r="F287" s="194" t="e" cm="1">
        <f t="array" ref="F287">_xlfn.IFS(B287=F5,E287*1,B287=F6,E287*-1,B287=#REF!,E287*1,B287="",0)</f>
        <v>#REF!</v>
      </c>
      <c r="G287" s="512"/>
      <c r="H287" s="512"/>
      <c r="I287" s="513"/>
    </row>
    <row r="288" spans="2:9">
      <c r="B288" s="617"/>
      <c r="C288" s="510"/>
      <c r="D288" s="192" t="str">
        <f>IFERROR(VLOOKUP(C288,C21:D25,2,0),"")</f>
        <v/>
      </c>
      <c r="E288" s="507"/>
      <c r="F288" s="192" t="e" cm="1">
        <f t="array" ref="F288">_xlfn.IFS(B288=F5,E288*1,B288=F6,E288*-1,B288=#REF!,E288*1,B288="",0)</f>
        <v>#REF!</v>
      </c>
      <c r="G288" s="510"/>
      <c r="H288" s="510"/>
      <c r="I288" s="511"/>
    </row>
    <row r="289" spans="2:9">
      <c r="B289" s="616"/>
      <c r="C289" s="512"/>
      <c r="D289" s="194" t="str">
        <f>IFERROR(VLOOKUP(C289,C21:D25,2,0),"")</f>
        <v/>
      </c>
      <c r="E289" s="508"/>
      <c r="F289" s="194" t="e" cm="1">
        <f t="array" ref="F289">_xlfn.IFS(B289=F5,E289*1,B289=F6,E289*-1,B289=#REF!,E289*1,B289="",0)</f>
        <v>#REF!</v>
      </c>
      <c r="G289" s="512"/>
      <c r="H289" s="512"/>
      <c r="I289" s="513"/>
    </row>
    <row r="290" spans="2:9">
      <c r="B290" s="617"/>
      <c r="C290" s="510"/>
      <c r="D290" s="192" t="str">
        <f>IFERROR(VLOOKUP(C290,C21:D25,2,0),"")</f>
        <v/>
      </c>
      <c r="E290" s="507"/>
      <c r="F290" s="192" t="e" cm="1">
        <f t="array" ref="F290">_xlfn.IFS(B290=F5,E290*1,B290=F6,E290*-1,B290=#REF!,E290*1,B290="",0)</f>
        <v>#REF!</v>
      </c>
      <c r="G290" s="510"/>
      <c r="H290" s="510"/>
      <c r="I290" s="511"/>
    </row>
    <row r="291" spans="2:9">
      <c r="B291" s="616"/>
      <c r="C291" s="512"/>
      <c r="D291" s="194" t="str">
        <f>IFERROR(VLOOKUP(C291,C21:D25,2,0),"")</f>
        <v/>
      </c>
      <c r="E291" s="508"/>
      <c r="F291" s="194" t="e" cm="1">
        <f t="array" ref="F291">_xlfn.IFS(B291=F5,E291*1,B291=F6,E291*-1,B291=#REF!,E291*1,B291="",0)</f>
        <v>#REF!</v>
      </c>
      <c r="G291" s="512"/>
      <c r="H291" s="512"/>
      <c r="I291" s="513"/>
    </row>
    <row r="292" spans="2:9">
      <c r="B292" s="617"/>
      <c r="C292" s="510"/>
      <c r="D292" s="192" t="str">
        <f>IFERROR(VLOOKUP(C292,C21:D25,2,0),"")</f>
        <v/>
      </c>
      <c r="E292" s="507"/>
      <c r="F292" s="192" t="e" cm="1">
        <f t="array" ref="F292">_xlfn.IFS(B292=F5,E292*1,B292=F6,E292*-1,B292=#REF!,E292*1,B292="",0)</f>
        <v>#REF!</v>
      </c>
      <c r="G292" s="510"/>
      <c r="H292" s="510"/>
      <c r="I292" s="511"/>
    </row>
    <row r="293" spans="2:9">
      <c r="B293" s="616"/>
      <c r="C293" s="512"/>
      <c r="D293" s="194" t="str">
        <f>IFERROR(VLOOKUP(C293,C21:D25,2,0),"")</f>
        <v/>
      </c>
      <c r="E293" s="508"/>
      <c r="F293" s="194" t="e" cm="1">
        <f t="array" ref="F293">_xlfn.IFS(B293=F5,E293*1,B293=F6,E293*-1,B293=#REF!,E293*1,B293="",0)</f>
        <v>#REF!</v>
      </c>
      <c r="G293" s="512"/>
      <c r="H293" s="512"/>
      <c r="I293" s="513"/>
    </row>
    <row r="294" spans="2:9">
      <c r="B294" s="617"/>
      <c r="C294" s="510"/>
      <c r="D294" s="192" t="str">
        <f>IFERROR(VLOOKUP(C294,C21:D25,2,0),"")</f>
        <v/>
      </c>
      <c r="E294" s="507"/>
      <c r="F294" s="192" t="e" cm="1">
        <f t="array" ref="F294">_xlfn.IFS(B294=F5,E294*1,B294=F6,E294*-1,B294=#REF!,E294*1,B294="",0)</f>
        <v>#REF!</v>
      </c>
      <c r="G294" s="510"/>
      <c r="H294" s="510"/>
      <c r="I294" s="511"/>
    </row>
    <row r="295" spans="2:9">
      <c r="B295" s="616"/>
      <c r="C295" s="512"/>
      <c r="D295" s="194" t="str">
        <f>IFERROR(VLOOKUP(C295,C21:D25,2,0),"")</f>
        <v/>
      </c>
      <c r="E295" s="508"/>
      <c r="F295" s="194" t="e" cm="1">
        <f t="array" ref="F295">_xlfn.IFS(B295=F5,E295*1,B295=F6,E295*-1,B295=#REF!,E295*1,B295="",0)</f>
        <v>#REF!</v>
      </c>
      <c r="G295" s="512"/>
      <c r="H295" s="512"/>
      <c r="I295" s="513"/>
    </row>
    <row r="296" spans="2:9">
      <c r="B296" s="617"/>
      <c r="C296" s="510"/>
      <c r="D296" s="192" t="str">
        <f>IFERROR(VLOOKUP(C296,C21:D25,2,0),"")</f>
        <v/>
      </c>
      <c r="E296" s="507"/>
      <c r="F296" s="192" t="e" cm="1">
        <f t="array" ref="F296">_xlfn.IFS(B296=F5,E296*1,B296=F6,E296*-1,B296=#REF!,E296*1,B296="",0)</f>
        <v>#REF!</v>
      </c>
      <c r="G296" s="510"/>
      <c r="H296" s="510"/>
      <c r="I296" s="511"/>
    </row>
    <row r="297" spans="2:9">
      <c r="B297" s="616"/>
      <c r="C297" s="512"/>
      <c r="D297" s="194" t="str">
        <f>IFERROR(VLOOKUP(C297,C21:D25,2,0),"")</f>
        <v/>
      </c>
      <c r="E297" s="508"/>
      <c r="F297" s="194" t="e" cm="1">
        <f t="array" ref="F297">_xlfn.IFS(B297=F5,E297*1,B297=F6,E297*-1,B297=#REF!,E297*1,B297="",0)</f>
        <v>#REF!</v>
      </c>
      <c r="G297" s="512"/>
      <c r="H297" s="512"/>
      <c r="I297" s="513"/>
    </row>
    <row r="298" spans="2:9">
      <c r="B298" s="617"/>
      <c r="C298" s="510"/>
      <c r="D298" s="192" t="str">
        <f>IFERROR(VLOOKUP(C298,C21:D25,2,0),"")</f>
        <v/>
      </c>
      <c r="E298" s="507"/>
      <c r="F298" s="192" t="e" cm="1">
        <f t="array" ref="F298">_xlfn.IFS(B298=F5,E298*1,B298=F6,E298*-1,B298=#REF!,E298*1,B298="",0)</f>
        <v>#REF!</v>
      </c>
      <c r="G298" s="510"/>
      <c r="H298" s="510"/>
      <c r="I298" s="511"/>
    </row>
    <row r="299" spans="2:9">
      <c r="B299" s="616"/>
      <c r="C299" s="512"/>
      <c r="D299" s="194" t="str">
        <f>IFERROR(VLOOKUP(C299,C21:D25,2,0),"")</f>
        <v/>
      </c>
      <c r="E299" s="508"/>
      <c r="F299" s="194" t="e" cm="1">
        <f t="array" ref="F299">_xlfn.IFS(B299=F5,E299*1,B299=F6,E299*-1,B299=#REF!,E299*1,B299="",0)</f>
        <v>#REF!</v>
      </c>
      <c r="G299" s="512"/>
      <c r="H299" s="512"/>
      <c r="I299" s="513"/>
    </row>
    <row r="300" spans="2:9">
      <c r="B300" s="617"/>
      <c r="C300" s="510"/>
      <c r="D300" s="192" t="str">
        <f>IFERROR(VLOOKUP(C300,C21:D25,2,0),"")</f>
        <v/>
      </c>
      <c r="E300" s="507"/>
      <c r="F300" s="192" t="e" cm="1">
        <f t="array" ref="F300">_xlfn.IFS(B300=F5,E300*1,B300=F6,E300*-1,B300=#REF!,E300*1,B300="",0)</f>
        <v>#REF!</v>
      </c>
      <c r="G300" s="510"/>
      <c r="H300" s="510"/>
      <c r="I300" s="511"/>
    </row>
    <row r="301" spans="2:9">
      <c r="B301" s="616"/>
      <c r="C301" s="512"/>
      <c r="D301" s="194" t="str">
        <f>IFERROR(VLOOKUP(C301,C21:D25,2,0),"")</f>
        <v/>
      </c>
      <c r="E301" s="508"/>
      <c r="F301" s="194" t="e" cm="1">
        <f t="array" ref="F301">_xlfn.IFS(B301=F5,E301*1,B301=F6,E301*-1,B301=#REF!,E301*1,B301="",0)</f>
        <v>#REF!</v>
      </c>
      <c r="G301" s="512"/>
      <c r="H301" s="512"/>
      <c r="I301" s="513"/>
    </row>
    <row r="302" spans="2:9">
      <c r="B302" s="617"/>
      <c r="C302" s="510"/>
      <c r="D302" s="192" t="str">
        <f>IFERROR(VLOOKUP(C302,C21:D25,2,0),"")</f>
        <v/>
      </c>
      <c r="E302" s="507"/>
      <c r="F302" s="192" t="e" cm="1">
        <f t="array" ref="F302">_xlfn.IFS(B302=F5,E302*1,B302=F6,E302*-1,B302=#REF!,E302*1,B302="",0)</f>
        <v>#REF!</v>
      </c>
      <c r="G302" s="510"/>
      <c r="H302" s="510"/>
      <c r="I302" s="511"/>
    </row>
    <row r="303" spans="2:9">
      <c r="B303" s="616"/>
      <c r="C303" s="512"/>
      <c r="D303" s="194" t="str">
        <f>IFERROR(VLOOKUP(C303,C21:D25,2,0),"")</f>
        <v/>
      </c>
      <c r="E303" s="508"/>
      <c r="F303" s="194" t="e" cm="1">
        <f t="array" ref="F303">_xlfn.IFS(B303=F5,E303*1,B303=F6,E303*-1,B303=#REF!,E303*1,B303="",0)</f>
        <v>#REF!</v>
      </c>
      <c r="G303" s="512"/>
      <c r="H303" s="512"/>
      <c r="I303" s="513"/>
    </row>
    <row r="304" spans="2:9">
      <c r="B304" s="617"/>
      <c r="C304" s="510"/>
      <c r="D304" s="192" t="str">
        <f>IFERROR(VLOOKUP(C304,C21:D25,2,0),"")</f>
        <v/>
      </c>
      <c r="E304" s="507"/>
      <c r="F304" s="192" t="e" cm="1">
        <f t="array" ref="F304">_xlfn.IFS(B304=F5,E304*1,B304=F6,E304*-1,B304=#REF!,E304*1,B304="",0)</f>
        <v>#REF!</v>
      </c>
      <c r="G304" s="510"/>
      <c r="H304" s="510"/>
      <c r="I304" s="511"/>
    </row>
    <row r="305" spans="2:9">
      <c r="B305" s="616"/>
      <c r="C305" s="512"/>
      <c r="D305" s="194" t="str">
        <f>IFERROR(VLOOKUP(C305,C21:D25,2,0),"")</f>
        <v/>
      </c>
      <c r="E305" s="508"/>
      <c r="F305" s="194" t="e" cm="1">
        <f t="array" ref="F305">_xlfn.IFS(B305=F5,E305*1,B305=F6,E305*-1,B305=#REF!,E305*1,B305="",0)</f>
        <v>#REF!</v>
      </c>
      <c r="G305" s="512"/>
      <c r="H305" s="512"/>
      <c r="I305" s="513"/>
    </row>
    <row r="306" spans="2:9">
      <c r="B306" s="617"/>
      <c r="C306" s="510"/>
      <c r="D306" s="192" t="str">
        <f>IFERROR(VLOOKUP(C306,C21:D25,2,0),"")</f>
        <v/>
      </c>
      <c r="E306" s="507"/>
      <c r="F306" s="192" t="e" cm="1">
        <f t="array" ref="F306">_xlfn.IFS(B306=F5,E306*1,B306=F6,E306*-1,B306=#REF!,E306*1,B306="",0)</f>
        <v>#REF!</v>
      </c>
      <c r="G306" s="510"/>
      <c r="H306" s="510"/>
      <c r="I306" s="511"/>
    </row>
    <row r="307" spans="2:9">
      <c r="B307" s="616"/>
      <c r="C307" s="512"/>
      <c r="D307" s="194" t="str">
        <f>IFERROR(VLOOKUP(C307,C21:D25,2,0),"")</f>
        <v/>
      </c>
      <c r="E307" s="508"/>
      <c r="F307" s="194" t="e" cm="1">
        <f t="array" ref="F307">_xlfn.IFS(B307=F5,E307*1,B307=F6,E307*-1,B307=#REF!,E307*1,B307="",0)</f>
        <v>#REF!</v>
      </c>
      <c r="G307" s="512"/>
      <c r="H307" s="512"/>
      <c r="I307" s="513"/>
    </row>
    <row r="308" spans="2:9">
      <c r="B308" s="617"/>
      <c r="C308" s="510"/>
      <c r="D308" s="192" t="str">
        <f>IFERROR(VLOOKUP(C308,C21:D25,2,0),"")</f>
        <v/>
      </c>
      <c r="E308" s="507"/>
      <c r="F308" s="192" t="e" cm="1">
        <f t="array" ref="F308">_xlfn.IFS(B308=F5,E308*1,B308=F6,E308*-1,B308=#REF!,E308*1,B308="",0)</f>
        <v>#REF!</v>
      </c>
      <c r="G308" s="510"/>
      <c r="H308" s="510"/>
      <c r="I308" s="511"/>
    </row>
    <row r="309" spans="2:9">
      <c r="B309" s="616"/>
      <c r="C309" s="512"/>
      <c r="D309" s="194" t="str">
        <f>IFERROR(VLOOKUP(C309,C21:D25,2,0),"")</f>
        <v/>
      </c>
      <c r="E309" s="508"/>
      <c r="F309" s="194" t="e" cm="1">
        <f t="array" ref="F309">_xlfn.IFS(B309=F5,E309*1,B309=F6,E309*-1,B309=#REF!,E309*1,B309="",0)</f>
        <v>#REF!</v>
      </c>
      <c r="G309" s="512"/>
      <c r="H309" s="512"/>
      <c r="I309" s="513"/>
    </row>
    <row r="310" spans="2:9">
      <c r="B310" s="617"/>
      <c r="C310" s="510"/>
      <c r="D310" s="192" t="str">
        <f>IFERROR(VLOOKUP(C310,C21:D25,2,0),"")</f>
        <v/>
      </c>
      <c r="E310" s="507"/>
      <c r="F310" s="192" t="e" cm="1">
        <f t="array" ref="F310">_xlfn.IFS(B310=F5,E310*1,B310=F6,E310*-1,B310=#REF!,E310*1,B310="",0)</f>
        <v>#REF!</v>
      </c>
      <c r="G310" s="510"/>
      <c r="H310" s="510"/>
      <c r="I310" s="511"/>
    </row>
    <row r="311" spans="2:9">
      <c r="B311" s="616"/>
      <c r="C311" s="512"/>
      <c r="D311" s="194" t="str">
        <f>IFERROR(VLOOKUP(C311,C21:D25,2,0),"")</f>
        <v/>
      </c>
      <c r="E311" s="508"/>
      <c r="F311" s="194" t="e" cm="1">
        <f t="array" ref="F311">_xlfn.IFS(B311=F5,E311*1,B311=F6,E311*-1,B311=#REF!,E311*1,B311="",0)</f>
        <v>#REF!</v>
      </c>
      <c r="G311" s="512"/>
      <c r="H311" s="512"/>
      <c r="I311" s="513"/>
    </row>
    <row r="312" spans="2:9">
      <c r="B312" s="617"/>
      <c r="C312" s="510"/>
      <c r="D312" s="192" t="str">
        <f>IFERROR(VLOOKUP(C312,C21:D25,2,0),"")</f>
        <v/>
      </c>
      <c r="E312" s="507"/>
      <c r="F312" s="192" t="e" cm="1">
        <f t="array" ref="F312">_xlfn.IFS(B312=F5,E312*1,B312=F6,E312*-1,B312=#REF!,E312*1,B312="",0)</f>
        <v>#REF!</v>
      </c>
      <c r="G312" s="510"/>
      <c r="H312" s="510"/>
      <c r="I312" s="511"/>
    </row>
    <row r="313" spans="2:9">
      <c r="B313" s="616"/>
      <c r="C313" s="512"/>
      <c r="D313" s="194" t="str">
        <f>IFERROR(VLOOKUP(C313,C21:D25,2,0),"")</f>
        <v/>
      </c>
      <c r="E313" s="508"/>
      <c r="F313" s="194" t="e" cm="1">
        <f t="array" ref="F313">_xlfn.IFS(B313=F5,E313*1,B313=F6,E313*-1,B313=#REF!,E313*1,B313="",0)</f>
        <v>#REF!</v>
      </c>
      <c r="G313" s="512"/>
      <c r="H313" s="512"/>
      <c r="I313" s="513"/>
    </row>
    <row r="314" spans="2:9">
      <c r="B314" s="617"/>
      <c r="C314" s="510"/>
      <c r="D314" s="192" t="str">
        <f>IFERROR(VLOOKUP(C314,C21:D25,2,0),"")</f>
        <v/>
      </c>
      <c r="E314" s="507"/>
      <c r="F314" s="192" t="e" cm="1">
        <f t="array" ref="F314">_xlfn.IFS(B314=F5,E314*1,B314=F6,E314*-1,B314=#REF!,E314*1,B314="",0)</f>
        <v>#REF!</v>
      </c>
      <c r="G314" s="510"/>
      <c r="H314" s="510"/>
      <c r="I314" s="511"/>
    </row>
    <row r="315" spans="2:9">
      <c r="B315" s="616"/>
      <c r="C315" s="512"/>
      <c r="D315" s="194" t="str">
        <f>IFERROR(VLOOKUP(C315,C21:D25,2,0),"")</f>
        <v/>
      </c>
      <c r="E315" s="508"/>
      <c r="F315" s="194" t="e" cm="1">
        <f t="array" ref="F315">_xlfn.IFS(B315=F5,E315*1,B315=F6,E315*-1,B315=#REF!,E315*1,B315="",0)</f>
        <v>#REF!</v>
      </c>
      <c r="G315" s="512"/>
      <c r="H315" s="512"/>
      <c r="I315" s="513"/>
    </row>
    <row r="316" spans="2:9">
      <c r="B316" s="617"/>
      <c r="C316" s="510"/>
      <c r="D316" s="192" t="str">
        <f>IFERROR(VLOOKUP(C316,C21:D25,2,0),"")</f>
        <v/>
      </c>
      <c r="E316" s="507"/>
      <c r="F316" s="192" t="e" cm="1">
        <f t="array" ref="F316">_xlfn.IFS(B316=F5,E316*1,B316=F6,E316*-1,B316=#REF!,E316*1,B316="",0)</f>
        <v>#REF!</v>
      </c>
      <c r="G316" s="510"/>
      <c r="H316" s="510"/>
      <c r="I316" s="511"/>
    </row>
    <row r="317" spans="2:9">
      <c r="B317" s="616"/>
      <c r="C317" s="512"/>
      <c r="D317" s="194" t="str">
        <f>IFERROR(VLOOKUP(C317,C21:D25,2,0),"")</f>
        <v/>
      </c>
      <c r="E317" s="508"/>
      <c r="F317" s="194" t="e" cm="1">
        <f t="array" ref="F317">_xlfn.IFS(B317=F5,E317*1,B317=F6,E317*-1,B317=#REF!,E317*1,B317="",0)</f>
        <v>#REF!</v>
      </c>
      <c r="G317" s="512"/>
      <c r="H317" s="512"/>
      <c r="I317" s="513"/>
    </row>
    <row r="318" spans="2:9">
      <c r="B318" s="617"/>
      <c r="C318" s="510"/>
      <c r="D318" s="192" t="str">
        <f>IFERROR(VLOOKUP(C318,C21:D25,2,0),"")</f>
        <v/>
      </c>
      <c r="E318" s="507"/>
      <c r="F318" s="192" t="e" cm="1">
        <f t="array" ref="F318">_xlfn.IFS(B318=F5,E318*1,B318=F6,E318*-1,B318=#REF!,E318*1,B318="",0)</f>
        <v>#REF!</v>
      </c>
      <c r="G318" s="510"/>
      <c r="H318" s="510"/>
      <c r="I318" s="511"/>
    </row>
    <row r="319" spans="2:9">
      <c r="B319" s="616"/>
      <c r="C319" s="512"/>
      <c r="D319" s="194" t="str">
        <f>IFERROR(VLOOKUP(C319,C21:D25,2,0),"")</f>
        <v/>
      </c>
      <c r="E319" s="508"/>
      <c r="F319" s="194" t="e" cm="1">
        <f t="array" ref="F319">_xlfn.IFS(B319=F5,E319*1,B319=F6,E319*-1,B319=#REF!,E319*1,B319="",0)</f>
        <v>#REF!</v>
      </c>
      <c r="G319" s="512"/>
      <c r="H319" s="512"/>
      <c r="I319" s="513"/>
    </row>
    <row r="320" spans="2:9">
      <c r="B320" s="617"/>
      <c r="C320" s="510"/>
      <c r="D320" s="192" t="str">
        <f>IFERROR(VLOOKUP(C320,C21:D25,2,0),"")</f>
        <v/>
      </c>
      <c r="E320" s="507"/>
      <c r="F320" s="192" t="e" cm="1">
        <f t="array" ref="F320">_xlfn.IFS(B320=F5,E320*1,B320=F6,E320*-1,B320=#REF!,E320*1,B320="",0)</f>
        <v>#REF!</v>
      </c>
      <c r="G320" s="510"/>
      <c r="H320" s="510"/>
      <c r="I320" s="511"/>
    </row>
    <row r="321" spans="2:9">
      <c r="B321" s="616"/>
      <c r="C321" s="512"/>
      <c r="D321" s="194" t="str">
        <f>IFERROR(VLOOKUP(C321,C21:D25,2,0),"")</f>
        <v/>
      </c>
      <c r="E321" s="508"/>
      <c r="F321" s="194" t="e" cm="1">
        <f t="array" ref="F321">_xlfn.IFS(B321=F5,E321*1,B321=F6,E321*-1,B321=#REF!,E321*1,B321="",0)</f>
        <v>#REF!</v>
      </c>
      <c r="G321" s="512"/>
      <c r="H321" s="512"/>
      <c r="I321" s="513"/>
    </row>
    <row r="322" spans="2:9">
      <c r="B322" s="617"/>
      <c r="C322" s="510"/>
      <c r="D322" s="192" t="str">
        <f>IFERROR(VLOOKUP(C322,C21:D25,2,0),"")</f>
        <v/>
      </c>
      <c r="E322" s="507"/>
      <c r="F322" s="192" t="e" cm="1">
        <f t="array" ref="F322">_xlfn.IFS(B322=F5,E322*1,B322=F6,E322*-1,B322=#REF!,E322*1,B322="",0)</f>
        <v>#REF!</v>
      </c>
      <c r="G322" s="510"/>
      <c r="H322" s="510"/>
      <c r="I322" s="511"/>
    </row>
    <row r="323" spans="2:9">
      <c r="B323" s="616"/>
      <c r="C323" s="512"/>
      <c r="D323" s="194" t="str">
        <f>IFERROR(VLOOKUP(C323,C21:D25,2,0),"")</f>
        <v/>
      </c>
      <c r="E323" s="508"/>
      <c r="F323" s="194" t="e" cm="1">
        <f t="array" ref="F323">_xlfn.IFS(B323=F5,E323*1,B323=F6,E323*-1,B323=#REF!,E323*1,B323="",0)</f>
        <v>#REF!</v>
      </c>
      <c r="G323" s="512"/>
      <c r="H323" s="512"/>
      <c r="I323" s="513"/>
    </row>
    <row r="324" spans="2:9">
      <c r="B324" s="617"/>
      <c r="C324" s="510"/>
      <c r="D324" s="192" t="str">
        <f>IFERROR(VLOOKUP(C324,C21:D25,2,0),"")</f>
        <v/>
      </c>
      <c r="E324" s="507"/>
      <c r="F324" s="192" t="e" cm="1">
        <f t="array" ref="F324">_xlfn.IFS(B324=F5,E324*1,B324=F6,E324*-1,B324=#REF!,E324*1,B324="",0)</f>
        <v>#REF!</v>
      </c>
      <c r="G324" s="510"/>
      <c r="H324" s="510"/>
      <c r="I324" s="511"/>
    </row>
    <row r="325" spans="2:9">
      <c r="B325" s="616"/>
      <c r="C325" s="512"/>
      <c r="D325" s="194" t="str">
        <f>IFERROR(VLOOKUP(C325,C21:D25,2,0),"")</f>
        <v/>
      </c>
      <c r="E325" s="508"/>
      <c r="F325" s="194" t="e" cm="1">
        <f t="array" ref="F325">_xlfn.IFS(B325=F5,E325*1,B325=F6,E325*-1,B325=#REF!,E325*1,B325="",0)</f>
        <v>#REF!</v>
      </c>
      <c r="G325" s="512"/>
      <c r="H325" s="512"/>
      <c r="I325" s="513"/>
    </row>
    <row r="326" spans="2:9">
      <c r="B326" s="617"/>
      <c r="C326" s="510"/>
      <c r="D326" s="192" t="str">
        <f>IFERROR(VLOOKUP(C326,C21:D25,2,0),"")</f>
        <v/>
      </c>
      <c r="E326" s="507"/>
      <c r="F326" s="192" t="e" cm="1">
        <f t="array" ref="F326">_xlfn.IFS(B326=F5,E326*1,B326=F6,E326*-1,B326=#REF!,E326*1,B326="",0)</f>
        <v>#REF!</v>
      </c>
      <c r="G326" s="510"/>
      <c r="H326" s="510"/>
      <c r="I326" s="511"/>
    </row>
    <row r="327" spans="2:9">
      <c r="B327" s="616"/>
      <c r="C327" s="512"/>
      <c r="D327" s="194" t="str">
        <f>IFERROR(VLOOKUP(C327,C21:D25,2,0),"")</f>
        <v/>
      </c>
      <c r="E327" s="508"/>
      <c r="F327" s="194" t="e" cm="1">
        <f t="array" ref="F327">_xlfn.IFS(B327=F5,E327*1,B327=F6,E327*-1,B327=#REF!,E327*1,B327="",0)</f>
        <v>#REF!</v>
      </c>
      <c r="G327" s="512"/>
      <c r="H327" s="512"/>
      <c r="I327" s="513"/>
    </row>
    <row r="328" spans="2:9">
      <c r="B328" s="617"/>
      <c r="C328" s="510"/>
      <c r="D328" s="192" t="str">
        <f>IFERROR(VLOOKUP(C328,C21:D25,2,0),"")</f>
        <v/>
      </c>
      <c r="E328" s="507"/>
      <c r="F328" s="192" t="e" cm="1">
        <f t="array" ref="F328">_xlfn.IFS(B328=F5,E328*1,B328=F6,E328*-1,B328=#REF!,E328*1,B328="",0)</f>
        <v>#REF!</v>
      </c>
      <c r="G328" s="510"/>
      <c r="H328" s="510"/>
      <c r="I328" s="511"/>
    </row>
    <row r="329" spans="2:9">
      <c r="B329" s="616"/>
      <c r="C329" s="512"/>
      <c r="D329" s="194" t="str">
        <f>IFERROR(VLOOKUP(C329,C21:D25,2,0),"")</f>
        <v/>
      </c>
      <c r="E329" s="508"/>
      <c r="F329" s="194" t="e" cm="1">
        <f t="array" ref="F329">_xlfn.IFS(B329=F5,E329*1,B329=F6,E329*-1,B329=#REF!,E329*1,B329="",0)</f>
        <v>#REF!</v>
      </c>
      <c r="G329" s="512"/>
      <c r="H329" s="512"/>
      <c r="I329" s="513"/>
    </row>
    <row r="330" spans="2:9">
      <c r="B330" s="617"/>
      <c r="C330" s="510"/>
      <c r="D330" s="192" t="str">
        <f>IFERROR(VLOOKUP(C330,C21:D25,2,0),"")</f>
        <v/>
      </c>
      <c r="E330" s="507"/>
      <c r="F330" s="192" t="e" cm="1">
        <f t="array" ref="F330">_xlfn.IFS(B330=F5,E330*1,B330=F6,E330*-1,B330=#REF!,E330*1,B330="",0)</f>
        <v>#REF!</v>
      </c>
      <c r="G330" s="510"/>
      <c r="H330" s="510"/>
      <c r="I330" s="511"/>
    </row>
    <row r="331" spans="2:9">
      <c r="B331" s="616"/>
      <c r="C331" s="512"/>
      <c r="D331" s="194" t="str">
        <f>IFERROR(VLOOKUP(C331,C21:D25,2,0),"")</f>
        <v/>
      </c>
      <c r="E331" s="508"/>
      <c r="F331" s="194" t="e" cm="1">
        <f t="array" ref="F331">_xlfn.IFS(B331=F5,E331*1,B331=F6,E331*-1,B331=#REF!,E331*1,B331="",0)</f>
        <v>#REF!</v>
      </c>
      <c r="G331" s="512"/>
      <c r="H331" s="512"/>
      <c r="I331" s="513"/>
    </row>
    <row r="332" spans="2:9">
      <c r="B332" s="617"/>
      <c r="C332" s="510"/>
      <c r="D332" s="192" t="str">
        <f>IFERROR(VLOOKUP(C332,C21:D25,2,0),"")</f>
        <v/>
      </c>
      <c r="E332" s="507"/>
      <c r="F332" s="192" t="e" cm="1">
        <f t="array" ref="F332">_xlfn.IFS(B332=F5,E332*1,B332=F6,E332*-1,B332=#REF!,E332*1,B332="",0)</f>
        <v>#REF!</v>
      </c>
      <c r="G332" s="510"/>
      <c r="H332" s="510"/>
      <c r="I332" s="511"/>
    </row>
    <row r="333" spans="2:9">
      <c r="B333" s="616"/>
      <c r="C333" s="512"/>
      <c r="D333" s="194" t="str">
        <f>IFERROR(VLOOKUP(C333,C21:D25,2,0),"")</f>
        <v/>
      </c>
      <c r="E333" s="508"/>
      <c r="F333" s="194" t="e" cm="1">
        <f t="array" ref="F333">_xlfn.IFS(B333=F5,E333*1,B333=F6,E333*-1,B333=#REF!,E333*1,B333="",0)</f>
        <v>#REF!</v>
      </c>
      <c r="G333" s="512"/>
      <c r="H333" s="512"/>
      <c r="I333" s="513"/>
    </row>
    <row r="334" spans="2:9">
      <c r="B334" s="617"/>
      <c r="C334" s="510"/>
      <c r="D334" s="192" t="str">
        <f>IFERROR(VLOOKUP(C334,C21:D25,2,0),"")</f>
        <v/>
      </c>
      <c r="E334" s="507"/>
      <c r="F334" s="192" t="e" cm="1">
        <f t="array" ref="F334">_xlfn.IFS(B334=F5,E334*1,B334=F6,E334*-1,B334=#REF!,E334*1,B334="",0)</f>
        <v>#REF!</v>
      </c>
      <c r="G334" s="510"/>
      <c r="H334" s="510"/>
      <c r="I334" s="511"/>
    </row>
    <row r="335" spans="2:9">
      <c r="B335" s="616"/>
      <c r="C335" s="512"/>
      <c r="D335" s="194" t="str">
        <f>IFERROR(VLOOKUP(C335,C21:D25,2,0),"")</f>
        <v/>
      </c>
      <c r="E335" s="508"/>
      <c r="F335" s="194" t="e" cm="1">
        <f t="array" ref="F335">_xlfn.IFS(B335=F5,E335*1,B335=F6,E335*-1,B335=#REF!,E335*1,B335="",0)</f>
        <v>#REF!</v>
      </c>
      <c r="G335" s="512"/>
      <c r="H335" s="512"/>
      <c r="I335" s="513"/>
    </row>
    <row r="336" spans="2:9">
      <c r="B336" s="617"/>
      <c r="C336" s="510"/>
      <c r="D336" s="192" t="str">
        <f>IFERROR(VLOOKUP(C336,C21:D25,2,0),"")</f>
        <v/>
      </c>
      <c r="E336" s="507"/>
      <c r="F336" s="192" t="e" cm="1">
        <f t="array" ref="F336">_xlfn.IFS(B336=F5,E336*1,B336=F6,E336*-1,B336=#REF!,E336*1,B336="",0)</f>
        <v>#REF!</v>
      </c>
      <c r="G336" s="510"/>
      <c r="H336" s="510"/>
      <c r="I336" s="511"/>
    </row>
    <row r="337" spans="2:9">
      <c r="B337" s="616"/>
      <c r="C337" s="512"/>
      <c r="D337" s="194" t="str">
        <f>IFERROR(VLOOKUP(C337,C21:D25,2,0),"")</f>
        <v/>
      </c>
      <c r="E337" s="508"/>
      <c r="F337" s="194" t="e" cm="1">
        <f t="array" ref="F337">_xlfn.IFS(B337=F5,E337*1,B337=F6,E337*-1,B337=#REF!,E337*1,B337="",0)</f>
        <v>#REF!</v>
      </c>
      <c r="G337" s="512"/>
      <c r="H337" s="512"/>
      <c r="I337" s="513"/>
    </row>
    <row r="338" spans="2:9">
      <c r="B338" s="617"/>
      <c r="C338" s="510"/>
      <c r="D338" s="192" t="str">
        <f>IFERROR(VLOOKUP(C338,C21:D25,2,0),"")</f>
        <v/>
      </c>
      <c r="E338" s="507"/>
      <c r="F338" s="192" t="e" cm="1">
        <f t="array" ref="F338">_xlfn.IFS(B338=F5,E338*1,B338=F6,E338*-1,B338=#REF!,E338*1,B338="",0)</f>
        <v>#REF!</v>
      </c>
      <c r="G338" s="510"/>
      <c r="H338" s="510"/>
      <c r="I338" s="511"/>
    </row>
    <row r="339" spans="2:9">
      <c r="B339" s="616"/>
      <c r="C339" s="512"/>
      <c r="D339" s="194" t="str">
        <f>IFERROR(VLOOKUP(C339,C21:D25,2,0),"")</f>
        <v/>
      </c>
      <c r="E339" s="508"/>
      <c r="F339" s="194" t="e" cm="1">
        <f t="array" ref="F339">_xlfn.IFS(B339=F5,E339*1,B339=F6,E339*-1,B339=#REF!,E339*1,B339="",0)</f>
        <v>#REF!</v>
      </c>
      <c r="G339" s="512"/>
      <c r="H339" s="512"/>
      <c r="I339" s="513"/>
    </row>
    <row r="340" spans="2:9">
      <c r="B340" s="617"/>
      <c r="C340" s="510"/>
      <c r="D340" s="192" t="str">
        <f>IFERROR(VLOOKUP(C340,C21:D25,2,0),"")</f>
        <v/>
      </c>
      <c r="E340" s="507"/>
      <c r="F340" s="192" t="e" cm="1">
        <f t="array" ref="F340">_xlfn.IFS(B340=F5,E340*1,B340=F6,E340*-1,B340=#REF!,E340*1,B340="",0)</f>
        <v>#REF!</v>
      </c>
      <c r="G340" s="510"/>
      <c r="H340" s="510"/>
      <c r="I340" s="511"/>
    </row>
    <row r="341" spans="2:9">
      <c r="B341" s="616"/>
      <c r="C341" s="512"/>
      <c r="D341" s="194" t="str">
        <f>IFERROR(VLOOKUP(C341,C21:D25,2,0),"")</f>
        <v/>
      </c>
      <c r="E341" s="508"/>
      <c r="F341" s="194" t="e" cm="1">
        <f t="array" ref="F341">_xlfn.IFS(B341=F5,E341*1,B341=F6,E341*-1,B341=#REF!,E341*1,B341="",0)</f>
        <v>#REF!</v>
      </c>
      <c r="G341" s="512"/>
      <c r="H341" s="512"/>
      <c r="I341" s="513"/>
    </row>
    <row r="342" spans="2:9">
      <c r="B342" s="617"/>
      <c r="C342" s="510"/>
      <c r="D342" s="192" t="str">
        <f>IFERROR(VLOOKUP(C342,C21:D25,2,0),"")</f>
        <v/>
      </c>
      <c r="E342" s="507"/>
      <c r="F342" s="192" t="e" cm="1">
        <f t="array" ref="F342">_xlfn.IFS(B342=F5,E342*1,B342=F6,E342*-1,B342=#REF!,E342*1,B342="",0)</f>
        <v>#REF!</v>
      </c>
      <c r="G342" s="510"/>
      <c r="H342" s="510"/>
      <c r="I342" s="511"/>
    </row>
    <row r="343" spans="2:9">
      <c r="B343" s="616"/>
      <c r="C343" s="512"/>
      <c r="D343" s="194" t="str">
        <f>IFERROR(VLOOKUP(C343,C21:D25,2,0),"")</f>
        <v/>
      </c>
      <c r="E343" s="508"/>
      <c r="F343" s="194" t="e" cm="1">
        <f t="array" ref="F343">_xlfn.IFS(B343=F5,E343*1,B343=F6,E343*-1,B343=#REF!,E343*1,B343="",0)</f>
        <v>#REF!</v>
      </c>
      <c r="G343" s="512"/>
      <c r="H343" s="512"/>
      <c r="I343" s="513"/>
    </row>
    <row r="344" spans="2:9">
      <c r="B344" s="617"/>
      <c r="C344" s="510"/>
      <c r="D344" s="192" t="str">
        <f>IFERROR(VLOOKUP(C344,C21:D25,2,0),"")</f>
        <v/>
      </c>
      <c r="E344" s="507"/>
      <c r="F344" s="192" t="e" cm="1">
        <f t="array" ref="F344">_xlfn.IFS(B344=F5,E344*1,B344=F6,E344*-1,B344=#REF!,E344*1,B344="",0)</f>
        <v>#REF!</v>
      </c>
      <c r="G344" s="510"/>
      <c r="H344" s="510"/>
      <c r="I344" s="511"/>
    </row>
    <row r="345" spans="2:9">
      <c r="B345" s="616"/>
      <c r="C345" s="512"/>
      <c r="D345" s="194" t="str">
        <f>IFERROR(VLOOKUP(C345,C21:D25,2,0),"")</f>
        <v/>
      </c>
      <c r="E345" s="508"/>
      <c r="F345" s="194" t="e" cm="1">
        <f t="array" ref="F345">_xlfn.IFS(B345=F5,E345*1,B345=F6,E345*-1,B345=#REF!,E345*1,B345="",0)</f>
        <v>#REF!</v>
      </c>
      <c r="G345" s="512"/>
      <c r="H345" s="512"/>
      <c r="I345" s="513"/>
    </row>
    <row r="346" spans="2:9">
      <c r="B346" s="617"/>
      <c r="C346" s="510"/>
      <c r="D346" s="192" t="str">
        <f>IFERROR(VLOOKUP(C346,C21:D25,2,0),"")</f>
        <v/>
      </c>
      <c r="E346" s="507"/>
      <c r="F346" s="192" t="e" cm="1">
        <f t="array" ref="F346">_xlfn.IFS(B346=F5,E346*1,B346=F6,E346*-1,B346=#REF!,E346*1,B346="",0)</f>
        <v>#REF!</v>
      </c>
      <c r="G346" s="510"/>
      <c r="H346" s="510"/>
      <c r="I346" s="511"/>
    </row>
    <row r="347" spans="2:9">
      <c r="B347" s="616"/>
      <c r="C347" s="512"/>
      <c r="D347" s="194" t="str">
        <f>IFERROR(VLOOKUP(C347,C21:D25,2,0),"")</f>
        <v/>
      </c>
      <c r="E347" s="508"/>
      <c r="F347" s="194" t="e" cm="1">
        <f t="array" ref="F347">_xlfn.IFS(B347=F5,E347*1,B347=F6,E347*-1,B347=#REF!,E347*1,B347="",0)</f>
        <v>#REF!</v>
      </c>
      <c r="G347" s="512"/>
      <c r="H347" s="512"/>
      <c r="I347" s="513"/>
    </row>
    <row r="348" spans="2:9">
      <c r="B348" s="617"/>
      <c r="C348" s="510"/>
      <c r="D348" s="192" t="str">
        <f>IFERROR(VLOOKUP(C348,C21:D25,2,0),"")</f>
        <v/>
      </c>
      <c r="E348" s="507"/>
      <c r="F348" s="192" t="e" cm="1">
        <f t="array" ref="F348">_xlfn.IFS(B348=F5,E348*1,B348=F6,E348*-1,B348=#REF!,E348*1,B348="",0)</f>
        <v>#REF!</v>
      </c>
      <c r="G348" s="510"/>
      <c r="H348" s="510"/>
      <c r="I348" s="511"/>
    </row>
    <row r="349" spans="2:9">
      <c r="B349" s="618"/>
      <c r="C349" s="514"/>
      <c r="D349" s="305" t="str">
        <f>IFERROR(VLOOKUP(C349,C21:D25,2,0),"")</f>
        <v/>
      </c>
      <c r="E349" s="509"/>
      <c r="F349" s="305" t="e" cm="1">
        <f t="array" ref="F349">_xlfn.IFS(B349=F5,E349*1,B349=F6,E349*-1,B349=#REF!,E349*1,B349="",0)</f>
        <v>#REF!</v>
      </c>
      <c r="G349" s="514"/>
      <c r="H349" s="514"/>
      <c r="I349" s="515"/>
    </row>
  </sheetData>
  <sheetProtection algorithmName="SHA-512" hashValue="nQVoWXd4ES2r412LRcrpF8dZYmqEcDaA7td177QK8mFIVb52kl/CmavTotomE6W7zuXk0FL57OKr/E6obQjCug==" saltValue="U2Yqg/Z4teq8BN2RnGKG8w==" spinCount="100000" sheet="1" objects="1" scenarios="1" selectLockedCells="1"/>
  <mergeCells count="32">
    <mergeCell ref="B15:B16"/>
    <mergeCell ref="G45:I45"/>
    <mergeCell ref="G46:I46"/>
    <mergeCell ref="G47:I47"/>
    <mergeCell ref="G48:I48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27:I27"/>
    <mergeCell ref="G50:I50"/>
    <mergeCell ref="B2:I2"/>
    <mergeCell ref="B3:I3"/>
    <mergeCell ref="G26:I26"/>
    <mergeCell ref="B13:I13"/>
    <mergeCell ref="B21:B25"/>
    <mergeCell ref="B5:B6"/>
    <mergeCell ref="G28:I28"/>
    <mergeCell ref="G29:I29"/>
    <mergeCell ref="G30:I30"/>
    <mergeCell ref="G31:I31"/>
    <mergeCell ref="G32:I32"/>
    <mergeCell ref="G33:I33"/>
    <mergeCell ref="G34:I34"/>
    <mergeCell ref="G49:I49"/>
    <mergeCell ref="B8:B12"/>
  </mergeCells>
  <dataValidations count="4">
    <dataValidation type="list" allowBlank="1" showInputMessage="1" showErrorMessage="1" sqref="B350:B364" xr:uid="{00000000-0002-0000-0500-000001000000}">
      <formula1>#REF!</formula1>
    </dataValidation>
    <dataValidation type="list" allowBlank="1" showInputMessage="1" showErrorMessage="1" sqref="B52:B349" xr:uid="{DE276A8E-A1CC-4BC4-9D98-1E4E5935955B}">
      <formula1>$F$5:$F$6</formula1>
    </dataValidation>
    <dataValidation type="list" allowBlank="1" showInputMessage="1" showErrorMessage="1" sqref="B28:B49" xr:uid="{717FC592-15DD-4F3F-AC14-F9EEAC02ACBD}">
      <formula1>$B$27</formula1>
    </dataValidation>
    <dataValidation type="list" allowBlank="1" showInputMessage="1" showErrorMessage="1" sqref="C52:C349" xr:uid="{45F7F122-C776-47AE-A619-A1A2989C273C}">
      <formula1>$C$8:$C$12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499984740745262"/>
  </sheetPr>
  <dimension ref="A1:O7"/>
  <sheetViews>
    <sheetView zoomScaleNormal="100" workbookViewId="0"/>
  </sheetViews>
  <sheetFormatPr defaultColWidth="9.140625" defaultRowHeight="15"/>
  <cols>
    <col min="1" max="1" width="8.140625" style="2" customWidth="1"/>
    <col min="2" max="2" width="18.85546875" style="2" bestFit="1" customWidth="1"/>
    <col min="3" max="3" width="12.5703125" style="2" bestFit="1" customWidth="1"/>
    <col min="4" max="4" width="7.5703125" style="2" bestFit="1" customWidth="1"/>
    <col min="5" max="5" width="10.140625" style="2" bestFit="1" customWidth="1"/>
    <col min="6" max="6" width="16.85546875" style="2" bestFit="1" customWidth="1"/>
    <col min="7" max="7" width="9.42578125" style="2" bestFit="1" customWidth="1"/>
    <col min="8" max="8" width="7.85546875" style="2" customWidth="1"/>
    <col min="9" max="9" width="8.140625" style="2" bestFit="1" customWidth="1"/>
    <col min="10" max="11" width="15.5703125" style="2" bestFit="1" customWidth="1"/>
    <col min="12" max="12" width="16.85546875" style="2" bestFit="1" customWidth="1"/>
    <col min="13" max="13" width="17.42578125" style="2" bestFit="1" customWidth="1"/>
    <col min="14" max="15" width="16.7109375" style="2" bestFit="1" customWidth="1"/>
    <col min="16" max="16384" width="9.140625" style="2"/>
  </cols>
  <sheetData>
    <row r="1" spans="1:15" ht="25.15" customHeight="1">
      <c r="A1" s="140"/>
      <c r="B1" s="612" t="s">
        <v>76</v>
      </c>
      <c r="C1" s="613"/>
      <c r="D1" s="613"/>
      <c r="E1" s="613"/>
      <c r="F1" s="613"/>
      <c r="G1" s="613"/>
      <c r="H1" s="613"/>
      <c r="I1" s="614"/>
      <c r="J1" s="612" t="s">
        <v>77</v>
      </c>
      <c r="K1" s="613"/>
      <c r="L1" s="613"/>
      <c r="M1" s="613"/>
      <c r="N1" s="613"/>
      <c r="O1" s="614"/>
    </row>
    <row r="2" spans="1:15" s="4" customFormat="1" ht="90">
      <c r="A2" s="216" t="s">
        <v>4</v>
      </c>
      <c r="B2" s="215" t="s">
        <v>69</v>
      </c>
      <c r="C2" s="212" t="s">
        <v>70</v>
      </c>
      <c r="D2" s="213" t="s">
        <v>71</v>
      </c>
      <c r="E2" s="211" t="s">
        <v>72</v>
      </c>
      <c r="F2" s="213" t="s">
        <v>75</v>
      </c>
      <c r="G2" s="213" t="s">
        <v>73</v>
      </c>
      <c r="H2" s="213" t="s">
        <v>74</v>
      </c>
      <c r="I2" s="214" t="s">
        <v>80</v>
      </c>
      <c r="J2" s="217" t="s">
        <v>78</v>
      </c>
      <c r="K2" s="218" t="s">
        <v>72</v>
      </c>
      <c r="L2" s="213" t="s">
        <v>75</v>
      </c>
      <c r="M2" s="213" t="s">
        <v>79</v>
      </c>
      <c r="N2" s="218" t="s">
        <v>74</v>
      </c>
      <c r="O2" s="214" t="s">
        <v>80</v>
      </c>
    </row>
    <row r="3" spans="1:15">
      <c r="A3" s="141">
        <v>2026</v>
      </c>
      <c r="B3" s="132">
        <v>0.09</v>
      </c>
      <c r="C3" s="133">
        <v>6.9000000000000006E-2</v>
      </c>
      <c r="D3" s="133">
        <v>1.0500000000000001E-2</v>
      </c>
      <c r="E3" s="133">
        <v>0</v>
      </c>
      <c r="F3" s="133">
        <f t="shared" ref="F3:F7" si="0">D3+E3</f>
        <v>1.0500000000000001E-2</v>
      </c>
      <c r="G3" s="133">
        <v>9.5000000000000001E-2</v>
      </c>
      <c r="H3" s="133">
        <v>6.5000000000000002E-2</v>
      </c>
      <c r="I3" s="134">
        <v>1.7600000000000001E-2</v>
      </c>
      <c r="J3" s="132">
        <v>1.0500000000000001E-2</v>
      </c>
      <c r="K3" s="133">
        <v>0</v>
      </c>
      <c r="L3" s="133">
        <f t="shared" ref="L3:L7" si="1">J3+K3</f>
        <v>1.0500000000000001E-2</v>
      </c>
      <c r="M3" s="133">
        <v>0.06</v>
      </c>
      <c r="N3" s="133">
        <v>6.5000000000000002E-2</v>
      </c>
      <c r="O3" s="134">
        <v>1.7600000000000001E-2</v>
      </c>
    </row>
    <row r="4" spans="1:15">
      <c r="A4" s="141">
        <v>2027</v>
      </c>
      <c r="B4" s="132">
        <v>0.09</v>
      </c>
      <c r="C4" s="133">
        <v>6.9000000000000006E-2</v>
      </c>
      <c r="D4" s="133">
        <v>1.2500000000000001E-2</v>
      </c>
      <c r="E4" s="133">
        <v>0</v>
      </c>
      <c r="F4" s="133">
        <f t="shared" si="0"/>
        <v>1.2500000000000001E-2</v>
      </c>
      <c r="G4" s="133">
        <v>0.10199999999999999</v>
      </c>
      <c r="H4" s="133">
        <v>6.5000000000000002E-2</v>
      </c>
      <c r="I4" s="134">
        <v>1.7600000000000001E-2</v>
      </c>
      <c r="J4" s="132">
        <v>1.2500000000000001E-2</v>
      </c>
      <c r="K4" s="133">
        <v>0</v>
      </c>
      <c r="L4" s="133">
        <f t="shared" si="1"/>
        <v>1.2500000000000001E-2</v>
      </c>
      <c r="M4" s="133">
        <v>0.10199999999999999</v>
      </c>
      <c r="N4" s="133">
        <v>6.5000000000000002E-2</v>
      </c>
      <c r="O4" s="134">
        <v>1.7600000000000001E-2</v>
      </c>
    </row>
    <row r="5" spans="1:15">
      <c r="A5" s="141">
        <v>2028</v>
      </c>
      <c r="B5" s="132">
        <v>0.09</v>
      </c>
      <c r="C5" s="133">
        <v>6.9000000000000006E-2</v>
      </c>
      <c r="D5" s="133">
        <v>1.2500000000000001E-2</v>
      </c>
      <c r="E5" s="133">
        <v>0</v>
      </c>
      <c r="F5" s="133">
        <f t="shared" si="0"/>
        <v>1.2500000000000001E-2</v>
      </c>
      <c r="G5" s="133">
        <v>0.115</v>
      </c>
      <c r="H5" s="133">
        <v>6.5000000000000002E-2</v>
      </c>
      <c r="I5" s="134">
        <v>1.7600000000000001E-2</v>
      </c>
      <c r="J5" s="132">
        <v>1.2500000000000001E-2</v>
      </c>
      <c r="K5" s="133">
        <v>0</v>
      </c>
      <c r="L5" s="133">
        <f t="shared" si="1"/>
        <v>1.2500000000000001E-2</v>
      </c>
      <c r="M5" s="133">
        <v>0.115</v>
      </c>
      <c r="N5" s="133">
        <v>6.5000000000000002E-2</v>
      </c>
      <c r="O5" s="134">
        <v>1.7600000000000001E-2</v>
      </c>
    </row>
    <row r="6" spans="1:15">
      <c r="A6" s="141">
        <v>2029</v>
      </c>
      <c r="B6" s="132">
        <v>0.09</v>
      </c>
      <c r="C6" s="133">
        <v>6.9000000000000006E-2</v>
      </c>
      <c r="D6" s="133">
        <v>1.7500000000000002E-2</v>
      </c>
      <c r="E6" s="133">
        <v>0</v>
      </c>
      <c r="F6" s="133">
        <f t="shared" si="0"/>
        <v>1.7500000000000002E-2</v>
      </c>
      <c r="G6" s="133">
        <v>0.16</v>
      </c>
      <c r="H6" s="133">
        <v>6.5000000000000002E-2</v>
      </c>
      <c r="I6" s="134">
        <v>1.7600000000000001E-2</v>
      </c>
      <c r="J6" s="132">
        <v>1.7500000000000002E-2</v>
      </c>
      <c r="K6" s="133">
        <v>0</v>
      </c>
      <c r="L6" s="133">
        <f t="shared" si="1"/>
        <v>1.7500000000000002E-2</v>
      </c>
      <c r="M6" s="133">
        <v>0.16</v>
      </c>
      <c r="N6" s="133">
        <v>6.5000000000000002E-2</v>
      </c>
      <c r="O6" s="134">
        <v>1.7600000000000001E-2</v>
      </c>
    </row>
    <row r="7" spans="1:15">
      <c r="A7" s="142">
        <v>2030</v>
      </c>
      <c r="B7" s="139">
        <v>0.09</v>
      </c>
      <c r="C7" s="137">
        <v>6.9000000000000006E-2</v>
      </c>
      <c r="D7" s="136">
        <v>2.2499999999999999E-2</v>
      </c>
      <c r="E7" s="136">
        <v>5.0000000000000001E-3</v>
      </c>
      <c r="F7" s="137">
        <f t="shared" si="0"/>
        <v>2.75E-2</v>
      </c>
      <c r="G7" s="137">
        <v>0.27</v>
      </c>
      <c r="H7" s="137">
        <v>6.5000000000000002E-2</v>
      </c>
      <c r="I7" s="138">
        <v>1.7600000000000001E-2</v>
      </c>
      <c r="J7" s="135">
        <v>2.2499999999999999E-2</v>
      </c>
      <c r="K7" s="136">
        <v>5.0000000000000001E-3</v>
      </c>
      <c r="L7" s="137">
        <f t="shared" si="1"/>
        <v>2.75E-2</v>
      </c>
      <c r="M7" s="137">
        <v>0.27</v>
      </c>
      <c r="N7" s="137">
        <v>6.5000000000000002E-2</v>
      </c>
      <c r="O7" s="138">
        <v>1.7600000000000001E-2</v>
      </c>
    </row>
  </sheetData>
  <sheetProtection algorithmName="SHA-512" hashValue="T4O9XwyL+Jd1sVUITJ+dgkSQ4ZPQMJllmJxukMIf8R12nH95yup/1r0TvQXaW6ke2K+cKmZH1uREPYd2jcX67Q==" saltValue="PK54Is4iNVFtwW3+jfxvpw==" spinCount="100000" sheet="1" objects="1" scenarios="1" selectLockedCells="1"/>
  <mergeCells count="2">
    <mergeCell ref="B1:I1"/>
    <mergeCell ref="J1:O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6d50f11-2948-4504-b85a-3bd8bed9a0fc}" enabled="1" method="Standard" siteId="{a8f2ac6f-681f-4361-b51f-c85d86014a17}" removed="0"/>
  <clbl:label id="{bb1717f5-9818-4fe9-a447-47ec90131452}" enabled="0" method="" siteId="{bb1717f5-9818-4fe9-a447-47ec901314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ID spoločnosti</vt:lpstr>
      <vt:lpstr>Ročná správa-sumár</vt:lpstr>
      <vt:lpstr>§14a ods. 1 písm.a) - BA a MN</vt:lpstr>
      <vt:lpstr>§14a ods. 1 písm.b) - CNG a LNG</vt:lpstr>
      <vt:lpstr>RFNBO z výroby+SAF</vt:lpstr>
      <vt:lpstr>Kredity z E+prevod podľa §14cc</vt:lpstr>
      <vt:lpstr>Ciele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2026-07-29T07:28:41Z</dcterms:created>
  <dcterms:modified xsi:type="dcterms:W3CDTF">2026-09-17T11:17:32Z</dcterms:modified>
</cp:coreProperties>
</file>