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8800" windowHeight="11750" tabRatio="473" firstSheet="7" activeTab="9"/>
  </bookViews>
  <sheets>
    <sheet name="Zoznam" sheetId="16" r:id="rId1"/>
    <sheet name="INDIKÁTOR" sheetId="1" r:id="rId2"/>
    <sheet name="Sumár dát" sheetId="10" r:id="rId3"/>
    <sheet name="Priorizácia" sheetId="14" r:id="rId4"/>
    <sheet name="Benchmark" sheetId="12" r:id="rId5"/>
    <sheet name="fosílne palivá_energia" sheetId="5" r:id="rId6"/>
    <sheet name="output_priame dotácie" sheetId="6" r:id="rId7"/>
    <sheet name="output daňové výdavky" sheetId="8" r:id="rId8"/>
    <sheet name="output_nepriame dotácie" sheetId="7" r:id="rId9"/>
    <sheet name="Priorizácia sort" sheetId="15" r:id="rId10"/>
    <sheet name="input_priame dotácie" sheetId="2" r:id="rId11"/>
    <sheet name="input_daňové výdavky" sheetId="4" r:id="rId12"/>
    <sheet name="input_nepriame dotácie" sheetId="3" r:id="rId13"/>
  </sheets>
  <definedNames>
    <definedName name="solver_eng" localSheetId="10" hidden="1">1</definedName>
    <definedName name="solver_neg" localSheetId="10" hidden="1">1</definedName>
    <definedName name="solver_num" localSheetId="10" hidden="1">0</definedName>
    <definedName name="solver_opt" localSheetId="10" hidden="1">'input_priame dotácie'!$M$3</definedName>
    <definedName name="solver_typ" localSheetId="10" hidden="1">1</definedName>
    <definedName name="solver_val" localSheetId="10" hidden="1">0</definedName>
    <definedName name="solver_ver" localSheetId="1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5" l="1"/>
  <c r="I4" i="15"/>
  <c r="I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H3" i="15"/>
  <c r="H4" i="15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G3" i="15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F3" i="15"/>
  <c r="F4" i="15"/>
  <c r="F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E3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D32" i="15"/>
  <c r="D33" i="15"/>
  <c r="D34" i="15"/>
  <c r="D35" i="15"/>
  <c r="D36" i="15"/>
  <c r="D37" i="15"/>
  <c r="D38" i="15"/>
  <c r="D39" i="15"/>
  <c r="C32" i="15"/>
  <c r="C33" i="15"/>
  <c r="C34" i="15"/>
  <c r="C35" i="15"/>
  <c r="C36" i="15"/>
  <c r="C37" i="15"/>
  <c r="C38" i="15"/>
  <c r="C39" i="15"/>
  <c r="D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C3" i="15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B3" i="15"/>
  <c r="B9" i="15"/>
  <c r="B18" i="15"/>
  <c r="C2" i="15"/>
  <c r="D2" i="15"/>
  <c r="E2" i="15"/>
  <c r="F2" i="15"/>
  <c r="G2" i="15"/>
  <c r="H2" i="15"/>
  <c r="I2" i="15"/>
  <c r="J2" i="15"/>
  <c r="B2" i="15"/>
  <c r="O40" i="14"/>
  <c r="N40" i="14"/>
  <c r="M40" i="14"/>
  <c r="L40" i="14"/>
  <c r="K40" i="14"/>
  <c r="J40" i="14"/>
  <c r="I40" i="14" s="1"/>
  <c r="O39" i="14"/>
  <c r="M39" i="14"/>
  <c r="L39" i="14"/>
  <c r="K39" i="14"/>
  <c r="I39" i="14" s="1"/>
  <c r="J39" i="14"/>
  <c r="O38" i="14"/>
  <c r="N38" i="14"/>
  <c r="M38" i="14"/>
  <c r="L38" i="14"/>
  <c r="K38" i="14"/>
  <c r="J38" i="14"/>
  <c r="I38" i="14" s="1"/>
  <c r="O37" i="14"/>
  <c r="N37" i="14"/>
  <c r="M37" i="14"/>
  <c r="L37" i="14"/>
  <c r="I37" i="14" s="1"/>
  <c r="K37" i="14"/>
  <c r="J37" i="14"/>
  <c r="O36" i="14"/>
  <c r="N36" i="14"/>
  <c r="M36" i="14"/>
  <c r="L36" i="14"/>
  <c r="K36" i="14"/>
  <c r="J36" i="14"/>
  <c r="I36" i="14" s="1"/>
  <c r="O35" i="14"/>
  <c r="M35" i="14"/>
  <c r="L35" i="14"/>
  <c r="K35" i="14"/>
  <c r="J35" i="14"/>
  <c r="I35" i="14" s="1"/>
  <c r="O34" i="14"/>
  <c r="N34" i="14"/>
  <c r="M34" i="14"/>
  <c r="L34" i="14"/>
  <c r="K34" i="14"/>
  <c r="J34" i="14"/>
  <c r="I34" i="14" s="1"/>
  <c r="O33" i="14"/>
  <c r="N33" i="14"/>
  <c r="M33" i="14"/>
  <c r="L33" i="14"/>
  <c r="K33" i="14"/>
  <c r="I33" i="14" s="1"/>
  <c r="J33" i="14"/>
  <c r="O32" i="14"/>
  <c r="N32" i="14"/>
  <c r="M32" i="14"/>
  <c r="L32" i="14"/>
  <c r="K32" i="14"/>
  <c r="J32" i="14"/>
  <c r="I32" i="14" s="1"/>
  <c r="O31" i="14"/>
  <c r="N31" i="14"/>
  <c r="M31" i="14"/>
  <c r="L31" i="14"/>
  <c r="K31" i="14"/>
  <c r="J31" i="14"/>
  <c r="I31" i="14"/>
  <c r="O30" i="14"/>
  <c r="N30" i="14"/>
  <c r="M30" i="14"/>
  <c r="L30" i="14"/>
  <c r="I30" i="14" s="1"/>
  <c r="K30" i="14"/>
  <c r="J30" i="14"/>
  <c r="O29" i="14"/>
  <c r="N29" i="14"/>
  <c r="M29" i="14"/>
  <c r="L29" i="14"/>
  <c r="K29" i="14"/>
  <c r="J29" i="14"/>
  <c r="I29" i="14" s="1"/>
  <c r="O28" i="14"/>
  <c r="N28" i="14"/>
  <c r="M28" i="14"/>
  <c r="L28" i="14"/>
  <c r="K28" i="14"/>
  <c r="J28" i="14"/>
  <c r="I28" i="14" s="1"/>
  <c r="O27" i="14"/>
  <c r="N27" i="14"/>
  <c r="M27" i="14"/>
  <c r="L27" i="14"/>
  <c r="K27" i="14"/>
  <c r="J27" i="14"/>
  <c r="I27" i="14" s="1"/>
  <c r="O26" i="14"/>
  <c r="N26" i="14"/>
  <c r="M26" i="14"/>
  <c r="L26" i="14"/>
  <c r="K26" i="14"/>
  <c r="J26" i="14"/>
  <c r="I26" i="14" s="1"/>
  <c r="O25" i="14"/>
  <c r="M25" i="14"/>
  <c r="L25" i="14"/>
  <c r="K25" i="14"/>
  <c r="J25" i="14"/>
  <c r="I25" i="14" s="1"/>
  <c r="O24" i="14"/>
  <c r="N24" i="14"/>
  <c r="M24" i="14"/>
  <c r="L24" i="14"/>
  <c r="K24" i="14"/>
  <c r="J24" i="14"/>
  <c r="I24" i="14"/>
  <c r="O23" i="14"/>
  <c r="N23" i="14"/>
  <c r="M23" i="14"/>
  <c r="L23" i="14"/>
  <c r="I23" i="14" s="1"/>
  <c r="K23" i="14"/>
  <c r="J23" i="14"/>
  <c r="O22" i="14"/>
  <c r="N22" i="14"/>
  <c r="M22" i="14"/>
  <c r="L22" i="14"/>
  <c r="K22" i="14"/>
  <c r="I22" i="14" s="1"/>
  <c r="J22" i="14"/>
  <c r="O21" i="14"/>
  <c r="N21" i="14"/>
  <c r="M21" i="14"/>
  <c r="L21" i="14"/>
  <c r="K21" i="14"/>
  <c r="J21" i="14"/>
  <c r="I21" i="14" s="1"/>
  <c r="O20" i="14"/>
  <c r="N20" i="14"/>
  <c r="M20" i="14"/>
  <c r="L20" i="14"/>
  <c r="K20" i="14"/>
  <c r="J20" i="14"/>
  <c r="I20" i="14" s="1"/>
  <c r="O19" i="14"/>
  <c r="N19" i="14"/>
  <c r="M19" i="14"/>
  <c r="L19" i="14"/>
  <c r="K19" i="14"/>
  <c r="J19" i="14"/>
  <c r="I19" i="14" s="1"/>
  <c r="O18" i="14"/>
  <c r="N18" i="14"/>
  <c r="M18" i="14"/>
  <c r="L18" i="14"/>
  <c r="K18" i="14"/>
  <c r="I18" i="14" s="1"/>
  <c r="J18" i="14"/>
  <c r="O17" i="14"/>
  <c r="N17" i="14"/>
  <c r="M17" i="14"/>
  <c r="L17" i="14"/>
  <c r="K17" i="14"/>
  <c r="J17" i="14"/>
  <c r="I17" i="14" s="1"/>
  <c r="O16" i="14"/>
  <c r="N16" i="14"/>
  <c r="M16" i="14"/>
  <c r="L16" i="14"/>
  <c r="K16" i="14"/>
  <c r="J16" i="14"/>
  <c r="I16" i="14"/>
  <c r="O15" i="14"/>
  <c r="N15" i="14"/>
  <c r="M15" i="14"/>
  <c r="L15" i="14"/>
  <c r="I15" i="14" s="1"/>
  <c r="K15" i="14"/>
  <c r="J15" i="14"/>
  <c r="O14" i="14"/>
  <c r="N14" i="14"/>
  <c r="M14" i="14"/>
  <c r="L14" i="14"/>
  <c r="K14" i="14"/>
  <c r="I14" i="14" s="1"/>
  <c r="J14" i="14"/>
  <c r="O13" i="14"/>
  <c r="N13" i="14"/>
  <c r="M13" i="14"/>
  <c r="L13" i="14"/>
  <c r="K13" i="14"/>
  <c r="J13" i="14"/>
  <c r="I13" i="14" s="1"/>
  <c r="O12" i="14"/>
  <c r="N12" i="14"/>
  <c r="M12" i="14"/>
  <c r="L12" i="14"/>
  <c r="K12" i="14"/>
  <c r="J12" i="14"/>
  <c r="I12" i="14" s="1"/>
  <c r="O11" i="14"/>
  <c r="N11" i="14"/>
  <c r="M11" i="14"/>
  <c r="L11" i="14"/>
  <c r="K11" i="14"/>
  <c r="J11" i="14"/>
  <c r="I11" i="14" s="1"/>
  <c r="O10" i="14"/>
  <c r="N10" i="14"/>
  <c r="M10" i="14"/>
  <c r="L10" i="14"/>
  <c r="K10" i="14"/>
  <c r="I10" i="14" s="1"/>
  <c r="J10" i="14"/>
  <c r="O9" i="14"/>
  <c r="N9" i="14"/>
  <c r="M9" i="14"/>
  <c r="L9" i="14"/>
  <c r="K9" i="14"/>
  <c r="J9" i="14"/>
  <c r="I9" i="14" s="1"/>
  <c r="O8" i="14"/>
  <c r="N8" i="14"/>
  <c r="M8" i="14"/>
  <c r="L8" i="14"/>
  <c r="K8" i="14"/>
  <c r="J8" i="14"/>
  <c r="I8" i="14"/>
  <c r="O7" i="14"/>
  <c r="M7" i="14"/>
  <c r="L7" i="14"/>
  <c r="K7" i="14"/>
  <c r="J7" i="14"/>
  <c r="I7" i="14" s="1"/>
  <c r="O6" i="14"/>
  <c r="M6" i="14"/>
  <c r="L6" i="14"/>
  <c r="K6" i="14"/>
  <c r="J6" i="14"/>
  <c r="I6" i="14" s="1"/>
  <c r="O5" i="14"/>
  <c r="M5" i="14"/>
  <c r="L5" i="14"/>
  <c r="K5" i="14"/>
  <c r="I5" i="14" s="1"/>
  <c r="J5" i="14"/>
  <c r="O4" i="14"/>
  <c r="N4" i="14"/>
  <c r="M4" i="14"/>
  <c r="L4" i="14"/>
  <c r="K4" i="14"/>
  <c r="J4" i="14"/>
  <c r="I4" i="14" s="1"/>
  <c r="O31" i="1" l="1"/>
  <c r="N31" i="1"/>
  <c r="D31" i="1"/>
  <c r="E31" i="1"/>
  <c r="F31" i="1"/>
  <c r="G31" i="1"/>
  <c r="H31" i="1"/>
  <c r="I31" i="1"/>
  <c r="J31" i="1"/>
  <c r="K31" i="1"/>
  <c r="L31" i="1"/>
  <c r="M31" i="1"/>
  <c r="C31" i="1"/>
  <c r="S16" i="1" l="1"/>
  <c r="T16" i="1"/>
  <c r="U16" i="1"/>
  <c r="V16" i="1"/>
  <c r="W16" i="1"/>
  <c r="X16" i="1"/>
  <c r="Y16" i="1"/>
  <c r="Z16" i="1"/>
  <c r="AA16" i="1"/>
  <c r="AB16" i="1"/>
  <c r="R16" i="1"/>
  <c r="D30" i="1" l="1"/>
  <c r="D29" i="1"/>
  <c r="C30" i="1"/>
  <c r="C29" i="1"/>
  <c r="D27" i="1"/>
  <c r="E27" i="1"/>
  <c r="F27" i="1"/>
  <c r="G27" i="1"/>
  <c r="H27" i="1"/>
  <c r="I27" i="1"/>
  <c r="J27" i="1"/>
  <c r="K27" i="1"/>
  <c r="L27" i="1"/>
  <c r="M27" i="1"/>
  <c r="D28" i="1"/>
  <c r="E28" i="1"/>
  <c r="F28" i="1"/>
  <c r="G28" i="1"/>
  <c r="H28" i="1"/>
  <c r="I28" i="1"/>
  <c r="J28" i="1"/>
  <c r="K28" i="1"/>
  <c r="L28" i="1"/>
  <c r="M28" i="1"/>
  <c r="C28" i="1"/>
  <c r="Q23" i="1" l="1"/>
  <c r="Q22" i="1"/>
  <c r="C9" i="1" l="1"/>
  <c r="D9" i="1"/>
  <c r="E9" i="1"/>
  <c r="C8" i="1"/>
  <c r="D8" i="1"/>
  <c r="E8" i="1"/>
  <c r="C7" i="1"/>
  <c r="D7" i="1"/>
  <c r="E7" i="1"/>
  <c r="C25" i="7"/>
  <c r="D25" i="7"/>
  <c r="E25" i="7"/>
  <c r="C24" i="7"/>
  <c r="D24" i="7"/>
  <c r="E24" i="7"/>
  <c r="C20" i="7"/>
  <c r="D20" i="7"/>
  <c r="E20" i="7"/>
  <c r="C19" i="7"/>
  <c r="D19" i="7"/>
  <c r="E19" i="7"/>
  <c r="C18" i="7"/>
  <c r="D18" i="7"/>
  <c r="E18" i="7"/>
  <c r="C22" i="7"/>
  <c r="D22" i="7"/>
  <c r="E22" i="7"/>
  <c r="C17" i="7"/>
  <c r="D17" i="7"/>
  <c r="E17" i="7"/>
  <c r="AB19" i="1" l="1"/>
  <c r="F34" i="10" l="1"/>
  <c r="G34" i="10"/>
  <c r="H34" i="10"/>
  <c r="I34" i="10"/>
  <c r="J34" i="10"/>
  <c r="K34" i="10"/>
  <c r="L34" i="10"/>
  <c r="M34" i="10"/>
  <c r="N34" i="10"/>
  <c r="O34" i="10"/>
  <c r="E34" i="10"/>
  <c r="F33" i="10"/>
  <c r="G33" i="10"/>
  <c r="H33" i="10"/>
  <c r="I33" i="10"/>
  <c r="J33" i="10"/>
  <c r="K33" i="10"/>
  <c r="L33" i="10"/>
  <c r="M33" i="10"/>
  <c r="N33" i="10"/>
  <c r="O33" i="10"/>
  <c r="E33" i="10"/>
  <c r="F32" i="10"/>
  <c r="G32" i="10"/>
  <c r="H32" i="10"/>
  <c r="I32" i="10"/>
  <c r="J32" i="10"/>
  <c r="K32" i="10"/>
  <c r="L32" i="10"/>
  <c r="M32" i="10"/>
  <c r="N32" i="10"/>
  <c r="O32" i="10"/>
  <c r="E32" i="10"/>
  <c r="F31" i="10"/>
  <c r="G31" i="10"/>
  <c r="H31" i="10"/>
  <c r="I31" i="10"/>
  <c r="J31" i="10"/>
  <c r="K31" i="10"/>
  <c r="L31" i="10"/>
  <c r="M31" i="10"/>
  <c r="N31" i="10"/>
  <c r="O31" i="10"/>
  <c r="E31" i="10"/>
  <c r="F30" i="10"/>
  <c r="G30" i="10"/>
  <c r="H30" i="10"/>
  <c r="I30" i="10"/>
  <c r="J30" i="10"/>
  <c r="K30" i="10"/>
  <c r="L30" i="10"/>
  <c r="M30" i="10"/>
  <c r="N30" i="10"/>
  <c r="O30" i="10"/>
  <c r="E30" i="10"/>
  <c r="F29" i="10"/>
  <c r="G29" i="10"/>
  <c r="H29" i="10"/>
  <c r="I29" i="10"/>
  <c r="J29" i="10"/>
  <c r="K29" i="10"/>
  <c r="L29" i="10"/>
  <c r="M29" i="10"/>
  <c r="N29" i="10"/>
  <c r="O29" i="10"/>
  <c r="E29" i="10"/>
  <c r="F28" i="10"/>
  <c r="G28" i="10"/>
  <c r="H28" i="10"/>
  <c r="I28" i="10"/>
  <c r="J28" i="10"/>
  <c r="K28" i="10"/>
  <c r="L28" i="10"/>
  <c r="M28" i="10"/>
  <c r="N28" i="10"/>
  <c r="O28" i="10"/>
  <c r="E28" i="10"/>
  <c r="F27" i="10"/>
  <c r="G27" i="10"/>
  <c r="H27" i="10"/>
  <c r="I27" i="10"/>
  <c r="J27" i="10"/>
  <c r="K27" i="10"/>
  <c r="L27" i="10"/>
  <c r="M27" i="10"/>
  <c r="N27" i="10"/>
  <c r="O27" i="10"/>
  <c r="E27" i="10"/>
  <c r="F26" i="10"/>
  <c r="G26" i="10"/>
  <c r="H26" i="10"/>
  <c r="I26" i="10"/>
  <c r="J26" i="10"/>
  <c r="K26" i="10"/>
  <c r="L26" i="10"/>
  <c r="M26" i="10"/>
  <c r="N26" i="10"/>
  <c r="O26" i="10"/>
  <c r="E26" i="10"/>
  <c r="F25" i="10"/>
  <c r="G25" i="10"/>
  <c r="H25" i="10"/>
  <c r="I25" i="10"/>
  <c r="J25" i="10"/>
  <c r="K25" i="10"/>
  <c r="L25" i="10"/>
  <c r="M25" i="10"/>
  <c r="N25" i="10"/>
  <c r="O25" i="10"/>
  <c r="E25" i="10"/>
  <c r="F24" i="10"/>
  <c r="G24" i="10"/>
  <c r="H24" i="10"/>
  <c r="I24" i="10"/>
  <c r="J24" i="10"/>
  <c r="K24" i="10"/>
  <c r="L24" i="10"/>
  <c r="M24" i="10"/>
  <c r="N24" i="10"/>
  <c r="O24" i="10"/>
  <c r="E24" i="10"/>
  <c r="F23" i="10"/>
  <c r="G23" i="10"/>
  <c r="H23" i="10"/>
  <c r="I23" i="10"/>
  <c r="J23" i="10"/>
  <c r="K23" i="10"/>
  <c r="L23" i="10"/>
  <c r="M23" i="10"/>
  <c r="N23" i="10"/>
  <c r="O23" i="10"/>
  <c r="E23" i="10"/>
  <c r="F11" i="10"/>
  <c r="G11" i="10"/>
  <c r="H11" i="10"/>
  <c r="I11" i="10"/>
  <c r="J11" i="10"/>
  <c r="K11" i="10"/>
  <c r="L11" i="10"/>
  <c r="M11" i="10"/>
  <c r="N11" i="10"/>
  <c r="O11" i="10"/>
  <c r="E11" i="10"/>
  <c r="F10" i="10"/>
  <c r="G10" i="10"/>
  <c r="H10" i="10"/>
  <c r="I10" i="10"/>
  <c r="J10" i="10"/>
  <c r="K10" i="10"/>
  <c r="L10" i="10"/>
  <c r="M10" i="10"/>
  <c r="N10" i="10"/>
  <c r="O10" i="10"/>
  <c r="E10" i="10"/>
  <c r="F9" i="10"/>
  <c r="G9" i="10"/>
  <c r="H9" i="10"/>
  <c r="I9" i="10"/>
  <c r="J9" i="10"/>
  <c r="K9" i="10"/>
  <c r="L9" i="10"/>
  <c r="M9" i="10"/>
  <c r="N9" i="10"/>
  <c r="O9" i="10"/>
  <c r="E9" i="10"/>
  <c r="F8" i="10"/>
  <c r="G8" i="10"/>
  <c r="H8" i="10"/>
  <c r="I8" i="10"/>
  <c r="J8" i="10"/>
  <c r="K8" i="10"/>
  <c r="L8" i="10"/>
  <c r="M8" i="10"/>
  <c r="N8" i="10"/>
  <c r="O8" i="10"/>
  <c r="E8" i="10"/>
  <c r="F7" i="10"/>
  <c r="G7" i="10"/>
  <c r="H7" i="10"/>
  <c r="I7" i="10"/>
  <c r="J7" i="10"/>
  <c r="K7" i="10"/>
  <c r="L7" i="10"/>
  <c r="M7" i="10"/>
  <c r="N7" i="10"/>
  <c r="O7" i="10"/>
  <c r="E7" i="10"/>
  <c r="F6" i="10"/>
  <c r="G6" i="10"/>
  <c r="H6" i="10"/>
  <c r="I6" i="10"/>
  <c r="J6" i="10"/>
  <c r="K6" i="10"/>
  <c r="L6" i="10"/>
  <c r="M6" i="10"/>
  <c r="N6" i="10"/>
  <c r="O6" i="10"/>
  <c r="E6" i="10"/>
  <c r="F5" i="10"/>
  <c r="G5" i="10"/>
  <c r="H5" i="10"/>
  <c r="I5" i="10"/>
  <c r="J5" i="10"/>
  <c r="K5" i="10"/>
  <c r="L5" i="10"/>
  <c r="M5" i="10"/>
  <c r="N5" i="10"/>
  <c r="O5" i="10"/>
  <c r="E5" i="10"/>
  <c r="F4" i="10"/>
  <c r="G4" i="10"/>
  <c r="H4" i="10"/>
  <c r="I4" i="10"/>
  <c r="J4" i="10"/>
  <c r="K4" i="10"/>
  <c r="L4" i="10"/>
  <c r="M4" i="10"/>
  <c r="N4" i="10"/>
  <c r="O4" i="10"/>
  <c r="E4" i="10"/>
  <c r="F3" i="10"/>
  <c r="G3" i="10"/>
  <c r="H3" i="10"/>
  <c r="I3" i="10"/>
  <c r="J3" i="10"/>
  <c r="K3" i="10"/>
  <c r="N3" i="10"/>
  <c r="E3" i="10"/>
  <c r="C4" i="6"/>
  <c r="C5" i="6"/>
  <c r="C6" i="6"/>
  <c r="D21" i="6" l="1"/>
  <c r="E21" i="6"/>
  <c r="F21" i="6"/>
  <c r="G21" i="6"/>
  <c r="H21" i="6"/>
  <c r="I21" i="6"/>
  <c r="L21" i="6"/>
  <c r="C21" i="6"/>
  <c r="D27" i="8"/>
  <c r="E27" i="8"/>
  <c r="F27" i="8"/>
  <c r="G27" i="8"/>
  <c r="H27" i="8"/>
  <c r="I27" i="8"/>
  <c r="J27" i="8"/>
  <c r="K27" i="8"/>
  <c r="L27" i="8"/>
  <c r="M27" i="8"/>
  <c r="C27" i="8"/>
  <c r="D22" i="8"/>
  <c r="E22" i="8"/>
  <c r="F22" i="8"/>
  <c r="G22" i="8"/>
  <c r="H22" i="8"/>
  <c r="I22" i="8"/>
  <c r="J22" i="8"/>
  <c r="K22" i="8"/>
  <c r="L22" i="8"/>
  <c r="M22" i="8"/>
  <c r="C22" i="8"/>
  <c r="C17" i="5"/>
  <c r="D17" i="5"/>
  <c r="E17" i="5"/>
  <c r="F17" i="5"/>
  <c r="G17" i="5"/>
  <c r="H17" i="5"/>
  <c r="I17" i="5"/>
  <c r="J17" i="5"/>
  <c r="K17" i="5"/>
  <c r="C18" i="5"/>
  <c r="D18" i="5"/>
  <c r="E18" i="5"/>
  <c r="F18" i="5"/>
  <c r="G18" i="5"/>
  <c r="H18" i="5"/>
  <c r="I18" i="5"/>
  <c r="J18" i="5"/>
  <c r="K18" i="5"/>
  <c r="B18" i="5"/>
  <c r="B17" i="5"/>
  <c r="L11" i="5" l="1"/>
  <c r="L12" i="5"/>
  <c r="L18" i="5" s="1"/>
  <c r="L13" i="5"/>
  <c r="L10" i="5"/>
  <c r="C3" i="5"/>
  <c r="D3" i="5"/>
  <c r="E3" i="5"/>
  <c r="F3" i="5"/>
  <c r="G3" i="5"/>
  <c r="H3" i="5"/>
  <c r="I3" i="5"/>
  <c r="J3" i="5"/>
  <c r="K3" i="5"/>
  <c r="B3" i="5"/>
  <c r="L2" i="5"/>
  <c r="B2" i="5"/>
  <c r="L17" i="5" l="1"/>
  <c r="B7" i="10"/>
  <c r="B6" i="10"/>
  <c r="D4" i="10"/>
  <c r="B5" i="10"/>
  <c r="B28" i="10" l="1"/>
  <c r="B32" i="10"/>
  <c r="B10" i="10"/>
  <c r="B3" i="10"/>
  <c r="D32" i="10"/>
  <c r="D9" i="10"/>
  <c r="D10" i="10"/>
  <c r="D11" i="10"/>
  <c r="D3" i="10"/>
  <c r="M6" i="2"/>
  <c r="D6" i="1" l="1"/>
  <c r="S13" i="1" s="1"/>
  <c r="S23" i="1" s="1"/>
  <c r="E6" i="1"/>
  <c r="T13" i="1" s="1"/>
  <c r="T23" i="1" s="1"/>
  <c r="F6" i="1"/>
  <c r="U13" i="1" s="1"/>
  <c r="U23" i="1" s="1"/>
  <c r="G6" i="1"/>
  <c r="V13" i="1" s="1"/>
  <c r="V23" i="1" s="1"/>
  <c r="H6" i="1"/>
  <c r="W13" i="1" s="1"/>
  <c r="W23" i="1" s="1"/>
  <c r="I6" i="1"/>
  <c r="X13" i="1" s="1"/>
  <c r="J6" i="1"/>
  <c r="Y13" i="1" s="1"/>
  <c r="K6" i="1"/>
  <c r="Z13" i="1" s="1"/>
  <c r="L6" i="1"/>
  <c r="AA13" i="1" s="1"/>
  <c r="M6" i="1"/>
  <c r="AB13" i="1" s="1"/>
  <c r="C6" i="1"/>
  <c r="R13" i="1" s="1"/>
  <c r="R23" i="1" s="1"/>
  <c r="N6" i="1" l="1"/>
  <c r="D15" i="6"/>
  <c r="E15" i="6"/>
  <c r="F15" i="6"/>
  <c r="G15" i="6"/>
  <c r="H15" i="6"/>
  <c r="I15" i="6"/>
  <c r="L15" i="6"/>
  <c r="D16" i="6"/>
  <c r="E16" i="6"/>
  <c r="F16" i="6"/>
  <c r="G16" i="6"/>
  <c r="H16" i="6"/>
  <c r="I16" i="6"/>
  <c r="J16" i="6"/>
  <c r="K16" i="6"/>
  <c r="L16" i="6"/>
  <c r="M16" i="6"/>
  <c r="D18" i="6"/>
  <c r="E18" i="6"/>
  <c r="F18" i="6"/>
  <c r="G18" i="6"/>
  <c r="H18" i="6"/>
  <c r="I18" i="6"/>
  <c r="J18" i="6"/>
  <c r="K18" i="6"/>
  <c r="L18" i="6"/>
  <c r="M18" i="6"/>
  <c r="C16" i="6"/>
  <c r="C15" i="6"/>
  <c r="C18" i="6"/>
  <c r="C8" i="6"/>
  <c r="D8" i="6"/>
  <c r="E8" i="6"/>
  <c r="F8" i="6"/>
  <c r="G8" i="6"/>
  <c r="H8" i="6"/>
  <c r="I8" i="6"/>
  <c r="J8" i="6"/>
  <c r="K8" i="6"/>
  <c r="L8" i="6"/>
  <c r="M8" i="6"/>
  <c r="C9" i="6"/>
  <c r="D9" i="6"/>
  <c r="E9" i="6"/>
  <c r="F9" i="6"/>
  <c r="G9" i="6"/>
  <c r="H9" i="6"/>
  <c r="I9" i="6"/>
  <c r="J9" i="6"/>
  <c r="K9" i="6"/>
  <c r="L9" i="6"/>
  <c r="M9" i="6"/>
  <c r="C10" i="6"/>
  <c r="D10" i="6"/>
  <c r="E10" i="6"/>
  <c r="F10" i="6"/>
  <c r="G10" i="6"/>
  <c r="H10" i="6"/>
  <c r="I10" i="6"/>
  <c r="J10" i="6"/>
  <c r="K10" i="6"/>
  <c r="L10" i="6"/>
  <c r="M10" i="6"/>
  <c r="C11" i="6"/>
  <c r="D11" i="6"/>
  <c r="E11" i="6"/>
  <c r="F11" i="6"/>
  <c r="G11" i="6"/>
  <c r="H11" i="6"/>
  <c r="I11" i="6"/>
  <c r="J11" i="6"/>
  <c r="K11" i="6"/>
  <c r="L11" i="6"/>
  <c r="M11" i="6"/>
  <c r="C7" i="6"/>
  <c r="D7" i="6"/>
  <c r="E7" i="6"/>
  <c r="F7" i="6"/>
  <c r="G7" i="6"/>
  <c r="H7" i="6"/>
  <c r="I7" i="6"/>
  <c r="J7" i="6"/>
  <c r="K7" i="6"/>
  <c r="L7" i="6"/>
  <c r="M7" i="6"/>
  <c r="B8" i="6"/>
  <c r="B9" i="6"/>
  <c r="B10" i="6"/>
  <c r="B11" i="6"/>
  <c r="B7" i="6"/>
  <c r="A7" i="6"/>
  <c r="D11" i="8" l="1"/>
  <c r="E11" i="8"/>
  <c r="F11" i="8"/>
  <c r="G11" i="8"/>
  <c r="H11" i="8"/>
  <c r="I11" i="8"/>
  <c r="J11" i="8"/>
  <c r="K11" i="8"/>
  <c r="L11" i="8"/>
  <c r="M11" i="8"/>
  <c r="C11" i="8"/>
  <c r="D10" i="8"/>
  <c r="E10" i="8"/>
  <c r="F10" i="8"/>
  <c r="G10" i="8"/>
  <c r="H10" i="8"/>
  <c r="I10" i="8"/>
  <c r="J10" i="8"/>
  <c r="K10" i="8"/>
  <c r="L10" i="8"/>
  <c r="M10" i="8"/>
  <c r="C10" i="8"/>
  <c r="D9" i="8"/>
  <c r="E9" i="8"/>
  <c r="F9" i="8"/>
  <c r="G9" i="8"/>
  <c r="H9" i="8"/>
  <c r="I9" i="8"/>
  <c r="J9" i="8"/>
  <c r="K9" i="8"/>
  <c r="L9" i="8"/>
  <c r="M9" i="8"/>
  <c r="C9" i="8"/>
  <c r="D8" i="8"/>
  <c r="E8" i="8"/>
  <c r="F8" i="8"/>
  <c r="G8" i="8"/>
  <c r="H8" i="8"/>
  <c r="I8" i="8"/>
  <c r="J8" i="8"/>
  <c r="K8" i="8"/>
  <c r="L8" i="8"/>
  <c r="M8" i="8"/>
  <c r="C8" i="8"/>
  <c r="G21" i="8" l="1"/>
  <c r="G11" i="1" s="1"/>
  <c r="D21" i="8"/>
  <c r="D11" i="1" s="1"/>
  <c r="L21" i="8"/>
  <c r="L11" i="1" s="1"/>
  <c r="K21" i="8"/>
  <c r="K11" i="1" s="1"/>
  <c r="I21" i="8"/>
  <c r="I11" i="1" s="1"/>
  <c r="H21" i="8"/>
  <c r="H11" i="1" s="1"/>
  <c r="C21" i="8"/>
  <c r="C11" i="1" s="1"/>
  <c r="F21" i="8"/>
  <c r="F11" i="1" s="1"/>
  <c r="J21" i="8"/>
  <c r="J11" i="1" s="1"/>
  <c r="M21" i="8"/>
  <c r="M11" i="1" s="1"/>
  <c r="E21" i="8"/>
  <c r="E11" i="1" s="1"/>
  <c r="D24" i="8"/>
  <c r="E24" i="8"/>
  <c r="F24" i="8"/>
  <c r="G24" i="8"/>
  <c r="H24" i="8"/>
  <c r="I24" i="8"/>
  <c r="J24" i="8"/>
  <c r="K24" i="8"/>
  <c r="L24" i="8"/>
  <c r="M24" i="8"/>
  <c r="C24" i="8"/>
  <c r="D19" i="8"/>
  <c r="E19" i="8"/>
  <c r="F19" i="8"/>
  <c r="G19" i="8"/>
  <c r="H19" i="8"/>
  <c r="I19" i="8"/>
  <c r="J19" i="8"/>
  <c r="K19" i="8"/>
  <c r="L19" i="8"/>
  <c r="M19" i="8"/>
  <c r="C19" i="8"/>
  <c r="A8" i="8" l="1"/>
  <c r="D28" i="10" s="1"/>
  <c r="A4" i="8"/>
  <c r="D24" i="10" s="1"/>
  <c r="D4" i="8"/>
  <c r="E4" i="8"/>
  <c r="F4" i="8"/>
  <c r="G4" i="8"/>
  <c r="H4" i="8"/>
  <c r="I4" i="8"/>
  <c r="J4" i="8"/>
  <c r="K4" i="8"/>
  <c r="L4" i="8"/>
  <c r="M4" i="8"/>
  <c r="D5" i="8"/>
  <c r="E5" i="8"/>
  <c r="F5" i="8"/>
  <c r="G5" i="8"/>
  <c r="H5" i="8"/>
  <c r="I5" i="8"/>
  <c r="J5" i="8"/>
  <c r="K5" i="8"/>
  <c r="L5" i="8"/>
  <c r="M5" i="8"/>
  <c r="D6" i="8"/>
  <c r="E6" i="8"/>
  <c r="F6" i="8"/>
  <c r="G6" i="8"/>
  <c r="H6" i="8"/>
  <c r="I6" i="8"/>
  <c r="J6" i="8"/>
  <c r="K6" i="8"/>
  <c r="L6" i="8"/>
  <c r="M6" i="8"/>
  <c r="D7" i="8"/>
  <c r="E7" i="8"/>
  <c r="F7" i="8"/>
  <c r="G7" i="8"/>
  <c r="H7" i="8"/>
  <c r="I7" i="8"/>
  <c r="J7" i="8"/>
  <c r="K7" i="8"/>
  <c r="L7" i="8"/>
  <c r="M7" i="8"/>
  <c r="C6" i="8"/>
  <c r="C7" i="8"/>
  <c r="C5" i="8"/>
  <c r="C4" i="8"/>
  <c r="B3" i="8"/>
  <c r="B23" i="10" s="1"/>
  <c r="A3" i="8"/>
  <c r="D23" i="10" s="1"/>
  <c r="I20" i="8" l="1"/>
  <c r="I10" i="1" s="1"/>
  <c r="F20" i="8"/>
  <c r="F10" i="1" s="1"/>
  <c r="H20" i="8"/>
  <c r="H10" i="1" s="1"/>
  <c r="C20" i="8"/>
  <c r="C10" i="1" s="1"/>
  <c r="G20" i="8"/>
  <c r="G10" i="1" s="1"/>
  <c r="L20" i="8"/>
  <c r="L10" i="1" s="1"/>
  <c r="D20" i="8"/>
  <c r="D10" i="1" s="1"/>
  <c r="M20" i="8"/>
  <c r="M10" i="1" s="1"/>
  <c r="K20" i="8"/>
  <c r="K10" i="1" s="1"/>
  <c r="E20" i="8"/>
  <c r="E10" i="1" s="1"/>
  <c r="J20" i="8"/>
  <c r="J10" i="1" s="1"/>
  <c r="F22" i="7"/>
  <c r="G22" i="7"/>
  <c r="H22" i="7"/>
  <c r="I22" i="7"/>
  <c r="J22" i="7"/>
  <c r="K22" i="7"/>
  <c r="L22" i="7"/>
  <c r="M22" i="7"/>
  <c r="F17" i="7"/>
  <c r="G17" i="7"/>
  <c r="H17" i="7"/>
  <c r="I17" i="7"/>
  <c r="J17" i="7"/>
  <c r="K17" i="7"/>
  <c r="L17" i="7"/>
  <c r="M17" i="7"/>
  <c r="D9" i="7"/>
  <c r="E9" i="7"/>
  <c r="F9" i="7"/>
  <c r="H19" i="10" s="1"/>
  <c r="G9" i="7"/>
  <c r="I19" i="10" s="1"/>
  <c r="H9" i="7"/>
  <c r="J19" i="10" s="1"/>
  <c r="I9" i="7"/>
  <c r="K19" i="10" s="1"/>
  <c r="J9" i="7"/>
  <c r="L19" i="10" s="1"/>
  <c r="K9" i="7"/>
  <c r="M19" i="10" s="1"/>
  <c r="L9" i="7"/>
  <c r="N19" i="10" s="1"/>
  <c r="M9" i="7"/>
  <c r="O19" i="10" s="1"/>
  <c r="D10" i="7"/>
  <c r="E10" i="7"/>
  <c r="F10" i="7"/>
  <c r="H20" i="10" s="1"/>
  <c r="G10" i="7"/>
  <c r="H10" i="7"/>
  <c r="I10" i="7"/>
  <c r="K20" i="10" s="1"/>
  <c r="J10" i="7"/>
  <c r="L20" i="10" s="1"/>
  <c r="K10" i="7"/>
  <c r="M20" i="10" s="1"/>
  <c r="L10" i="7"/>
  <c r="M10" i="7"/>
  <c r="D11" i="7"/>
  <c r="E11" i="7"/>
  <c r="F11" i="7"/>
  <c r="H21" i="10" s="1"/>
  <c r="G11" i="7"/>
  <c r="H11" i="7"/>
  <c r="J21" i="10" s="1"/>
  <c r="I11" i="7"/>
  <c r="K21" i="10" s="1"/>
  <c r="J11" i="7"/>
  <c r="L21" i="10" s="1"/>
  <c r="K11" i="7"/>
  <c r="M21" i="10" s="1"/>
  <c r="L11" i="7"/>
  <c r="N21" i="10" s="1"/>
  <c r="M11" i="7"/>
  <c r="O21" i="10" s="1"/>
  <c r="D12" i="7"/>
  <c r="F22" i="10" s="1"/>
  <c r="E12" i="7"/>
  <c r="G22" i="10" s="1"/>
  <c r="F12" i="7"/>
  <c r="H22" i="10" s="1"/>
  <c r="G12" i="7"/>
  <c r="I22" i="10" s="1"/>
  <c r="H12" i="7"/>
  <c r="J22" i="10" s="1"/>
  <c r="I12" i="7"/>
  <c r="K22" i="10" s="1"/>
  <c r="J12" i="7"/>
  <c r="L22" i="10" s="1"/>
  <c r="K12" i="7"/>
  <c r="M22" i="10" s="1"/>
  <c r="L12" i="7"/>
  <c r="N22" i="10" s="1"/>
  <c r="M12" i="7"/>
  <c r="O22" i="10" s="1"/>
  <c r="C10" i="7"/>
  <c r="C11" i="7"/>
  <c r="C12" i="7"/>
  <c r="E22" i="10" s="1"/>
  <c r="C9" i="7"/>
  <c r="B4" i="7"/>
  <c r="B5" i="7"/>
  <c r="B6" i="7"/>
  <c r="B7" i="7"/>
  <c r="B8" i="7"/>
  <c r="B9" i="7"/>
  <c r="B19" i="10" s="1"/>
  <c r="B10" i="7"/>
  <c r="B20" i="10" s="1"/>
  <c r="B11" i="7"/>
  <c r="B21" i="10" s="1"/>
  <c r="B12" i="7"/>
  <c r="B22" i="10" s="1"/>
  <c r="B13" i="7"/>
  <c r="B3" i="7"/>
  <c r="B12" i="10" s="1"/>
  <c r="A9" i="7"/>
  <c r="D18" i="10" s="1"/>
  <c r="A4" i="7"/>
  <c r="D13" i="10" s="1"/>
  <c r="A5" i="7"/>
  <c r="D14" i="10" s="1"/>
  <c r="A6" i="7"/>
  <c r="D15" i="10" s="1"/>
  <c r="A7" i="7"/>
  <c r="D16" i="10" s="1"/>
  <c r="A8" i="7"/>
  <c r="D17" i="10" s="1"/>
  <c r="A3" i="7"/>
  <c r="D12" i="10" s="1"/>
  <c r="F21" i="10" l="1"/>
  <c r="F20" i="10"/>
  <c r="E21" i="10"/>
  <c r="G19" i="10"/>
  <c r="E20" i="10"/>
  <c r="F19" i="10"/>
  <c r="E19" i="10"/>
  <c r="G20" i="10"/>
  <c r="T8" i="1"/>
  <c r="G21" i="10"/>
  <c r="L19" i="7"/>
  <c r="N20" i="10"/>
  <c r="G18" i="7"/>
  <c r="G7" i="1" s="1"/>
  <c r="I21" i="10"/>
  <c r="M19" i="7"/>
  <c r="M8" i="1" s="1"/>
  <c r="AB8" i="1" s="1"/>
  <c r="O20" i="10"/>
  <c r="H19" i="7"/>
  <c r="H8" i="1" s="1"/>
  <c r="W8" i="1" s="1"/>
  <c r="J20" i="10"/>
  <c r="G19" i="7"/>
  <c r="G8" i="1" s="1"/>
  <c r="V8" i="1" s="1"/>
  <c r="I20" i="10"/>
  <c r="M18" i="7"/>
  <c r="M7" i="1" s="1"/>
  <c r="F19" i="7"/>
  <c r="F8" i="1" s="1"/>
  <c r="U8" i="1" s="1"/>
  <c r="F18" i="7"/>
  <c r="F7" i="1" s="1"/>
  <c r="L18" i="7"/>
  <c r="L7" i="1" s="1"/>
  <c r="K18" i="7"/>
  <c r="J18" i="7"/>
  <c r="J7" i="1" s="1"/>
  <c r="I18" i="7"/>
  <c r="I7" i="1" s="1"/>
  <c r="K19" i="7"/>
  <c r="K8" i="1" s="1"/>
  <c r="Z8" i="1" s="1"/>
  <c r="H18" i="7"/>
  <c r="H7" i="1" s="1"/>
  <c r="J19" i="7"/>
  <c r="J8" i="1" s="1"/>
  <c r="Y8" i="1" s="1"/>
  <c r="I19" i="7"/>
  <c r="I8" i="1" s="1"/>
  <c r="X8" i="1" s="1"/>
  <c r="K7" i="1"/>
  <c r="R4" i="1"/>
  <c r="L8" i="1"/>
  <c r="AA8" i="1" s="1"/>
  <c r="R8" i="1"/>
  <c r="Z23" i="1"/>
  <c r="Y23" i="1"/>
  <c r="AA23" i="1"/>
  <c r="X23" i="1"/>
  <c r="S8" i="1"/>
  <c r="AB23" i="1"/>
  <c r="N10" i="1"/>
  <c r="N11" i="1"/>
  <c r="Q21" i="1"/>
  <c r="Q20" i="1"/>
  <c r="S19" i="1"/>
  <c r="T19" i="1"/>
  <c r="U19" i="1"/>
  <c r="V19" i="1"/>
  <c r="W19" i="1"/>
  <c r="X19" i="1"/>
  <c r="Y19" i="1"/>
  <c r="Z19" i="1"/>
  <c r="AA19" i="1"/>
  <c r="R19" i="1"/>
  <c r="B21" i="1"/>
  <c r="B20" i="1"/>
  <c r="B19" i="1"/>
  <c r="S5" i="1"/>
  <c r="T5" i="1"/>
  <c r="U5" i="1"/>
  <c r="V5" i="1"/>
  <c r="W5" i="1"/>
  <c r="X5" i="1"/>
  <c r="Y5" i="1"/>
  <c r="Z5" i="1"/>
  <c r="AA5" i="1"/>
  <c r="AB5" i="1"/>
  <c r="S9" i="1"/>
  <c r="T9" i="1"/>
  <c r="U9" i="1"/>
  <c r="V9" i="1"/>
  <c r="W9" i="1"/>
  <c r="X9" i="1"/>
  <c r="Y9" i="1"/>
  <c r="Z9" i="1"/>
  <c r="AA9" i="1"/>
  <c r="AB9" i="1"/>
  <c r="R9" i="1"/>
  <c r="R5" i="1"/>
  <c r="D20" i="6"/>
  <c r="E20" i="6"/>
  <c r="F20" i="6"/>
  <c r="G20" i="6"/>
  <c r="H20" i="6"/>
  <c r="I20" i="6"/>
  <c r="J20" i="6"/>
  <c r="K20" i="6"/>
  <c r="L20" i="6"/>
  <c r="M20" i="6"/>
  <c r="C20" i="6"/>
  <c r="D14" i="6"/>
  <c r="E14" i="6"/>
  <c r="F14" i="6"/>
  <c r="G14" i="6"/>
  <c r="H14" i="6"/>
  <c r="I14" i="6"/>
  <c r="J14" i="6"/>
  <c r="K14" i="6"/>
  <c r="L14" i="6"/>
  <c r="M14" i="6"/>
  <c r="C14" i="6"/>
  <c r="D3" i="6"/>
  <c r="E3" i="6"/>
  <c r="E3" i="1" s="1"/>
  <c r="F3" i="6"/>
  <c r="G3" i="6"/>
  <c r="H3" i="6"/>
  <c r="H3" i="1" s="1"/>
  <c r="I3" i="6"/>
  <c r="I3" i="1" s="1"/>
  <c r="J3" i="6"/>
  <c r="K3" i="6"/>
  <c r="L3" i="6"/>
  <c r="M3" i="6"/>
  <c r="D4" i="6"/>
  <c r="D4" i="1" s="1"/>
  <c r="S7" i="1" s="1"/>
  <c r="E4" i="6"/>
  <c r="E4" i="1" s="1"/>
  <c r="T7" i="1" s="1"/>
  <c r="F4" i="6"/>
  <c r="F4" i="1" s="1"/>
  <c r="U7" i="1" s="1"/>
  <c r="G4" i="6"/>
  <c r="G4" i="1" s="1"/>
  <c r="V7" i="1" s="1"/>
  <c r="H4" i="6"/>
  <c r="H22" i="6" s="1"/>
  <c r="I4" i="6"/>
  <c r="I22" i="6" s="1"/>
  <c r="J4" i="6"/>
  <c r="J22" i="6" s="1"/>
  <c r="K4" i="6"/>
  <c r="K4" i="1" s="1"/>
  <c r="Z7" i="1" s="1"/>
  <c r="L4" i="6"/>
  <c r="L4" i="1" s="1"/>
  <c r="AA7" i="1" s="1"/>
  <c r="M4" i="6"/>
  <c r="M4" i="1" s="1"/>
  <c r="AB7" i="1" s="1"/>
  <c r="C4" i="1"/>
  <c r="C3" i="6"/>
  <c r="B4" i="6"/>
  <c r="B5" i="6"/>
  <c r="B6" i="6"/>
  <c r="B3" i="6"/>
  <c r="A4" i="6"/>
  <c r="A5" i="6"/>
  <c r="A6" i="6"/>
  <c r="A3" i="6"/>
  <c r="L3" i="5"/>
  <c r="L4" i="5" s="1"/>
  <c r="C4" i="5"/>
  <c r="D5" i="6" s="1"/>
  <c r="D4" i="5"/>
  <c r="E5" i="6" s="1"/>
  <c r="E4" i="5"/>
  <c r="F5" i="6" s="1"/>
  <c r="F4" i="5"/>
  <c r="G5" i="6" s="1"/>
  <c r="G4" i="5"/>
  <c r="H5" i="6" s="1"/>
  <c r="H4" i="5"/>
  <c r="I4" i="5"/>
  <c r="J4" i="5"/>
  <c r="K5" i="6" s="1"/>
  <c r="K4" i="5"/>
  <c r="L5" i="6" s="1"/>
  <c r="B4" i="5"/>
  <c r="M3" i="10" l="1"/>
  <c r="K21" i="6"/>
  <c r="K15" i="6"/>
  <c r="L3" i="10"/>
  <c r="J21" i="6"/>
  <c r="J15" i="6"/>
  <c r="O3" i="10"/>
  <c r="M21" i="6"/>
  <c r="H6" i="6"/>
  <c r="F6" i="6"/>
  <c r="E6" i="6"/>
  <c r="H17" i="6"/>
  <c r="H5" i="1" s="1"/>
  <c r="W10" i="1" s="1"/>
  <c r="M15" i="6"/>
  <c r="M3" i="1" s="1"/>
  <c r="AB3" i="1" s="1"/>
  <c r="AB20" i="1" s="1"/>
  <c r="AA4" i="1"/>
  <c r="X3" i="1"/>
  <c r="U4" i="1"/>
  <c r="V4" i="1"/>
  <c r="T4" i="1"/>
  <c r="AB4" i="1"/>
  <c r="W4" i="1"/>
  <c r="W20" i="1" s="1"/>
  <c r="Z4" i="1"/>
  <c r="Y4" i="1"/>
  <c r="W3" i="1"/>
  <c r="D3" i="1"/>
  <c r="G22" i="6"/>
  <c r="J4" i="1"/>
  <c r="Y7" i="1" s="1"/>
  <c r="Y21" i="1" s="1"/>
  <c r="F3" i="1"/>
  <c r="K22" i="6"/>
  <c r="D22" i="6"/>
  <c r="C3" i="1"/>
  <c r="L3" i="1"/>
  <c r="G3" i="1"/>
  <c r="L22" i="6"/>
  <c r="N8" i="1"/>
  <c r="J4" i="7"/>
  <c r="L13" i="10" s="1"/>
  <c r="J12" i="8"/>
  <c r="J13" i="8"/>
  <c r="J14" i="8"/>
  <c r="J7" i="7"/>
  <c r="L16" i="10" s="1"/>
  <c r="J8" i="7"/>
  <c r="L17" i="10" s="1"/>
  <c r="J13" i="7"/>
  <c r="L18" i="10" s="1"/>
  <c r="J5" i="7"/>
  <c r="L14" i="10" s="1"/>
  <c r="J3" i="7"/>
  <c r="L12" i="10" s="1"/>
  <c r="J6" i="7"/>
  <c r="L15" i="10" s="1"/>
  <c r="H13" i="8"/>
  <c r="H14" i="8"/>
  <c r="H12" i="8"/>
  <c r="H8" i="7"/>
  <c r="J17" i="10" s="1"/>
  <c r="H4" i="7"/>
  <c r="J13" i="10" s="1"/>
  <c r="H7" i="7"/>
  <c r="J16" i="10" s="1"/>
  <c r="H5" i="7"/>
  <c r="J14" i="10" s="1"/>
  <c r="H13" i="7"/>
  <c r="J18" i="10" s="1"/>
  <c r="H3" i="7"/>
  <c r="J12" i="10" s="1"/>
  <c r="H6" i="7"/>
  <c r="J15" i="10" s="1"/>
  <c r="L6" i="6"/>
  <c r="L17" i="6" s="1"/>
  <c r="D6" i="6"/>
  <c r="D17" i="6" s="1"/>
  <c r="M12" i="8"/>
  <c r="M14" i="8"/>
  <c r="M13" i="8"/>
  <c r="M5" i="7"/>
  <c r="O14" i="10" s="1"/>
  <c r="M6" i="7"/>
  <c r="O15" i="10" s="1"/>
  <c r="M13" i="7"/>
  <c r="O18" i="10" s="1"/>
  <c r="M3" i="7"/>
  <c r="O12" i="10" s="1"/>
  <c r="M7" i="7"/>
  <c r="O16" i="10" s="1"/>
  <c r="M4" i="7"/>
  <c r="O13" i="10" s="1"/>
  <c r="M8" i="7"/>
  <c r="O17" i="10" s="1"/>
  <c r="I13" i="8"/>
  <c r="I14" i="8"/>
  <c r="I12" i="8"/>
  <c r="I7" i="7"/>
  <c r="K16" i="10" s="1"/>
  <c r="I4" i="7"/>
  <c r="K13" i="10" s="1"/>
  <c r="I8" i="7"/>
  <c r="K17" i="10" s="1"/>
  <c r="I6" i="7"/>
  <c r="K15" i="10" s="1"/>
  <c r="I5" i="7"/>
  <c r="K14" i="10" s="1"/>
  <c r="I3" i="7"/>
  <c r="K12" i="10" s="1"/>
  <c r="I13" i="7"/>
  <c r="K18" i="10" s="1"/>
  <c r="M6" i="6"/>
  <c r="G14" i="8"/>
  <c r="G13" i="8"/>
  <c r="G12" i="8"/>
  <c r="G8" i="7"/>
  <c r="I17" i="10" s="1"/>
  <c r="G4" i="7"/>
  <c r="I13" i="10" s="1"/>
  <c r="G5" i="7"/>
  <c r="I14" i="10" s="1"/>
  <c r="G13" i="7"/>
  <c r="I18" i="10" s="1"/>
  <c r="G3" i="7"/>
  <c r="I12" i="10" s="1"/>
  <c r="G6" i="7"/>
  <c r="I15" i="10" s="1"/>
  <c r="G7" i="7"/>
  <c r="I16" i="10" s="1"/>
  <c r="K6" i="6"/>
  <c r="M5" i="6"/>
  <c r="F14" i="8"/>
  <c r="F12" i="8"/>
  <c r="F13" i="8"/>
  <c r="F5" i="7"/>
  <c r="H14" i="10" s="1"/>
  <c r="F13" i="7"/>
  <c r="H18" i="10" s="1"/>
  <c r="F3" i="7"/>
  <c r="H12" i="10" s="1"/>
  <c r="F6" i="7"/>
  <c r="H15" i="10" s="1"/>
  <c r="F8" i="7"/>
  <c r="H17" i="10" s="1"/>
  <c r="F7" i="7"/>
  <c r="H16" i="10" s="1"/>
  <c r="F4" i="7"/>
  <c r="H13" i="10" s="1"/>
  <c r="J6" i="6"/>
  <c r="C14" i="8"/>
  <c r="C13" i="8"/>
  <c r="C12" i="8"/>
  <c r="C6" i="7"/>
  <c r="E15" i="10" s="1"/>
  <c r="C13" i="7"/>
  <c r="C8" i="7"/>
  <c r="E17" i="10" s="1"/>
  <c r="C5" i="7"/>
  <c r="E14" i="10" s="1"/>
  <c r="C7" i="7"/>
  <c r="E16" i="10" s="1"/>
  <c r="C3" i="7"/>
  <c r="C4" i="7"/>
  <c r="E13" i="10" s="1"/>
  <c r="E12" i="8"/>
  <c r="E13" i="8"/>
  <c r="E14" i="8"/>
  <c r="E5" i="7"/>
  <c r="G14" i="10" s="1"/>
  <c r="E13" i="7"/>
  <c r="E3" i="7"/>
  <c r="E6" i="7"/>
  <c r="G15" i="10" s="1"/>
  <c r="E8" i="7"/>
  <c r="G17" i="10" s="1"/>
  <c r="E7" i="7"/>
  <c r="G16" i="10" s="1"/>
  <c r="E4" i="7"/>
  <c r="G13" i="10" s="1"/>
  <c r="I6" i="6"/>
  <c r="L12" i="8"/>
  <c r="L14" i="8"/>
  <c r="L13" i="8"/>
  <c r="L13" i="7"/>
  <c r="N18" i="10" s="1"/>
  <c r="L3" i="7"/>
  <c r="N12" i="10" s="1"/>
  <c r="L6" i="7"/>
  <c r="N15" i="10" s="1"/>
  <c r="L7" i="7"/>
  <c r="N16" i="10" s="1"/>
  <c r="L4" i="7"/>
  <c r="N13" i="10" s="1"/>
  <c r="L5" i="7"/>
  <c r="N14" i="10" s="1"/>
  <c r="L8" i="7"/>
  <c r="N17" i="10" s="1"/>
  <c r="D12" i="8"/>
  <c r="D14" i="8"/>
  <c r="D13" i="8"/>
  <c r="D13" i="7"/>
  <c r="D3" i="7"/>
  <c r="D5" i="7"/>
  <c r="F14" i="10" s="1"/>
  <c r="D6" i="7"/>
  <c r="F15" i="10" s="1"/>
  <c r="D7" i="7"/>
  <c r="F16" i="10" s="1"/>
  <c r="D8" i="7"/>
  <c r="F17" i="10" s="1"/>
  <c r="D4" i="7"/>
  <c r="F13" i="10" s="1"/>
  <c r="J5" i="6"/>
  <c r="K12" i="8"/>
  <c r="K13" i="8"/>
  <c r="K14" i="8"/>
  <c r="K6" i="7"/>
  <c r="M15" i="10" s="1"/>
  <c r="K3" i="7"/>
  <c r="M12" i="10" s="1"/>
  <c r="K7" i="7"/>
  <c r="M16" i="10" s="1"/>
  <c r="K4" i="7"/>
  <c r="M13" i="10" s="1"/>
  <c r="K8" i="7"/>
  <c r="M17" i="10" s="1"/>
  <c r="K5" i="7"/>
  <c r="M14" i="10" s="1"/>
  <c r="K13" i="7"/>
  <c r="M18" i="10" s="1"/>
  <c r="G6" i="6"/>
  <c r="I5" i="6"/>
  <c r="R7" i="1"/>
  <c r="R21" i="1" s="1"/>
  <c r="I4" i="1"/>
  <c r="X7" i="1" s="1"/>
  <c r="X21" i="1" s="1"/>
  <c r="F22" i="6"/>
  <c r="H4" i="1"/>
  <c r="W7" i="1" s="1"/>
  <c r="W21" i="1" s="1"/>
  <c r="M22" i="6"/>
  <c r="E22" i="6"/>
  <c r="J3" i="1"/>
  <c r="K3" i="1"/>
  <c r="C22" i="6"/>
  <c r="V21" i="1"/>
  <c r="AC23" i="1"/>
  <c r="U21" i="1"/>
  <c r="N7" i="1"/>
  <c r="X4" i="1"/>
  <c r="X20" i="1" s="1"/>
  <c r="S4" i="1"/>
  <c r="AA21" i="1"/>
  <c r="S21" i="1"/>
  <c r="AC5" i="1"/>
  <c r="AB21" i="1"/>
  <c r="T21" i="1"/>
  <c r="Z21" i="1"/>
  <c r="AC9" i="1"/>
  <c r="AC8" i="1"/>
  <c r="T3" i="1"/>
  <c r="T20" i="1" s="1"/>
  <c r="F12" i="10" l="1"/>
  <c r="D20" i="1"/>
  <c r="E12" i="10"/>
  <c r="F18" i="10"/>
  <c r="G12" i="10"/>
  <c r="G18" i="10"/>
  <c r="E18" i="10"/>
  <c r="E17" i="6"/>
  <c r="E5" i="1" s="1"/>
  <c r="T10" i="1" s="1"/>
  <c r="H23" i="6"/>
  <c r="E23" i="6"/>
  <c r="F23" i="6"/>
  <c r="L24" i="7"/>
  <c r="J25" i="8"/>
  <c r="D12" i="1"/>
  <c r="D21" i="1" s="1"/>
  <c r="L25" i="8"/>
  <c r="E20" i="1"/>
  <c r="F25" i="8"/>
  <c r="G24" i="7"/>
  <c r="I24" i="7"/>
  <c r="I26" i="8"/>
  <c r="H24" i="7"/>
  <c r="J12" i="1"/>
  <c r="J21" i="1" s="1"/>
  <c r="D26" i="8"/>
  <c r="I12" i="1"/>
  <c r="I21" i="1" s="1"/>
  <c r="I17" i="6"/>
  <c r="I5" i="1" s="1"/>
  <c r="X10" i="1" s="1"/>
  <c r="K20" i="7"/>
  <c r="K9" i="1" s="1"/>
  <c r="K20" i="1" s="1"/>
  <c r="L26" i="8"/>
  <c r="F12" i="1"/>
  <c r="F21" i="1" s="1"/>
  <c r="I20" i="7"/>
  <c r="I25" i="8"/>
  <c r="M25" i="8"/>
  <c r="J20" i="7"/>
  <c r="J9" i="1" s="1"/>
  <c r="J20" i="1" s="1"/>
  <c r="H25" i="8"/>
  <c r="G23" i="6"/>
  <c r="L12" i="1"/>
  <c r="L21" i="1" s="1"/>
  <c r="F26" i="8"/>
  <c r="M26" i="8"/>
  <c r="G20" i="7"/>
  <c r="G9" i="1" s="1"/>
  <c r="G20" i="1" s="1"/>
  <c r="E26" i="8"/>
  <c r="M12" i="1"/>
  <c r="M21" i="1" s="1"/>
  <c r="J24" i="7"/>
  <c r="F17" i="6"/>
  <c r="F5" i="1" s="1"/>
  <c r="U10" i="1" s="1"/>
  <c r="H20" i="7"/>
  <c r="H9" i="1" s="1"/>
  <c r="H20" i="1" s="1"/>
  <c r="K26" i="8"/>
  <c r="K25" i="8"/>
  <c r="E25" i="8"/>
  <c r="K23" i="6"/>
  <c r="G12" i="1"/>
  <c r="G21" i="1" s="1"/>
  <c r="D23" i="6"/>
  <c r="K17" i="6"/>
  <c r="K5" i="1" s="1"/>
  <c r="Z10" i="1" s="1"/>
  <c r="M17" i="6"/>
  <c r="M5" i="1" s="1"/>
  <c r="M19" i="1" s="1"/>
  <c r="K24" i="7"/>
  <c r="K12" i="1"/>
  <c r="K21" i="1" s="1"/>
  <c r="E12" i="1"/>
  <c r="E21" i="1" s="1"/>
  <c r="F20" i="7"/>
  <c r="F9" i="1" s="1"/>
  <c r="F20" i="1" s="1"/>
  <c r="G25" i="8"/>
  <c r="M20" i="7"/>
  <c r="M9" i="1" s="1"/>
  <c r="M20" i="1" s="1"/>
  <c r="L23" i="6"/>
  <c r="H12" i="1"/>
  <c r="H21" i="1" s="1"/>
  <c r="G17" i="6"/>
  <c r="G5" i="1" s="1"/>
  <c r="V10" i="1" s="1"/>
  <c r="J17" i="6"/>
  <c r="J5" i="1" s="1"/>
  <c r="J19" i="1" s="1"/>
  <c r="D25" i="8"/>
  <c r="L20" i="7"/>
  <c r="L9" i="1" s="1"/>
  <c r="L20" i="1" s="1"/>
  <c r="F24" i="7"/>
  <c r="G26" i="8"/>
  <c r="M24" i="7"/>
  <c r="H26" i="8"/>
  <c r="J26" i="8"/>
  <c r="C20" i="1"/>
  <c r="C26" i="8"/>
  <c r="C23" i="6"/>
  <c r="C12" i="1"/>
  <c r="C25" i="8"/>
  <c r="V3" i="1"/>
  <c r="V20" i="1" s="1"/>
  <c r="U3" i="1"/>
  <c r="U20" i="1" s="1"/>
  <c r="Z3" i="1"/>
  <c r="Z20" i="1" s="1"/>
  <c r="AA3" i="1"/>
  <c r="AA20" i="1" s="1"/>
  <c r="H19" i="1"/>
  <c r="Y3" i="1"/>
  <c r="Y20" i="1" s="1"/>
  <c r="S3" i="1"/>
  <c r="S20" i="1" s="1"/>
  <c r="R3" i="1"/>
  <c r="R20" i="1" s="1"/>
  <c r="D5" i="1"/>
  <c r="S10" i="1" s="1"/>
  <c r="L5" i="1"/>
  <c r="AA10" i="1" s="1"/>
  <c r="I23" i="6"/>
  <c r="AC4" i="1"/>
  <c r="F25" i="7"/>
  <c r="J23" i="6"/>
  <c r="J25" i="7"/>
  <c r="G25" i="7"/>
  <c r="M25" i="7"/>
  <c r="L25" i="7"/>
  <c r="C17" i="6"/>
  <c r="C5" i="1" s="1"/>
  <c r="C19" i="1" s="1"/>
  <c r="K25" i="7"/>
  <c r="I9" i="1"/>
  <c r="I20" i="1" s="1"/>
  <c r="I25" i="7"/>
  <c r="M23" i="6"/>
  <c r="H25" i="7"/>
  <c r="AC7" i="1"/>
  <c r="AD8" i="1" s="1"/>
  <c r="N4" i="1"/>
  <c r="N3" i="1"/>
  <c r="AC21" i="1"/>
  <c r="M22" i="1" l="1"/>
  <c r="M24" i="1"/>
  <c r="M23" i="1"/>
  <c r="S22" i="1"/>
  <c r="S24" i="1" s="1"/>
  <c r="U22" i="1"/>
  <c r="U24" i="1" s="1"/>
  <c r="AC3" i="1"/>
  <c r="AD3" i="1" s="1"/>
  <c r="AC20" i="1"/>
  <c r="E19" i="1"/>
  <c r="F19" i="1"/>
  <c r="K19" i="1"/>
  <c r="D19" i="1"/>
  <c r="L19" i="1"/>
  <c r="G19" i="1"/>
  <c r="G22" i="1" s="1"/>
  <c r="I19" i="1"/>
  <c r="I22" i="1" s="1"/>
  <c r="AD5" i="1"/>
  <c r="N5" i="1"/>
  <c r="R11" i="1"/>
  <c r="R10" i="1"/>
  <c r="Y11" i="1"/>
  <c r="U11" i="1"/>
  <c r="AA11" i="1"/>
  <c r="S11" i="1"/>
  <c r="W11" i="1"/>
  <c r="X11" i="1"/>
  <c r="Y10" i="1"/>
  <c r="Z12" i="1"/>
  <c r="T11" i="1"/>
  <c r="AB10" i="1"/>
  <c r="T12" i="1"/>
  <c r="T22" i="1" s="1"/>
  <c r="T24" i="1" s="1"/>
  <c r="AB11" i="1"/>
  <c r="V11" i="1"/>
  <c r="V22" i="1" s="1"/>
  <c r="V24" i="1" s="1"/>
  <c r="N9" i="1"/>
  <c r="X12" i="1"/>
  <c r="N12" i="1"/>
  <c r="C21" i="1"/>
  <c r="C27" i="1" s="1"/>
  <c r="R12" i="1"/>
  <c r="S12" i="1"/>
  <c r="AB12" i="1"/>
  <c r="V12" i="1"/>
  <c r="AA12" i="1"/>
  <c r="W12" i="1"/>
  <c r="Z11" i="1"/>
  <c r="Z22" i="1" s="1"/>
  <c r="Z24" i="1" s="1"/>
  <c r="U12" i="1"/>
  <c r="Y12" i="1"/>
  <c r="AD7" i="1"/>
  <c r="AD9" i="1"/>
  <c r="W22" i="1" l="1"/>
  <c r="W24" i="1" s="1"/>
  <c r="C22" i="1"/>
  <c r="R22" i="1"/>
  <c r="R24" i="1" s="1"/>
  <c r="AD4" i="1"/>
  <c r="D22" i="1"/>
  <c r="D24" i="1" s="1"/>
  <c r="L22" i="1"/>
  <c r="L23" i="1" s="1"/>
  <c r="G8" i="12" s="1"/>
  <c r="K22" i="1"/>
  <c r="K23" i="1" s="1"/>
  <c r="F8" i="12" s="1"/>
  <c r="AB22" i="1"/>
  <c r="AB24" i="1" s="1"/>
  <c r="F22" i="1"/>
  <c r="F24" i="1" s="1"/>
  <c r="AC10" i="1"/>
  <c r="N20" i="1"/>
  <c r="AC12" i="1"/>
  <c r="G24" i="1"/>
  <c r="G23" i="1"/>
  <c r="B8" i="12" s="1"/>
  <c r="J22" i="1"/>
  <c r="AA22" i="1"/>
  <c r="AA24" i="1" s="1"/>
  <c r="N21" i="1"/>
  <c r="Y22" i="1"/>
  <c r="Y24" i="1" s="1"/>
  <c r="N19" i="1"/>
  <c r="I23" i="1"/>
  <c r="D8" i="12" s="1"/>
  <c r="I24" i="1"/>
  <c r="X22" i="1"/>
  <c r="X24" i="1" s="1"/>
  <c r="AC11" i="1"/>
  <c r="E22" i="1"/>
  <c r="H22" i="1"/>
  <c r="C24" i="1"/>
  <c r="C23" i="1"/>
  <c r="N22" i="1" l="1"/>
  <c r="D23" i="1"/>
  <c r="L24" i="1"/>
  <c r="K24" i="1"/>
  <c r="AC22" i="1"/>
  <c r="AD20" i="1" s="1"/>
  <c r="AD11" i="1"/>
  <c r="F23" i="1"/>
  <c r="O20" i="1"/>
  <c r="O21" i="1"/>
  <c r="E23" i="1"/>
  <c r="E24" i="1"/>
  <c r="AD10" i="1"/>
  <c r="AD12" i="1"/>
  <c r="O19" i="1"/>
  <c r="J23" i="1"/>
  <c r="E8" i="12" s="1"/>
  <c r="J24" i="1"/>
  <c r="H23" i="1"/>
  <c r="C8" i="12" s="1"/>
  <c r="H24" i="1"/>
  <c r="D26" i="1" l="1"/>
  <c r="AD23" i="1"/>
  <c r="AD21" i="1"/>
  <c r="AD22" i="1"/>
  <c r="C26" i="1"/>
  <c r="D25" i="1"/>
  <c r="C25" i="1"/>
  <c r="J37" i="15"/>
  <c r="J21" i="15"/>
  <c r="J9" i="15"/>
  <c r="J24" i="15"/>
  <c r="J32" i="15"/>
  <c r="J35" i="15"/>
  <c r="J16" i="15"/>
  <c r="J30" i="15"/>
  <c r="J39" i="15"/>
  <c r="J36" i="15"/>
  <c r="J25" i="15"/>
  <c r="J11" i="15"/>
  <c r="J31" i="15"/>
  <c r="J33" i="15"/>
  <c r="J29" i="15"/>
  <c r="J7" i="15"/>
  <c r="J15" i="15"/>
  <c r="J26" i="15"/>
  <c r="J22" i="15"/>
  <c r="J13" i="15"/>
  <c r="J27" i="15"/>
  <c r="J8" i="15"/>
  <c r="J23" i="15"/>
  <c r="J20" i="15"/>
  <c r="J18" i="15"/>
  <c r="J17" i="15"/>
  <c r="J38" i="15"/>
  <c r="J10" i="15"/>
  <c r="J6" i="15"/>
  <c r="J28" i="15"/>
  <c r="J12" i="15"/>
  <c r="J34" i="15"/>
  <c r="J14" i="15"/>
  <c r="J4" i="15"/>
  <c r="J5" i="15"/>
  <c r="J3" i="15"/>
  <c r="J19" i="15"/>
</calcChain>
</file>

<file path=xl/comments1.xml><?xml version="1.0" encoding="utf-8"?>
<comments xmlns="http://schemas.openxmlformats.org/spreadsheetml/2006/main">
  <authors>
    <author>Autor</author>
  </authors>
  <commentList>
    <comment ref="Q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Obligátorné podpory 
ENO
Regulované ceny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L1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Nie sú dostupné údaje za rok 2021, preto sú použité dáta z predkrízového roku 2019</t>
        </r>
      </text>
    </comment>
  </commentList>
</comments>
</file>

<file path=xl/sharedStrings.xml><?xml version="1.0" encoding="utf-8"?>
<sst xmlns="http://schemas.openxmlformats.org/spreadsheetml/2006/main" count="624" uniqueCount="226">
  <si>
    <t>Dotácie pre výrobu elektrickej energie z domáceho uhlia (tzv. ENO)</t>
  </si>
  <si>
    <t>Vratky z plynu</t>
  </si>
  <si>
    <t>Kompenzácie za TPS energeticky náročným podnikom</t>
  </si>
  <si>
    <t>SIEC/TIME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</si>
  <si>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</si>
  <si>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</si>
  <si>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</si>
  <si>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</si>
  <si>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</si>
  <si>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</si>
  <si>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</si>
  <si>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</si>
  <si>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</si>
  <si>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</si>
  <si>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Total</t>
  </si>
  <si>
    <t>Fossil energy</t>
  </si>
  <si>
    <t>Kompenzácie nepriamych nákladov CO2</t>
  </si>
  <si>
    <t>Uhlie</t>
  </si>
  <si>
    <t>Elektrina</t>
  </si>
  <si>
    <t>Zemný plyn</t>
  </si>
  <si>
    <t>Výroba elektrickej energie</t>
  </si>
  <si>
    <t>Domácnosti</t>
  </si>
  <si>
    <t>Priemysel</t>
  </si>
  <si>
    <t>Priame dotácie</t>
  </si>
  <si>
    <t>Nepriame dotácie</t>
  </si>
  <si>
    <t>Daňové výdavky</t>
  </si>
  <si>
    <t>Iné (KVET)</t>
  </si>
  <si>
    <t>HDP</t>
  </si>
  <si>
    <t>Spolu</t>
  </si>
  <si>
    <t>Verejné výdavky</t>
  </si>
  <si>
    <t>Podiel na HDP</t>
  </si>
  <si>
    <t>Podiel na VV</t>
  </si>
  <si>
    <t>Priemer na HDP</t>
  </si>
  <si>
    <t>Priemer na VV</t>
  </si>
  <si>
    <t>avg</t>
  </si>
  <si>
    <t>%</t>
  </si>
  <si>
    <t>Sadzba odvodu do NJF (maximálny strop)</t>
  </si>
  <si>
    <t>Sadzba odvodu do NJF (efektívna sadzba)</t>
  </si>
  <si>
    <t>Individuálna sadzba TPS</t>
  </si>
  <si>
    <t>Individuálna sadzba TSS</t>
  </si>
  <si>
    <t>Tarifa za rezervovanú kapacitu</t>
  </si>
  <si>
    <t>Tarifa za prenesenú elektrinu</t>
  </si>
  <si>
    <t>Regulované ceny</t>
  </si>
  <si>
    <t>ZP v teple</t>
  </si>
  <si>
    <t>ČU v teple</t>
  </si>
  <si>
    <t>HU v teple</t>
  </si>
  <si>
    <t>Doplatok na KVET</t>
  </si>
  <si>
    <t>HU</t>
  </si>
  <si>
    <t>Vykurovací olej</t>
  </si>
  <si>
    <t>ZP+ČU+Hutnícky plyn</t>
  </si>
  <si>
    <t>ČU+ZP</t>
  </si>
  <si>
    <t>ZP</t>
  </si>
  <si>
    <t>Výroba elektriny a tepla</t>
  </si>
  <si>
    <t>Znížená sadzba za vydobyté nerasty</t>
  </si>
  <si>
    <t>Daň z uhlia</t>
  </si>
  <si>
    <t>a) na duálne použitie, (6)</t>
  </si>
  <si>
    <t>b) v mineralogických procesoch, (5)</t>
  </si>
  <si>
    <t>c) na iný účel ako pohonná látka alebo ako palivo na výrobu tepla, (6)</t>
  </si>
  <si>
    <t>d) na kombinovanú výrobu elektriny a tepla, (4)</t>
  </si>
  <si>
    <t>e) na výrobu elektriny, (4)</t>
  </si>
  <si>
    <t>f) na výrobu koksu a polokoksu, (3)</t>
  </si>
  <si>
    <t>g) na prepravu osôb alebo nákladov vykonávanú v rámci podnikania v železničnej doprave alebo v riečnej doprave, (6)</t>
  </si>
  <si>
    <t>h) koncovým odberateľom uhlia v domácnosti, ...(6)</t>
  </si>
  <si>
    <t>i) na prevádzkové účely a technologické účely v podniku na ťažbu uhlia a spracovanie uhlia. (3)</t>
  </si>
  <si>
    <t>Daň zo zemného plynu</t>
  </si>
  <si>
    <t>f) koncovým odberateľom zemného plynu v domácnosti, (6)</t>
  </si>
  <si>
    <t>g) na prevádzkové účely a technologické účely v plynárenskom podniku vrátane strát v technologicky odôvodnenom množstve (5)</t>
  </si>
  <si>
    <t>h) na činnosti bezprostredne súvisiace s prepravou osôb alebo nákladov v železničnej doprave vykonávané v rámci podnikania. (6)</t>
  </si>
  <si>
    <t>a) používaná predovšetkým na účely chemickej redukcie, v elektrolytických procesoch alebo v metalurgických procesoch (5)</t>
  </si>
  <si>
    <t>b) používaná v mineralogických procesoch, (5)</t>
  </si>
  <si>
    <t>c) používaná na výrobu výrobku, ak náklady na elektrinu predstavujú viac ako 50 % podielu na priemerných vlastných nákladoch na výrobu výrobku ...(5)</t>
  </si>
  <si>
    <t>d) používaná na výrobu elektriny a na udržanie spôsobilosti zariadenia na výrobu elektriny vrátane strát v technologicky odôvodnenom množstve ...</t>
  </si>
  <si>
    <t>f) vyrobená v zariadení na kombinovanú výrobu elektriny a tepla, ak je dodaná priamo konečnému spotrebiteľovi elektriny ...(4)</t>
  </si>
  <si>
    <t>g) používaná na kombinovanú výrobu elektriny a tepla, (4)</t>
  </si>
  <si>
    <t>h) používaná na prepravu osôb alebo nákladov vlakom, metrom, električkou, trolejbusom, elektrobusom alebo lanovkou ...(6)</t>
  </si>
  <si>
    <t>i) vyrobená na palube lode používanej na prepravu osôb alebo nákladov, vykonávanú v rámci podnikania (4)</t>
  </si>
  <si>
    <t>j) používaná koncovým odberateľom elektriny v domácnosti ...(6)</t>
  </si>
  <si>
    <t>Daň z elektriny</t>
  </si>
  <si>
    <t>Forma dotácie</t>
  </si>
  <si>
    <t>Druh dotácie</t>
  </si>
  <si>
    <t>Fosílne palivo</t>
  </si>
  <si>
    <t>Užívateľ výhod</t>
  </si>
  <si>
    <t>Producent</t>
  </si>
  <si>
    <t>Spotrebiteľ</t>
  </si>
  <si>
    <t>Zdroj</t>
  </si>
  <si>
    <t>MH SR</t>
  </si>
  <si>
    <t>ÚRSO</t>
  </si>
  <si>
    <t>Envirofond</t>
  </si>
  <si>
    <t>SEPS, a.s.</t>
  </si>
  <si>
    <t>HBÚ, a.s.</t>
  </si>
  <si>
    <t>MF SR</t>
  </si>
  <si>
    <t>Bioenergy</t>
  </si>
  <si>
    <t>Other</t>
  </si>
  <si>
    <t>INPUT (GWh)</t>
  </si>
  <si>
    <t>Fosílna energia</t>
  </si>
  <si>
    <t>Nefosílna energia</t>
  </si>
  <si>
    <t>Spotrebiteľ D</t>
  </si>
  <si>
    <t>Spotrebiteľ P</t>
  </si>
  <si>
    <t>Obligátorné</t>
  </si>
  <si>
    <t>Fakultatívne</t>
  </si>
  <si>
    <t>Forma podpory</t>
  </si>
  <si>
    <t>Priama</t>
  </si>
  <si>
    <t>Nepriama</t>
  </si>
  <si>
    <t>Druh paliva</t>
  </si>
  <si>
    <t>Elektrická energia</t>
  </si>
  <si>
    <t>EU</t>
  </si>
  <si>
    <t>https://ourworldindata.org/grapher/fossil-fuel-subsidies-gdp?region=Europe</t>
  </si>
  <si>
    <t>https://sdg-tracker.org/sustainable-consumption-production</t>
  </si>
  <si>
    <t>2021 f</t>
  </si>
  <si>
    <t>Áno</t>
  </si>
  <si>
    <t>Nie</t>
  </si>
  <si>
    <t>Krížové dotácie</t>
  </si>
  <si>
    <t>Vplyv na ŠR</t>
  </si>
  <si>
    <t>Sociálne vplyvy</t>
  </si>
  <si>
    <t>Sociálny</t>
  </si>
  <si>
    <t>Iný</t>
  </si>
  <si>
    <t>Regulované subjekty</t>
  </si>
  <si>
    <t xml:space="preserve"> </t>
  </si>
  <si>
    <t>Priorita</t>
  </si>
  <si>
    <t>MH SR, OECD</t>
  </si>
  <si>
    <t>Priemer na HDP bez NV</t>
  </si>
  <si>
    <t>Priemer na VV bez NV</t>
  </si>
  <si>
    <t>Zoznam grafov a tabuliek</t>
  </si>
  <si>
    <t>Hárok</t>
  </si>
  <si>
    <t>INDIKÁTOR</t>
  </si>
  <si>
    <t>Graf 1: Dotácie na fosilné palivá na Slovensku (v mil. eur)</t>
  </si>
  <si>
    <t>Graf / tabuľka</t>
  </si>
  <si>
    <t>Sumár dát</t>
  </si>
  <si>
    <t>Graf - Dotácie na fosilné palivá na Slovensku podľa druhu</t>
  </si>
  <si>
    <t>Graf - Dotácie na fosilné palivá na Slovensku podľa paliva</t>
  </si>
  <si>
    <t>Tabuľka - Rozdelenie dotácií na fosilné palivá na Slovensku</t>
  </si>
  <si>
    <t>Graf / tabuľka v materiáli</t>
  </si>
  <si>
    <t>Príloha 2: Rozdelenie dotácií na fosílne palivá na Slovensku (v mil. eur)</t>
  </si>
  <si>
    <t>Priorizácia</t>
  </si>
  <si>
    <t>Benchmark</t>
  </si>
  <si>
    <t>Graf 7: Vývoj dotácií vo vybraných krajinách EÚ (v % HDP, 2020)</t>
  </si>
  <si>
    <t>fosílne palivá_energia</t>
  </si>
  <si>
    <t>Box 2 - Elektrická energia - graf Podiel fosílnej energie na energetickom mixe</t>
  </si>
  <si>
    <t>output_priame dotácie</t>
  </si>
  <si>
    <t>Graf - Podiel fosílnych palív na celkovom energetickom mixe Slovenska (výroba)</t>
  </si>
  <si>
    <t>Graf - Priame dotácie na fosílne palivá na Slovensku podľa paliva</t>
  </si>
  <si>
    <t>Graf - Priame dotácie na fosílne palivá na Slovensku podľa smerovania</t>
  </si>
  <si>
    <t>Graf 2: Vývoj priamych dotácií (v mil. eur)</t>
  </si>
  <si>
    <t>output_daňové výdavky</t>
  </si>
  <si>
    <t>Graf - Daňové výdavkyna fosílne palivá na Slovensku podľa paliva</t>
  </si>
  <si>
    <t>Graf - Daňové výdavky na fosílne palivá na Slovensku podľa smerovania</t>
  </si>
  <si>
    <t>Graf 3: Vývoj daňových výdavkov (v mil. eur)</t>
  </si>
  <si>
    <t>output_nepriame dotácie</t>
  </si>
  <si>
    <t>Graf - Nepriame dotácie na fosílne palivá na Slovensku podľa paliva</t>
  </si>
  <si>
    <t>Graf - Nepriame dotácie na fosílne palivá na Slovensku podľa smerovania</t>
  </si>
  <si>
    <t>Graf 4: Vývoj  nepriamych dotácií (v mil. eur)</t>
  </si>
  <si>
    <t>Príloha 3: Návrh priorizácie jednotlivých opatrení</t>
  </si>
  <si>
    <t>Graf - Vývoj dotácií  na fosílne palivá na jednotku HDP v krajínách EÚ</t>
  </si>
  <si>
    <t>Graf - Vývoj dotácií  na fosílne palivá na jednotku HDP vo vybraných krajínách EÚ</t>
  </si>
  <si>
    <t>Graf 6: Dotácie na fosílne palivá v EÚ27 (v % HDP,2020)</t>
  </si>
  <si>
    <t>input_daňové výdavky</t>
  </si>
  <si>
    <t>Tabuľka - Návrh priorizácie jednotlivých opatrení na základe hárku "Priorizácia"</t>
  </si>
  <si>
    <t>Tabuľka - Rozdelenie oslobodení od spotrebnej dane z elektriny, uhlia a zemného plynu</t>
  </si>
  <si>
    <t>Príloha 1: Rozdelenie oslobodení od spotrebnej dane z elektriny, uhlia a zemného plynu podľa typu dane a užívateľa výhod</t>
  </si>
  <si>
    <t>BG</t>
  </si>
  <si>
    <t>EL</t>
  </si>
  <si>
    <t>BE</t>
  </si>
  <si>
    <t>FI</t>
  </si>
  <si>
    <t>IT</t>
  </si>
  <si>
    <t>IE</t>
  </si>
  <si>
    <t>LT</t>
  </si>
  <si>
    <t>LV</t>
  </si>
  <si>
    <t>DK</t>
  </si>
  <si>
    <t>FR</t>
  </si>
  <si>
    <t>SE</t>
  </si>
  <si>
    <t>PL</t>
  </si>
  <si>
    <t>DE</t>
  </si>
  <si>
    <t>CY</t>
  </si>
  <si>
    <t>PT</t>
  </si>
  <si>
    <t>SK</t>
  </si>
  <si>
    <t>SI</t>
  </si>
  <si>
    <t>RO</t>
  </si>
  <si>
    <t>SK_OSN</t>
  </si>
  <si>
    <t>EE</t>
  </si>
  <si>
    <t>AT</t>
  </si>
  <si>
    <t>ES</t>
  </si>
  <si>
    <t>CZ</t>
  </si>
  <si>
    <t>HR</t>
  </si>
  <si>
    <t>NL</t>
  </si>
  <si>
    <t>LU</t>
  </si>
  <si>
    <t>MT</t>
  </si>
  <si>
    <t>Priemer na HDP absolútna hodnota</t>
  </si>
  <si>
    <t>Povinnnosť trvania</t>
  </si>
  <si>
    <t>Šetrenie PZE</t>
  </si>
  <si>
    <t>Povinnosť trvania</t>
  </si>
  <si>
    <t>Závažné hospodárske škody</t>
  </si>
  <si>
    <t>n/a</t>
  </si>
  <si>
    <t>Fosílne palivo- mix</t>
  </si>
  <si>
    <t>Regulované ceny elektriny</t>
  </si>
  <si>
    <t>Regulované ceny hnedého a čierneho uhlia</t>
  </si>
  <si>
    <t>Plyn</t>
  </si>
  <si>
    <t>Regulované ceny zemného plynu</t>
  </si>
  <si>
    <t>Regulované ceny fosílnych palív v teple</t>
  </si>
  <si>
    <t>Daň z uhlia na technologcké procesy (a),b))</t>
  </si>
  <si>
    <t>Daň z uhlia na prevádzkové, technologické a iné účely ( c), i))</t>
  </si>
  <si>
    <t>Daň z uhlia na riečnu a železničnú dopravu (g)</t>
  </si>
  <si>
    <t>Daň z uhlia pre koncového odberateľa uhlia v domácnosti (h)</t>
  </si>
  <si>
    <t>Daň z uhlia na výrobu koksu a polokoksu (f)</t>
  </si>
  <si>
    <t>Daň z uhlia na KVET (d)</t>
  </si>
  <si>
    <t>Daň z uhlia na výrobu elektriny ( e )</t>
  </si>
  <si>
    <t>Daň zo zemného plynu na technologické procesy (a), b))</t>
  </si>
  <si>
    <t>Daň zo zemného plynu na prevádzkové, technologické a iné účely (c ), g))</t>
  </si>
  <si>
    <t>Daň zo zemného plynu na železničnú dopravu (h)</t>
  </si>
  <si>
    <t>Daň zo zemného plynu koncovým odberateľom v domácnosti (f)</t>
  </si>
  <si>
    <t>Daň zo zemného plynu na výrobu elektriny ( e )</t>
  </si>
  <si>
    <t>Daň zo zemného plynu na KVET (d)</t>
  </si>
  <si>
    <t>Daň z elektriny na technologické procesy (a), b))</t>
  </si>
  <si>
    <t>Daň z lektriny na výrobu výrobkov s viac ako 50 % podielom na nákladoch (c )</t>
  </si>
  <si>
    <t>Daň z elektriny na KVET (g)</t>
  </si>
  <si>
    <t>Daň z elektriny na prepravu osôb (h)</t>
  </si>
  <si>
    <t>Daň z elektriny koncovým odberateľom v domácnosti (j)</t>
  </si>
  <si>
    <t>Daň z elektriny na výrobu elektriny (d)</t>
  </si>
  <si>
    <t>Daň z elektriny na KVET (f)</t>
  </si>
  <si>
    <t>Daň z elektriny na elektrinu vyrobenú na palube lode na prepravu osôb (i)</t>
  </si>
  <si>
    <t>spotrebiteľ domácnosť a zraniteľní odberatelia</t>
  </si>
  <si>
    <t>spotrebiteľ producent</t>
  </si>
  <si>
    <t>PZE</t>
  </si>
  <si>
    <t>Primárny zdroj energie</t>
  </si>
  <si>
    <t>Pozn.: Vratky za plyn a sadzba odvodu no NJF (maximálny strop) nezahrnuté kvôli ich neúčinnosti v súčasnosti.</t>
  </si>
  <si>
    <t>Úspora PZE</t>
  </si>
  <si>
    <t>Emisie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</si>
</sst>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theme="1"/>
      <name val="Segoe UI Semilight"/>
      <family val="2"/>
      <charset val="238"/>
    </font>
    <font>
      <b/>
      <sz val="11"/>
      <color theme="1"/>
      <name val="Segoe UI Semilight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rgb="FF0070C0"/>
      <name val="Segoe UI Semilight"/>
      <family val="2"/>
      <charset val="238"/>
    </font>
    <font>
      <sz val="11"/>
      <color rgb="FF0070C0"/>
      <name val="Segoe UI Semi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A0A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8">
    <xf numFmtId="0" fontId="0" fillId="0" borderId="0" xfId="0"/>
    <xf numFmtId="10" fontId="0" fillId="0" borderId="0" xfId="1" applyNumberFormat="1" applyFont="1"/>
    <xf numFmtId="0" fontId="0" fillId="0" borderId="2" xfId="0" applyBorder="1"/>
    <xf numFmtId="0" fontId="0" fillId="0" borderId="3" xfId="0" applyBorder="1"/>
    <xf numFmtId="0" fontId="0" fillId="0" borderId="10" xfId="0" applyBorder="1"/>
    <xf numFmtId="0" fontId="0" fillId="0" borderId="1" xfId="0" applyBorder="1"/>
    <xf numFmtId="164" fontId="0" fillId="0" borderId="0" xfId="0" applyNumberFormat="1"/>
    <xf numFmtId="10" fontId="0" fillId="0" borderId="0" xfId="1" applyNumberFormat="1" applyFont="1" applyFill="1" applyBorder="1"/>
    <xf numFmtId="0" fontId="4" fillId="0" borderId="0" xfId="0" applyFont="1"/>
    <xf numFmtId="0" fontId="4" fillId="0" borderId="13" xfId="0" applyFont="1" applyBorder="1"/>
    <xf numFmtId="0" fontId="4" fillId="0" borderId="14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5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" xfId="0" applyFont="1" applyBorder="1"/>
    <xf numFmtId="10" fontId="4" fillId="0" borderId="0" xfId="1" applyNumberFormat="1" applyFont="1" applyBorder="1"/>
    <xf numFmtId="10" fontId="4" fillId="0" borderId="8" xfId="1" applyNumberFormat="1" applyFont="1" applyBorder="1"/>
    <xf numFmtId="10" fontId="4" fillId="0" borderId="9" xfId="1" applyNumberFormat="1" applyFont="1" applyBorder="1"/>
    <xf numFmtId="0" fontId="4" fillId="0" borderId="10" xfId="0" applyFont="1" applyBorder="1"/>
    <xf numFmtId="164" fontId="4" fillId="0" borderId="0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9" xfId="0" applyNumberFormat="1" applyFont="1" applyBorder="1"/>
    <xf numFmtId="0" fontId="5" fillId="0" borderId="3" xfId="0" applyFont="1" applyBorder="1"/>
    <xf numFmtId="0" fontId="5" fillId="0" borderId="4" xfId="0" applyFont="1" applyBorder="1"/>
    <xf numFmtId="165" fontId="4" fillId="0" borderId="12" xfId="0" applyNumberFormat="1" applyFont="1" applyBorder="1"/>
    <xf numFmtId="165" fontId="4" fillId="0" borderId="4" xfId="0" applyNumberFormat="1" applyFont="1" applyBorder="1"/>
    <xf numFmtId="165" fontId="4" fillId="0" borderId="6" xfId="0" applyNumberFormat="1" applyFont="1" applyBorder="1"/>
    <xf numFmtId="165" fontId="4" fillId="0" borderId="9" xfId="0" applyNumberFormat="1" applyFont="1" applyBorder="1"/>
    <xf numFmtId="0" fontId="4" fillId="0" borderId="0" xfId="0" applyFont="1" applyFill="1" applyBorder="1"/>
    <xf numFmtId="0" fontId="4" fillId="0" borderId="6" xfId="0" applyFont="1" applyFill="1" applyBorder="1"/>
    <xf numFmtId="0" fontId="4" fillId="0" borderId="8" xfId="0" applyFont="1" applyFill="1" applyBorder="1"/>
    <xf numFmtId="0" fontId="4" fillId="0" borderId="9" xfId="0" applyFont="1" applyFill="1" applyBorder="1"/>
    <xf numFmtId="2" fontId="4" fillId="0" borderId="2" xfId="0" applyNumberFormat="1" applyFont="1" applyBorder="1"/>
    <xf numFmtId="2" fontId="4" fillId="0" borderId="3" xfId="0" applyNumberFormat="1" applyFont="1" applyBorder="1"/>
    <xf numFmtId="2" fontId="4" fillId="0" borderId="13" xfId="0" applyNumberFormat="1" applyFont="1" applyBorder="1"/>
    <xf numFmtId="10" fontId="4" fillId="0" borderId="0" xfId="1" applyNumberFormat="1" applyFont="1" applyFill="1" applyBorder="1"/>
    <xf numFmtId="2" fontId="4" fillId="0" borderId="14" xfId="0" applyNumberFormat="1" applyFont="1" applyBorder="1"/>
    <xf numFmtId="2" fontId="4" fillId="0" borderId="15" xfId="0" applyNumberFormat="1" applyFont="1" applyBorder="1"/>
    <xf numFmtId="2" fontId="4" fillId="0" borderId="4" xfId="0" applyNumberFormat="1" applyFont="1" applyBorder="1"/>
    <xf numFmtId="2" fontId="4" fillId="0" borderId="6" xfId="0" applyNumberFormat="1" applyFont="1" applyBorder="1"/>
    <xf numFmtId="2" fontId="4" fillId="0" borderId="9" xfId="0" applyNumberFormat="1" applyFont="1" applyBorder="1"/>
    <xf numFmtId="0" fontId="4" fillId="0" borderId="1" xfId="0" applyFont="1" applyBorder="1" applyAlignment="1">
      <alignment horizontal="center"/>
    </xf>
    <xf numFmtId="10" fontId="4" fillId="0" borderId="0" xfId="1" applyNumberFormat="1" applyFont="1"/>
    <xf numFmtId="2" fontId="4" fillId="0" borderId="0" xfId="0" applyNumberFormat="1" applyFont="1" applyBorder="1"/>
    <xf numFmtId="2" fontId="4" fillId="0" borderId="0" xfId="0" applyNumberFormat="1" applyFont="1"/>
    <xf numFmtId="10" fontId="4" fillId="0" borderId="6" xfId="1" applyNumberFormat="1" applyFont="1" applyBorder="1"/>
    <xf numFmtId="10" fontId="4" fillId="0" borderId="0" xfId="0" applyNumberFormat="1" applyFont="1"/>
    <xf numFmtId="0" fontId="4" fillId="0" borderId="14" xfId="0" applyFont="1" applyBorder="1" applyAlignment="1">
      <alignment horizontal="center" vertical="center"/>
    </xf>
    <xf numFmtId="10" fontId="4" fillId="0" borderId="5" xfId="1" applyNumberFormat="1" applyFont="1" applyBorder="1"/>
    <xf numFmtId="10" fontId="4" fillId="0" borderId="7" xfId="1" applyNumberFormat="1" applyFont="1" applyBorder="1"/>
    <xf numFmtId="164" fontId="4" fillId="0" borderId="5" xfId="0" applyNumberFormat="1" applyFont="1" applyBorder="1"/>
    <xf numFmtId="164" fontId="4" fillId="0" borderId="7" xfId="0" applyNumberFormat="1" applyFont="1" applyBorder="1"/>
    <xf numFmtId="164" fontId="4" fillId="2" borderId="9" xfId="0" applyNumberFormat="1" applyFont="1" applyFill="1" applyBorder="1"/>
    <xf numFmtId="164" fontId="4" fillId="0" borderId="3" xfId="0" applyNumberFormat="1" applyFont="1" applyBorder="1"/>
    <xf numFmtId="164" fontId="4" fillId="0" borderId="4" xfId="0" applyNumberFormat="1" applyFont="1" applyBorder="1"/>
    <xf numFmtId="164" fontId="4" fillId="0" borderId="11" xfId="0" applyNumberFormat="1" applyFont="1" applyBorder="1"/>
    <xf numFmtId="0" fontId="5" fillId="0" borderId="10" xfId="0" applyFont="1" applyBorder="1"/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0" borderId="2" xfId="0" applyNumberFormat="1" applyFont="1" applyBorder="1"/>
    <xf numFmtId="164" fontId="4" fillId="0" borderId="10" xfId="0" applyNumberFormat="1" applyFont="1" applyBorder="1"/>
    <xf numFmtId="0" fontId="4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5" fillId="0" borderId="13" xfId="0" applyFont="1" applyBorder="1"/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5" fillId="0" borderId="2" xfId="0" applyFont="1" applyBorder="1"/>
    <xf numFmtId="0" fontId="4" fillId="0" borderId="0" xfId="0" applyFont="1" applyBorder="1" applyAlignment="1">
      <alignment vertical="center"/>
    </xf>
    <xf numFmtId="0" fontId="6" fillId="0" borderId="0" xfId="2"/>
    <xf numFmtId="10" fontId="0" fillId="0" borderId="0" xfId="0" applyNumberFormat="1"/>
    <xf numFmtId="1" fontId="5" fillId="0" borderId="3" xfId="0" applyNumberFormat="1" applyFont="1" applyBorder="1"/>
    <xf numFmtId="1" fontId="5" fillId="0" borderId="4" xfId="0" applyNumberFormat="1" applyFont="1" applyBorder="1"/>
    <xf numFmtId="0" fontId="5" fillId="0" borderId="0" xfId="0" applyFont="1" applyFill="1" applyBorder="1"/>
    <xf numFmtId="0" fontId="4" fillId="0" borderId="2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7" xfId="0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6" fontId="4" fillId="0" borderId="0" xfId="0" applyNumberFormat="1" applyFont="1" applyBorder="1"/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164" fontId="4" fillId="0" borderId="12" xfId="0" applyNumberFormat="1" applyFont="1" applyBorder="1"/>
    <xf numFmtId="0" fontId="4" fillId="0" borderId="5" xfId="0" applyFont="1" applyBorder="1" applyAlignment="1">
      <alignment horizontal="center"/>
    </xf>
    <xf numFmtId="164" fontId="4" fillId="0" borderId="0" xfId="0" applyNumberFormat="1" applyFont="1" applyFill="1" applyBorder="1"/>
    <xf numFmtId="0" fontId="4" fillId="0" borderId="5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0" fillId="0" borderId="0" xfId="0" applyBorder="1"/>
    <xf numFmtId="0" fontId="5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4" fillId="0" borderId="6" xfId="0" applyNumberFormat="1" applyFont="1" applyFill="1" applyBorder="1"/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2" fontId="4" fillId="0" borderId="10" xfId="0" applyNumberFormat="1" applyFont="1" applyBorder="1"/>
    <xf numFmtId="1" fontId="5" fillId="0" borderId="12" xfId="0" applyNumberFormat="1" applyFont="1" applyBorder="1"/>
    <xf numFmtId="2" fontId="4" fillId="0" borderId="5" xfId="0" applyNumberFormat="1" applyFont="1" applyBorder="1"/>
    <xf numFmtId="2" fontId="4" fillId="0" borderId="7" xfId="0" applyNumberFormat="1" applyFont="1" applyBorder="1"/>
    <xf numFmtId="10" fontId="4" fillId="0" borderId="4" xfId="1" applyNumberFormat="1" applyFont="1" applyBorder="1"/>
    <xf numFmtId="0" fontId="7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2" fontId="4" fillId="0" borderId="15" xfId="0" applyNumberFormat="1" applyFont="1" applyBorder="1" applyAlignment="1">
      <alignment wrapText="1"/>
    </xf>
    <xf numFmtId="2" fontId="4" fillId="0" borderId="17" xfId="0" applyNumberFormat="1" applyFont="1" applyBorder="1"/>
    <xf numFmtId="2" fontId="4" fillId="0" borderId="18" xfId="0" applyNumberFormat="1" applyFont="1" applyBorder="1"/>
    <xf numFmtId="2" fontId="4" fillId="0" borderId="20" xfId="0" applyNumberFormat="1" applyFont="1" applyBorder="1"/>
    <xf numFmtId="2" fontId="4" fillId="0" borderId="21" xfId="0" applyNumberFormat="1" applyFont="1" applyBorder="1"/>
    <xf numFmtId="2" fontId="4" fillId="0" borderId="23" xfId="0" applyNumberFormat="1" applyFont="1" applyBorder="1"/>
    <xf numFmtId="2" fontId="4" fillId="0" borderId="24" xfId="0" applyNumberFormat="1" applyFont="1" applyBorder="1"/>
    <xf numFmtId="2" fontId="4" fillId="0" borderId="22" xfId="0" applyNumberFormat="1" applyFont="1" applyBorder="1" applyAlignment="1">
      <alignment horizontal="left" vertical="center"/>
    </xf>
    <xf numFmtId="2" fontId="4" fillId="0" borderId="15" xfId="0" applyNumberFormat="1" applyFont="1" applyBorder="1" applyAlignment="1">
      <alignment horizontal="left" vertical="center"/>
    </xf>
    <xf numFmtId="0" fontId="5" fillId="0" borderId="0" xfId="0" applyFont="1" applyBorder="1"/>
    <xf numFmtId="0" fontId="4" fillId="0" borderId="14" xfId="0" applyFont="1" applyFill="1" applyBorder="1" applyAlignment="1">
      <alignment vertical="center"/>
    </xf>
    <xf numFmtId="2" fontId="0" fillId="0" borderId="0" xfId="0" applyNumberFormat="1"/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/>
    <xf numFmtId="0" fontId="5" fillId="0" borderId="12" xfId="0" applyFont="1" applyBorder="1"/>
    <xf numFmtId="0" fontId="5" fillId="0" borderId="1" xfId="0" applyFont="1" applyFill="1" applyBorder="1"/>
    <xf numFmtId="0" fontId="4" fillId="4" borderId="1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/>
    </xf>
    <xf numFmtId="2" fontId="4" fillId="0" borderId="16" xfId="0" applyNumberFormat="1" applyFont="1" applyBorder="1" applyAlignment="1">
      <alignment horizontal="left" vertical="center"/>
    </xf>
    <xf numFmtId="2" fontId="4" fillId="0" borderId="19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Percentá" xfId="1" builtinId="5"/>
  </cellStyles>
  <dxfs count="14">
    <dxf>
      <fill>
        <patternFill>
          <bgColor theme="9" tint="0.59996337778862885"/>
        </patternFill>
      </fill>
    </dxf>
    <dxf>
      <fill>
        <patternFill>
          <bgColor rgb="FFC60202"/>
        </patternFill>
      </fill>
    </dxf>
    <dxf>
      <fill>
        <patternFill>
          <bgColor rgb="FFFC433A"/>
        </patternFill>
      </fill>
    </dxf>
    <dxf>
      <fill>
        <patternFill>
          <bgColor rgb="FFF28948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AA062"/>
        </patternFill>
      </fill>
    </dxf>
    <dxf>
      <fill>
        <patternFill>
          <bgColor rgb="FFFAA06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28948"/>
        </patternFill>
      </fill>
    </dxf>
    <dxf>
      <fill>
        <patternFill>
          <bgColor rgb="FFFC433A"/>
        </patternFill>
      </fill>
    </dxf>
    <dxf>
      <fill>
        <patternFill>
          <bgColor rgb="FFC6020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AA062"/>
      <color rgb="FFF28948"/>
      <color rgb="FFFC433A"/>
      <color rgb="FFC60202"/>
      <color rgb="FFFD4D4D"/>
      <color rgb="FFFF4747"/>
      <color rgb="FFFFCC99"/>
      <color rgb="FFFF0000"/>
      <color rgb="FF0032C8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INDIKÁTOR!$B$19</c:f>
              <c:strCache>
                <c:ptCount val="1"/>
                <c:pt idx="0">
                  <c:v>Priame dotácie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cat>
            <c:strRef>
              <c:f>INDIKÁTOR!$C$18:$M$18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 f</c:v>
                </c:pt>
              </c:strCache>
            </c:strRef>
          </c:cat>
          <c:val>
            <c:numRef>
              <c:f>INDIKÁTOR!$C$19:$M$19</c:f>
              <c:numCache>
                <c:formatCode>0.00</c:formatCode>
                <c:ptCount val="11"/>
                <c:pt idx="0">
                  <c:v>100.56968473999999</c:v>
                </c:pt>
                <c:pt idx="1">
                  <c:v>80.573541950000006</c:v>
                </c:pt>
                <c:pt idx="2">
                  <c:v>121.31968760999999</c:v>
                </c:pt>
                <c:pt idx="3">
                  <c:v>158.09216702000001</c:v>
                </c:pt>
                <c:pt idx="4">
                  <c:v>206.15826701999998</c:v>
                </c:pt>
                <c:pt idx="5">
                  <c:v>187.25282517790524</c:v>
                </c:pt>
                <c:pt idx="6">
                  <c:v>209.99738687726898</c:v>
                </c:pt>
                <c:pt idx="7">
                  <c:v>211.70409927720726</c:v>
                </c:pt>
                <c:pt idx="8">
                  <c:v>205.05040030458571</c:v>
                </c:pt>
                <c:pt idx="9">
                  <c:v>238.49198535434095</c:v>
                </c:pt>
                <c:pt idx="10">
                  <c:v>125.45512029370705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2-4EF3-93B7-219BCDA2336D}"/>
            </c:ext>
          </c:extLst>
        </c:ser>
        <c:ser>
          <c:idx val="1"/>
          <c:order val="1"/>
          <c:tx>
            <c:strRef>
              <c:f>INDIKÁTOR!$B$20</c:f>
              <c:strCache>
                <c:ptCount val="1"/>
                <c:pt idx="0">
                  <c:v>Nepriame dotácie</c:v>
                </c:pt>
              </c:strCache>
            </c:strRef>
          </c:tx>
          <c:spPr>
            <a:solidFill>
              <a:srgbClr val="6E6E6E"/>
            </a:solidFill>
            <a:ln>
              <a:noFill/>
            </a:ln>
            <a:effectLst/>
          </c:spPr>
          <c:invertIfNegative val="0"/>
          <c:cat>
            <c:strRef>
              <c:f>INDIKÁTOR!$C$18:$M$18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 f</c:v>
                </c:pt>
              </c:strCache>
            </c:strRef>
          </c:cat>
          <c:val>
            <c:numRef>
              <c:f>INDIKÁTOR!$C$20:$M$20</c:f>
              <c:numCache>
                <c:formatCode>General</c:formatCode>
                <c:ptCount val="11"/>
                <c:pt idx="0">
                  <c:v>-9.9389910438062251E-2</c:v>
                </c:pt>
                <c:pt idx="1">
                  <c:v>0</c:v>
                </c:pt>
                <c:pt idx="2">
                  <c:v>2.063201837586423E-16</c:v>
                </c:pt>
                <c:pt idx="3">
                  <c:v>-99.472039991984801</c:v>
                </c:pt>
                <c:pt idx="4">
                  <c:v>-142.0766218611912</c:v>
                </c:pt>
                <c:pt idx="5">
                  <c:v>-106.0061036799087</c:v>
                </c:pt>
                <c:pt idx="6">
                  <c:v>22.003509501187249</c:v>
                </c:pt>
                <c:pt idx="7">
                  <c:v>124.71583372320808</c:v>
                </c:pt>
                <c:pt idx="8">
                  <c:v>-48.615254235661951</c:v>
                </c:pt>
                <c:pt idx="9">
                  <c:v>-192.45159359244377</c:v>
                </c:pt>
                <c:pt idx="10">
                  <c:v>621.70052528876477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02-4EF3-93B7-219BCDA2336D}"/>
            </c:ext>
          </c:extLst>
        </c:ser>
        <c:ser>
          <c:idx val="2"/>
          <c:order val="2"/>
          <c:tx>
            <c:strRef>
              <c:f>INDIKÁTOR!$B$21</c:f>
              <c:strCache>
                <c:ptCount val="1"/>
                <c:pt idx="0">
                  <c:v>Daňové výdavky</c:v>
                </c:pt>
              </c:strCache>
            </c:strRef>
          </c:tx>
          <c:spPr>
            <a:solidFill>
              <a:srgbClr val="3296FF"/>
            </a:solidFill>
            <a:ln>
              <a:noFill/>
            </a:ln>
            <a:effectLst/>
          </c:spPr>
          <c:invertIfNegative val="0"/>
          <c:cat>
            <c:strRef>
              <c:f>INDIKÁTOR!$C$18:$M$18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 f</c:v>
                </c:pt>
              </c:strCache>
            </c:strRef>
          </c:cat>
          <c:val>
            <c:numRef>
              <c:f>INDIKÁTOR!$C$21:$M$21</c:f>
              <c:numCache>
                <c:formatCode>General</c:formatCode>
                <c:ptCount val="11"/>
                <c:pt idx="0">
                  <c:v>93.665777368880683</c:v>
                </c:pt>
                <c:pt idx="1">
                  <c:v>138.18918031403695</c:v>
                </c:pt>
                <c:pt idx="2">
                  <c:v>136.38328498428785</c:v>
                </c:pt>
                <c:pt idx="3">
                  <c:v>118.72055345254651</c:v>
                </c:pt>
                <c:pt idx="4">
                  <c:v>122.20820141438448</c:v>
                </c:pt>
                <c:pt idx="5">
                  <c:v>126.31335010180612</c:v>
                </c:pt>
                <c:pt idx="6">
                  <c:v>125.83619342328717</c:v>
                </c:pt>
                <c:pt idx="7">
                  <c:v>133.00753524708335</c:v>
                </c:pt>
                <c:pt idx="8">
                  <c:v>127.15226052132165</c:v>
                </c:pt>
                <c:pt idx="9">
                  <c:v>111.41028441895246</c:v>
                </c:pt>
                <c:pt idx="10">
                  <c:v>128.76825456670929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02-4EF3-93B7-219BCDA23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8709432"/>
        <c:axId val="578709760"/>
      </c:barChart>
      <c:scatterChart>
        <c:scatterStyle val="lineMarker"/>
        <c:varyColors val="0"/>
        <c:ser>
          <c:idx val="3"/>
          <c:order val="3"/>
          <c:tx>
            <c:strRef>
              <c:f>INDIKÁTOR!$B$22</c:f>
              <c:strCache>
                <c:ptCount val="1"/>
                <c:pt idx="0">
                  <c:v>Spolu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95000"/>
                  <a:lumOff val="5000"/>
                </a:schemeClr>
              </a:solidFill>
              <a:ln w="38100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yVal>
            <c:numRef>
              <c:f>INDIKÁTOR!$C$22:$M$22</c:f>
              <c:numCache>
                <c:formatCode>0.00</c:formatCode>
                <c:ptCount val="11"/>
                <c:pt idx="0">
                  <c:v>194.1360721984426</c:v>
                </c:pt>
                <c:pt idx="1">
                  <c:v>218.76272226403694</c:v>
                </c:pt>
                <c:pt idx="2">
                  <c:v>257.70297259428787</c:v>
                </c:pt>
                <c:pt idx="3">
                  <c:v>177.34068048056173</c:v>
                </c:pt>
                <c:pt idx="4">
                  <c:v>186.28984657319324</c:v>
                </c:pt>
                <c:pt idx="5">
                  <c:v>207.56007159980265</c:v>
                </c:pt>
                <c:pt idx="6">
                  <c:v>357.83708980174339</c:v>
                </c:pt>
                <c:pt idx="7">
                  <c:v>469.42746824749867</c:v>
                </c:pt>
                <c:pt idx="8">
                  <c:v>283.58740659024539</c:v>
                </c:pt>
                <c:pt idx="9">
                  <c:v>157.45067618084965</c:v>
                </c:pt>
                <c:pt idx="10">
                  <c:v>875.92390014918112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27-4A0D-BA92-85FE2F30C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709432"/>
        <c:axId val="578709760"/>
      </c:scatterChart>
      <c:catAx>
        <c:axId val="57870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78709760"/>
        <c:crosses val="autoZero"/>
        <c:auto val="1"/>
        <c:lblAlgn val="ctr"/>
        <c:lblOffset val="100"/>
        <c:noMultiLvlLbl val="0"/>
      </c:catAx>
      <c:valAx>
        <c:axId val="57870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7870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'output daňové výdavky'!$B$25</c:f>
              <c:strCache>
                <c:ptCount val="1"/>
                <c:pt idx="0">
                  <c:v>Výroba elektrickej energie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cat>
            <c:numRef>
              <c:f>'output daňové výdavky'!$C$24:$M$24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'output daňové výdavky'!$C$25:$M$25</c:f>
              <c:numCache>
                <c:formatCode>0.000</c:formatCode>
                <c:ptCount val="11"/>
                <c:pt idx="0">
                  <c:v>59.14523881037335</c:v>
                </c:pt>
                <c:pt idx="1">
                  <c:v>55.473932512068338</c:v>
                </c:pt>
                <c:pt idx="2">
                  <c:v>52.730840708388932</c:v>
                </c:pt>
                <c:pt idx="3">
                  <c:v>40.88055316533832</c:v>
                </c:pt>
                <c:pt idx="4">
                  <c:v>42.668764625140497</c:v>
                </c:pt>
                <c:pt idx="5">
                  <c:v>42.273864951951765</c:v>
                </c:pt>
                <c:pt idx="6">
                  <c:v>42.652961722464092</c:v>
                </c:pt>
                <c:pt idx="7">
                  <c:v>47.917370334875635</c:v>
                </c:pt>
                <c:pt idx="8">
                  <c:v>50.938862144811367</c:v>
                </c:pt>
                <c:pt idx="9">
                  <c:v>41.263083411666379</c:v>
                </c:pt>
                <c:pt idx="10">
                  <c:v>45.515440606978729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7-4483-9B4E-D3DB43384A9E}"/>
            </c:ext>
          </c:extLst>
        </c:ser>
        <c:ser>
          <c:idx val="1"/>
          <c:order val="1"/>
          <c:tx>
            <c:strRef>
              <c:f>'output daňové výdavky'!$B$26</c:f>
              <c:strCache>
                <c:ptCount val="1"/>
                <c:pt idx="0">
                  <c:v>Domácnosti</c:v>
                </c:pt>
              </c:strCache>
            </c:strRef>
          </c:tx>
          <c:spPr>
            <a:solidFill>
              <a:srgbClr val="6E6E6E"/>
            </a:solidFill>
            <a:ln>
              <a:noFill/>
            </a:ln>
            <a:effectLst/>
          </c:spPr>
          <c:invertIfNegative val="0"/>
          <c:cat>
            <c:numRef>
              <c:f>'output daňové výdavky'!$C$24:$M$24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'output daňové výdavky'!$C$26:$M$26</c:f>
              <c:numCache>
                <c:formatCode>0.000</c:formatCode>
                <c:ptCount val="11"/>
                <c:pt idx="0">
                  <c:v>8.254968877614294</c:v>
                </c:pt>
                <c:pt idx="1">
                  <c:v>9.7752033651363739</c:v>
                </c:pt>
                <c:pt idx="2">
                  <c:v>8.9510280162003504</c:v>
                </c:pt>
                <c:pt idx="3">
                  <c:v>8.9909752426136222</c:v>
                </c:pt>
                <c:pt idx="4">
                  <c:v>9.4038802904950636</c:v>
                </c:pt>
                <c:pt idx="5">
                  <c:v>9.0276631975724477</c:v>
                </c:pt>
                <c:pt idx="6">
                  <c:v>8.9012534678454163</c:v>
                </c:pt>
                <c:pt idx="7">
                  <c:v>8.4618070467687314</c:v>
                </c:pt>
                <c:pt idx="8">
                  <c:v>8.9326023472828187</c:v>
                </c:pt>
                <c:pt idx="9">
                  <c:v>10.042452643101633</c:v>
                </c:pt>
                <c:pt idx="10">
                  <c:v>10.238893201300105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47-4483-9B4E-D3DB43384A9E}"/>
            </c:ext>
          </c:extLst>
        </c:ser>
        <c:ser>
          <c:idx val="2"/>
          <c:order val="2"/>
          <c:tx>
            <c:strRef>
              <c:f>'output daňové výdavky'!$B$27</c:f>
              <c:strCache>
                <c:ptCount val="1"/>
                <c:pt idx="0">
                  <c:v>Priemysel</c:v>
                </c:pt>
              </c:strCache>
            </c:strRef>
          </c:tx>
          <c:spPr>
            <a:solidFill>
              <a:srgbClr val="3296FF"/>
            </a:solidFill>
            <a:ln>
              <a:noFill/>
            </a:ln>
            <a:effectLst/>
          </c:spPr>
          <c:invertIfNegative val="0"/>
          <c:cat>
            <c:numRef>
              <c:f>'output daňové výdavky'!$C$24:$M$24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'output daňové výdavky'!$C$27:$M$27</c:f>
              <c:numCache>
                <c:formatCode>0.000</c:formatCode>
                <c:ptCount val="11"/>
                <c:pt idx="0">
                  <c:v>26.265569680893027</c:v>
                </c:pt>
                <c:pt idx="1">
                  <c:v>72.940044436832224</c:v>
                </c:pt>
                <c:pt idx="2">
                  <c:v>74.701416259698576</c:v>
                </c:pt>
                <c:pt idx="3">
                  <c:v>68.849025044594569</c:v>
                </c:pt>
                <c:pt idx="4">
                  <c:v>70.135556498748912</c:v>
                </c:pt>
                <c:pt idx="5">
                  <c:v>75.01182195228192</c:v>
                </c:pt>
                <c:pt idx="6">
                  <c:v>74.281978232977664</c:v>
                </c:pt>
                <c:pt idx="7">
                  <c:v>76.628357865439</c:v>
                </c:pt>
                <c:pt idx="8">
                  <c:v>67.280796029227474</c:v>
                </c:pt>
                <c:pt idx="9">
                  <c:v>60.104748364184452</c:v>
                </c:pt>
                <c:pt idx="10">
                  <c:v>73.013920758430459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47-4483-9B4E-D3DB43384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3023592"/>
        <c:axId val="663021952"/>
      </c:barChart>
      <c:catAx>
        <c:axId val="663023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3021952"/>
        <c:crosses val="autoZero"/>
        <c:auto val="1"/>
        <c:lblAlgn val="ctr"/>
        <c:lblOffset val="100"/>
        <c:noMultiLvlLbl val="0"/>
      </c:catAx>
      <c:valAx>
        <c:axId val="66302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3023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'output_nepriame dotácie'!$B$18</c:f>
              <c:strCache>
                <c:ptCount val="1"/>
                <c:pt idx="0">
                  <c:v>Uhlie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cat>
            <c:numRef>
              <c:f>'output_nepriame dotácie'!$F$17:$M$17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'output_nepriame dotácie'!$F$18:$M$18</c:f>
              <c:numCache>
                <c:formatCode>0.000</c:formatCode>
                <c:ptCount val="8"/>
                <c:pt idx="0">
                  <c:v>-3.5230791373339319</c:v>
                </c:pt>
                <c:pt idx="1">
                  <c:v>-3.9634247115768311</c:v>
                </c:pt>
                <c:pt idx="2">
                  <c:v>-3.8111429207503336</c:v>
                </c:pt>
                <c:pt idx="3">
                  <c:v>-6.9531562614400011</c:v>
                </c:pt>
                <c:pt idx="4">
                  <c:v>-5.4733412589149992</c:v>
                </c:pt>
                <c:pt idx="5">
                  <c:v>-4.2212392341630007</c:v>
                </c:pt>
                <c:pt idx="6">
                  <c:v>-3.7638030891409993</c:v>
                </c:pt>
                <c:pt idx="7">
                  <c:v>-4.0595996701049994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4-4738-8B12-112F960F4CA1}"/>
            </c:ext>
          </c:extLst>
        </c:ser>
        <c:ser>
          <c:idx val="1"/>
          <c:order val="1"/>
          <c:tx>
            <c:strRef>
              <c:f>'output_nepriame dotácie'!$B$19</c:f>
              <c:strCache>
                <c:ptCount val="1"/>
                <c:pt idx="0">
                  <c:v>Zemný plyn</c:v>
                </c:pt>
              </c:strCache>
            </c:strRef>
          </c:tx>
          <c:spPr>
            <a:solidFill>
              <a:srgbClr val="6E6E6E"/>
            </a:solidFill>
            <a:ln>
              <a:noFill/>
            </a:ln>
            <a:effectLst/>
          </c:spPr>
          <c:invertIfNegative val="0"/>
          <c:cat>
            <c:numRef>
              <c:f>'output_nepriame dotácie'!$F$17:$M$17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'output_nepriame dotácie'!$F$19:$M$19</c:f>
              <c:numCache>
                <c:formatCode>0.000</c:formatCode>
                <c:ptCount val="8"/>
                <c:pt idx="0">
                  <c:v>-98.556480299999976</c:v>
                </c:pt>
                <c:pt idx="1">
                  <c:v>-140.8550204</c:v>
                </c:pt>
                <c:pt idx="2">
                  <c:v>-105.03685719999997</c:v>
                </c:pt>
                <c:pt idx="3">
                  <c:v>4.048037400000009</c:v>
                </c:pt>
                <c:pt idx="4">
                  <c:v>71.692648300000045</c:v>
                </c:pt>
                <c:pt idx="5">
                  <c:v>-75.721356800000024</c:v>
                </c:pt>
                <c:pt idx="6">
                  <c:v>-182.15483040000004</c:v>
                </c:pt>
                <c:pt idx="7">
                  <c:v>494.51066399999991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04-4738-8B12-112F960F4CA1}"/>
            </c:ext>
          </c:extLst>
        </c:ser>
        <c:ser>
          <c:idx val="2"/>
          <c:order val="2"/>
          <c:tx>
            <c:strRef>
              <c:f>'output_nepriame dotácie'!$B$20</c:f>
              <c:strCache>
                <c:ptCount val="1"/>
                <c:pt idx="0">
                  <c:v>Elektrina</c:v>
                </c:pt>
              </c:strCache>
            </c:strRef>
          </c:tx>
          <c:spPr>
            <a:solidFill>
              <a:srgbClr val="3296FF"/>
            </a:solidFill>
            <a:ln>
              <a:noFill/>
            </a:ln>
            <a:effectLst/>
          </c:spPr>
          <c:invertIfNegative val="0"/>
          <c:cat>
            <c:numRef>
              <c:f>'output_nepriame dotácie'!$F$17:$M$17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'output_nepriame dotácie'!$F$20:$M$20</c:f>
              <c:numCache>
                <c:formatCode>0.000</c:formatCode>
                <c:ptCount val="8"/>
                <c:pt idx="0">
                  <c:v>2.6075194453491166</c:v>
                </c:pt>
                <c:pt idx="1">
                  <c:v>2.7418232503856368</c:v>
                </c:pt>
                <c:pt idx="2">
                  <c:v>2.8418964408415901</c:v>
                </c:pt>
                <c:pt idx="3">
                  <c:v>24.90862836262724</c:v>
                </c:pt>
                <c:pt idx="4">
                  <c:v>58.496526682123033</c:v>
                </c:pt>
                <c:pt idx="5">
                  <c:v>31.327341798501067</c:v>
                </c:pt>
                <c:pt idx="6">
                  <c:v>-6.5329601033027487</c:v>
                </c:pt>
                <c:pt idx="7">
                  <c:v>131.2494609588698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04-4738-8B12-112F960F4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8684024"/>
        <c:axId val="798684352"/>
      </c:barChart>
      <c:catAx>
        <c:axId val="79868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98684352"/>
        <c:crosses val="autoZero"/>
        <c:auto val="1"/>
        <c:lblAlgn val="ctr"/>
        <c:lblOffset val="100"/>
        <c:noMultiLvlLbl val="0"/>
      </c:catAx>
      <c:valAx>
        <c:axId val="798684352"/>
        <c:scaling>
          <c:orientation val="minMax"/>
          <c:max val="650"/>
          <c:min val="-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9868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'output_nepriame dotácie'!$B$24</c:f>
              <c:strCache>
                <c:ptCount val="1"/>
                <c:pt idx="0">
                  <c:v>Regulované subjekty</c:v>
                </c:pt>
              </c:strCache>
            </c:strRef>
          </c:tx>
          <c:spPr>
            <a:solidFill>
              <a:srgbClr val="6E6E6E"/>
            </a:solidFill>
            <a:ln>
              <a:noFill/>
            </a:ln>
            <a:effectLst/>
          </c:spPr>
          <c:invertIfNegative val="0"/>
          <c:cat>
            <c:numRef>
              <c:f>'output_nepriame dotácie'!$F$22:$M$22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'output_nepriame dotácie'!$F$24:$M$24</c:f>
              <c:numCache>
                <c:formatCode>General</c:formatCode>
                <c:ptCount val="8"/>
                <c:pt idx="0">
                  <c:v>-102.07955943733391</c:v>
                </c:pt>
                <c:pt idx="1">
                  <c:v>-144.81844511157684</c:v>
                </c:pt>
                <c:pt idx="2">
                  <c:v>-108.8480001207503</c:v>
                </c:pt>
                <c:pt idx="3">
                  <c:v>19.226756738764948</c:v>
                </c:pt>
                <c:pt idx="4">
                  <c:v>94.368958164099681</c:v>
                </c:pt>
                <c:pt idx="5">
                  <c:v>-78.195365129543617</c:v>
                </c:pt>
                <c:pt idx="6">
                  <c:v>-217.300149471373</c:v>
                </c:pt>
                <c:pt idx="7">
                  <c:v>599.70271551737039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F-4BF6-8A31-73BBC2D24EC0}"/>
            </c:ext>
          </c:extLst>
        </c:ser>
        <c:ser>
          <c:idx val="2"/>
          <c:order val="2"/>
          <c:tx>
            <c:strRef>
              <c:f>'output_nepriame dotácie'!$B$25</c:f>
              <c:strCache>
                <c:ptCount val="1"/>
                <c:pt idx="0">
                  <c:v>Priemysel</c:v>
                </c:pt>
              </c:strCache>
            </c:strRef>
          </c:tx>
          <c:spPr>
            <a:solidFill>
              <a:srgbClr val="3296FF"/>
            </a:solidFill>
            <a:ln>
              <a:noFill/>
            </a:ln>
            <a:effectLst/>
          </c:spPr>
          <c:invertIfNegative val="0"/>
          <c:cat>
            <c:numRef>
              <c:f>'output_nepriame dotácie'!$F$22:$M$22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'output_nepriame dotácie'!$F$25:$M$25</c:f>
              <c:numCache>
                <c:formatCode>General</c:formatCode>
                <c:ptCount val="8"/>
                <c:pt idx="0">
                  <c:v>2.6075194453491166</c:v>
                </c:pt>
                <c:pt idx="1">
                  <c:v>2.7418232503856368</c:v>
                </c:pt>
                <c:pt idx="2">
                  <c:v>2.8418964408415901</c:v>
                </c:pt>
                <c:pt idx="3">
                  <c:v>2.7767527624223018</c:v>
                </c:pt>
                <c:pt idx="4">
                  <c:v>30.346875559108398</c:v>
                </c:pt>
                <c:pt idx="5">
                  <c:v>29.580110893881663</c:v>
                </c:pt>
                <c:pt idx="6">
                  <c:v>24.848555878929201</c:v>
                </c:pt>
                <c:pt idx="7">
                  <c:v>21.997809771394358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F-4BF6-8A31-73BBC2D24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1420064"/>
        <c:axId val="7914148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'output_nepriame dotácie'!$B$23</c15:sqref>
                        </c15:formulaRef>
                      </c:ext>
                    </c:extLst>
                    <c:strCache>
                      <c:ptCount val="1"/>
                      <c:pt idx="0">
                        <c:v>Výroba elektriny a tepla</c:v>
                      </c:pt>
                    </c:strCache>
                  </c:strRef>
                </c:tx>
                <c:spPr>
                  <a:solidFill>
                    <a:srgbClr val="0032C8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'output_nepriame dotácie'!$F$22:$M$22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'output_nepriame dotácie'!$F$23:$M$23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04F-4BF6-8A31-73BBC2D24EC0}"/>
                  </c:ext>
                </c:extLst>
              </c15:ser>
            </c15:filteredBarSeries>
          </c:ext>
        </c:extLst>
      </c:barChart>
      <c:catAx>
        <c:axId val="79142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91414816"/>
        <c:crosses val="autoZero"/>
        <c:auto val="1"/>
        <c:lblAlgn val="ctr"/>
        <c:lblOffset val="100"/>
        <c:noMultiLvlLbl val="0"/>
      </c:catAx>
      <c:valAx>
        <c:axId val="791414816"/>
        <c:scaling>
          <c:orientation val="minMax"/>
          <c:max val="650"/>
          <c:min val="-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9142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INDIKÁTOR!$Q$20</c:f>
              <c:strCache>
                <c:ptCount val="1"/>
                <c:pt idx="0">
                  <c:v>Uhlie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cat>
            <c:strRef>
              <c:f>INDIKÁTOR!$R$19:$AB$19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 f</c:v>
                </c:pt>
              </c:strCache>
            </c:strRef>
          </c:cat>
          <c:val>
            <c:numRef>
              <c:f>INDIKÁTOR!$R$20:$AB$20</c:f>
              <c:numCache>
                <c:formatCode>0.00</c:formatCode>
                <c:ptCount val="11"/>
                <c:pt idx="0">
                  <c:v>112.11462007799999</c:v>
                </c:pt>
                <c:pt idx="1">
                  <c:v>139.61759593300002</c:v>
                </c:pt>
                <c:pt idx="2">
                  <c:v>159.37697319599999</c:v>
                </c:pt>
                <c:pt idx="3">
                  <c:v>169.16618402666606</c:v>
                </c:pt>
                <c:pt idx="4">
                  <c:v>171.65021294542316</c:v>
                </c:pt>
                <c:pt idx="5">
                  <c:v>174.47892393784969</c:v>
                </c:pt>
                <c:pt idx="6">
                  <c:v>168.81532172315997</c:v>
                </c:pt>
                <c:pt idx="7">
                  <c:v>185.10441687508501</c:v>
                </c:pt>
                <c:pt idx="8">
                  <c:v>181.29712477963699</c:v>
                </c:pt>
                <c:pt idx="9">
                  <c:v>167.93084153365899</c:v>
                </c:pt>
                <c:pt idx="10">
                  <c:v>147.33406116281191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B-47EB-A9D3-931227B4CFFA}"/>
            </c:ext>
          </c:extLst>
        </c:ser>
        <c:ser>
          <c:idx val="1"/>
          <c:order val="1"/>
          <c:tx>
            <c:strRef>
              <c:f>INDIKÁTOR!$Q$21</c:f>
              <c:strCache>
                <c:ptCount val="1"/>
                <c:pt idx="0">
                  <c:v>Zemný plyn</c:v>
                </c:pt>
              </c:strCache>
            </c:strRef>
          </c:tx>
          <c:spPr>
            <a:solidFill>
              <a:srgbClr val="6E6E6E"/>
            </a:solidFill>
            <a:ln>
              <a:noFill/>
            </a:ln>
            <a:effectLst/>
          </c:spPr>
          <c:invertIfNegative val="0"/>
          <c:cat>
            <c:strRef>
              <c:f>INDIKÁTOR!$R$19:$AB$19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 f</c:v>
                </c:pt>
              </c:strCache>
            </c:strRef>
          </c:cat>
          <c:val>
            <c:numRef>
              <c:f>INDIKÁTOR!$R$21:$AB$21</c:f>
              <c:numCache>
                <c:formatCode>General</c:formatCode>
                <c:ptCount val="11"/>
                <c:pt idx="0">
                  <c:v>72.228902120120011</c:v>
                </c:pt>
                <c:pt idx="1">
                  <c:v>69.481159409360004</c:v>
                </c:pt>
                <c:pt idx="2">
                  <c:v>84.084428704920015</c:v>
                </c:pt>
                <c:pt idx="3">
                  <c:v>-10.060890303639972</c:v>
                </c:pt>
                <c:pt idx="4">
                  <c:v>-1.0338500835200009</c:v>
                </c:pt>
                <c:pt idx="5">
                  <c:v>7.1687975320400312</c:v>
                </c:pt>
                <c:pt idx="6">
                  <c:v>133.45199131068003</c:v>
                </c:pt>
                <c:pt idx="7">
                  <c:v>186.40523431356294</c:v>
                </c:pt>
                <c:pt idx="8">
                  <c:v>36.790752602347276</c:v>
                </c:pt>
                <c:pt idx="9">
                  <c:v>-63.526223775800027</c:v>
                </c:pt>
                <c:pt idx="10">
                  <c:v>575.51827379539998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8B-47EB-A9D3-931227B4CFFA}"/>
            </c:ext>
          </c:extLst>
        </c:ser>
        <c:ser>
          <c:idx val="2"/>
          <c:order val="2"/>
          <c:tx>
            <c:strRef>
              <c:f>INDIKÁTOR!$Q$22</c:f>
              <c:strCache>
                <c:ptCount val="1"/>
                <c:pt idx="0">
                  <c:v>Elektrina</c:v>
                </c:pt>
              </c:strCache>
            </c:strRef>
          </c:tx>
          <c:spPr>
            <a:solidFill>
              <a:srgbClr val="3296FF"/>
            </a:solidFill>
            <a:ln>
              <a:noFill/>
            </a:ln>
            <a:effectLst/>
          </c:spPr>
          <c:invertIfNegative val="0"/>
          <c:cat>
            <c:strRef>
              <c:f>INDIKÁTOR!$R$19:$AB$19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 f</c:v>
                </c:pt>
              </c:strCache>
            </c:strRef>
          </c:cat>
          <c:val>
            <c:numRef>
              <c:f>INDIKÁTOR!$R$22:$AB$22</c:f>
              <c:numCache>
                <c:formatCode>General</c:formatCode>
                <c:ptCount val="11"/>
                <c:pt idx="0">
                  <c:v>3.6911103103226184</c:v>
                </c:pt>
                <c:pt idx="1">
                  <c:v>4.1614389916769374</c:v>
                </c:pt>
                <c:pt idx="2">
                  <c:v>3.7144453533678519</c:v>
                </c:pt>
                <c:pt idx="3">
                  <c:v>5.0361782875356269</c:v>
                </c:pt>
                <c:pt idx="4">
                  <c:v>5.2126589112900907</c:v>
                </c:pt>
                <c:pt idx="5">
                  <c:v>7.453333429912961</c:v>
                </c:pt>
                <c:pt idx="6">
                  <c:v>29.898586257903371</c:v>
                </c:pt>
                <c:pt idx="7">
                  <c:v>71.780719766610758</c:v>
                </c:pt>
                <c:pt idx="8">
                  <c:v>44.112518359121125</c:v>
                </c:pt>
                <c:pt idx="9">
                  <c:v>7.7380049929906809</c:v>
                </c:pt>
                <c:pt idx="10">
                  <c:v>145.06993789096924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8B-47EB-A9D3-931227B4CFFA}"/>
            </c:ext>
          </c:extLst>
        </c:ser>
        <c:ser>
          <c:idx val="3"/>
          <c:order val="3"/>
          <c:tx>
            <c:strRef>
              <c:f>INDIKÁTOR!$Q$23</c:f>
              <c:strCache>
                <c:ptCount val="1"/>
                <c:pt idx="0">
                  <c:v>Iné (KVET)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INDIKÁTOR!$R$19:$AB$19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 f</c:v>
                </c:pt>
              </c:strCache>
            </c:strRef>
          </c:cat>
          <c:val>
            <c:numRef>
              <c:f>INDIKÁTOR!$R$23:$AB$23</c:f>
              <c:numCache>
                <c:formatCode>General</c:formatCode>
                <c:ptCount val="11"/>
                <c:pt idx="0">
                  <c:v>6.1014396899999994</c:v>
                </c:pt>
                <c:pt idx="1">
                  <c:v>5.5025279299999994</c:v>
                </c:pt>
                <c:pt idx="2">
                  <c:v>10.52712534</c:v>
                </c:pt>
                <c:pt idx="3">
                  <c:v>13.199208469999999</c:v>
                </c:pt>
                <c:pt idx="4">
                  <c:v>10.460824799999999</c:v>
                </c:pt>
                <c:pt idx="5">
                  <c:v>18.459016699999999</c:v>
                </c:pt>
                <c:pt idx="6">
                  <c:v>25.671190509999999</c:v>
                </c:pt>
                <c:pt idx="7">
                  <c:v>26.13709729224</c:v>
                </c:pt>
                <c:pt idx="8">
                  <c:v>21.387010849140001</c:v>
                </c:pt>
                <c:pt idx="9">
                  <c:v>45.308053430000001</c:v>
                </c:pt>
                <c:pt idx="10">
                  <c:v>8.0016273000000009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8B-47EB-A9D3-931227B4C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294760"/>
        <c:axId val="585294432"/>
      </c:barChart>
      <c:scatterChart>
        <c:scatterStyle val="lineMarker"/>
        <c:varyColors val="0"/>
        <c:ser>
          <c:idx val="4"/>
          <c:order val="4"/>
          <c:tx>
            <c:strRef>
              <c:f>INDIKÁTOR!$Q$24</c:f>
              <c:strCache>
                <c:ptCount val="1"/>
                <c:pt idx="0">
                  <c:v>Spolu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95000"/>
                  <a:lumOff val="5000"/>
                </a:schemeClr>
              </a:solidFill>
              <a:ln w="38100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yVal>
            <c:numRef>
              <c:f>INDIKÁTOR!$R$24:$AB$24</c:f>
              <c:numCache>
                <c:formatCode>0.00</c:formatCode>
                <c:ptCount val="11"/>
                <c:pt idx="0">
                  <c:v>194.13607219844263</c:v>
                </c:pt>
                <c:pt idx="1">
                  <c:v>218.76272226403694</c:v>
                </c:pt>
                <c:pt idx="2">
                  <c:v>257.70297259428787</c:v>
                </c:pt>
                <c:pt idx="3">
                  <c:v>177.3406804805617</c:v>
                </c:pt>
                <c:pt idx="4">
                  <c:v>186.28984657319324</c:v>
                </c:pt>
                <c:pt idx="5">
                  <c:v>207.56007159980268</c:v>
                </c:pt>
                <c:pt idx="6">
                  <c:v>357.83708980174333</c:v>
                </c:pt>
                <c:pt idx="7">
                  <c:v>469.42746824749872</c:v>
                </c:pt>
                <c:pt idx="8">
                  <c:v>283.58740659024539</c:v>
                </c:pt>
                <c:pt idx="9">
                  <c:v>157.45067618084965</c:v>
                </c:pt>
                <c:pt idx="10">
                  <c:v>875.92390014918112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5B-4F1B-BD7C-741E2A46B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294760"/>
        <c:axId val="585294432"/>
      </c:scatterChart>
      <c:catAx>
        <c:axId val="585294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85294432"/>
        <c:crosses val="autoZero"/>
        <c:auto val="1"/>
        <c:lblAlgn val="ctr"/>
        <c:lblOffset val="100"/>
        <c:noMultiLvlLbl val="0"/>
      </c:catAx>
      <c:valAx>
        <c:axId val="58529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8529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INDIKÁTOR!$A$3:$B$3</c:f>
              <c:strCache>
                <c:ptCount val="2"/>
                <c:pt idx="0">
                  <c:v>Priame dotácie</c:v>
                </c:pt>
                <c:pt idx="1">
                  <c:v>Uhlie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INDIKÁTOR!$C$18:$M$18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 f</c:v>
                </c:pt>
              </c:strCache>
            </c:strRef>
          </c:cat>
          <c:val>
            <c:numRef>
              <c:f>INDIKÁTOR!$C$3:$M$3</c:f>
              <c:numCache>
                <c:formatCode>0.00</c:formatCode>
                <c:ptCount val="11"/>
                <c:pt idx="0">
                  <c:v>76.652418029999993</c:v>
                </c:pt>
                <c:pt idx="1">
                  <c:v>57.234351490000002</c:v>
                </c:pt>
                <c:pt idx="2">
                  <c:v>77.735900549999997</c:v>
                </c:pt>
                <c:pt idx="3">
                  <c:v>99.351013780000002</c:v>
                </c:pt>
                <c:pt idx="4">
                  <c:v>102.53867240999999</c:v>
                </c:pt>
                <c:pt idx="5">
                  <c:v>105.06277043</c:v>
                </c:pt>
                <c:pt idx="6">
                  <c:v>106.11524460999999</c:v>
                </c:pt>
                <c:pt idx="7">
                  <c:v>115.75068216</c:v>
                </c:pt>
                <c:pt idx="8">
                  <c:v>123.16896927000001</c:v>
                </c:pt>
                <c:pt idx="9">
                  <c:v>120.74291364</c:v>
                </c:pt>
                <c:pt idx="10">
                  <c:v>88.787224980000005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B-49AD-B716-C41115078E76}"/>
            </c:ext>
          </c:extLst>
        </c:ser>
        <c:ser>
          <c:idx val="1"/>
          <c:order val="1"/>
          <c:tx>
            <c:strRef>
              <c:f>INDIKÁTOR!$A$4:$B$4</c:f>
              <c:strCache>
                <c:ptCount val="2"/>
                <c:pt idx="0">
                  <c:v>Priame dotácie</c:v>
                </c:pt>
                <c:pt idx="1">
                  <c:v>Zemný plyn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INDIKÁTOR!$C$18:$M$18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 f</c:v>
                </c:pt>
              </c:strCache>
            </c:strRef>
          </c:cat>
          <c:val>
            <c:numRef>
              <c:f>INDIKÁTOR!$C$4:$M$4</c:f>
              <c:numCache>
                <c:formatCode>General</c:formatCode>
                <c:ptCount val="11"/>
                <c:pt idx="0">
                  <c:v>17.81582702</c:v>
                </c:pt>
                <c:pt idx="1">
                  <c:v>17.836662530000002</c:v>
                </c:pt>
                <c:pt idx="2">
                  <c:v>33.056661720000001</c:v>
                </c:pt>
                <c:pt idx="3">
                  <c:v>45.541944770000001</c:v>
                </c:pt>
                <c:pt idx="4">
                  <c:v>93.158769809999995</c:v>
                </c:pt>
                <c:pt idx="5">
                  <c:v>61.769205419999999</c:v>
                </c:pt>
                <c:pt idx="6">
                  <c:v>76.154975250000007</c:v>
                </c:pt>
                <c:pt idx="7">
                  <c:v>59.681074991602898</c:v>
                </c:pt>
                <c:pt idx="8">
                  <c:v>50.829232339947303</c:v>
                </c:pt>
                <c:pt idx="9">
                  <c:v>61.424190430000003</c:v>
                </c:pt>
                <c:pt idx="10">
                  <c:v>18.43240544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AB-49AD-B716-C41115078E76}"/>
            </c:ext>
          </c:extLst>
        </c:ser>
        <c:ser>
          <c:idx val="2"/>
          <c:order val="2"/>
          <c:tx>
            <c:strRef>
              <c:f>INDIKÁTOR!$A$5:$B$5</c:f>
              <c:strCache>
                <c:ptCount val="2"/>
                <c:pt idx="0">
                  <c:v>Priame dotácie</c:v>
                </c:pt>
                <c:pt idx="1">
                  <c:v>Elektrina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INDIKÁTOR!$C$18:$M$18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 f</c:v>
                </c:pt>
              </c:strCache>
            </c:strRef>
          </c:cat>
          <c:val>
            <c:numRef>
              <c:f>INDIKÁTOR!$C$5:$M$5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1.9618326279052498</c:v>
                </c:pt>
                <c:pt idx="6">
                  <c:v>2.0559765072689702</c:v>
                </c:pt>
                <c:pt idx="7">
                  <c:v>10.135244833364364</c:v>
                </c:pt>
                <c:pt idx="8">
                  <c:v>9.6651878454983979</c:v>
                </c:pt>
                <c:pt idx="9">
                  <c:v>11.01682785434096</c:v>
                </c:pt>
                <c:pt idx="10">
                  <c:v>10.233862573707055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AB-49AD-B716-C41115078E76}"/>
            </c:ext>
          </c:extLst>
        </c:ser>
        <c:ser>
          <c:idx val="3"/>
          <c:order val="3"/>
          <c:tx>
            <c:strRef>
              <c:f>INDIKÁTOR!$A$6:$B$6</c:f>
              <c:strCache>
                <c:ptCount val="2"/>
                <c:pt idx="0">
                  <c:v>Priame dotácie</c:v>
                </c:pt>
                <c:pt idx="1">
                  <c:v>Iné (KVET)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INDIKÁTOR!$C$18:$M$18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 f</c:v>
                </c:pt>
              </c:strCache>
            </c:strRef>
          </c:cat>
          <c:val>
            <c:numRef>
              <c:f>INDIKÁTOR!$C$6:$M$6</c:f>
              <c:numCache>
                <c:formatCode>General</c:formatCode>
                <c:ptCount val="11"/>
                <c:pt idx="0">
                  <c:v>6.1014396899999994</c:v>
                </c:pt>
                <c:pt idx="1">
                  <c:v>5.5025279299999994</c:v>
                </c:pt>
                <c:pt idx="2">
                  <c:v>10.52712534</c:v>
                </c:pt>
                <c:pt idx="3">
                  <c:v>13.199208469999999</c:v>
                </c:pt>
                <c:pt idx="4">
                  <c:v>10.460824799999999</c:v>
                </c:pt>
                <c:pt idx="5">
                  <c:v>18.459016699999999</c:v>
                </c:pt>
                <c:pt idx="6">
                  <c:v>25.671190509999999</c:v>
                </c:pt>
                <c:pt idx="7">
                  <c:v>26.13709729224</c:v>
                </c:pt>
                <c:pt idx="8">
                  <c:v>21.387010849140001</c:v>
                </c:pt>
                <c:pt idx="9">
                  <c:v>45.308053430000001</c:v>
                </c:pt>
                <c:pt idx="10">
                  <c:v>8.0016273000000009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AB-49AD-B716-C41115078E76}"/>
            </c:ext>
          </c:extLst>
        </c:ser>
        <c:ser>
          <c:idx val="4"/>
          <c:order val="4"/>
          <c:tx>
            <c:strRef>
              <c:f>INDIKÁTOR!$A$7:$B$7</c:f>
              <c:strCache>
                <c:ptCount val="2"/>
                <c:pt idx="0">
                  <c:v>Nepriame dotácie</c:v>
                </c:pt>
                <c:pt idx="1">
                  <c:v>Uhlie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INDIKÁTOR!$C$18:$M$18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 f</c:v>
                </c:pt>
              </c:strCache>
            </c:strRef>
          </c:cat>
          <c:val>
            <c:numRef>
              <c:f>INDIKÁTOR!$C$7:$M$7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-3.5230791373339319</c:v>
                </c:pt>
                <c:pt idx="4">
                  <c:v>-3.9634247115768311</c:v>
                </c:pt>
                <c:pt idx="5">
                  <c:v>-3.8111429207503336</c:v>
                </c:pt>
                <c:pt idx="6">
                  <c:v>-6.9531562614400011</c:v>
                </c:pt>
                <c:pt idx="7">
                  <c:v>-5.4733412589149992</c:v>
                </c:pt>
                <c:pt idx="8">
                  <c:v>-4.2212392341630007</c:v>
                </c:pt>
                <c:pt idx="9">
                  <c:v>-3.7638030891409993</c:v>
                </c:pt>
                <c:pt idx="10">
                  <c:v>-4.0595996701049994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AB-49AD-B716-C41115078E76}"/>
            </c:ext>
          </c:extLst>
        </c:ser>
        <c:ser>
          <c:idx val="5"/>
          <c:order val="5"/>
          <c:tx>
            <c:strRef>
              <c:f>INDIKÁTOR!$A$8:$B$8</c:f>
              <c:strCache>
                <c:ptCount val="2"/>
                <c:pt idx="0">
                  <c:v>Nepriame dotácie</c:v>
                </c:pt>
                <c:pt idx="1">
                  <c:v>Zemný plyn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INDIKÁTOR!$C$18:$M$18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 f</c:v>
                </c:pt>
              </c:strCache>
            </c:strRef>
          </c:cat>
          <c:val>
            <c:numRef>
              <c:f>INDIKÁTOR!$C$8:$M$8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-98.556480299999976</c:v>
                </c:pt>
                <c:pt idx="4">
                  <c:v>-140.8550204</c:v>
                </c:pt>
                <c:pt idx="5">
                  <c:v>-105.03685719999997</c:v>
                </c:pt>
                <c:pt idx="6">
                  <c:v>4.048037400000009</c:v>
                </c:pt>
                <c:pt idx="7">
                  <c:v>71.692648300000045</c:v>
                </c:pt>
                <c:pt idx="8">
                  <c:v>-75.721356800000024</c:v>
                </c:pt>
                <c:pt idx="9">
                  <c:v>-182.15483040000004</c:v>
                </c:pt>
                <c:pt idx="10">
                  <c:v>494.51066399999991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AB-49AD-B716-C41115078E76}"/>
            </c:ext>
          </c:extLst>
        </c:ser>
        <c:ser>
          <c:idx val="6"/>
          <c:order val="6"/>
          <c:tx>
            <c:strRef>
              <c:f>INDIKÁTOR!$A$9:$B$9</c:f>
              <c:strCache>
                <c:ptCount val="2"/>
                <c:pt idx="0">
                  <c:v>Nepriame dotácie</c:v>
                </c:pt>
                <c:pt idx="1">
                  <c:v>Elektrina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INDIKÁTOR!$C$18:$M$18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 f</c:v>
                </c:pt>
              </c:strCache>
            </c:strRef>
          </c:cat>
          <c:val>
            <c:numRef>
              <c:f>INDIKÁTOR!$C$9:$M$9</c:f>
              <c:numCache>
                <c:formatCode>General</c:formatCode>
                <c:ptCount val="11"/>
                <c:pt idx="0">
                  <c:v>-9.9389910438062251E-2</c:v>
                </c:pt>
                <c:pt idx="1">
                  <c:v>0</c:v>
                </c:pt>
                <c:pt idx="2">
                  <c:v>2.063201837586423E-16</c:v>
                </c:pt>
                <c:pt idx="3">
                  <c:v>2.6075194453491166</c:v>
                </c:pt>
                <c:pt idx="4">
                  <c:v>2.7418232503856368</c:v>
                </c:pt>
                <c:pt idx="5">
                  <c:v>2.8418964408415901</c:v>
                </c:pt>
                <c:pt idx="6">
                  <c:v>24.90862836262724</c:v>
                </c:pt>
                <c:pt idx="7">
                  <c:v>58.496526682123033</c:v>
                </c:pt>
                <c:pt idx="8">
                  <c:v>31.327341798501067</c:v>
                </c:pt>
                <c:pt idx="9">
                  <c:v>-6.5329601033027487</c:v>
                </c:pt>
                <c:pt idx="10">
                  <c:v>131.2494609588698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AB-49AD-B716-C41115078E76}"/>
            </c:ext>
          </c:extLst>
        </c:ser>
        <c:ser>
          <c:idx val="7"/>
          <c:order val="7"/>
          <c:tx>
            <c:strRef>
              <c:f>INDIKÁTOR!$A$10:$B$10</c:f>
              <c:strCache>
                <c:ptCount val="2"/>
                <c:pt idx="0">
                  <c:v>Daňové výdavky</c:v>
                </c:pt>
                <c:pt idx="1">
                  <c:v>Uhlie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INDIKÁTOR!$C$18:$M$18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 f</c:v>
                </c:pt>
              </c:strCache>
            </c:strRef>
          </c:cat>
          <c:val>
            <c:numRef>
              <c:f>INDIKÁTOR!$C$10:$M$10</c:f>
              <c:numCache>
                <c:formatCode>General</c:formatCode>
                <c:ptCount val="11"/>
                <c:pt idx="0">
                  <c:v>35.462202047999995</c:v>
                </c:pt>
                <c:pt idx="1">
                  <c:v>82.383244443000009</c:v>
                </c:pt>
                <c:pt idx="2">
                  <c:v>81.641072645999998</c:v>
                </c:pt>
                <c:pt idx="3">
                  <c:v>73.338249383999994</c:v>
                </c:pt>
                <c:pt idx="4">
                  <c:v>73.074965247000009</c:v>
                </c:pt>
                <c:pt idx="5">
                  <c:v>73.227296428599999</c:v>
                </c:pt>
                <c:pt idx="6">
                  <c:v>69.653233374599992</c:v>
                </c:pt>
                <c:pt idx="7">
                  <c:v>74.827075973999996</c:v>
                </c:pt>
                <c:pt idx="8">
                  <c:v>62.349394743799998</c:v>
                </c:pt>
                <c:pt idx="9">
                  <c:v>50.951730982799994</c:v>
                </c:pt>
                <c:pt idx="10">
                  <c:v>62.606435852916889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AB-49AD-B716-C41115078E76}"/>
            </c:ext>
          </c:extLst>
        </c:ser>
        <c:ser>
          <c:idx val="8"/>
          <c:order val="8"/>
          <c:tx>
            <c:strRef>
              <c:f>INDIKÁTOR!$A$11:$B$11</c:f>
              <c:strCache>
                <c:ptCount val="2"/>
                <c:pt idx="0">
                  <c:v>Daňové výdavky</c:v>
                </c:pt>
                <c:pt idx="1">
                  <c:v>Zemný plyn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INDIKÁTOR!$C$18:$M$18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 f</c:v>
                </c:pt>
              </c:strCache>
            </c:strRef>
          </c:cat>
          <c:val>
            <c:numRef>
              <c:f>INDIKÁTOR!$C$11:$M$11</c:f>
              <c:numCache>
                <c:formatCode>General</c:formatCode>
                <c:ptCount val="11"/>
                <c:pt idx="0">
                  <c:v>54.413075100120004</c:v>
                </c:pt>
                <c:pt idx="1">
                  <c:v>51.644496879360005</c:v>
                </c:pt>
                <c:pt idx="2">
                  <c:v>51.027766984920007</c:v>
                </c:pt>
                <c:pt idx="3">
                  <c:v>42.953645226360003</c:v>
                </c:pt>
                <c:pt idx="4">
                  <c:v>46.662400506480004</c:v>
                </c:pt>
                <c:pt idx="5">
                  <c:v>50.436449312040004</c:v>
                </c:pt>
                <c:pt idx="6">
                  <c:v>53.24897866068001</c:v>
                </c:pt>
                <c:pt idx="7">
                  <c:v>55.03151102196</c:v>
                </c:pt>
                <c:pt idx="8">
                  <c:v>61.682877062399996</c:v>
                </c:pt>
                <c:pt idx="9">
                  <c:v>57.2044161942</c:v>
                </c:pt>
                <c:pt idx="10">
                  <c:v>62.575204355400011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AB-49AD-B716-C41115078E76}"/>
            </c:ext>
          </c:extLst>
        </c:ser>
        <c:ser>
          <c:idx val="9"/>
          <c:order val="9"/>
          <c:tx>
            <c:strRef>
              <c:f>INDIKÁTOR!$A$12:$B$12</c:f>
              <c:strCache>
                <c:ptCount val="2"/>
                <c:pt idx="0">
                  <c:v>Daňové výdavky</c:v>
                </c:pt>
                <c:pt idx="1">
                  <c:v>Elektrina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INDIKÁTOR!$C$18:$M$18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 f</c:v>
                </c:pt>
              </c:strCache>
            </c:strRef>
          </c:cat>
          <c:val>
            <c:numRef>
              <c:f>INDIKÁTOR!$C$12:$M$12</c:f>
              <c:numCache>
                <c:formatCode>General</c:formatCode>
                <c:ptCount val="11"/>
                <c:pt idx="0">
                  <c:v>3.7905002207606806</c:v>
                </c:pt>
                <c:pt idx="1">
                  <c:v>4.1614389916769374</c:v>
                </c:pt>
                <c:pt idx="2">
                  <c:v>3.7144453533678519</c:v>
                </c:pt>
                <c:pt idx="3">
                  <c:v>2.4286588421865103</c:v>
                </c:pt>
                <c:pt idx="4">
                  <c:v>2.4708356609044539</c:v>
                </c:pt>
                <c:pt idx="5">
                  <c:v>2.6496043611661215</c:v>
                </c:pt>
                <c:pt idx="6">
                  <c:v>2.9339813880071617</c:v>
                </c:pt>
                <c:pt idx="7">
                  <c:v>3.1489482511233611</c:v>
                </c:pt>
                <c:pt idx="8">
                  <c:v>3.1199887151216643</c:v>
                </c:pt>
                <c:pt idx="9">
                  <c:v>3.2541372419524697</c:v>
                </c:pt>
                <c:pt idx="10">
                  <c:v>3.5866143583923944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EAB-49AD-B716-C41115078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0638096"/>
        <c:axId val="590636128"/>
      </c:barChart>
      <c:scatterChart>
        <c:scatterStyle val="lineMarker"/>
        <c:varyColors val="0"/>
        <c:ser>
          <c:idx val="10"/>
          <c:order val="10"/>
          <c:tx>
            <c:strRef>
              <c:f>INDIKÁTOR!$B$22</c:f>
              <c:strCache>
                <c:ptCount val="1"/>
                <c:pt idx="0">
                  <c:v>Spolu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38100">
                <a:solidFill>
                  <a:schemeClr val="tx1"/>
                </a:solidFill>
              </a:ln>
              <a:effectLst/>
            </c:spPr>
          </c:marker>
          <c:xVal>
            <c:strRef>
              <c:f>INDIKÁTOR!$C$18:$M$18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 f</c:v>
                </c:pt>
              </c:strCache>
            </c:strRef>
          </c:xVal>
          <c:yVal>
            <c:numRef>
              <c:f>INDIKÁTOR!$C$22:$M$22</c:f>
              <c:numCache>
                <c:formatCode>0.00</c:formatCode>
                <c:ptCount val="11"/>
                <c:pt idx="0">
                  <c:v>194.1360721984426</c:v>
                </c:pt>
                <c:pt idx="1">
                  <c:v>218.76272226403694</c:v>
                </c:pt>
                <c:pt idx="2">
                  <c:v>257.70297259428787</c:v>
                </c:pt>
                <c:pt idx="3">
                  <c:v>177.34068048056173</c:v>
                </c:pt>
                <c:pt idx="4">
                  <c:v>186.28984657319324</c:v>
                </c:pt>
                <c:pt idx="5">
                  <c:v>207.56007159980265</c:v>
                </c:pt>
                <c:pt idx="6">
                  <c:v>357.83708980174339</c:v>
                </c:pt>
                <c:pt idx="7">
                  <c:v>469.42746824749867</c:v>
                </c:pt>
                <c:pt idx="8">
                  <c:v>283.58740659024539</c:v>
                </c:pt>
                <c:pt idx="9">
                  <c:v>157.45067618084965</c:v>
                </c:pt>
                <c:pt idx="10">
                  <c:v>875.92390014918112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EAB-49AD-B716-C41115078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638096"/>
        <c:axId val="590636128"/>
      </c:scatterChart>
      <c:dateAx>
        <c:axId val="590638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90636128"/>
        <c:crosses val="autoZero"/>
        <c:auto val="0"/>
        <c:lblOffset val="100"/>
        <c:baseTimeUnit val="days"/>
      </c:dateAx>
      <c:valAx>
        <c:axId val="590636128"/>
        <c:scaling>
          <c:orientation val="minMax"/>
          <c:max val="900"/>
          <c:min val="-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9063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Benchmark!$A$4</c:f>
              <c:strCache>
                <c:ptCount val="1"/>
                <c:pt idx="0">
                  <c:v>CZ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cat>
            <c:numRef>
              <c:f>Benchmark!$B$3:$G$3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Benchmark!$B$4:$G$4</c:f>
              <c:numCache>
                <c:formatCode>0.00%</c:formatCode>
                <c:ptCount val="6"/>
                <c:pt idx="0">
                  <c:v>1.1999999999999999E-3</c:v>
                </c:pt>
                <c:pt idx="1">
                  <c:v>1.1000000000000001E-3</c:v>
                </c:pt>
                <c:pt idx="2">
                  <c:v>1.1999999999999999E-3</c:v>
                </c:pt>
                <c:pt idx="3">
                  <c:v>1.2999999999999999E-3</c:v>
                </c:pt>
                <c:pt idx="4">
                  <c:v>1.5E-3</c:v>
                </c:pt>
                <c:pt idx="5">
                  <c:v>1.2999999999999999E-3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AA-4D50-BD47-FD09F369AE5D}"/>
            </c:ext>
          </c:extLst>
        </c:ser>
        <c:ser>
          <c:idx val="1"/>
          <c:order val="1"/>
          <c:tx>
            <c:strRef>
              <c:f>Benchmark!$A$5</c:f>
              <c:strCache>
                <c:ptCount val="1"/>
                <c:pt idx="0">
                  <c:v>DE</c:v>
                </c:pt>
              </c:strCache>
            </c:strRef>
          </c:tx>
          <c:spPr>
            <a:solidFill>
              <a:srgbClr val="6E6E6E"/>
            </a:solidFill>
            <a:ln>
              <a:noFill/>
            </a:ln>
            <a:effectLst/>
          </c:spPr>
          <c:invertIfNegative val="0"/>
          <c:cat>
            <c:numRef>
              <c:f>Benchmark!$B$3:$G$3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Benchmark!$B$5:$G$5</c:f>
              <c:numCache>
                <c:formatCode>0.00%</c:formatCode>
                <c:ptCount val="6"/>
                <c:pt idx="0">
                  <c:v>2.8E-3</c:v>
                </c:pt>
                <c:pt idx="1">
                  <c:v>3.0000000000000001E-3</c:v>
                </c:pt>
                <c:pt idx="2">
                  <c:v>2.7000000000000001E-3</c:v>
                </c:pt>
                <c:pt idx="3">
                  <c:v>2.8E-3</c:v>
                </c:pt>
                <c:pt idx="4">
                  <c:v>2.3999999999999998E-3</c:v>
                </c:pt>
                <c:pt idx="5">
                  <c:v>2.8E-3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AA-4D50-BD47-FD09F369AE5D}"/>
            </c:ext>
          </c:extLst>
        </c:ser>
        <c:ser>
          <c:idx val="2"/>
          <c:order val="2"/>
          <c:tx>
            <c:strRef>
              <c:f>Benchmark!$A$6</c:f>
              <c:strCache>
                <c:ptCount val="1"/>
                <c:pt idx="0">
                  <c:v>PL</c:v>
                </c:pt>
              </c:strCache>
            </c:strRef>
          </c:tx>
          <c:spPr>
            <a:solidFill>
              <a:srgbClr val="3296FF"/>
            </a:solidFill>
            <a:ln>
              <a:noFill/>
            </a:ln>
            <a:effectLst/>
          </c:spPr>
          <c:invertIfNegative val="0"/>
          <c:cat>
            <c:numRef>
              <c:f>Benchmark!$B$3:$G$3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Benchmark!$B$6:$G$6</c:f>
              <c:numCache>
                <c:formatCode>0.00%</c:formatCode>
                <c:ptCount val="6"/>
                <c:pt idx="0">
                  <c:v>2.7000000000000001E-3</c:v>
                </c:pt>
                <c:pt idx="1">
                  <c:v>3.5000000000000001E-3</c:v>
                </c:pt>
                <c:pt idx="2">
                  <c:v>3.5000000000000001E-3</c:v>
                </c:pt>
                <c:pt idx="3">
                  <c:v>5.1000000000000004E-3</c:v>
                </c:pt>
                <c:pt idx="4">
                  <c:v>2.8999999999999998E-3</c:v>
                </c:pt>
                <c:pt idx="5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AA-4D50-BD47-FD09F369AE5D}"/>
            </c:ext>
          </c:extLst>
        </c:ser>
        <c:ser>
          <c:idx val="3"/>
          <c:order val="3"/>
          <c:tx>
            <c:strRef>
              <c:f>Benchmark!$A$7</c:f>
              <c:strCache>
                <c:ptCount val="1"/>
                <c:pt idx="0">
                  <c:v>SK_OSN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numRef>
              <c:f>Benchmark!$B$3:$G$3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Benchmark!$B$7:$G$7</c:f>
              <c:numCache>
                <c:formatCode>0.00%</c:formatCode>
                <c:ptCount val="6"/>
                <c:pt idx="0">
                  <c:v>2.7000000000000001E-3</c:v>
                </c:pt>
                <c:pt idx="1">
                  <c:v>2.7000000000000001E-3</c:v>
                </c:pt>
                <c:pt idx="2">
                  <c:v>2.5999999999999999E-3</c:v>
                </c:pt>
                <c:pt idx="3">
                  <c:v>3.0000000000000001E-3</c:v>
                </c:pt>
                <c:pt idx="4">
                  <c:v>2.7000000000000001E-3</c:v>
                </c:pt>
                <c:pt idx="5">
                  <c:v>2.5999999999999999E-3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AA-4D50-BD47-FD09F369AE5D}"/>
            </c:ext>
          </c:extLst>
        </c:ser>
        <c:ser>
          <c:idx val="6"/>
          <c:order val="6"/>
          <c:tx>
            <c:strRef>
              <c:f>Benchmark!$A$8</c:f>
              <c:strCache>
                <c:ptCount val="1"/>
                <c:pt idx="0">
                  <c:v>SK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Benchmark!$B$8:$G$8</c:f>
              <c:numCache>
                <c:formatCode>0.00%</c:formatCode>
                <c:ptCount val="6"/>
                <c:pt idx="0">
                  <c:v>2.3318848060373603E-3</c:v>
                </c:pt>
                <c:pt idx="1">
                  <c:v>2.5620177129198505E-3</c:v>
                </c:pt>
                <c:pt idx="2">
                  <c:v>4.23762198837017E-3</c:v>
                </c:pt>
                <c:pt idx="3">
                  <c:v>5.2491050905456634E-3</c:v>
                </c:pt>
                <c:pt idx="4">
                  <c:v>3.0153475522099928E-3</c:v>
                </c:pt>
                <c:pt idx="5">
                  <c:v>1.7099464937380025E-3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A1-41E0-A17C-5B75728E1010}"/>
            </c:ext>
          </c:extLst>
        </c:ser>
        <c:ser>
          <c:idx val="7"/>
          <c:order val="7"/>
          <c:tx>
            <c:strRef>
              <c:f>Benchmark!$A$9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Benchmark!$B$9:$G$9</c:f>
              <c:numCache>
                <c:formatCode>0.00%</c:formatCode>
                <c:ptCount val="6"/>
                <c:pt idx="0">
                  <c:v>4.0000000000000001E-3</c:v>
                </c:pt>
                <c:pt idx="1">
                  <c:v>3.7000000000000002E-3</c:v>
                </c:pt>
                <c:pt idx="2">
                  <c:v>4.0000000000000001E-3</c:v>
                </c:pt>
                <c:pt idx="3">
                  <c:v>4.4999999999999997E-3</c:v>
                </c:pt>
                <c:pt idx="4">
                  <c:v>4.1999999999999997E-3</c:v>
                </c:pt>
                <c:pt idx="5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A1-41E0-A17C-5B75728E1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3952328"/>
        <c:axId val="623950360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Benchmark!$A$9</c15:sqref>
                        </c15:formulaRef>
                      </c:ext>
                    </c:extLst>
                    <c:strCache>
                      <c:ptCount val="1"/>
                      <c:pt idx="0">
                        <c:v>EU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Benchmark!$B$3:$G$3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Benchmark!$B$9:$G$9</c15:sqref>
                        </c15:formulaRef>
                      </c:ext>
                    </c:extLst>
                    <c:numCache>
                      <c:formatCode>0.00%</c:formatCode>
                      <c:ptCount val="6"/>
                      <c:pt idx="0">
                        <c:v>4.0000000000000001E-3</c:v>
                      </c:pt>
                      <c:pt idx="1">
                        <c:v>3.7000000000000002E-3</c:v>
                      </c:pt>
                      <c:pt idx="2">
                        <c:v>4.0000000000000001E-3</c:v>
                      </c:pt>
                      <c:pt idx="3">
                        <c:v>4.4999999999999997E-3</c:v>
                      </c:pt>
                      <c:pt idx="4">
                        <c:v>4.1999999999999997E-3</c:v>
                      </c:pt>
                      <c:pt idx="5">
                        <c:v>4.0000000000000001E-3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ECAA-4D50-BD47-FD09F369AE5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Benchmark!$A$8</c15:sqref>
                        </c15:formulaRef>
                      </c:ext>
                    </c:extLst>
                    <c:strCache>
                      <c:ptCount val="1"/>
                      <c:pt idx="0">
                        <c:v>SK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Benchmark!$B$8:$G$8</c15:sqref>
                        </c15:formulaRef>
                      </c:ext>
                    </c:extLst>
                    <c:numCache>
                      <c:formatCode>0.00%</c:formatCode>
                      <c:ptCount val="6"/>
                      <c:pt idx="0">
                        <c:v>2.3318848060373603E-3</c:v>
                      </c:pt>
                      <c:pt idx="1">
                        <c:v>2.5620177129198505E-3</c:v>
                      </c:pt>
                      <c:pt idx="2">
                        <c:v>4.23762198837017E-3</c:v>
                      </c:pt>
                      <c:pt idx="3">
                        <c:v>5.2491050905456634E-3</c:v>
                      </c:pt>
                      <c:pt idx="4">
                        <c:v>3.0153475522099928E-3</c:v>
                      </c:pt>
                      <c:pt idx="5">
                        <c:v>1.7099464937380025E-3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99A1-41E0-A17C-5B75728E1010}"/>
                  </c:ext>
                </c:extLst>
              </c15:ser>
            </c15:filteredBarSeries>
          </c:ext>
        </c:extLst>
      </c:barChart>
      <c:catAx>
        <c:axId val="6239523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23950360"/>
        <c:crosses val="autoZero"/>
        <c:auto val="1"/>
        <c:lblAlgn val="ctr"/>
        <c:lblOffset val="100"/>
        <c:noMultiLvlLbl val="0"/>
      </c:catAx>
      <c:valAx>
        <c:axId val="623950360"/>
        <c:scaling>
          <c:orientation val="minMax"/>
          <c:max val="5.5000000000000014E-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23952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2C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0">
                <a:no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Benchmark!$A$26:$A$53</c15:sqref>
                  </c15:fullRef>
                </c:ext>
              </c:extLst>
              <c:f>Benchmark!$A$26:$A$51</c:f>
              <c:strCache>
                <c:ptCount val="26"/>
                <c:pt idx="0">
                  <c:v>BG</c:v>
                </c:pt>
                <c:pt idx="1">
                  <c:v>EL</c:v>
                </c:pt>
                <c:pt idx="2">
                  <c:v>BE</c:v>
                </c:pt>
                <c:pt idx="3">
                  <c:v>FI</c:v>
                </c:pt>
                <c:pt idx="4">
                  <c:v>IT</c:v>
                </c:pt>
                <c:pt idx="5">
                  <c:v>IE</c:v>
                </c:pt>
                <c:pt idx="6">
                  <c:v>LT</c:v>
                </c:pt>
                <c:pt idx="7">
                  <c:v>LV</c:v>
                </c:pt>
                <c:pt idx="8">
                  <c:v>DK</c:v>
                </c:pt>
                <c:pt idx="9">
                  <c:v>FR</c:v>
                </c:pt>
                <c:pt idx="10">
                  <c:v>SE</c:v>
                </c:pt>
                <c:pt idx="11">
                  <c:v>PL</c:v>
                </c:pt>
                <c:pt idx="12">
                  <c:v>DE</c:v>
                </c:pt>
                <c:pt idx="13">
                  <c:v>CY</c:v>
                </c:pt>
                <c:pt idx="14">
                  <c:v>PT</c:v>
                </c:pt>
                <c:pt idx="15">
                  <c:v>SK</c:v>
                </c:pt>
                <c:pt idx="16">
                  <c:v>SI</c:v>
                </c:pt>
                <c:pt idx="17">
                  <c:v>RO</c:v>
                </c:pt>
                <c:pt idx="18">
                  <c:v>HU</c:v>
                </c:pt>
                <c:pt idx="19">
                  <c:v>SK_OSN</c:v>
                </c:pt>
                <c:pt idx="20">
                  <c:v>EE</c:v>
                </c:pt>
                <c:pt idx="21">
                  <c:v>AT</c:v>
                </c:pt>
                <c:pt idx="22">
                  <c:v>ES</c:v>
                </c:pt>
                <c:pt idx="23">
                  <c:v>CZ</c:v>
                </c:pt>
                <c:pt idx="24">
                  <c:v>HR</c:v>
                </c:pt>
                <c:pt idx="25">
                  <c:v>NL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Benchmark!$B$26:$B$53</c15:sqref>
                  </c15:fullRef>
                </c:ext>
              </c:extLst>
              <c:f>Benchmark!$B$26:$B$51</c:f>
              <c:numCache>
                <c:formatCode>0.00%</c:formatCode>
                <c:ptCount val="26"/>
                <c:pt idx="0">
                  <c:v>4.1700000000000001E-2</c:v>
                </c:pt>
                <c:pt idx="1">
                  <c:v>1.1699999999999999E-2</c:v>
                </c:pt>
                <c:pt idx="2">
                  <c:v>7.4000000000000003E-3</c:v>
                </c:pt>
                <c:pt idx="3">
                  <c:v>6.0000000000000001E-3</c:v>
                </c:pt>
                <c:pt idx="4">
                  <c:v>5.8999999999999999E-3</c:v>
                </c:pt>
                <c:pt idx="5">
                  <c:v>5.5000000000000005E-3</c:v>
                </c:pt>
                <c:pt idx="6">
                  <c:v>5.3E-3</c:v>
                </c:pt>
                <c:pt idx="7">
                  <c:v>5.1999999999999998E-3</c:v>
                </c:pt>
                <c:pt idx="8">
                  <c:v>4.5000000000000005E-3</c:v>
                </c:pt>
                <c:pt idx="9">
                  <c:v>3.7000000000000002E-3</c:v>
                </c:pt>
                <c:pt idx="10">
                  <c:v>3.0999999999999999E-3</c:v>
                </c:pt>
                <c:pt idx="11">
                  <c:v>3.0000000000000001E-3</c:v>
                </c:pt>
                <c:pt idx="12">
                  <c:v>2.8000000000000004E-3</c:v>
                </c:pt>
                <c:pt idx="13">
                  <c:v>2.7000000000000001E-3</c:v>
                </c:pt>
                <c:pt idx="14">
                  <c:v>2.7000000000000001E-3</c:v>
                </c:pt>
                <c:pt idx="15">
                  <c:v>2.5999999999999999E-3</c:v>
                </c:pt>
                <c:pt idx="16">
                  <c:v>2.5000000000000001E-3</c:v>
                </c:pt>
                <c:pt idx="17">
                  <c:v>2.3E-3</c:v>
                </c:pt>
                <c:pt idx="18">
                  <c:v>2.0999999999999999E-3</c:v>
                </c:pt>
                <c:pt idx="19">
                  <c:v>1.7000000000000001E-3</c:v>
                </c:pt>
                <c:pt idx="20">
                  <c:v>1.5E-3</c:v>
                </c:pt>
                <c:pt idx="21">
                  <c:v>1.4000000000000002E-3</c:v>
                </c:pt>
                <c:pt idx="22">
                  <c:v>1.4000000000000002E-3</c:v>
                </c:pt>
                <c:pt idx="23">
                  <c:v>1.2999999999999999E-3</c:v>
                </c:pt>
                <c:pt idx="24">
                  <c:v>7.000000000000001E-4</c:v>
                </c:pt>
                <c:pt idx="25">
                  <c:v>4.0000000000000002E-4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A-4415-A7CF-BC645BB5B9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70677544"/>
        <c:axId val="670677216"/>
      </c:barChart>
      <c:catAx>
        <c:axId val="67067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+mn-cs"/>
              </a:defRPr>
            </a:pPr>
            <a:endParaRPr lang="sk-SK"/>
          </a:p>
        </c:txPr>
        <c:crossAx val="670677216"/>
        <c:crosses val="autoZero"/>
        <c:auto val="1"/>
        <c:lblAlgn val="ctr"/>
        <c:lblOffset val="100"/>
        <c:noMultiLvlLbl val="0"/>
      </c:catAx>
      <c:valAx>
        <c:axId val="67067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+mn-cs"/>
              </a:defRPr>
            </a:pPr>
            <a:endParaRPr lang="sk-SK"/>
          </a:p>
        </c:txPr>
        <c:crossAx val="670677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Podiel</a:t>
            </a:r>
            <a:r>
              <a:rPr lang="sk-SK" baseline="0"/>
              <a:t> fosílnej energie na energetickom mixe</a:t>
            </a:r>
            <a:endParaRPr lang="sk-SK"/>
          </a:p>
        </c:rich>
      </c:tx>
      <c:layout>
        <c:manualLayout>
          <c:xMode val="edge"/>
          <c:yMode val="edge"/>
          <c:x val="0.24652584429274899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'fosílne palivá_energia'!$A$17</c:f>
              <c:strCache>
                <c:ptCount val="1"/>
                <c:pt idx="0">
                  <c:v>Nefosílna energia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cat>
            <c:strRef>
              <c:f>'fosílne palivá_energia'!$B$16:$L$16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'fosílne palivá_energia'!$B$17:$L$17</c:f>
              <c:numCache>
                <c:formatCode>General</c:formatCode>
                <c:ptCount val="11"/>
                <c:pt idx="0">
                  <c:v>20778.187000000002</c:v>
                </c:pt>
                <c:pt idx="1">
                  <c:v>21305</c:v>
                </c:pt>
                <c:pt idx="2">
                  <c:v>22391</c:v>
                </c:pt>
                <c:pt idx="3">
                  <c:v>21981</c:v>
                </c:pt>
                <c:pt idx="4">
                  <c:v>21457</c:v>
                </c:pt>
                <c:pt idx="5">
                  <c:v>21650</c:v>
                </c:pt>
                <c:pt idx="6">
                  <c:v>21912</c:v>
                </c:pt>
                <c:pt idx="7">
                  <c:v>20938</c:v>
                </c:pt>
                <c:pt idx="8">
                  <c:v>22141</c:v>
                </c:pt>
                <c:pt idx="9">
                  <c:v>22583</c:v>
                </c:pt>
                <c:pt idx="10">
                  <c:v>22141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E-4AF6-8C8E-D44F6462B6F6}"/>
            </c:ext>
          </c:extLst>
        </c:ser>
        <c:ser>
          <c:idx val="1"/>
          <c:order val="1"/>
          <c:tx>
            <c:strRef>
              <c:f>'fosílne palivá_energia'!$A$18</c:f>
              <c:strCache>
                <c:ptCount val="1"/>
                <c:pt idx="0">
                  <c:v>Fosílna energia</c:v>
                </c:pt>
              </c:strCache>
            </c:strRef>
          </c:tx>
          <c:spPr>
            <a:solidFill>
              <a:srgbClr val="3296FF"/>
            </a:solidFill>
            <a:ln>
              <a:noFill/>
            </a:ln>
            <a:effectLst/>
          </c:spPr>
          <c:invertIfNegative val="0"/>
          <c:cat>
            <c:strRef>
              <c:f>'fosílne palivá_energia'!$B$16:$L$16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'fosílne palivá_energia'!$B$18:$L$18</c:f>
              <c:numCache>
                <c:formatCode>General</c:formatCode>
                <c:ptCount val="11"/>
                <c:pt idx="0">
                  <c:v>7800</c:v>
                </c:pt>
                <c:pt idx="1">
                  <c:v>7290</c:v>
                </c:pt>
                <c:pt idx="2">
                  <c:v>6372</c:v>
                </c:pt>
                <c:pt idx="3">
                  <c:v>5302</c:v>
                </c:pt>
                <c:pt idx="4">
                  <c:v>5346</c:v>
                </c:pt>
                <c:pt idx="5">
                  <c:v>5284</c:v>
                </c:pt>
                <c:pt idx="6">
                  <c:v>5671</c:v>
                </c:pt>
                <c:pt idx="7">
                  <c:v>5917</c:v>
                </c:pt>
                <c:pt idx="8">
                  <c:v>6260</c:v>
                </c:pt>
                <c:pt idx="9">
                  <c:v>6224</c:v>
                </c:pt>
                <c:pt idx="10">
                  <c:v>6260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9E-4AF6-8C8E-D44F6462B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5489944"/>
        <c:axId val="365486008"/>
      </c:barChart>
      <c:catAx>
        <c:axId val="365489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65486008"/>
        <c:crosses val="autoZero"/>
        <c:auto val="1"/>
        <c:lblAlgn val="ctr"/>
        <c:lblOffset val="100"/>
        <c:noMultiLvlLbl val="0"/>
      </c:catAx>
      <c:valAx>
        <c:axId val="36548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GWh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65489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'output_priame dotácie'!$B$15</c:f>
              <c:strCache>
                <c:ptCount val="1"/>
                <c:pt idx="0">
                  <c:v>Uhlie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cat>
            <c:numRef>
              <c:f>'output_priame dotácie'!$C$14:$M$14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'output_priame dotácie'!$C$15:$M$15</c:f>
              <c:numCache>
                <c:formatCode>0.000</c:formatCode>
                <c:ptCount val="11"/>
                <c:pt idx="0">
                  <c:v>76.652418029999993</c:v>
                </c:pt>
                <c:pt idx="1">
                  <c:v>57.234351490000002</c:v>
                </c:pt>
                <c:pt idx="2">
                  <c:v>77.735900549999997</c:v>
                </c:pt>
                <c:pt idx="3">
                  <c:v>99.351013780000002</c:v>
                </c:pt>
                <c:pt idx="4">
                  <c:v>102.53867240999999</c:v>
                </c:pt>
                <c:pt idx="5">
                  <c:v>105.06277043</c:v>
                </c:pt>
                <c:pt idx="6">
                  <c:v>106.11524460999999</c:v>
                </c:pt>
                <c:pt idx="7">
                  <c:v>115.75068216</c:v>
                </c:pt>
                <c:pt idx="8">
                  <c:v>123.16896927000001</c:v>
                </c:pt>
                <c:pt idx="9">
                  <c:v>120.74291364</c:v>
                </c:pt>
                <c:pt idx="10">
                  <c:v>88.787224980000005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E-4C48-A44E-DE766AEDB941}"/>
            </c:ext>
          </c:extLst>
        </c:ser>
        <c:ser>
          <c:idx val="1"/>
          <c:order val="1"/>
          <c:tx>
            <c:strRef>
              <c:f>'output_priame dotácie'!$B$16</c:f>
              <c:strCache>
                <c:ptCount val="1"/>
                <c:pt idx="0">
                  <c:v>Zemný plyn</c:v>
                </c:pt>
              </c:strCache>
            </c:strRef>
          </c:tx>
          <c:spPr>
            <a:solidFill>
              <a:srgbClr val="6E6E6E"/>
            </a:solidFill>
            <a:ln>
              <a:noFill/>
            </a:ln>
            <a:effectLst/>
          </c:spPr>
          <c:invertIfNegative val="0"/>
          <c:cat>
            <c:numRef>
              <c:f>'output_priame dotácie'!$C$14:$M$14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'output_priame dotácie'!$C$16:$M$16</c:f>
              <c:numCache>
                <c:formatCode>0.000</c:formatCode>
                <c:ptCount val="11"/>
                <c:pt idx="0">
                  <c:v>17.81582702</c:v>
                </c:pt>
                <c:pt idx="1">
                  <c:v>17.836662530000002</c:v>
                </c:pt>
                <c:pt idx="2">
                  <c:v>33.056661720000001</c:v>
                </c:pt>
                <c:pt idx="3">
                  <c:v>45.541944770000001</c:v>
                </c:pt>
                <c:pt idx="4">
                  <c:v>93.158769809999995</c:v>
                </c:pt>
                <c:pt idx="5">
                  <c:v>61.769205419999999</c:v>
                </c:pt>
                <c:pt idx="6">
                  <c:v>76.154975250000007</c:v>
                </c:pt>
                <c:pt idx="7">
                  <c:v>59.681074991602898</c:v>
                </c:pt>
                <c:pt idx="8">
                  <c:v>50.829232339947303</c:v>
                </c:pt>
                <c:pt idx="9">
                  <c:v>61.424190430000003</c:v>
                </c:pt>
                <c:pt idx="10">
                  <c:v>18.43240544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5E-4C48-A44E-DE766AEDB941}"/>
            </c:ext>
          </c:extLst>
        </c:ser>
        <c:ser>
          <c:idx val="2"/>
          <c:order val="2"/>
          <c:tx>
            <c:strRef>
              <c:f>'output_priame dotácie'!$B$17</c:f>
              <c:strCache>
                <c:ptCount val="1"/>
                <c:pt idx="0">
                  <c:v>Elektrina</c:v>
                </c:pt>
              </c:strCache>
            </c:strRef>
          </c:tx>
          <c:spPr>
            <a:solidFill>
              <a:srgbClr val="3296FF"/>
            </a:solidFill>
            <a:ln>
              <a:noFill/>
            </a:ln>
            <a:effectLst/>
          </c:spPr>
          <c:invertIfNegative val="0"/>
          <c:cat>
            <c:numRef>
              <c:f>'output_priame dotácie'!$C$14:$M$14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'output_priame dotácie'!$C$17:$M$17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1.9618326279052498</c:v>
                </c:pt>
                <c:pt idx="6">
                  <c:v>2.0559765072689702</c:v>
                </c:pt>
                <c:pt idx="7">
                  <c:v>10.135244833364364</c:v>
                </c:pt>
                <c:pt idx="8">
                  <c:v>9.6651878454983979</c:v>
                </c:pt>
                <c:pt idx="9">
                  <c:v>11.01682785434096</c:v>
                </c:pt>
                <c:pt idx="10">
                  <c:v>10.233862573707055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5E-4C48-A44E-DE766AEDB941}"/>
            </c:ext>
          </c:extLst>
        </c:ser>
        <c:ser>
          <c:idx val="3"/>
          <c:order val="3"/>
          <c:tx>
            <c:strRef>
              <c:f>'output_priame dotácie'!$B$18</c:f>
              <c:strCache>
                <c:ptCount val="1"/>
                <c:pt idx="0">
                  <c:v>Iné (KVET)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val>
            <c:numRef>
              <c:f>'output_priame dotácie'!$C$18:$M$18</c:f>
              <c:numCache>
                <c:formatCode>0.000</c:formatCode>
                <c:ptCount val="11"/>
                <c:pt idx="0">
                  <c:v>6.1014396899999994</c:v>
                </c:pt>
                <c:pt idx="1">
                  <c:v>5.5025279299999994</c:v>
                </c:pt>
                <c:pt idx="2">
                  <c:v>10.52712534</c:v>
                </c:pt>
                <c:pt idx="3">
                  <c:v>13.199208469999999</c:v>
                </c:pt>
                <c:pt idx="4">
                  <c:v>10.460824799999999</c:v>
                </c:pt>
                <c:pt idx="5">
                  <c:v>18.459016699999999</c:v>
                </c:pt>
                <c:pt idx="6">
                  <c:v>25.671190509999999</c:v>
                </c:pt>
                <c:pt idx="7">
                  <c:v>26.13709729224</c:v>
                </c:pt>
                <c:pt idx="8">
                  <c:v>21.387010849140001</c:v>
                </c:pt>
                <c:pt idx="9">
                  <c:v>45.308053430000001</c:v>
                </c:pt>
                <c:pt idx="10">
                  <c:v>8.0016273000000009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A-499C-B259-5F80475F7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2017496"/>
        <c:axId val="592019136"/>
      </c:barChart>
      <c:catAx>
        <c:axId val="59201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92019136"/>
        <c:crosses val="autoZero"/>
        <c:auto val="1"/>
        <c:lblAlgn val="ctr"/>
        <c:lblOffset val="100"/>
        <c:noMultiLvlLbl val="0"/>
      </c:catAx>
      <c:valAx>
        <c:axId val="59201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9201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'output_priame dotácie'!$B$21</c:f>
              <c:strCache>
                <c:ptCount val="1"/>
                <c:pt idx="0">
                  <c:v>Výroba elektrickej energie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cat>
            <c:numRef>
              <c:f>'output_priame dotácie'!$C$20:$M$20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'output_priame dotácie'!$C$21:$M$21</c:f>
              <c:numCache>
                <c:formatCode>0.000</c:formatCode>
                <c:ptCount val="11"/>
                <c:pt idx="0">
                  <c:v>100.56968474</c:v>
                </c:pt>
                <c:pt idx="1">
                  <c:v>80.573541949999992</c:v>
                </c:pt>
                <c:pt idx="2">
                  <c:v>121.31968761</c:v>
                </c:pt>
                <c:pt idx="3">
                  <c:v>158.09216701999998</c:v>
                </c:pt>
                <c:pt idx="4">
                  <c:v>160.03135191999999</c:v>
                </c:pt>
                <c:pt idx="5">
                  <c:v>185.29099255</c:v>
                </c:pt>
                <c:pt idx="6">
                  <c:v>207.94141037</c:v>
                </c:pt>
                <c:pt idx="7">
                  <c:v>201.56885444384289</c:v>
                </c:pt>
                <c:pt idx="8">
                  <c:v>195.38521245908731</c:v>
                </c:pt>
                <c:pt idx="9">
                  <c:v>227.47515750000002</c:v>
                </c:pt>
                <c:pt idx="10">
                  <c:v>115.22125772000001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B-4820-BB2C-EFFE35E1433D}"/>
            </c:ext>
          </c:extLst>
        </c:ser>
        <c:ser>
          <c:idx val="1"/>
          <c:order val="1"/>
          <c:tx>
            <c:strRef>
              <c:f>'output_priame dotácie'!$B$22</c:f>
              <c:strCache>
                <c:ptCount val="1"/>
                <c:pt idx="0">
                  <c:v>Domácnosti</c:v>
                </c:pt>
              </c:strCache>
            </c:strRef>
          </c:tx>
          <c:spPr>
            <a:solidFill>
              <a:srgbClr val="6E6E6E"/>
            </a:solidFill>
            <a:ln>
              <a:noFill/>
            </a:ln>
            <a:effectLst/>
          </c:spPr>
          <c:invertIfNegative val="0"/>
          <c:cat>
            <c:numRef>
              <c:f>'output_priame dotácie'!$C$20:$M$20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'output_priame dotácie'!$C$22:$M$22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46.126915099999998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B-4820-BB2C-EFFE35E1433D}"/>
            </c:ext>
          </c:extLst>
        </c:ser>
        <c:ser>
          <c:idx val="2"/>
          <c:order val="2"/>
          <c:tx>
            <c:strRef>
              <c:f>'output_priame dotácie'!$B$23</c:f>
              <c:strCache>
                <c:ptCount val="1"/>
                <c:pt idx="0">
                  <c:v>Priemysel</c:v>
                </c:pt>
              </c:strCache>
            </c:strRef>
          </c:tx>
          <c:spPr>
            <a:solidFill>
              <a:srgbClr val="3296FF"/>
            </a:solidFill>
            <a:ln>
              <a:noFill/>
            </a:ln>
            <a:effectLst/>
          </c:spPr>
          <c:invertIfNegative val="0"/>
          <c:cat>
            <c:numRef>
              <c:f>'output_priame dotácie'!$C$20:$M$20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'output_priame dotácie'!$C$23:$M$23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1.9618326279052498</c:v>
                </c:pt>
                <c:pt idx="6">
                  <c:v>2.0559765072689702</c:v>
                </c:pt>
                <c:pt idx="7">
                  <c:v>10.135244833364364</c:v>
                </c:pt>
                <c:pt idx="8">
                  <c:v>9.6651878454983979</c:v>
                </c:pt>
                <c:pt idx="9">
                  <c:v>11.01682785434096</c:v>
                </c:pt>
                <c:pt idx="10">
                  <c:v>10.233862573707055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0B-4820-BB2C-EFFE35E14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1462704"/>
        <c:axId val="791457784"/>
      </c:barChart>
      <c:catAx>
        <c:axId val="79146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91457784"/>
        <c:crosses val="autoZero"/>
        <c:auto val="1"/>
        <c:lblAlgn val="ctr"/>
        <c:lblOffset val="100"/>
        <c:noMultiLvlLbl val="0"/>
      </c:catAx>
      <c:valAx>
        <c:axId val="79145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9146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'output daňové výdavky'!$B$20</c:f>
              <c:strCache>
                <c:ptCount val="1"/>
                <c:pt idx="0">
                  <c:v>Uhlie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cat>
            <c:numRef>
              <c:f>'output daňové výdavky'!$C$19:$M$19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'output daňové výdavky'!$C$20:$M$20</c:f>
              <c:numCache>
                <c:formatCode>0.000</c:formatCode>
                <c:ptCount val="11"/>
                <c:pt idx="0">
                  <c:v>35.462202047999995</c:v>
                </c:pt>
                <c:pt idx="1">
                  <c:v>82.383244443000009</c:v>
                </c:pt>
                <c:pt idx="2">
                  <c:v>81.641072645999998</c:v>
                </c:pt>
                <c:pt idx="3">
                  <c:v>73.338249383999994</c:v>
                </c:pt>
                <c:pt idx="4">
                  <c:v>73.074965247000009</c:v>
                </c:pt>
                <c:pt idx="5">
                  <c:v>73.227296428599999</c:v>
                </c:pt>
                <c:pt idx="6">
                  <c:v>69.653233374599992</c:v>
                </c:pt>
                <c:pt idx="7">
                  <c:v>74.827075973999996</c:v>
                </c:pt>
                <c:pt idx="8">
                  <c:v>62.349394743799998</c:v>
                </c:pt>
                <c:pt idx="9">
                  <c:v>50.951730982799994</c:v>
                </c:pt>
                <c:pt idx="10">
                  <c:v>62.606435852916889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A-4136-9586-893C9E6FA64C}"/>
            </c:ext>
          </c:extLst>
        </c:ser>
        <c:ser>
          <c:idx val="1"/>
          <c:order val="1"/>
          <c:tx>
            <c:strRef>
              <c:f>'output daňové výdavky'!$B$21</c:f>
              <c:strCache>
                <c:ptCount val="1"/>
                <c:pt idx="0">
                  <c:v>Zemný plyn</c:v>
                </c:pt>
              </c:strCache>
            </c:strRef>
          </c:tx>
          <c:spPr>
            <a:solidFill>
              <a:srgbClr val="6E6E6E"/>
            </a:solidFill>
            <a:ln>
              <a:noFill/>
            </a:ln>
            <a:effectLst/>
          </c:spPr>
          <c:invertIfNegative val="0"/>
          <c:cat>
            <c:numRef>
              <c:f>'output daňové výdavky'!$C$19:$M$19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'output daňové výdavky'!$C$21:$M$21</c:f>
              <c:numCache>
                <c:formatCode>0.000</c:formatCode>
                <c:ptCount val="11"/>
                <c:pt idx="0">
                  <c:v>54.413075100120004</c:v>
                </c:pt>
                <c:pt idx="1">
                  <c:v>51.644496879360005</c:v>
                </c:pt>
                <c:pt idx="2">
                  <c:v>51.027766984920007</c:v>
                </c:pt>
                <c:pt idx="3">
                  <c:v>42.953645226360003</c:v>
                </c:pt>
                <c:pt idx="4">
                  <c:v>46.662400506480004</c:v>
                </c:pt>
                <c:pt idx="5">
                  <c:v>50.436449312040004</c:v>
                </c:pt>
                <c:pt idx="6">
                  <c:v>53.24897866068001</c:v>
                </c:pt>
                <c:pt idx="7">
                  <c:v>55.03151102196</c:v>
                </c:pt>
                <c:pt idx="8">
                  <c:v>61.682877062399996</c:v>
                </c:pt>
                <c:pt idx="9">
                  <c:v>57.2044161942</c:v>
                </c:pt>
                <c:pt idx="10">
                  <c:v>62.575204355400011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A-4136-9586-893C9E6FA64C}"/>
            </c:ext>
          </c:extLst>
        </c:ser>
        <c:ser>
          <c:idx val="2"/>
          <c:order val="2"/>
          <c:tx>
            <c:strRef>
              <c:f>'output daňové výdavky'!$B$22</c:f>
              <c:strCache>
                <c:ptCount val="1"/>
                <c:pt idx="0">
                  <c:v>Elektrina</c:v>
                </c:pt>
              </c:strCache>
            </c:strRef>
          </c:tx>
          <c:spPr>
            <a:solidFill>
              <a:srgbClr val="3296FF"/>
            </a:solidFill>
            <a:ln>
              <a:noFill/>
            </a:ln>
            <a:effectLst/>
          </c:spPr>
          <c:invertIfNegative val="0"/>
          <c:cat>
            <c:numRef>
              <c:f>'output daňové výdavky'!$C$19:$M$19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'output daňové výdavky'!$C$22:$M$22</c:f>
              <c:numCache>
                <c:formatCode>0.000</c:formatCode>
                <c:ptCount val="11"/>
                <c:pt idx="0">
                  <c:v>3.7905002207606806</c:v>
                </c:pt>
                <c:pt idx="1">
                  <c:v>4.1614389916769374</c:v>
                </c:pt>
                <c:pt idx="2">
                  <c:v>3.7144453533678519</c:v>
                </c:pt>
                <c:pt idx="3">
                  <c:v>2.4286588421865103</c:v>
                </c:pt>
                <c:pt idx="4">
                  <c:v>2.4708356609044539</c:v>
                </c:pt>
                <c:pt idx="5">
                  <c:v>2.6496043611661215</c:v>
                </c:pt>
                <c:pt idx="6">
                  <c:v>2.9339813880071617</c:v>
                </c:pt>
                <c:pt idx="7">
                  <c:v>3.1489482511233611</c:v>
                </c:pt>
                <c:pt idx="8">
                  <c:v>3.1199887151216643</c:v>
                </c:pt>
                <c:pt idx="9">
                  <c:v>3.2541372419524697</c:v>
                </c:pt>
                <c:pt idx="10">
                  <c:v>3.5866143583923944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1A-4136-9586-893C9E6FA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667368"/>
        <c:axId val="195668024"/>
      </c:barChart>
      <c:catAx>
        <c:axId val="19566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5668024"/>
        <c:crosses val="autoZero"/>
        <c:auto val="1"/>
        <c:lblAlgn val="ctr"/>
        <c:lblOffset val="100"/>
        <c:noMultiLvlLbl val="0"/>
      </c:catAx>
      <c:valAx>
        <c:axId val="195668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5667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465666</xdr:colOff>
      <xdr:row>32</xdr:row>
      <xdr:rowOff>1588</xdr:rowOff>
    </xdr:from>
    <xdr:to>
      <xdr:col>15</xdr:col>
      <xdr:colOff>42334</xdr:colOff>
      <xdr:row>56</xdr:row>
      <xdr:rowOff>97896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1058334</xdr:colOff>
      <xdr:row>31</xdr:row>
      <xdr:rowOff>118003</xdr:rowOff>
    </xdr:from>
    <xdr:to>
      <xdr:col>28</xdr:col>
      <xdr:colOff>182563</xdr:colOff>
      <xdr:row>56</xdr:row>
      <xdr:rowOff>140229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294820</xdr:colOff>
      <xdr:row>59</xdr:row>
      <xdr:rowOff>166006</xdr:rowOff>
    </xdr:from>
    <xdr:to>
      <xdr:col>22</xdr:col>
      <xdr:colOff>390071</xdr:colOff>
      <xdr:row>96</xdr:row>
      <xdr:rowOff>81642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301624</xdr:colOff>
      <xdr:row>2</xdr:row>
      <xdr:rowOff>123824</xdr:rowOff>
    </xdr:from>
    <xdr:to>
      <xdr:col>18</xdr:col>
      <xdr:colOff>349249</xdr:colOff>
      <xdr:row>22</xdr:row>
      <xdr:rowOff>38099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24</xdr:row>
      <xdr:rowOff>113593</xdr:rowOff>
    </xdr:from>
    <xdr:to>
      <xdr:col>20</xdr:col>
      <xdr:colOff>592667</xdr:colOff>
      <xdr:row>38</xdr:row>
      <xdr:rowOff>183443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141111</xdr:colOff>
      <xdr:row>33</xdr:row>
      <xdr:rowOff>28223</xdr:rowOff>
    </xdr:from>
    <xdr:to>
      <xdr:col>14</xdr:col>
      <xdr:colOff>458611</xdr:colOff>
      <xdr:row>38</xdr:row>
      <xdr:rowOff>112888</xdr:rowOff>
    </xdr:to>
    <xdr:sp macro="" textlink="">
      <xdr:nvSpPr>
        <xdr:cNvPr id="4" name="BlokTextu 3"/>
        <xdr:cNvSpPr txBox="1"/>
      </xdr:nvSpPr>
      <xdr:spPr>
        <a:xfrm>
          <a:off x="8636000" y="6561667"/>
          <a:ext cx="317500" cy="1142999"/>
        </a:xfrm>
        <a:prstGeom prst="rect">
          <a:avLst/>
        </a:prstGeom>
        <a:noFill/>
        <a:ln w="28575" cmpd="sng">
          <a:solidFill>
            <a:srgbClr val="0032C8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k-SK" sz="1100"/>
        </a:p>
      </xdr:txBody>
    </xdr:sp>
    <xdr:clientData/>
  </xdr:twoCellAnchor>
  <xdr:twoCellAnchor>
    <xdr:from>
      <xdr:col>16</xdr:col>
      <xdr:colOff>338666</xdr:colOff>
      <xdr:row>33</xdr:row>
      <xdr:rowOff>77611</xdr:rowOff>
    </xdr:from>
    <xdr:to>
      <xdr:col>17</xdr:col>
      <xdr:colOff>98777</xdr:colOff>
      <xdr:row>38</xdr:row>
      <xdr:rowOff>146402</xdr:rowOff>
    </xdr:to>
    <xdr:sp macro="" textlink="">
      <xdr:nvSpPr>
        <xdr:cNvPr id="5" name="BlokTextu 4"/>
        <xdr:cNvSpPr txBox="1"/>
      </xdr:nvSpPr>
      <xdr:spPr>
        <a:xfrm>
          <a:off x="10047110" y="6611055"/>
          <a:ext cx="366889" cy="1127125"/>
        </a:xfrm>
        <a:prstGeom prst="rect">
          <a:avLst/>
        </a:prstGeom>
        <a:noFill/>
        <a:ln w="28575" cmpd="sng">
          <a:solidFill>
            <a:srgbClr val="0032C8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536574</xdr:colOff>
      <xdr:row>18</xdr:row>
      <xdr:rowOff>130175</xdr:rowOff>
    </xdr:from>
    <xdr:to>
      <xdr:col>11</xdr:col>
      <xdr:colOff>488950</xdr:colOff>
      <xdr:row>33</xdr:row>
      <xdr:rowOff>111125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23</xdr:row>
      <xdr:rowOff>130175</xdr:rowOff>
    </xdr:from>
    <xdr:to>
      <xdr:col>2</xdr:col>
      <xdr:colOff>219075</xdr:colOff>
      <xdr:row>38</xdr:row>
      <xdr:rowOff>111125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352425</xdr:colOff>
      <xdr:row>23</xdr:row>
      <xdr:rowOff>130175</xdr:rowOff>
    </xdr:from>
    <xdr:to>
      <xdr:col>9</xdr:col>
      <xdr:colOff>390525</xdr:colOff>
      <xdr:row>38</xdr:row>
      <xdr:rowOff>111125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1876424</xdr:colOff>
      <xdr:row>27</xdr:row>
      <xdr:rowOff>142874</xdr:rowOff>
    </xdr:from>
    <xdr:to>
      <xdr:col>8</xdr:col>
      <xdr:colOff>209549</xdr:colOff>
      <xdr:row>42</xdr:row>
      <xdr:rowOff>171449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219074</xdr:colOff>
      <xdr:row>27</xdr:row>
      <xdr:rowOff>123824</xdr:rowOff>
    </xdr:from>
    <xdr:to>
      <xdr:col>16</xdr:col>
      <xdr:colOff>488949</xdr:colOff>
      <xdr:row>42</xdr:row>
      <xdr:rowOff>177799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1654175</xdr:colOff>
      <xdr:row>26</xdr:row>
      <xdr:rowOff>92074</xdr:rowOff>
    </xdr:from>
    <xdr:to>
      <xdr:col>5</xdr:col>
      <xdr:colOff>587375</xdr:colOff>
      <xdr:row>44</xdr:row>
      <xdr:rowOff>152399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23636</xdr:colOff>
      <xdr:row>26</xdr:row>
      <xdr:rowOff>103363</xdr:rowOff>
    </xdr:from>
    <xdr:to>
      <xdr:col>14</xdr:col>
      <xdr:colOff>444500</xdr:colOff>
      <xdr:row>44</xdr:row>
      <xdr:rowOff>166510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sdg-tracker.org/sustainable-consumption-production" TargetMode="External"/><Relationship Id="rId1" Type="http://schemas.openxmlformats.org/officeDocument/2006/relationships/hyperlink" Target="https://ourworldindata.org/grapher/fossil-fuel-subsidies-gdp?region=Europe" TargetMode="External"/><Relationship Id="rId4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2C8"/>
  </sheetPr>
  <dimension ref="A1:F16"/>
  <sheetViews>
    <sheetView showGridLines="0" zoomScale="70" zoomScaleNormal="70" workbookViewId="0">
      <selection activeCell="C37" sqref="C37"/>
    </sheetView>
  </sheetViews>
  <sheetFormatPr defaultRowHeight="14.5" x14ac:dyDescent="0.35"/>
  <cols>
    <col min="1" max="1" width="21.81640625" bestFit="1" customWidth="1"/>
    <col min="2" max="2" width="71.453125" bestFit="1" customWidth="1"/>
    <col min="3" max="3" width="67.81640625" bestFit="1" customWidth="1"/>
  </cols>
  <sheetData>
    <row r="1" spans="1:6" ht="17" thickBot="1" x14ac:dyDescent="0.4">
      <c r="A1" s="164" t="s">
        <v>122</v>
      </c>
      <c r="B1" s="164"/>
      <c r="C1" s="164"/>
      <c r="D1" s="127"/>
      <c r="E1" s="127"/>
      <c r="F1" s="127"/>
    </row>
    <row r="2" spans="1:6" ht="16.5" x14ac:dyDescent="0.35">
      <c r="A2" s="128" t="s">
        <v>123</v>
      </c>
      <c r="B2" s="128" t="s">
        <v>126</v>
      </c>
      <c r="C2" s="128" t="s">
        <v>131</v>
      </c>
    </row>
    <row r="3" spans="1:6" ht="16.5" x14ac:dyDescent="0.45">
      <c r="A3" s="162" t="s">
        <v>124</v>
      </c>
      <c r="B3" s="130" t="s">
        <v>128</v>
      </c>
      <c r="C3" s="131" t="s">
        <v>125</v>
      </c>
    </row>
    <row r="4" spans="1:6" ht="16.5" x14ac:dyDescent="0.45">
      <c r="A4" s="163"/>
      <c r="B4" s="132" t="s">
        <v>129</v>
      </c>
      <c r="C4" s="133" t="s">
        <v>125</v>
      </c>
    </row>
    <row r="5" spans="1:6" ht="16.5" x14ac:dyDescent="0.45">
      <c r="A5" s="136" t="s">
        <v>127</v>
      </c>
      <c r="B5" s="134" t="s">
        <v>130</v>
      </c>
      <c r="C5" s="135" t="s">
        <v>132</v>
      </c>
    </row>
    <row r="6" spans="1:6" ht="16.5" x14ac:dyDescent="0.45">
      <c r="A6" s="162" t="s">
        <v>134</v>
      </c>
      <c r="B6" s="130" t="s">
        <v>153</v>
      </c>
      <c r="C6" s="131" t="s">
        <v>135</v>
      </c>
    </row>
    <row r="7" spans="1:6" ht="16.5" x14ac:dyDescent="0.45">
      <c r="A7" s="163"/>
      <c r="B7" s="132" t="s">
        <v>152</v>
      </c>
      <c r="C7" s="133" t="s">
        <v>154</v>
      </c>
    </row>
    <row r="8" spans="1:6" ht="16.5" x14ac:dyDescent="0.45">
      <c r="A8" s="136" t="s">
        <v>136</v>
      </c>
      <c r="B8" s="134" t="s">
        <v>139</v>
      </c>
      <c r="C8" s="135" t="s">
        <v>137</v>
      </c>
    </row>
    <row r="9" spans="1:6" ht="16.5" x14ac:dyDescent="0.45">
      <c r="A9" s="162" t="s">
        <v>138</v>
      </c>
      <c r="B9" s="130" t="s">
        <v>140</v>
      </c>
      <c r="C9" s="131" t="s">
        <v>142</v>
      </c>
    </row>
    <row r="10" spans="1:6" ht="16.5" x14ac:dyDescent="0.45">
      <c r="A10" s="163"/>
      <c r="B10" s="132" t="s">
        <v>141</v>
      </c>
      <c r="C10" s="133" t="s">
        <v>142</v>
      </c>
    </row>
    <row r="11" spans="1:6" ht="16.5" x14ac:dyDescent="0.45">
      <c r="A11" s="162" t="s">
        <v>143</v>
      </c>
      <c r="B11" s="130" t="s">
        <v>144</v>
      </c>
      <c r="C11" s="131" t="s">
        <v>146</v>
      </c>
    </row>
    <row r="12" spans="1:6" ht="16.5" x14ac:dyDescent="0.45">
      <c r="A12" s="163"/>
      <c r="B12" s="132" t="s">
        <v>145</v>
      </c>
      <c r="C12" s="133" t="s">
        <v>146</v>
      </c>
    </row>
    <row r="13" spans="1:6" ht="16.5" x14ac:dyDescent="0.45">
      <c r="A13" s="162" t="s">
        <v>147</v>
      </c>
      <c r="B13" s="130" t="s">
        <v>148</v>
      </c>
      <c r="C13" s="131" t="s">
        <v>150</v>
      </c>
    </row>
    <row r="14" spans="1:6" ht="16.5" x14ac:dyDescent="0.45">
      <c r="A14" s="163"/>
      <c r="B14" s="132" t="s">
        <v>149</v>
      </c>
      <c r="C14" s="133" t="s">
        <v>150</v>
      </c>
    </row>
    <row r="15" spans="1:6" ht="16.5" x14ac:dyDescent="0.45">
      <c r="A15" s="136" t="s">
        <v>133</v>
      </c>
      <c r="B15" s="134" t="s">
        <v>156</v>
      </c>
      <c r="C15" s="135" t="s">
        <v>151</v>
      </c>
    </row>
    <row r="16" spans="1:6" ht="36.65" customHeight="1" thickBot="1" x14ac:dyDescent="0.5">
      <c r="A16" s="137" t="s">
        <v>155</v>
      </c>
      <c r="B16" s="129" t="s">
        <v>157</v>
      </c>
      <c r="C16" s="129" t="s">
        <v>158</v>
      </c>
    </row>
  </sheetData>
  <mergeCells count="6">
    <mergeCell ref="A11:A12"/>
    <mergeCell ref="A13:A14"/>
    <mergeCell ref="A1:C1"/>
    <mergeCell ref="A3:A4"/>
    <mergeCell ref="A6:A7"/>
    <mergeCell ref="A9:A1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0A0A0"/>
  </sheetPr>
  <dimension ref="B1:K45"/>
  <sheetViews>
    <sheetView showGridLines="0" tabSelected="1" zoomScale="80" zoomScaleNormal="80" workbookViewId="0">
      <selection activeCell="B2" sqref="B2:J39"/>
    </sheetView>
  </sheetViews>
  <sheetFormatPr defaultRowHeight="14.5" x14ac:dyDescent="0.35"/>
  <cols>
    <col min="2" max="2" width="16" customWidth="1"/>
    <col min="3" max="3" width="16.26953125" customWidth="1"/>
    <col min="4" max="4" width="16.54296875" customWidth="1"/>
    <col min="5" max="5" width="24.7265625" customWidth="1"/>
    <col min="6" max="6" width="18.26953125" customWidth="1"/>
    <col min="7" max="7" width="15.36328125" customWidth="1"/>
    <col min="8" max="8" width="16.54296875" customWidth="1"/>
    <col min="9" max="9" width="67.90625" customWidth="1"/>
    <col min="10" max="11" width="13.453125" customWidth="1"/>
    <col min="12" max="12" width="14.453125" customWidth="1"/>
  </cols>
  <sheetData>
    <row r="1" spans="2:11" ht="15" thickBot="1" x14ac:dyDescent="0.4"/>
    <row r="2" spans="2:11" ht="17" thickBot="1" x14ac:dyDescent="0.5">
      <c r="B2" s="161" t="str">
        <f>Priorizácia!A3</f>
        <v>Druh dotácie</v>
      </c>
      <c r="C2" s="110" t="str">
        <f>Priorizácia!B3</f>
        <v>Forma podpory</v>
      </c>
      <c r="D2" s="110" t="str">
        <f>Priorizácia!C3</f>
        <v>Užívateľ výhod</v>
      </c>
      <c r="E2" s="110" t="str">
        <f>Priorizácia!D3</f>
        <v>Povinnnosť trvania</v>
      </c>
      <c r="F2" s="110" t="str">
        <f>Priorizácia!E3</f>
        <v>Druh paliva</v>
      </c>
      <c r="G2" s="110" t="str">
        <f>Priorizácia!F3</f>
        <v>Úspora PZE</v>
      </c>
      <c r="H2" s="110" t="str">
        <f>Priorizácia!G3</f>
        <v>Krížové dotácie</v>
      </c>
      <c r="I2" s="110" t="str">
        <f>Priorizácia!H3</f>
        <v>Forma dotácie</v>
      </c>
      <c r="J2" s="144" t="str">
        <f>Priorizácia!I3</f>
        <v>Priorita</v>
      </c>
      <c r="K2" s="138"/>
    </row>
    <row r="3" spans="2:11" ht="16.5" x14ac:dyDescent="0.45">
      <c r="B3" s="165" t="str">
        <f>Priorizácia!A4</f>
        <v>Priame dotácie</v>
      </c>
      <c r="C3" s="112" t="str">
        <f>Priorizácia!B4</f>
        <v>Priama</v>
      </c>
      <c r="D3" s="112" t="str">
        <f>Priorizácia!C4</f>
        <v>Producent</v>
      </c>
      <c r="E3" s="112" t="str">
        <f>Priorizácia!D4</f>
        <v>Závažné hospodárske škody</v>
      </c>
      <c r="F3" s="112" t="str">
        <f>Priorizácia!E4</f>
        <v>Uhlie</v>
      </c>
      <c r="G3" s="112" t="str">
        <f>Priorizácia!F4</f>
        <v>Nie</v>
      </c>
      <c r="H3" s="112" t="str">
        <f>Priorizácia!G4</f>
        <v>Nie</v>
      </c>
      <c r="I3" s="16" t="str">
        <f>Priorizácia!H4</f>
        <v>Dotácie pre výrobu elektrickej energie z domáceho uhlia (tzv. ENO)</v>
      </c>
      <c r="J3" s="148">
        <f t="shared" ref="J3:J39" ca="1" si="0">MIN(5,SUM($J3:$O3))</f>
        <v>5</v>
      </c>
    </row>
    <row r="4" spans="2:11" ht="16.5" x14ac:dyDescent="0.45">
      <c r="B4" s="166"/>
      <c r="C4" s="113" t="str">
        <f>Priorizácia!B5</f>
        <v>Nepriama</v>
      </c>
      <c r="D4" s="113" t="str">
        <f>Priorizácia!C5</f>
        <v>Producent</v>
      </c>
      <c r="E4" s="113" t="str">
        <f>Priorizácia!D5</f>
        <v>n/a</v>
      </c>
      <c r="F4" s="113" t="str">
        <f>Priorizácia!E5</f>
        <v>Uhlie</v>
      </c>
      <c r="G4" s="113" t="str">
        <f>Priorizácia!F5</f>
        <v>Áno</v>
      </c>
      <c r="H4" s="113" t="str">
        <f>Priorizácia!G5</f>
        <v>Nie</v>
      </c>
      <c r="I4" s="19" t="str">
        <f>Priorizácia!H5</f>
        <v>Doplatok na KVET</v>
      </c>
      <c r="J4" s="139">
        <f t="shared" ca="1" si="0"/>
        <v>2</v>
      </c>
    </row>
    <row r="5" spans="2:11" ht="16.5" x14ac:dyDescent="0.45">
      <c r="B5" s="166"/>
      <c r="C5" s="113" t="str">
        <f>Priorizácia!B6</f>
        <v>Nepriama</v>
      </c>
      <c r="D5" s="113" t="str">
        <f>Priorizácia!C6</f>
        <v>Producent</v>
      </c>
      <c r="E5" s="113" t="str">
        <f>Priorizácia!D6</f>
        <v>n/a</v>
      </c>
      <c r="F5" s="113" t="str">
        <f>Priorizácia!E6</f>
        <v>Zemný plyn</v>
      </c>
      <c r="G5" s="113" t="str">
        <f>Priorizácia!F6</f>
        <v>Áno</v>
      </c>
      <c r="H5" s="113" t="str">
        <f>Priorizácia!G6</f>
        <v>Nie</v>
      </c>
      <c r="I5" s="19" t="str">
        <f>Priorizácia!H6</f>
        <v>Doplatok na KVET</v>
      </c>
      <c r="J5" s="139">
        <f t="shared" ca="1" si="0"/>
        <v>3</v>
      </c>
    </row>
    <row r="6" spans="2:11" ht="16.5" x14ac:dyDescent="0.45">
      <c r="B6" s="166"/>
      <c r="C6" s="113" t="str">
        <f>Priorizácia!B7</f>
        <v>Nepriama</v>
      </c>
      <c r="D6" s="113" t="str">
        <f>Priorizácia!C7</f>
        <v>Producent</v>
      </c>
      <c r="E6" s="113" t="str">
        <f>Priorizácia!D7</f>
        <v>n/a</v>
      </c>
      <c r="F6" s="113" t="str">
        <f>Priorizácia!E7</f>
        <v>Fosílne palivo- mix</v>
      </c>
      <c r="G6" s="113" t="str">
        <f>Priorizácia!F7</f>
        <v>Áno</v>
      </c>
      <c r="H6" s="113" t="str">
        <f>Priorizácia!G7</f>
        <v>Nie</v>
      </c>
      <c r="I6" s="19" t="str">
        <f>Priorizácia!H7</f>
        <v>Doplatok na KVET</v>
      </c>
      <c r="J6" s="139">
        <f t="shared" ca="1" si="0"/>
        <v>2</v>
      </c>
    </row>
    <row r="7" spans="2:11" ht="16.5" x14ac:dyDescent="0.45">
      <c r="B7" s="166"/>
      <c r="C7" s="113" t="str">
        <f>Priorizácia!B8</f>
        <v>Priama</v>
      </c>
      <c r="D7" s="113" t="str">
        <f>Priorizácia!C8</f>
        <v>Spotrebiteľ P</v>
      </c>
      <c r="E7" s="113" t="str">
        <f>Priorizácia!D8</f>
        <v>n/a</v>
      </c>
      <c r="F7" s="113" t="str">
        <f>Priorizácia!E8</f>
        <v>Elektrická energia</v>
      </c>
      <c r="G7" s="113" t="str">
        <f>Priorizácia!F8</f>
        <v>Nie</v>
      </c>
      <c r="H7" s="113" t="str">
        <f>Priorizácia!G8</f>
        <v>Nie</v>
      </c>
      <c r="I7" s="19" t="str">
        <f>Priorizácia!H8</f>
        <v>Kompenzácie za TPS energeticky náročným podnikom</v>
      </c>
      <c r="J7" s="139">
        <f t="shared" ca="1" si="0"/>
        <v>2</v>
      </c>
    </row>
    <row r="8" spans="2:11" ht="17" thickBot="1" x14ac:dyDescent="0.5">
      <c r="B8" s="167"/>
      <c r="C8" s="114" t="str">
        <f>Priorizácia!B9</f>
        <v>Priama</v>
      </c>
      <c r="D8" s="114" t="str">
        <f>Priorizácia!C9</f>
        <v>Spotrebiteľ P</v>
      </c>
      <c r="E8" s="114" t="str">
        <f>Priorizácia!D9</f>
        <v>n/a</v>
      </c>
      <c r="F8" s="114" t="str">
        <f>Priorizácia!E9</f>
        <v>Elektrická energia</v>
      </c>
      <c r="G8" s="114" t="str">
        <f>Priorizácia!F9</f>
        <v>Nie</v>
      </c>
      <c r="H8" s="114" t="str">
        <f>Priorizácia!G9</f>
        <v>Nie</v>
      </c>
      <c r="I8" s="22" t="str">
        <f>Priorizácia!H9</f>
        <v>Kompenzácie nepriamych nákladov CO2</v>
      </c>
      <c r="J8" s="139">
        <f t="shared" ca="1" si="0"/>
        <v>2</v>
      </c>
    </row>
    <row r="9" spans="2:11" ht="16.5" x14ac:dyDescent="0.45">
      <c r="B9" s="165" t="str">
        <f>Priorizácia!A10</f>
        <v>Nepriame dotácie</v>
      </c>
      <c r="C9" s="112" t="str">
        <f>Priorizácia!B10</f>
        <v>Nepriama</v>
      </c>
      <c r="D9" s="112" t="str">
        <f>Priorizácia!C10</f>
        <v>Spotrebiteľ P</v>
      </c>
      <c r="E9" s="112" t="str">
        <f>Priorizácia!D10</f>
        <v>n/a</v>
      </c>
      <c r="F9" s="112" t="str">
        <f>Priorizácia!E10</f>
        <v>Elektrická energia</v>
      </c>
      <c r="G9" s="112" t="str">
        <f>Priorizácia!F10</f>
        <v>Nie</v>
      </c>
      <c r="H9" s="112" t="str">
        <f>Priorizácia!G10</f>
        <v>Áno</v>
      </c>
      <c r="I9" s="16" t="str">
        <f>Priorizácia!H10</f>
        <v>Sadzba odvodu do NJF (efektívna sadzba)</v>
      </c>
      <c r="J9" s="139">
        <f t="shared" ca="1" si="0"/>
        <v>2</v>
      </c>
    </row>
    <row r="10" spans="2:11" ht="16.5" x14ac:dyDescent="0.45">
      <c r="B10" s="166"/>
      <c r="C10" s="113" t="str">
        <f>Priorizácia!B11</f>
        <v>Nepriama</v>
      </c>
      <c r="D10" s="113" t="str">
        <f>Priorizácia!C11</f>
        <v>Spotrebiteľ P</v>
      </c>
      <c r="E10" s="113" t="str">
        <f>Priorizácia!D11</f>
        <v>n/a</v>
      </c>
      <c r="F10" s="113" t="str">
        <f>Priorizácia!E11</f>
        <v>Elektrická energia</v>
      </c>
      <c r="G10" s="113" t="str">
        <f>Priorizácia!F11</f>
        <v>Nie</v>
      </c>
      <c r="H10" s="113" t="str">
        <f>Priorizácia!G11</f>
        <v>Áno</v>
      </c>
      <c r="I10" s="19" t="str">
        <f>Priorizácia!H11</f>
        <v>Individuálna sadzba TPS</v>
      </c>
      <c r="J10" s="139">
        <f t="shared" ca="1" si="0"/>
        <v>2</v>
      </c>
    </row>
    <row r="11" spans="2:11" ht="16.5" x14ac:dyDescent="0.45">
      <c r="B11" s="166"/>
      <c r="C11" s="113" t="str">
        <f>Priorizácia!B12</f>
        <v>Nepriama</v>
      </c>
      <c r="D11" s="113" t="str">
        <f>Priorizácia!C12</f>
        <v>Spotrebiteľ P</v>
      </c>
      <c r="E11" s="113" t="str">
        <f>Priorizácia!D12</f>
        <v>n/a</v>
      </c>
      <c r="F11" s="113" t="str">
        <f>Priorizácia!E12</f>
        <v>Elektrická energia</v>
      </c>
      <c r="G11" s="113" t="str">
        <f>Priorizácia!F12</f>
        <v>Nie</v>
      </c>
      <c r="H11" s="113" t="str">
        <f>Priorizácia!G12</f>
        <v>Áno</v>
      </c>
      <c r="I11" s="19" t="str">
        <f>Priorizácia!H12</f>
        <v>Individuálna sadzba TSS</v>
      </c>
      <c r="J11" s="139">
        <f t="shared" ca="1" si="0"/>
        <v>2</v>
      </c>
    </row>
    <row r="12" spans="2:11" ht="16.5" x14ac:dyDescent="0.45">
      <c r="B12" s="166"/>
      <c r="C12" s="113" t="str">
        <f>Priorizácia!B13</f>
        <v>Nepriama</v>
      </c>
      <c r="D12" s="113" t="str">
        <f>Priorizácia!C13</f>
        <v>Spotrebiteľ P</v>
      </c>
      <c r="E12" s="113" t="str">
        <f>Priorizácia!D13</f>
        <v>n/a</v>
      </c>
      <c r="F12" s="113" t="str">
        <f>Priorizácia!E13</f>
        <v>Elektrická energia</v>
      </c>
      <c r="G12" s="113" t="str">
        <f>Priorizácia!F13</f>
        <v>Nie</v>
      </c>
      <c r="H12" s="113" t="str">
        <f>Priorizácia!G13</f>
        <v>Áno</v>
      </c>
      <c r="I12" s="19" t="str">
        <f>Priorizácia!H13</f>
        <v>Tarifa za rezervovanú kapacitu</v>
      </c>
      <c r="J12" s="139">
        <f t="shared" ca="1" si="0"/>
        <v>2</v>
      </c>
    </row>
    <row r="13" spans="2:11" ht="16.5" x14ac:dyDescent="0.45">
      <c r="B13" s="166"/>
      <c r="C13" s="113" t="str">
        <f>Priorizácia!B14</f>
        <v>Nepriama</v>
      </c>
      <c r="D13" s="113" t="str">
        <f>Priorizácia!C14</f>
        <v>Spotrebiteľ P</v>
      </c>
      <c r="E13" s="113" t="str">
        <f>Priorizácia!D14</f>
        <v>n/a</v>
      </c>
      <c r="F13" s="113" t="str">
        <f>Priorizácia!E14</f>
        <v>Elektrická energia</v>
      </c>
      <c r="G13" s="113" t="str">
        <f>Priorizácia!F14</f>
        <v>Nie</v>
      </c>
      <c r="H13" s="113" t="str">
        <f>Priorizácia!G14</f>
        <v>Áno</v>
      </c>
      <c r="I13" s="19" t="str">
        <f>Priorizácia!H14</f>
        <v>Tarifa za prenesenú elektrinu</v>
      </c>
      <c r="J13" s="139">
        <f t="shared" ca="1" si="0"/>
        <v>2</v>
      </c>
    </row>
    <row r="14" spans="2:11" ht="16.5" x14ac:dyDescent="0.45">
      <c r="B14" s="166"/>
      <c r="C14" s="113" t="str">
        <f>Priorizácia!B15</f>
        <v>Nepriama</v>
      </c>
      <c r="D14" s="113" t="str">
        <f>Priorizácia!C15</f>
        <v>Spotrebiteľ D</v>
      </c>
      <c r="E14" s="113" t="str">
        <f>Priorizácia!D15</f>
        <v>Závažné hospodárske škody</v>
      </c>
      <c r="F14" s="113" t="str">
        <f>Priorizácia!E15</f>
        <v>Elektrická energia</v>
      </c>
      <c r="G14" s="113" t="str">
        <f>Priorizácia!F15</f>
        <v>Nie</v>
      </c>
      <c r="H14" s="113" t="str">
        <f>Priorizácia!G15</f>
        <v>Nie</v>
      </c>
      <c r="I14" s="19" t="str">
        <f>Priorizácia!H15</f>
        <v>Regulované ceny elektriny</v>
      </c>
      <c r="J14" s="152">
        <f t="shared" ca="1" si="0"/>
        <v>5</v>
      </c>
    </row>
    <row r="15" spans="2:11" ht="16.5" x14ac:dyDescent="0.45">
      <c r="B15" s="166"/>
      <c r="C15" s="113" t="str">
        <f>Priorizácia!B16</f>
        <v>Nepriama</v>
      </c>
      <c r="D15" s="113" t="str">
        <f>Priorizácia!C16</f>
        <v>Spotrebiteľ D</v>
      </c>
      <c r="E15" s="113" t="str">
        <f>Priorizácia!D16</f>
        <v>Závažné hospodárske škody</v>
      </c>
      <c r="F15" s="113" t="str">
        <f>Priorizácia!E16</f>
        <v>Uhlie</v>
      </c>
      <c r="G15" s="113" t="str">
        <f>Priorizácia!F16</f>
        <v>Nie</v>
      </c>
      <c r="H15" s="113" t="str">
        <f>Priorizácia!G16</f>
        <v>Nie</v>
      </c>
      <c r="I15" s="19" t="str">
        <f>Priorizácia!H16</f>
        <v>Regulované ceny hnedého a čierneho uhlia</v>
      </c>
      <c r="J15" s="152">
        <f t="shared" ca="1" si="0"/>
        <v>5</v>
      </c>
    </row>
    <row r="16" spans="2:11" ht="16.5" x14ac:dyDescent="0.45">
      <c r="B16" s="166"/>
      <c r="C16" s="113" t="str">
        <f>Priorizácia!B17</f>
        <v>Nepriama</v>
      </c>
      <c r="D16" s="113" t="str">
        <f>Priorizácia!C17</f>
        <v>Spotrebiteľ D</v>
      </c>
      <c r="E16" s="113" t="str">
        <f>Priorizácia!D17</f>
        <v>Závažné hospodárske škody</v>
      </c>
      <c r="F16" s="113" t="str">
        <f>Priorizácia!E17</f>
        <v>Plyn</v>
      </c>
      <c r="G16" s="113" t="str">
        <f>Priorizácia!F17</f>
        <v>Nie</v>
      </c>
      <c r="H16" s="113" t="str">
        <f>Priorizácia!G17</f>
        <v>Nie</v>
      </c>
      <c r="I16" s="19" t="str">
        <f>Priorizácia!H17</f>
        <v>Regulované ceny zemného plynu</v>
      </c>
      <c r="J16" s="152">
        <f t="shared" ca="1" si="0"/>
        <v>5</v>
      </c>
    </row>
    <row r="17" spans="2:10" ht="17" thickBot="1" x14ac:dyDescent="0.5">
      <c r="B17" s="167"/>
      <c r="C17" s="114" t="str">
        <f>Priorizácia!B18</f>
        <v>Nepriama</v>
      </c>
      <c r="D17" s="114" t="str">
        <f>Priorizácia!C18</f>
        <v>Spotrebiteľ D</v>
      </c>
      <c r="E17" s="114" t="str">
        <f>Priorizácia!D18</f>
        <v>Závažné hospodárske škody</v>
      </c>
      <c r="F17" s="114" t="str">
        <f>Priorizácia!E18</f>
        <v>Fosílne palivo</v>
      </c>
      <c r="G17" s="114" t="str">
        <f>Priorizácia!F18</f>
        <v>Nie</v>
      </c>
      <c r="H17" s="114" t="str">
        <f>Priorizácia!G18</f>
        <v>Nie</v>
      </c>
      <c r="I17" s="22" t="str">
        <f>Priorizácia!H18</f>
        <v>Regulované ceny fosílnych palív v teple</v>
      </c>
      <c r="J17" s="152">
        <f t="shared" ca="1" si="0"/>
        <v>5</v>
      </c>
    </row>
    <row r="18" spans="2:10" ht="16.5" x14ac:dyDescent="0.45">
      <c r="B18" s="165" t="str">
        <f>Priorizácia!A19</f>
        <v>Daňové výdavky</v>
      </c>
      <c r="C18" s="112" t="str">
        <f>Priorizácia!B19</f>
        <v>Priama</v>
      </c>
      <c r="D18" s="112" t="str">
        <f>Priorizácia!C19</f>
        <v>Producent</v>
      </c>
      <c r="E18" s="112" t="str">
        <f>Priorizácia!D19</f>
        <v>n/a</v>
      </c>
      <c r="F18" s="112" t="str">
        <f>Priorizácia!E19</f>
        <v>Uhlie</v>
      </c>
      <c r="G18" s="112" t="str">
        <f>Priorizácia!F19</f>
        <v>Nie</v>
      </c>
      <c r="H18" s="112" t="str">
        <f>Priorizácia!G19</f>
        <v>Nie</v>
      </c>
      <c r="I18" s="16" t="str">
        <f>Priorizácia!H19</f>
        <v>Znížená sadzba za vydobyté nerasty</v>
      </c>
      <c r="J18" s="154">
        <f t="shared" ca="1" si="0"/>
        <v>0</v>
      </c>
    </row>
    <row r="19" spans="2:10" ht="16.5" x14ac:dyDescent="0.45">
      <c r="B19" s="166"/>
      <c r="C19" s="113" t="str">
        <f>Priorizácia!B20</f>
        <v>Priama</v>
      </c>
      <c r="D19" s="113" t="str">
        <f>Priorizácia!C20</f>
        <v>Spotrebiteľ P</v>
      </c>
      <c r="E19" s="113" t="str">
        <f>Priorizácia!D20</f>
        <v>Obligátorné</v>
      </c>
      <c r="F19" s="113" t="str">
        <f>Priorizácia!E20</f>
        <v>Uhlie</v>
      </c>
      <c r="G19" s="113" t="str">
        <f>Priorizácia!F20</f>
        <v>Nie</v>
      </c>
      <c r="H19" s="113" t="str">
        <f>Priorizácia!G20</f>
        <v>Nie</v>
      </c>
      <c r="I19" s="19" t="str">
        <f>Priorizácia!H20</f>
        <v>Daň z uhlia na technologcké procesy (a),b))</v>
      </c>
      <c r="J19" s="152">
        <f t="shared" ca="1" si="0"/>
        <v>5</v>
      </c>
    </row>
    <row r="20" spans="2:10" ht="16.5" x14ac:dyDescent="0.45">
      <c r="B20" s="166"/>
      <c r="C20" s="113" t="str">
        <f>Priorizácia!B21</f>
        <v>Priama</v>
      </c>
      <c r="D20" s="113" t="str">
        <f>Priorizácia!C21</f>
        <v>Spotrebiteľ P</v>
      </c>
      <c r="E20" s="113" t="str">
        <f>Priorizácia!D21</f>
        <v>Obligátorné</v>
      </c>
      <c r="F20" s="113" t="str">
        <f>Priorizácia!E21</f>
        <v>Uhlie</v>
      </c>
      <c r="G20" s="113" t="str">
        <f>Priorizácia!F21</f>
        <v>Nie</v>
      </c>
      <c r="H20" s="113" t="str">
        <f>Priorizácia!G21</f>
        <v>Nie</v>
      </c>
      <c r="I20" s="19" t="str">
        <f>Priorizácia!H21</f>
        <v>Daň z uhlia na prevádzkové, technologické a iné účely ( c), i))</v>
      </c>
      <c r="J20" s="152">
        <f t="shared" ca="1" si="0"/>
        <v>5</v>
      </c>
    </row>
    <row r="21" spans="2:10" ht="16.5" x14ac:dyDescent="0.45">
      <c r="B21" s="166"/>
      <c r="C21" s="113" t="str">
        <f>Priorizácia!B22</f>
        <v>Priama</v>
      </c>
      <c r="D21" s="113" t="str">
        <f>Priorizácia!C22</f>
        <v>Spotrebiteľ P</v>
      </c>
      <c r="E21" s="113" t="str">
        <f>Priorizácia!D22</f>
        <v>Fakultatívne</v>
      </c>
      <c r="F21" s="113" t="str">
        <f>Priorizácia!E22</f>
        <v>Uhlie</v>
      </c>
      <c r="G21" s="113" t="str">
        <f>Priorizácia!F22</f>
        <v>Nie</v>
      </c>
      <c r="H21" s="113" t="str">
        <f>Priorizácia!G22</f>
        <v>Nie</v>
      </c>
      <c r="I21" s="19" t="str">
        <f>Priorizácia!H22</f>
        <v>Daň z uhlia na riečnu a železničnú dopravu (g)</v>
      </c>
      <c r="J21" s="154">
        <f t="shared" ca="1" si="0"/>
        <v>0</v>
      </c>
    </row>
    <row r="22" spans="2:10" ht="16.5" x14ac:dyDescent="0.45">
      <c r="B22" s="166"/>
      <c r="C22" s="113" t="str">
        <f>Priorizácia!B23</f>
        <v>Priama</v>
      </c>
      <c r="D22" s="113" t="str">
        <f>Priorizácia!C23</f>
        <v>Spotrebiteľ D</v>
      </c>
      <c r="E22" s="113" t="str">
        <f>Priorizácia!D23</f>
        <v>Fakultatívne</v>
      </c>
      <c r="F22" s="113" t="str">
        <f>Priorizácia!E23</f>
        <v>Uhlie</v>
      </c>
      <c r="G22" s="113" t="str">
        <f>Priorizácia!F23</f>
        <v>Nie</v>
      </c>
      <c r="H22" s="113" t="str">
        <f>Priorizácia!G23</f>
        <v>Nie</v>
      </c>
      <c r="I22" s="19" t="str">
        <f>Priorizácia!H23</f>
        <v>Daň z uhlia pre koncového odberateľa uhlia v domácnosti (h)</v>
      </c>
      <c r="J22" s="154">
        <f t="shared" ca="1" si="0"/>
        <v>1</v>
      </c>
    </row>
    <row r="23" spans="2:10" ht="16.5" x14ac:dyDescent="0.45">
      <c r="B23" s="166"/>
      <c r="C23" s="113" t="str">
        <f>Priorizácia!B24</f>
        <v>Priama</v>
      </c>
      <c r="D23" s="113" t="str">
        <f>Priorizácia!C24</f>
        <v>Producent</v>
      </c>
      <c r="E23" s="113" t="str">
        <f>Priorizácia!D24</f>
        <v>Obligátorné</v>
      </c>
      <c r="F23" s="113" t="str">
        <f>Priorizácia!E24</f>
        <v>Uhlie</v>
      </c>
      <c r="G23" s="113" t="str">
        <f>Priorizácia!F24</f>
        <v>Nie</v>
      </c>
      <c r="H23" s="113" t="str">
        <f>Priorizácia!G24</f>
        <v>Nie</v>
      </c>
      <c r="I23" s="19" t="str">
        <f>Priorizácia!H24</f>
        <v>Daň z uhlia na výrobu koksu a polokoksu (f)</v>
      </c>
      <c r="J23" s="152">
        <f t="shared" ca="1" si="0"/>
        <v>5</v>
      </c>
    </row>
    <row r="24" spans="2:10" ht="16.5" x14ac:dyDescent="0.45">
      <c r="B24" s="166"/>
      <c r="C24" s="113" t="str">
        <f>Priorizácia!B25</f>
        <v>Priama</v>
      </c>
      <c r="D24" s="113" t="str">
        <f>Priorizácia!C25</f>
        <v>Producent</v>
      </c>
      <c r="E24" s="113" t="str">
        <f>Priorizácia!D25</f>
        <v>Fakultatívne</v>
      </c>
      <c r="F24" s="113" t="str">
        <f>Priorizácia!E25</f>
        <v>Uhlie</v>
      </c>
      <c r="G24" s="113" t="str">
        <f>Priorizácia!F25</f>
        <v>Áno</v>
      </c>
      <c r="H24" s="113" t="str">
        <f>Priorizácia!G25</f>
        <v>Nie</v>
      </c>
      <c r="I24" s="19" t="str">
        <f>Priorizácia!H25</f>
        <v>Daň z uhlia na KVET (d)</v>
      </c>
      <c r="J24" s="139">
        <f t="shared" ca="1" si="0"/>
        <v>2</v>
      </c>
    </row>
    <row r="25" spans="2:10" ht="16.5" x14ac:dyDescent="0.45">
      <c r="B25" s="166"/>
      <c r="C25" s="113" t="str">
        <f>Priorizácia!B26</f>
        <v>Priama</v>
      </c>
      <c r="D25" s="113" t="str">
        <f>Priorizácia!C26</f>
        <v>Producent</v>
      </c>
      <c r="E25" s="113" t="str">
        <f>Priorizácia!D26</f>
        <v>Fakultatívne</v>
      </c>
      <c r="F25" s="113" t="str">
        <f>Priorizácia!E26</f>
        <v>Uhlie</v>
      </c>
      <c r="G25" s="113" t="str">
        <f>Priorizácia!F26</f>
        <v>Nie</v>
      </c>
      <c r="H25" s="113" t="str">
        <f>Priorizácia!G26</f>
        <v>Nie</v>
      </c>
      <c r="I25" s="19" t="str">
        <f>Priorizácia!H26</f>
        <v>Daň z uhlia na výrobu elektriny ( e )</v>
      </c>
      <c r="J25" s="154">
        <f t="shared" ca="1" si="0"/>
        <v>0</v>
      </c>
    </row>
    <row r="26" spans="2:10" ht="16.5" x14ac:dyDescent="0.45">
      <c r="B26" s="166"/>
      <c r="C26" s="113" t="str">
        <f>Priorizácia!B27</f>
        <v>Priama</v>
      </c>
      <c r="D26" s="113" t="str">
        <f>Priorizácia!C27</f>
        <v>Spotrebiteľ P</v>
      </c>
      <c r="E26" s="113" t="str">
        <f>Priorizácia!D27</f>
        <v>Obligátorné</v>
      </c>
      <c r="F26" s="113" t="str">
        <f>Priorizácia!E27</f>
        <v>Zemný plyn</v>
      </c>
      <c r="G26" s="113" t="str">
        <f>Priorizácia!F27</f>
        <v>Nie</v>
      </c>
      <c r="H26" s="113" t="str">
        <f>Priorizácia!G27</f>
        <v>Nie</v>
      </c>
      <c r="I26" s="19" t="str">
        <f>Priorizácia!H27</f>
        <v>Daň zo zemného plynu na technologické procesy (a), b))</v>
      </c>
      <c r="J26" s="152">
        <f t="shared" ca="1" si="0"/>
        <v>5</v>
      </c>
    </row>
    <row r="27" spans="2:10" ht="16.5" x14ac:dyDescent="0.45">
      <c r="B27" s="166"/>
      <c r="C27" s="113" t="str">
        <f>Priorizácia!B28</f>
        <v>Priama</v>
      </c>
      <c r="D27" s="113" t="str">
        <f>Priorizácia!C28</f>
        <v>Spotrebiteľ P</v>
      </c>
      <c r="E27" s="113" t="str">
        <f>Priorizácia!D28</f>
        <v>Obligátorné</v>
      </c>
      <c r="F27" s="113" t="str">
        <f>Priorizácia!E28</f>
        <v>Zemný plyn</v>
      </c>
      <c r="G27" s="113" t="str">
        <f>Priorizácia!F28</f>
        <v>Nie</v>
      </c>
      <c r="H27" s="113" t="str">
        <f>Priorizácia!G28</f>
        <v>Nie</v>
      </c>
      <c r="I27" s="19" t="str">
        <f>Priorizácia!H28</f>
        <v>Daň zo zemného plynu na prevádzkové, technologické a iné účely (c ), g))</v>
      </c>
      <c r="J27" s="152">
        <f t="shared" ca="1" si="0"/>
        <v>5</v>
      </c>
    </row>
    <row r="28" spans="2:10" ht="16.5" x14ac:dyDescent="0.45">
      <c r="B28" s="166"/>
      <c r="C28" s="113" t="str">
        <f>Priorizácia!B29</f>
        <v>Priama</v>
      </c>
      <c r="D28" s="113" t="str">
        <f>Priorizácia!C29</f>
        <v>Spotrebiteľ P</v>
      </c>
      <c r="E28" s="113" t="str">
        <f>Priorizácia!D29</f>
        <v>Fakultatívne</v>
      </c>
      <c r="F28" s="113" t="str">
        <f>Priorizácia!E29</f>
        <v>Zemný plyn</v>
      </c>
      <c r="G28" s="113" t="str">
        <f>Priorizácia!F29</f>
        <v>Nie</v>
      </c>
      <c r="H28" s="113" t="str">
        <f>Priorizácia!G29</f>
        <v>Nie</v>
      </c>
      <c r="I28" s="19" t="str">
        <f>Priorizácia!H29</f>
        <v>Daň zo zemného plynu na železničnú dopravu (h)</v>
      </c>
      <c r="J28" s="154">
        <f t="shared" ca="1" si="0"/>
        <v>1</v>
      </c>
    </row>
    <row r="29" spans="2:10" ht="16.5" x14ac:dyDescent="0.45">
      <c r="B29" s="166"/>
      <c r="C29" s="113" t="str">
        <f>Priorizácia!B30</f>
        <v>Priama</v>
      </c>
      <c r="D29" s="113" t="str">
        <f>Priorizácia!C30</f>
        <v>Spotrebiteľ D</v>
      </c>
      <c r="E29" s="113" t="str">
        <f>Priorizácia!D30</f>
        <v>Fakultatívne</v>
      </c>
      <c r="F29" s="113" t="str">
        <f>Priorizácia!E30</f>
        <v>Zemný plyn</v>
      </c>
      <c r="G29" s="113" t="str">
        <f>Priorizácia!F30</f>
        <v>Nie</v>
      </c>
      <c r="H29" s="113" t="str">
        <f>Priorizácia!G30</f>
        <v>Nie</v>
      </c>
      <c r="I29" s="19" t="str">
        <f>Priorizácia!H30</f>
        <v>Daň zo zemného plynu koncovým odberateľom v domácnosti (f)</v>
      </c>
      <c r="J29" s="139">
        <f t="shared" ca="1" si="0"/>
        <v>2</v>
      </c>
    </row>
    <row r="30" spans="2:10" ht="16.5" x14ac:dyDescent="0.45">
      <c r="B30" s="166"/>
      <c r="C30" s="113" t="str">
        <f>Priorizácia!B31</f>
        <v>Priama</v>
      </c>
      <c r="D30" s="113" t="str">
        <f>Priorizácia!C31</f>
        <v>Producent</v>
      </c>
      <c r="E30" s="113" t="str">
        <f>Priorizácia!D31</f>
        <v>Obligátorné</v>
      </c>
      <c r="F30" s="113" t="str">
        <f>Priorizácia!E31</f>
        <v>Zemný plyn</v>
      </c>
      <c r="G30" s="113" t="str">
        <f>Priorizácia!F31</f>
        <v>Nie</v>
      </c>
      <c r="H30" s="113" t="str">
        <f>Priorizácia!G31</f>
        <v>Nie</v>
      </c>
      <c r="I30" s="19" t="str">
        <f>Priorizácia!H31</f>
        <v>Daň zo zemného plynu na výrobu elektriny ( e )</v>
      </c>
      <c r="J30" s="152">
        <f t="shared" ca="1" si="0"/>
        <v>5</v>
      </c>
    </row>
    <row r="31" spans="2:10" ht="16.5" x14ac:dyDescent="0.45">
      <c r="B31" s="166"/>
      <c r="C31" s="113" t="str">
        <f>Priorizácia!B32</f>
        <v>Priama</v>
      </c>
      <c r="D31" s="113" t="str">
        <f>Priorizácia!C32</f>
        <v>Producent</v>
      </c>
      <c r="E31" s="113" t="str">
        <f>Priorizácia!D32</f>
        <v>Fakultatívne</v>
      </c>
      <c r="F31" s="113" t="str">
        <f>Priorizácia!E32</f>
        <v>Zemný plyn</v>
      </c>
      <c r="G31" s="113" t="str">
        <f>Priorizácia!F32</f>
        <v>Áno</v>
      </c>
      <c r="H31" s="113" t="str">
        <f>Priorizácia!G32</f>
        <v>Nie</v>
      </c>
      <c r="I31" s="19" t="str">
        <f>Priorizácia!H32</f>
        <v>Daň zo zemného plynu na KVET (d)</v>
      </c>
      <c r="J31" s="139">
        <f t="shared" ca="1" si="0"/>
        <v>2</v>
      </c>
    </row>
    <row r="32" spans="2:10" ht="16.5" x14ac:dyDescent="0.45">
      <c r="B32" s="166"/>
      <c r="C32" s="113" t="str">
        <f>Priorizácia!B33</f>
        <v>Priama</v>
      </c>
      <c r="D32" s="113" t="str">
        <f>Priorizácia!C33</f>
        <v>Spotrebiteľ P</v>
      </c>
      <c r="E32" s="113" t="str">
        <f>Priorizácia!D33</f>
        <v>Obligátorné</v>
      </c>
      <c r="F32" s="113" t="str">
        <f>Priorizácia!E33</f>
        <v>Elektrická energia</v>
      </c>
      <c r="G32" s="113" t="str">
        <f>Priorizácia!F33</f>
        <v>Nie</v>
      </c>
      <c r="H32" s="113" t="str">
        <f>Priorizácia!G33</f>
        <v>Nie</v>
      </c>
      <c r="I32" s="19" t="str">
        <f>Priorizácia!H33</f>
        <v>Daň z elektriny na technologické procesy (a), b))</v>
      </c>
      <c r="J32" s="139">
        <f t="shared" ca="1" si="0"/>
        <v>5</v>
      </c>
    </row>
    <row r="33" spans="2:10" ht="16.5" x14ac:dyDescent="0.45">
      <c r="B33" s="166"/>
      <c r="C33" s="113" t="str">
        <f>Priorizácia!B34</f>
        <v>Priama</v>
      </c>
      <c r="D33" s="113" t="str">
        <f>Priorizácia!C34</f>
        <v>Spotrebiteľ P</v>
      </c>
      <c r="E33" s="113" t="str">
        <f>Priorizácia!D34</f>
        <v>Obligátorné</v>
      </c>
      <c r="F33" s="113" t="str">
        <f>Priorizácia!E34</f>
        <v>Elektrická energia</v>
      </c>
      <c r="G33" s="113" t="str">
        <f>Priorizácia!F34</f>
        <v>Nie</v>
      </c>
      <c r="H33" s="113" t="str">
        <f>Priorizácia!G34</f>
        <v>Nie</v>
      </c>
      <c r="I33" s="19" t="str">
        <f>Priorizácia!H34</f>
        <v>Daň z lektriny na výrobu výrobkov s viac ako 50 % podielom na nákladoch (c )</v>
      </c>
      <c r="J33" s="152">
        <f t="shared" ca="1" si="0"/>
        <v>5</v>
      </c>
    </row>
    <row r="34" spans="2:10" ht="16.5" x14ac:dyDescent="0.45">
      <c r="B34" s="166"/>
      <c r="C34" s="113" t="str">
        <f>Priorizácia!B35</f>
        <v>Priama</v>
      </c>
      <c r="D34" s="113" t="str">
        <f>Priorizácia!C35</f>
        <v>Spotrebiteľ P</v>
      </c>
      <c r="E34" s="113" t="str">
        <f>Priorizácia!D35</f>
        <v>Fakultatívne</v>
      </c>
      <c r="F34" s="113" t="str">
        <f>Priorizácia!E35</f>
        <v>Elektrická energia</v>
      </c>
      <c r="G34" s="113" t="str">
        <f>Priorizácia!F35</f>
        <v>Áno</v>
      </c>
      <c r="H34" s="113" t="str">
        <f>Priorizácia!G35</f>
        <v>Nie</v>
      </c>
      <c r="I34" s="19" t="str">
        <f>Priorizácia!H35</f>
        <v>Daň z elektriny na KVET (g)</v>
      </c>
      <c r="J34" s="139">
        <f t="shared" ca="1" si="0"/>
        <v>4</v>
      </c>
    </row>
    <row r="35" spans="2:10" ht="16.5" x14ac:dyDescent="0.45">
      <c r="B35" s="166"/>
      <c r="C35" s="113" t="str">
        <f>Priorizácia!B36</f>
        <v>Priama</v>
      </c>
      <c r="D35" s="113" t="str">
        <f>Priorizácia!C36</f>
        <v>Spotrebiteľ P</v>
      </c>
      <c r="E35" s="113" t="str">
        <f>Priorizácia!D36</f>
        <v>Fakultatívne</v>
      </c>
      <c r="F35" s="113" t="str">
        <f>Priorizácia!E36</f>
        <v>Elektrická energia</v>
      </c>
      <c r="G35" s="113" t="str">
        <f>Priorizácia!F36</f>
        <v>Nie</v>
      </c>
      <c r="H35" s="113" t="str">
        <f>Priorizácia!G36</f>
        <v>Nie</v>
      </c>
      <c r="I35" s="19" t="str">
        <f>Priorizácia!H36</f>
        <v>Daň z elektriny na prepravu osôb (h)</v>
      </c>
      <c r="J35" s="139">
        <f t="shared" ca="1" si="0"/>
        <v>2</v>
      </c>
    </row>
    <row r="36" spans="2:10" ht="16.5" x14ac:dyDescent="0.45">
      <c r="B36" s="166"/>
      <c r="C36" s="113" t="str">
        <f>Priorizácia!B37</f>
        <v>Priama</v>
      </c>
      <c r="D36" s="113" t="str">
        <f>Priorizácia!C37</f>
        <v>Spotrebiteľ D</v>
      </c>
      <c r="E36" s="113" t="str">
        <f>Priorizácia!D37</f>
        <v>Fakultatívne</v>
      </c>
      <c r="F36" s="113" t="str">
        <f>Priorizácia!E37</f>
        <v>Elektrická energia</v>
      </c>
      <c r="G36" s="113" t="str">
        <f>Priorizácia!F37</f>
        <v>Nie</v>
      </c>
      <c r="H36" s="113" t="str">
        <f>Priorizácia!G37</f>
        <v>Nie</v>
      </c>
      <c r="I36" s="19" t="str">
        <f>Priorizácia!H37</f>
        <v>Daň z elektriny koncovým odberateľom v domácnosti (j)</v>
      </c>
      <c r="J36" s="139">
        <f t="shared" ca="1" si="0"/>
        <v>3</v>
      </c>
    </row>
    <row r="37" spans="2:10" ht="16.5" x14ac:dyDescent="0.45">
      <c r="B37" s="166"/>
      <c r="C37" s="113" t="str">
        <f>Priorizácia!B38</f>
        <v>Priama</v>
      </c>
      <c r="D37" s="113" t="str">
        <f>Priorizácia!C38</f>
        <v>Producent</v>
      </c>
      <c r="E37" s="113" t="str">
        <f>Priorizácia!D38</f>
        <v>Obligátorné</v>
      </c>
      <c r="F37" s="113" t="str">
        <f>Priorizácia!E38</f>
        <v>Elektrická energia</v>
      </c>
      <c r="G37" s="113" t="str">
        <f>Priorizácia!F38</f>
        <v>Nie</v>
      </c>
      <c r="H37" s="113" t="str">
        <f>Priorizácia!G38</f>
        <v>Nie</v>
      </c>
      <c r="I37" s="19" t="str">
        <f>Priorizácia!H38</f>
        <v>Daň z elektriny na výrobu elektriny (d)</v>
      </c>
      <c r="J37" s="152">
        <f t="shared" ca="1" si="0"/>
        <v>5</v>
      </c>
    </row>
    <row r="38" spans="2:10" ht="16.5" x14ac:dyDescent="0.45">
      <c r="B38" s="166"/>
      <c r="C38" s="113" t="str">
        <f>Priorizácia!B39</f>
        <v>Priama</v>
      </c>
      <c r="D38" s="113" t="str">
        <f>Priorizácia!C39</f>
        <v>Producent</v>
      </c>
      <c r="E38" s="113" t="str">
        <f>Priorizácia!D39</f>
        <v>Fakultatívne</v>
      </c>
      <c r="F38" s="113" t="str">
        <f>Priorizácia!E39</f>
        <v>Elektrická energia</v>
      </c>
      <c r="G38" s="113" t="str">
        <f>Priorizácia!F39</f>
        <v>Áno</v>
      </c>
      <c r="H38" s="113" t="str">
        <f>Priorizácia!G39</f>
        <v>Nie</v>
      </c>
      <c r="I38" s="19" t="str">
        <f>Priorizácia!H39</f>
        <v>Daň z elektriny na KVET (f)</v>
      </c>
      <c r="J38" s="139">
        <f t="shared" ca="1" si="0"/>
        <v>4</v>
      </c>
    </row>
    <row r="39" spans="2:10" ht="17" thickBot="1" x14ac:dyDescent="0.5">
      <c r="B39" s="167"/>
      <c r="C39" s="114" t="str">
        <f>Priorizácia!B40</f>
        <v>Priama</v>
      </c>
      <c r="D39" s="114" t="str">
        <f>Priorizácia!C40</f>
        <v>Producent</v>
      </c>
      <c r="E39" s="114" t="str">
        <f>Priorizácia!D40</f>
        <v>Fakultatívne</v>
      </c>
      <c r="F39" s="114" t="str">
        <f>Priorizácia!E40</f>
        <v>Elektrická energia</v>
      </c>
      <c r="G39" s="114" t="str">
        <f>Priorizácia!F40</f>
        <v>Nie</v>
      </c>
      <c r="H39" s="114" t="str">
        <f>Priorizácia!G40</f>
        <v>Nie</v>
      </c>
      <c r="I39" s="22" t="str">
        <f>Priorizácia!H40</f>
        <v>Daň z elektriny na elektrinu vyrobenú na palube lode na prepravu osôb (i)</v>
      </c>
      <c r="J39" s="158">
        <f t="shared" ca="1" si="0"/>
        <v>2</v>
      </c>
    </row>
    <row r="40" spans="2:10" x14ac:dyDescent="0.35">
      <c r="B40" s="160"/>
    </row>
    <row r="41" spans="2:10" x14ac:dyDescent="0.35">
      <c r="B41" s="160"/>
    </row>
    <row r="42" spans="2:10" x14ac:dyDescent="0.35">
      <c r="B42" s="160"/>
    </row>
    <row r="43" spans="2:10" x14ac:dyDescent="0.35">
      <c r="B43" s="160"/>
    </row>
    <row r="44" spans="2:10" x14ac:dyDescent="0.35">
      <c r="B44" s="160"/>
    </row>
    <row r="45" spans="2:10" x14ac:dyDescent="0.35">
      <c r="B45" s="160"/>
    </row>
  </sheetData>
  <mergeCells count="3">
    <mergeCell ref="B18:B39"/>
    <mergeCell ref="B3:B8"/>
    <mergeCell ref="B9:B17"/>
  </mergeCells>
  <conditionalFormatting sqref="J3:J39">
    <cfRule type="cellIs" dxfId="6" priority="1" operator="equal">
      <formula>2</formula>
    </cfRule>
    <cfRule type="cellIs" dxfId="5" priority="2" operator="equal">
      <formula>4</formula>
    </cfRule>
    <cfRule type="cellIs" dxfId="4" priority="3" operator="equal">
      <formula>3</formula>
    </cfRule>
    <cfRule type="cellIs" dxfId="3" priority="4" operator="equal">
      <formula>2</formula>
    </cfRule>
    <cfRule type="cellIs" dxfId="2" priority="5" operator="equal">
      <formula>1</formula>
    </cfRule>
    <cfRule type="cellIs" dxfId="1" priority="6" operator="equal">
      <formula>0</formula>
    </cfRule>
    <cfRule type="cellIs" dxfId="0" priority="7" operator="equal">
      <formula>5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="90" zoomScaleNormal="90" workbookViewId="0">
      <selection activeCell="M6" sqref="M6"/>
    </sheetView>
  </sheetViews>
  <sheetFormatPr defaultRowHeight="14.5" x14ac:dyDescent="0.35"/>
  <cols>
    <col min="1" max="1" width="56.81640625" bestFit="1" customWidth="1"/>
    <col min="2" max="2" width="21.1796875" customWidth="1"/>
    <col min="14" max="14" width="11.1796875" bestFit="1" customWidth="1"/>
  </cols>
  <sheetData>
    <row r="1" spans="1:13" ht="15" thickBot="1" x14ac:dyDescent="0.4"/>
    <row r="2" spans="1:13" ht="17" thickBot="1" x14ac:dyDescent="0.5">
      <c r="A2" s="5"/>
      <c r="B2" s="5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2">
        <v>2021</v>
      </c>
    </row>
    <row r="3" spans="1:13" ht="16.5" x14ac:dyDescent="0.45">
      <c r="A3" s="10" t="s">
        <v>0</v>
      </c>
      <c r="B3" s="10" t="s">
        <v>17</v>
      </c>
      <c r="C3" s="28">
        <v>70.63</v>
      </c>
      <c r="D3" s="28">
        <v>52.15</v>
      </c>
      <c r="E3" s="28">
        <v>70.45</v>
      </c>
      <c r="F3" s="28">
        <v>92.94</v>
      </c>
      <c r="G3" s="28">
        <v>94.49</v>
      </c>
      <c r="H3" s="28">
        <v>95.46</v>
      </c>
      <c r="I3" s="28">
        <v>95.41</v>
      </c>
      <c r="J3" s="28">
        <v>106.159834</v>
      </c>
      <c r="K3" s="28">
        <v>115.73781200000001</v>
      </c>
      <c r="L3" s="28">
        <v>109.908</v>
      </c>
      <c r="M3" s="116">
        <v>87.128465000000006</v>
      </c>
    </row>
    <row r="4" spans="1:13" ht="16.5" x14ac:dyDescent="0.45">
      <c r="A4" s="10" t="s">
        <v>1</v>
      </c>
      <c r="B4" s="10" t="s">
        <v>19</v>
      </c>
      <c r="C4" s="28"/>
      <c r="D4" s="28"/>
      <c r="E4" s="28"/>
      <c r="F4" s="28"/>
      <c r="G4" s="28">
        <v>46.126915099999998</v>
      </c>
      <c r="H4" s="28"/>
      <c r="I4" s="28"/>
      <c r="J4" s="28"/>
      <c r="K4" s="28"/>
      <c r="L4" s="28"/>
      <c r="M4" s="29"/>
    </row>
    <row r="5" spans="1:13" ht="16.5" x14ac:dyDescent="0.45">
      <c r="A5" s="10" t="s">
        <v>2</v>
      </c>
      <c r="B5" s="10" t="s">
        <v>18</v>
      </c>
      <c r="C5" s="28"/>
      <c r="D5" s="28"/>
      <c r="E5" s="28"/>
      <c r="F5" s="28"/>
      <c r="G5" s="28"/>
      <c r="H5" s="28"/>
      <c r="I5" s="28"/>
      <c r="J5" s="28">
        <v>40</v>
      </c>
      <c r="K5" s="28">
        <v>39.85</v>
      </c>
      <c r="L5" s="28">
        <v>39.99</v>
      </c>
      <c r="M5" s="29">
        <v>37.999980549999997</v>
      </c>
    </row>
    <row r="6" spans="1:13" ht="17" thickBot="1" x14ac:dyDescent="0.5">
      <c r="A6" s="13" t="s">
        <v>16</v>
      </c>
      <c r="B6" s="13" t="s">
        <v>18</v>
      </c>
      <c r="C6" s="30"/>
      <c r="D6" s="30"/>
      <c r="E6" s="30"/>
      <c r="F6" s="30"/>
      <c r="G6" s="30"/>
      <c r="H6" s="30">
        <v>10</v>
      </c>
      <c r="I6" s="30">
        <v>10</v>
      </c>
      <c r="J6" s="30">
        <v>6</v>
      </c>
      <c r="K6" s="30">
        <v>4</v>
      </c>
      <c r="L6" s="30">
        <v>11</v>
      </c>
      <c r="M6" s="62">
        <f>_xlfn.FORECAST.ETS(M2,C6:L6,C2:L2,1)</f>
        <v>8.4300403694655213</v>
      </c>
    </row>
    <row r="7" spans="1:13" ht="16.5" x14ac:dyDescent="0.45">
      <c r="A7" s="166" t="s">
        <v>46</v>
      </c>
      <c r="B7" s="10" t="s">
        <v>47</v>
      </c>
      <c r="C7" s="60">
        <v>6.0224180299999999</v>
      </c>
      <c r="D7" s="28">
        <v>5.0843514900000004</v>
      </c>
      <c r="E7" s="28">
        <v>7.28590055</v>
      </c>
      <c r="F7" s="28">
        <v>6.4110137800000002</v>
      </c>
      <c r="G7" s="28">
        <v>8.04867241</v>
      </c>
      <c r="H7" s="28">
        <v>9.6027704299999996</v>
      </c>
      <c r="I7" s="28">
        <v>10.705244609999999</v>
      </c>
      <c r="J7" s="28">
        <v>9.5908481600000002</v>
      </c>
      <c r="K7" s="28">
        <v>7.4311572699999999</v>
      </c>
      <c r="L7" s="28">
        <v>10.83491364</v>
      </c>
      <c r="M7" s="29">
        <v>1.6587599799999999</v>
      </c>
    </row>
    <row r="8" spans="1:13" ht="16.5" x14ac:dyDescent="0.45">
      <c r="A8" s="166"/>
      <c r="B8" s="10" t="s">
        <v>48</v>
      </c>
      <c r="C8" s="60">
        <v>2.4643000000000001E-4</v>
      </c>
      <c r="D8" s="28"/>
      <c r="E8" s="28"/>
      <c r="F8" s="28"/>
      <c r="G8" s="28"/>
      <c r="H8" s="28"/>
      <c r="I8" s="28">
        <v>0.33087632</v>
      </c>
      <c r="J8" s="28">
        <v>0.32761657999999999</v>
      </c>
      <c r="K8" s="28">
        <v>0.83354793914000003</v>
      </c>
      <c r="L8" s="28">
        <v>1.0781124399999999</v>
      </c>
      <c r="M8" s="29">
        <v>0.34768516999999999</v>
      </c>
    </row>
    <row r="9" spans="1:13" ht="16.5" x14ac:dyDescent="0.45">
      <c r="A9" s="166"/>
      <c r="B9" s="10" t="s">
        <v>51</v>
      </c>
      <c r="C9" s="60">
        <v>17.81582702</v>
      </c>
      <c r="D9" s="28">
        <v>17.836662530000002</v>
      </c>
      <c r="E9" s="28">
        <v>33.056661720000001</v>
      </c>
      <c r="F9" s="28">
        <v>45.541944770000001</v>
      </c>
      <c r="G9" s="28">
        <v>47.031854709999998</v>
      </c>
      <c r="H9" s="28">
        <v>61.769205419999999</v>
      </c>
      <c r="I9" s="28">
        <v>76.154975250000007</v>
      </c>
      <c r="J9" s="28">
        <v>59.681074991602898</v>
      </c>
      <c r="K9" s="28">
        <v>50.829232339947303</v>
      </c>
      <c r="L9" s="28">
        <v>61.424190430000003</v>
      </c>
      <c r="M9" s="29">
        <v>18.43240544</v>
      </c>
    </row>
    <row r="10" spans="1:13" ht="16.5" x14ac:dyDescent="0.45">
      <c r="A10" s="166"/>
      <c r="B10" s="10" t="s">
        <v>49</v>
      </c>
      <c r="C10" s="60"/>
      <c r="D10" s="28">
        <v>0.17605589999999999</v>
      </c>
      <c r="E10" s="28">
        <v>1.7562264299999999</v>
      </c>
      <c r="F10" s="28">
        <v>4.3335976</v>
      </c>
      <c r="G10" s="28">
        <v>4.8217364399999996</v>
      </c>
      <c r="H10" s="28">
        <v>7.2860900600000003</v>
      </c>
      <c r="I10" s="28">
        <v>12.004528369999999</v>
      </c>
      <c r="J10" s="28">
        <v>14.540489942240001</v>
      </c>
      <c r="K10" s="28">
        <v>8.2962611600000002</v>
      </c>
      <c r="L10" s="28">
        <v>13.56294143</v>
      </c>
      <c r="M10" s="29">
        <v>3.4331227700000002</v>
      </c>
    </row>
    <row r="11" spans="1:13" ht="17" thickBot="1" x14ac:dyDescent="0.5">
      <c r="A11" s="167"/>
      <c r="B11" s="13" t="s">
        <v>50</v>
      </c>
      <c r="C11" s="61">
        <v>6.1011932599999996</v>
      </c>
      <c r="D11" s="30">
        <v>5.3264720299999997</v>
      </c>
      <c r="E11" s="30">
        <v>8.7708989099999997</v>
      </c>
      <c r="F11" s="30">
        <v>8.8656108699999994</v>
      </c>
      <c r="G11" s="30">
        <v>5.6390883599999997</v>
      </c>
      <c r="H11" s="30">
        <v>11.17292664</v>
      </c>
      <c r="I11" s="30">
        <v>13.33578582</v>
      </c>
      <c r="J11" s="30">
        <v>11.26899077</v>
      </c>
      <c r="K11" s="30">
        <v>12.25720175</v>
      </c>
      <c r="L11" s="30">
        <v>30.666999560000001</v>
      </c>
      <c r="M11" s="31">
        <v>4.2208193600000001</v>
      </c>
    </row>
    <row r="13" spans="1:13" x14ac:dyDescent="0.35">
      <c r="D13" s="6"/>
      <c r="E13" s="6"/>
      <c r="F13" s="6"/>
      <c r="G13" s="6"/>
      <c r="H13" s="6"/>
      <c r="I13" s="6"/>
      <c r="J13" s="6"/>
      <c r="K13" s="6"/>
      <c r="L13" s="6"/>
      <c r="M13" s="6"/>
    </row>
  </sheetData>
  <mergeCells count="1">
    <mergeCell ref="A7:A1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3" zoomScale="90" zoomScaleNormal="90" workbookViewId="0">
      <selection activeCell="B29" sqref="B29"/>
    </sheetView>
  </sheetViews>
  <sheetFormatPr defaultRowHeight="14.5" x14ac:dyDescent="0.35"/>
  <cols>
    <col min="1" max="1" width="30.81640625" bestFit="1" customWidth="1"/>
    <col min="2" max="2" width="14.1796875" customWidth="1"/>
    <col min="3" max="8" width="10" bestFit="1" customWidth="1"/>
    <col min="9" max="11" width="9.81640625" bestFit="1" customWidth="1"/>
    <col min="12" max="12" width="9.54296875" bestFit="1" customWidth="1"/>
    <col min="13" max="13" width="14.54296875" bestFit="1" customWidth="1"/>
  </cols>
  <sheetData>
    <row r="1" spans="1:13" ht="15" thickBot="1" x14ac:dyDescent="0.4"/>
    <row r="2" spans="1:13" ht="17" thickBot="1" x14ac:dyDescent="0.5">
      <c r="A2" s="5"/>
      <c r="B2" s="23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2">
        <v>2021</v>
      </c>
    </row>
    <row r="3" spans="1:13" ht="17" thickBot="1" x14ac:dyDescent="0.5">
      <c r="A3" s="10" t="s">
        <v>53</v>
      </c>
      <c r="B3" s="10" t="s">
        <v>17</v>
      </c>
      <c r="C3" s="18"/>
      <c r="D3" s="18"/>
      <c r="E3" s="18"/>
      <c r="F3" s="18"/>
      <c r="G3" s="18"/>
      <c r="H3" s="28">
        <v>1.5066766300000001</v>
      </c>
      <c r="I3" s="28">
        <v>1.470828</v>
      </c>
      <c r="J3" s="28">
        <v>1.4018010000000001</v>
      </c>
      <c r="K3" s="28">
        <v>1.4047460000000001</v>
      </c>
      <c r="L3" s="28">
        <v>1.1476379999999999</v>
      </c>
      <c r="M3" s="29">
        <v>0.19076832291688506</v>
      </c>
    </row>
    <row r="4" spans="1:13" ht="16.5" x14ac:dyDescent="0.45">
      <c r="A4" s="165" t="s">
        <v>54</v>
      </c>
      <c r="B4" s="9" t="s">
        <v>55</v>
      </c>
      <c r="C4" s="63">
        <v>1.1997679499999998</v>
      </c>
      <c r="D4" s="63">
        <v>22.320384175799994</v>
      </c>
      <c r="E4" s="63">
        <v>22.943855170799999</v>
      </c>
      <c r="F4" s="63">
        <v>23.220342304199992</v>
      </c>
      <c r="G4" s="63">
        <v>21.607971636599999</v>
      </c>
      <c r="H4" s="63">
        <v>22.996091764799996</v>
      </c>
      <c r="I4" s="63">
        <v>23.932066985999999</v>
      </c>
      <c r="J4" s="63">
        <v>23.798265818400004</v>
      </c>
      <c r="K4" s="63">
        <v>19.029358110599997</v>
      </c>
      <c r="L4" s="63">
        <v>16.580595537000001</v>
      </c>
      <c r="M4" s="64">
        <v>22.994536147200002</v>
      </c>
    </row>
    <row r="5" spans="1:13" ht="16.5" x14ac:dyDescent="0.45">
      <c r="A5" s="166"/>
      <c r="B5" s="10" t="s">
        <v>56</v>
      </c>
      <c r="C5" s="28">
        <v>0.80777196179999988</v>
      </c>
      <c r="D5" s="28">
        <v>1.3438557557999999</v>
      </c>
      <c r="E5" s="28">
        <v>1.1257560017999999</v>
      </c>
      <c r="F5" s="28">
        <v>0.80872054020000006</v>
      </c>
      <c r="G5" s="28">
        <v>0.81103527539999998</v>
      </c>
      <c r="H5" s="28">
        <v>0.48471103079999994</v>
      </c>
      <c r="I5" s="28">
        <v>4.0858113599999996E-2</v>
      </c>
      <c r="J5" s="28">
        <v>0.32149469339999998</v>
      </c>
      <c r="K5" s="28">
        <v>0.49195355220000003</v>
      </c>
      <c r="L5" s="28">
        <v>0.47073829680000001</v>
      </c>
      <c r="M5" s="29">
        <v>0.59951609819999996</v>
      </c>
    </row>
    <row r="6" spans="1:13" ht="16.5" x14ac:dyDescent="0.45">
      <c r="A6" s="166"/>
      <c r="B6" s="10" t="s">
        <v>57</v>
      </c>
      <c r="C6" s="28">
        <v>0.33056268659999993</v>
      </c>
      <c r="D6" s="28">
        <v>0.39906604080000008</v>
      </c>
      <c r="E6" s="28">
        <v>0.42933314700000008</v>
      </c>
      <c r="F6" s="28">
        <v>0.63999783899999996</v>
      </c>
      <c r="G6" s="28">
        <v>0.76978475280000014</v>
      </c>
      <c r="H6" s="28">
        <v>0.81762456059999999</v>
      </c>
      <c r="I6" s="28">
        <v>1.0470799619999998</v>
      </c>
      <c r="J6" s="28">
        <v>0.6867182987999999</v>
      </c>
      <c r="K6" s="28">
        <v>0.45246648059999994</v>
      </c>
      <c r="L6" s="28">
        <v>0.35373095999999998</v>
      </c>
      <c r="M6" s="29">
        <v>0.44219800259999997</v>
      </c>
    </row>
    <row r="7" spans="1:13" ht="16.5" x14ac:dyDescent="0.45">
      <c r="A7" s="166"/>
      <c r="B7" s="10" t="s">
        <v>58</v>
      </c>
      <c r="C7" s="28">
        <v>29.425359477599994</v>
      </c>
      <c r="D7" s="28">
        <v>33.926680036800001</v>
      </c>
      <c r="E7" s="28">
        <v>34.086126805199996</v>
      </c>
      <c r="F7" s="28">
        <v>25.808382779399999</v>
      </c>
      <c r="G7" s="28">
        <v>26.338299114599998</v>
      </c>
      <c r="H7" s="28">
        <v>23.7751266438</v>
      </c>
      <c r="I7" s="28">
        <v>20.002720723199996</v>
      </c>
      <c r="J7" s="28">
        <v>25.5274882398</v>
      </c>
      <c r="K7" s="28">
        <v>20.706867504000002</v>
      </c>
      <c r="L7" s="28">
        <v>15.376027028399999</v>
      </c>
      <c r="M7" s="29">
        <v>15.082056507599999</v>
      </c>
    </row>
    <row r="8" spans="1:13" ht="16.5" x14ac:dyDescent="0.45">
      <c r="A8" s="166"/>
      <c r="B8" s="10" t="s">
        <v>59</v>
      </c>
      <c r="C8" s="28">
        <v>2.2630853609999999</v>
      </c>
      <c r="D8" s="28">
        <v>1.3622422680000001</v>
      </c>
      <c r="E8" s="28">
        <v>0.37762033139999995</v>
      </c>
      <c r="F8" s="28">
        <v>0.26289236519999998</v>
      </c>
      <c r="G8" s="28">
        <v>0</v>
      </c>
      <c r="H8" s="28">
        <v>0</v>
      </c>
      <c r="I8" s="28">
        <v>0</v>
      </c>
      <c r="J8" s="28">
        <v>5.913216E-4</v>
      </c>
      <c r="K8" s="28">
        <v>4.7428919999999999E-4</v>
      </c>
      <c r="L8" s="28">
        <v>0</v>
      </c>
      <c r="M8" s="29">
        <v>0</v>
      </c>
    </row>
    <row r="9" spans="1:13" ht="16.5" x14ac:dyDescent="0.45">
      <c r="A9" s="166"/>
      <c r="B9" s="10" t="s">
        <v>60</v>
      </c>
      <c r="C9" s="28">
        <v>0</v>
      </c>
      <c r="D9" s="28">
        <v>21.446027362799999</v>
      </c>
      <c r="E9" s="28">
        <v>21.088225331999997</v>
      </c>
      <c r="F9" s="28">
        <v>21.4679895228</v>
      </c>
      <c r="G9" s="28">
        <v>22.321782086400002</v>
      </c>
      <c r="H9" s="28">
        <v>22.472449406999999</v>
      </c>
      <c r="I9" s="28">
        <v>21.722542957799998</v>
      </c>
      <c r="J9" s="28">
        <v>21.911486032799996</v>
      </c>
      <c r="K9" s="28">
        <v>19.258392322799999</v>
      </c>
      <c r="L9" s="28">
        <v>16.155452404799998</v>
      </c>
      <c r="M9" s="29">
        <v>22.357699244999996</v>
      </c>
    </row>
    <row r="10" spans="1:13" ht="16.5" x14ac:dyDescent="0.45">
      <c r="A10" s="166"/>
      <c r="B10" s="10" t="s">
        <v>61</v>
      </c>
      <c r="C10" s="28">
        <v>4.2578022599999994E-2</v>
      </c>
      <c r="D10" s="28">
        <v>3.7805288399999998E-2</v>
      </c>
      <c r="E10" s="28">
        <v>1.6140169799999996E-2</v>
      </c>
      <c r="F10" s="28">
        <v>3.5545139999999995E-3</v>
      </c>
      <c r="G10" s="28">
        <v>7.1470475999999995E-3</v>
      </c>
      <c r="H10" s="28">
        <v>6.4876517999999999E-3</v>
      </c>
      <c r="I10" s="28">
        <v>1.0329755399999998E-2</v>
      </c>
      <c r="J10" s="28">
        <v>1.81926972E-2</v>
      </c>
      <c r="K10" s="28">
        <v>1.6757297999999998E-3</v>
      </c>
      <c r="L10" s="28">
        <v>5.7347999999999991E-4</v>
      </c>
      <c r="M10" s="29">
        <v>6.9772337999999996E-3</v>
      </c>
    </row>
    <row r="11" spans="1:13" ht="16.5" x14ac:dyDescent="0.45">
      <c r="A11" s="166"/>
      <c r="B11" s="10" t="s">
        <v>62</v>
      </c>
      <c r="C11" s="28">
        <v>1.3777613802000011</v>
      </c>
      <c r="D11" s="28">
        <v>1.5278953644</v>
      </c>
      <c r="E11" s="28">
        <v>1.5390549666000002</v>
      </c>
      <c r="F11" s="28">
        <v>1.0905236207999998</v>
      </c>
      <c r="G11" s="28">
        <v>1.1859685343999997</v>
      </c>
      <c r="H11" s="28">
        <v>1.1314259135999998</v>
      </c>
      <c r="I11" s="28">
        <v>1.3894281935999997</v>
      </c>
      <c r="J11" s="28">
        <v>1.1320618391999999</v>
      </c>
      <c r="K11" s="28">
        <v>0.98197500780000013</v>
      </c>
      <c r="L11" s="28">
        <v>0.84573378899999985</v>
      </c>
      <c r="M11" s="29">
        <v>0.90746094599999971</v>
      </c>
    </row>
    <row r="12" spans="1:13" ht="17" thickBot="1" x14ac:dyDescent="0.5">
      <c r="A12" s="167"/>
      <c r="B12" s="13" t="s">
        <v>63</v>
      </c>
      <c r="C12" s="30">
        <v>1.5315208199999998E-2</v>
      </c>
      <c r="D12" s="30">
        <v>1.92881502E-2</v>
      </c>
      <c r="E12" s="30">
        <v>3.4960721399999985E-2</v>
      </c>
      <c r="F12" s="30">
        <v>3.5845898399999999E-2</v>
      </c>
      <c r="G12" s="30">
        <v>3.2976799199999997E-2</v>
      </c>
      <c r="H12" s="30">
        <v>3.6702826200000004E-2</v>
      </c>
      <c r="I12" s="30">
        <v>3.7378682999999996E-2</v>
      </c>
      <c r="J12" s="30">
        <v>2.8976032799999996E-2</v>
      </c>
      <c r="K12" s="30">
        <v>2.14857468E-2</v>
      </c>
      <c r="L12" s="30">
        <v>2.1241486799999997E-2</v>
      </c>
      <c r="M12" s="31">
        <v>2.52233496E-2</v>
      </c>
    </row>
    <row r="13" spans="1:13" ht="16.5" x14ac:dyDescent="0.45">
      <c r="A13" s="165" t="s">
        <v>64</v>
      </c>
      <c r="B13" s="9" t="s">
        <v>55</v>
      </c>
      <c r="C13" s="63">
        <v>5.3061119364000016</v>
      </c>
      <c r="D13" s="63">
        <v>8.4480547852800001</v>
      </c>
      <c r="E13" s="63">
        <v>7.6757087035200007</v>
      </c>
      <c r="F13" s="63">
        <v>7.6411943691599999</v>
      </c>
      <c r="G13" s="63">
        <v>7.3058718242400005</v>
      </c>
      <c r="H13" s="63">
        <v>8.3440131205200014</v>
      </c>
      <c r="I13" s="63">
        <v>8.6602070610000013</v>
      </c>
      <c r="J13" s="63">
        <v>11.430347862120001</v>
      </c>
      <c r="K13" s="63">
        <v>9.3466418311199995</v>
      </c>
      <c r="L13" s="63">
        <v>9.6353151628800013</v>
      </c>
      <c r="M13" s="64">
        <v>10.410145185000001</v>
      </c>
    </row>
    <row r="14" spans="1:13" ht="16.5" x14ac:dyDescent="0.45">
      <c r="A14" s="166"/>
      <c r="B14" s="10" t="s">
        <v>56</v>
      </c>
      <c r="C14" s="28">
        <v>1.9997606191200001</v>
      </c>
      <c r="D14" s="28">
        <v>3.5689064914799999</v>
      </c>
      <c r="E14" s="28">
        <v>2.7661094260800003</v>
      </c>
      <c r="F14" s="28">
        <v>3.7585020950400003</v>
      </c>
      <c r="G14" s="28">
        <v>3.1982826070799999</v>
      </c>
      <c r="H14" s="28">
        <v>3.3819584924400004</v>
      </c>
      <c r="I14" s="28">
        <v>2.4309872452800003</v>
      </c>
      <c r="J14" s="28">
        <v>2.45318457648</v>
      </c>
      <c r="K14" s="28">
        <v>2.2195113943200004</v>
      </c>
      <c r="L14" s="28">
        <v>1.9659960249599999</v>
      </c>
      <c r="M14" s="29">
        <v>2.1340655133600004</v>
      </c>
    </row>
    <row r="15" spans="1:13" ht="16.5" x14ac:dyDescent="0.45">
      <c r="A15" s="166"/>
      <c r="B15" s="10" t="s">
        <v>57</v>
      </c>
      <c r="C15" s="28">
        <v>3.268509088680001</v>
      </c>
      <c r="D15" s="28">
        <v>2.6389583840400004</v>
      </c>
      <c r="E15" s="28">
        <v>3.2594532260400007</v>
      </c>
      <c r="F15" s="28">
        <v>2.9382977923200002</v>
      </c>
      <c r="G15" s="28">
        <v>3.0747138246000003</v>
      </c>
      <c r="H15" s="28">
        <v>2.9167382151600001</v>
      </c>
      <c r="I15" s="28">
        <v>3.0178911457199993</v>
      </c>
      <c r="J15" s="28">
        <v>2.6854875418800002</v>
      </c>
      <c r="K15" s="28">
        <v>2.64282738588</v>
      </c>
      <c r="L15" s="28">
        <v>2.6178475699200003</v>
      </c>
      <c r="M15" s="29">
        <v>2.8608077797200004</v>
      </c>
    </row>
    <row r="16" spans="1:13" ht="16.5" x14ac:dyDescent="0.45">
      <c r="A16" s="166"/>
      <c r="B16" s="10" t="s">
        <v>58</v>
      </c>
      <c r="C16" s="28">
        <v>5.4693323506800011</v>
      </c>
      <c r="D16" s="28">
        <v>6.8339798696400011</v>
      </c>
      <c r="E16" s="28">
        <v>6.1834849652400008</v>
      </c>
      <c r="F16" s="28">
        <v>6.8602476478800014</v>
      </c>
      <c r="G16" s="28">
        <v>7.1269483692</v>
      </c>
      <c r="H16" s="28">
        <v>6.67066375932</v>
      </c>
      <c r="I16" s="28">
        <v>6.0631481143199997</v>
      </c>
      <c r="J16" s="28">
        <v>5.6692843257600005</v>
      </c>
      <c r="K16" s="28">
        <v>6.2557643689200004</v>
      </c>
      <c r="L16" s="28">
        <v>7.508238309000002</v>
      </c>
      <c r="M16" s="29">
        <v>7.4775777212400003</v>
      </c>
    </row>
    <row r="17" spans="1:13" ht="16.5" x14ac:dyDescent="0.45">
      <c r="A17" s="166"/>
      <c r="B17" s="10" t="s">
        <v>59</v>
      </c>
      <c r="C17" s="28">
        <v>1.9799739854400003</v>
      </c>
      <c r="D17" s="28">
        <v>1.2373963958400001</v>
      </c>
      <c r="E17" s="28">
        <v>0.30046749876000001</v>
      </c>
      <c r="F17" s="28">
        <v>1.9025063639999999E-2</v>
      </c>
      <c r="G17" s="28">
        <v>1.7969674799999998E-2</v>
      </c>
      <c r="H17" s="28">
        <v>3.8076390000000002E-3</v>
      </c>
      <c r="I17" s="28">
        <v>0.52419291408000002</v>
      </c>
      <c r="J17" s="28">
        <v>1.8887736186000001</v>
      </c>
      <c r="K17" s="28">
        <v>4.9382768714400012</v>
      </c>
      <c r="L17" s="28">
        <v>5.9826776512800004</v>
      </c>
      <c r="M17" s="29">
        <v>7.5050310442799999</v>
      </c>
    </row>
    <row r="18" spans="1:13" ht="16.5" x14ac:dyDescent="0.45">
      <c r="A18" s="166"/>
      <c r="B18" s="10" t="s">
        <v>65</v>
      </c>
      <c r="C18" s="28">
        <v>20.202653192039996</v>
      </c>
      <c r="D18" s="28">
        <v>17.837657048640001</v>
      </c>
      <c r="E18" s="28">
        <v>17.214421993560002</v>
      </c>
      <c r="F18" s="28">
        <v>14.335327985879999</v>
      </c>
      <c r="G18" s="28">
        <v>15.845707013400002</v>
      </c>
      <c r="H18" s="28">
        <v>17.835319867199999</v>
      </c>
      <c r="I18" s="28">
        <v>20.709831068520003</v>
      </c>
      <c r="J18" s="28">
        <v>19.996436661959997</v>
      </c>
      <c r="K18" s="28">
        <v>24.820132411800003</v>
      </c>
      <c r="L18" s="28">
        <v>19.364989346999998</v>
      </c>
      <c r="M18" s="29">
        <v>22.416852989520002</v>
      </c>
    </row>
    <row r="19" spans="1:13" ht="16.5" x14ac:dyDescent="0.45">
      <c r="A19" s="166"/>
      <c r="B19" s="10" t="s">
        <v>66</v>
      </c>
      <c r="C19" s="28">
        <v>11.692885024920004</v>
      </c>
      <c r="D19" s="28">
        <v>10.592496307799999</v>
      </c>
      <c r="E19" s="28">
        <v>13.61232012624</v>
      </c>
      <c r="F19" s="28">
        <v>7.3908465866399995</v>
      </c>
      <c r="G19" s="28">
        <v>10.07425445004</v>
      </c>
      <c r="H19" s="28">
        <v>11.059475170919999</v>
      </c>
      <c r="I19" s="28">
        <v>10.89188920776</v>
      </c>
      <c r="J19" s="28">
        <v>10.874872011960003</v>
      </c>
      <c r="K19" s="28">
        <v>11.426392982399999</v>
      </c>
      <c r="L19" s="28">
        <v>10.10885313636</v>
      </c>
      <c r="M19" s="29">
        <v>9.7531187199599998</v>
      </c>
    </row>
    <row r="20" spans="1:13" ht="17" thickBot="1" x14ac:dyDescent="0.5">
      <c r="A20" s="167"/>
      <c r="B20" s="13" t="s">
        <v>67</v>
      </c>
      <c r="C20" s="30">
        <v>4.4938489028400008</v>
      </c>
      <c r="D20" s="30">
        <v>0.48704759664000008</v>
      </c>
      <c r="E20" s="30">
        <v>1.5801045480000001E-2</v>
      </c>
      <c r="F20" s="30">
        <v>1.0203685799999999E-2</v>
      </c>
      <c r="G20" s="30">
        <v>1.8652743119999999E-2</v>
      </c>
      <c r="H20" s="30">
        <v>0.22447304748000002</v>
      </c>
      <c r="I20" s="30">
        <v>0.95083190399999995</v>
      </c>
      <c r="J20" s="30">
        <v>3.312442320000001E-2</v>
      </c>
      <c r="K20" s="30">
        <v>3.332981652E-2</v>
      </c>
      <c r="L20" s="30">
        <v>2.0498992800000004E-2</v>
      </c>
      <c r="M20" s="31">
        <v>1.7605402320000001E-2</v>
      </c>
    </row>
    <row r="21" spans="1:13" ht="16.5" x14ac:dyDescent="0.45">
      <c r="A21" s="166" t="s">
        <v>77</v>
      </c>
      <c r="B21" s="10" t="s">
        <v>68</v>
      </c>
      <c r="C21" s="28">
        <v>5.3781371674800003</v>
      </c>
      <c r="D21" s="28">
        <v>7.8142847640000008</v>
      </c>
      <c r="E21" s="28">
        <v>7.3193281735200006</v>
      </c>
      <c r="F21" s="28">
        <v>4.1323355686800003</v>
      </c>
      <c r="G21" s="28">
        <v>3.7693805886000002</v>
      </c>
      <c r="H21" s="28">
        <v>4.0346816571600002</v>
      </c>
      <c r="I21" s="28">
        <v>3.9414380200800005</v>
      </c>
      <c r="J21" s="28">
        <v>3.5702570481599998</v>
      </c>
      <c r="K21" s="28">
        <v>3.2898273276000003</v>
      </c>
      <c r="L21" s="28">
        <v>3.7462329141600001</v>
      </c>
      <c r="M21" s="29">
        <v>4.5137054437200002</v>
      </c>
    </row>
    <row r="22" spans="1:13" ht="16.5" x14ac:dyDescent="0.45">
      <c r="A22" s="166"/>
      <c r="B22" s="10" t="s">
        <v>69</v>
      </c>
      <c r="C22" s="28">
        <v>0.49747488252000022</v>
      </c>
      <c r="D22" s="28">
        <v>0.52364142467999997</v>
      </c>
      <c r="E22" s="28">
        <v>0.55930850315999991</v>
      </c>
      <c r="F22" s="28">
        <v>0.64913349468000003</v>
      </c>
      <c r="G22" s="28">
        <v>0.85563081648000006</v>
      </c>
      <c r="H22" s="28">
        <v>0.94932463296000003</v>
      </c>
      <c r="I22" s="28">
        <v>0.98303918064000007</v>
      </c>
      <c r="J22" s="28">
        <v>1.0500800930400001</v>
      </c>
      <c r="K22" s="28">
        <v>1.0991979926400002</v>
      </c>
      <c r="L22" s="28">
        <v>1.02048392028</v>
      </c>
      <c r="M22" s="29">
        <v>1.0585936257599999</v>
      </c>
    </row>
    <row r="23" spans="1:13" ht="16.5" x14ac:dyDescent="0.45">
      <c r="A23" s="166"/>
      <c r="B23" s="10" t="s">
        <v>70</v>
      </c>
      <c r="C23" s="28">
        <v>0.15103371755999995</v>
      </c>
      <c r="D23" s="28">
        <v>0.14646128376000003</v>
      </c>
      <c r="E23" s="28">
        <v>9.1650229439999994E-2</v>
      </c>
      <c r="F23" s="28">
        <v>9.3080379480000003E-2</v>
      </c>
      <c r="G23" s="28">
        <v>8.2225322520000005E-2</v>
      </c>
      <c r="H23" s="28">
        <v>8.9722832759999996E-2</v>
      </c>
      <c r="I23" s="28">
        <v>8.6518144679999992E-2</v>
      </c>
      <c r="J23" s="28">
        <v>8.041796004E-2</v>
      </c>
      <c r="K23" s="28">
        <v>8.8987673279999999E-2</v>
      </c>
      <c r="L23" s="28">
        <v>8.0763431760000004E-2</v>
      </c>
      <c r="M23" s="29">
        <v>7.9964485920000009E-2</v>
      </c>
    </row>
    <row r="24" spans="1:13" ht="16.5" x14ac:dyDescent="0.45">
      <c r="A24" s="166"/>
      <c r="B24" s="10" t="s">
        <v>71</v>
      </c>
      <c r="C24" s="28">
        <v>1.0489297988400004</v>
      </c>
      <c r="D24" s="28">
        <v>2.0694693175200003</v>
      </c>
      <c r="E24" s="28">
        <v>3.0306136806000001</v>
      </c>
      <c r="F24" s="28">
        <v>2.0356067054399998</v>
      </c>
      <c r="G24" s="28">
        <v>2.0192217064800002</v>
      </c>
      <c r="H24" s="28">
        <v>2.0354907896400003</v>
      </c>
      <c r="I24" s="28">
        <v>2.0071081008</v>
      </c>
      <c r="J24" s="28">
        <v>1.8477954699599999</v>
      </c>
      <c r="K24" s="28">
        <v>1.8147325402800001</v>
      </c>
      <c r="L24" s="28">
        <v>2.2232287149599999</v>
      </c>
      <c r="M24" s="29">
        <v>2.0965021307999998</v>
      </c>
    </row>
    <row r="25" spans="1:13" ht="16.5" x14ac:dyDescent="0.45">
      <c r="A25" s="166"/>
      <c r="B25" s="10" t="s">
        <v>72</v>
      </c>
      <c r="C25" s="28">
        <v>1.6291336762799999</v>
      </c>
      <c r="D25" s="28">
        <v>0.12030004272</v>
      </c>
      <c r="E25" s="28">
        <v>6.6221736239999995E-2</v>
      </c>
      <c r="F25" s="28">
        <v>3.6516986879999998E-2</v>
      </c>
      <c r="G25" s="28">
        <v>3.3321363240000006E-2</v>
      </c>
      <c r="H25" s="28">
        <v>2.1107724000000001E-2</v>
      </c>
      <c r="I25" s="28">
        <v>5.6979761519999998E-2</v>
      </c>
      <c r="J25" s="28">
        <v>0.13440240528</v>
      </c>
      <c r="K25" s="28">
        <v>1.0497668280000001E-2</v>
      </c>
      <c r="L25" s="28">
        <v>2.4869489039999998E-2</v>
      </c>
      <c r="M25" s="29">
        <v>6.8281765199999997E-3</v>
      </c>
    </row>
    <row r="26" spans="1:13" ht="16.5" x14ac:dyDescent="0.45">
      <c r="A26" s="166"/>
      <c r="B26" s="10" t="s">
        <v>73</v>
      </c>
      <c r="C26" s="28">
        <v>0.1804796598</v>
      </c>
      <c r="D26" s="28">
        <v>0.25358754432000002</v>
      </c>
      <c r="E26" s="28">
        <v>0.22724870652000001</v>
      </c>
      <c r="F26" s="28">
        <v>0.21600306948000003</v>
      </c>
      <c r="G26" s="28">
        <v>0.19425665556000002</v>
      </c>
      <c r="H26" s="28">
        <v>0.1614181932</v>
      </c>
      <c r="I26" s="28">
        <v>0.19948427003999999</v>
      </c>
      <c r="J26" s="28">
        <v>0.15529160459999999</v>
      </c>
      <c r="K26" s="28">
        <v>0.17001278051999999</v>
      </c>
      <c r="L26" s="28">
        <v>0.15352061472</v>
      </c>
      <c r="M26" s="29">
        <v>0.13742086379999999</v>
      </c>
    </row>
    <row r="27" spans="1:13" ht="16.5" x14ac:dyDescent="0.45">
      <c r="A27" s="166"/>
      <c r="B27" s="10" t="s">
        <v>74</v>
      </c>
      <c r="C27" s="28">
        <v>0.14314614072000004</v>
      </c>
      <c r="D27" s="28">
        <v>0.15354941183999998</v>
      </c>
      <c r="E27" s="28">
        <v>0.15370948296000003</v>
      </c>
      <c r="F27" s="28">
        <v>0.1431579996</v>
      </c>
      <c r="G27" s="28">
        <v>0.12961767984</v>
      </c>
      <c r="H27" s="28">
        <v>0.16279340484000002</v>
      </c>
      <c r="I27" s="28">
        <v>0.16310858916000001</v>
      </c>
      <c r="J27" s="28">
        <v>0.15955125515999999</v>
      </c>
      <c r="K27" s="28">
        <v>0.16034595192000003</v>
      </c>
      <c r="L27" s="28">
        <v>0.14859574620000002</v>
      </c>
      <c r="M27" s="29">
        <v>0.15697759308000001</v>
      </c>
    </row>
    <row r="28" spans="1:13" ht="16.5" x14ac:dyDescent="0.45">
      <c r="A28" s="166"/>
      <c r="B28" s="10" t="s">
        <v>75</v>
      </c>
      <c r="C28" s="28">
        <v>4.4027808000000001E-4</v>
      </c>
      <c r="D28" s="28">
        <v>2.1634800000000004E-6</v>
      </c>
      <c r="E28" s="28">
        <v>1.5133800000000001E-5</v>
      </c>
      <c r="F28" s="28">
        <v>3.1737815999999995E-4</v>
      </c>
      <c r="G28" s="28">
        <v>0</v>
      </c>
      <c r="H28" s="28">
        <v>0</v>
      </c>
      <c r="I28" s="28">
        <v>0</v>
      </c>
      <c r="J28" s="28">
        <v>0</v>
      </c>
      <c r="K28" s="28">
        <v>9.9396000000000009E-7</v>
      </c>
      <c r="L28" s="28">
        <v>0</v>
      </c>
      <c r="M28" s="29">
        <v>0</v>
      </c>
    </row>
    <row r="29" spans="1:13" ht="17" thickBot="1" x14ac:dyDescent="0.5">
      <c r="A29" s="167"/>
      <c r="B29" s="13" t="s">
        <v>76</v>
      </c>
      <c r="C29" s="30">
        <v>4.859125208520001</v>
      </c>
      <c r="D29" s="30">
        <v>5.2419342214800002</v>
      </c>
      <c r="E29" s="30">
        <v>5.3187894289199997</v>
      </c>
      <c r="F29" s="30">
        <v>5.1912266128799995</v>
      </c>
      <c r="G29" s="30">
        <v>5.3042636037599991</v>
      </c>
      <c r="H29" s="30">
        <v>6.0512222839200005</v>
      </c>
      <c r="I29" s="30">
        <v>6.8328244842000005</v>
      </c>
      <c r="J29" s="30">
        <v>7.2940759372800015</v>
      </c>
      <c r="K29" s="30">
        <v>7.5214768635600002</v>
      </c>
      <c r="L29" s="30">
        <v>7.663669489080001</v>
      </c>
      <c r="M29" s="31">
        <v>8.2221218006400001</v>
      </c>
    </row>
  </sheetData>
  <mergeCells count="3">
    <mergeCell ref="A4:A12"/>
    <mergeCell ref="A13:A20"/>
    <mergeCell ref="A21:A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Normal="100" workbookViewId="0">
      <selection activeCell="M5" sqref="M5"/>
    </sheetView>
  </sheetViews>
  <sheetFormatPr defaultRowHeight="14.5" x14ac:dyDescent="0.35"/>
  <cols>
    <col min="1" max="1" width="35.54296875" bestFit="1" customWidth="1"/>
    <col min="2" max="2" width="11.453125" customWidth="1"/>
  </cols>
  <sheetData>
    <row r="1" spans="1:14" ht="15" thickBot="1" x14ac:dyDescent="0.4"/>
    <row r="2" spans="1:14" ht="17" thickBot="1" x14ac:dyDescent="0.5">
      <c r="A2" s="4"/>
      <c r="B2" s="5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2">
        <v>2021</v>
      </c>
    </row>
    <row r="3" spans="1:14" ht="16.5" x14ac:dyDescent="0.45">
      <c r="A3" s="10" t="s">
        <v>36</v>
      </c>
      <c r="B3" s="9" t="s">
        <v>18</v>
      </c>
      <c r="C3" s="14"/>
      <c r="D3" s="15"/>
      <c r="E3" s="15"/>
      <c r="F3" s="15">
        <v>6.2395709999999998</v>
      </c>
      <c r="G3" s="15">
        <v>6.8487239999999998</v>
      </c>
      <c r="H3" s="15">
        <v>7.3153870000000003</v>
      </c>
      <c r="I3" s="15">
        <v>6.530456</v>
      </c>
      <c r="J3" s="15">
        <v>6.4596210000000003</v>
      </c>
      <c r="K3" s="15"/>
      <c r="L3" s="15"/>
      <c r="M3" s="16"/>
      <c r="N3" s="8"/>
    </row>
    <row r="4" spans="1:14" ht="16.5" x14ac:dyDescent="0.45">
      <c r="A4" s="10" t="s">
        <v>37</v>
      </c>
      <c r="B4" s="10" t="s">
        <v>18</v>
      </c>
      <c r="C4" s="17"/>
      <c r="D4" s="18"/>
      <c r="E4" s="18"/>
      <c r="F4" s="18"/>
      <c r="G4" s="18"/>
      <c r="H4" s="18"/>
      <c r="I4" s="18"/>
      <c r="J4" s="18"/>
      <c r="K4" s="18">
        <v>6.8522100000000004</v>
      </c>
      <c r="L4" s="18">
        <v>7.015898</v>
      </c>
      <c r="M4" s="19">
        <v>7.9738420000000003</v>
      </c>
      <c r="N4" s="8"/>
    </row>
    <row r="5" spans="1:14" ht="16.5" x14ac:dyDescent="0.45">
      <c r="A5" s="10" t="s">
        <v>38</v>
      </c>
      <c r="B5" s="10" t="s">
        <v>18</v>
      </c>
      <c r="C5" s="17"/>
      <c r="D5" s="18"/>
      <c r="E5" s="18"/>
      <c r="F5" s="18"/>
      <c r="G5" s="18"/>
      <c r="H5" s="18"/>
      <c r="I5" s="18"/>
      <c r="J5" s="18">
        <v>99.049193162399988</v>
      </c>
      <c r="K5" s="18">
        <v>98.087807799999993</v>
      </c>
      <c r="L5" s="18">
        <v>79.549622749999983</v>
      </c>
      <c r="M5" s="19">
        <v>67.502550674999995</v>
      </c>
      <c r="N5" s="8"/>
    </row>
    <row r="6" spans="1:14" ht="16.5" x14ac:dyDescent="0.45">
      <c r="A6" s="10" t="s">
        <v>39</v>
      </c>
      <c r="B6" s="10" t="s">
        <v>18</v>
      </c>
      <c r="C6" s="17"/>
      <c r="D6" s="18"/>
      <c r="E6" s="18"/>
      <c r="F6" s="18"/>
      <c r="G6" s="18"/>
      <c r="H6" s="18"/>
      <c r="I6" s="18"/>
      <c r="J6" s="18">
        <v>25.294098649619997</v>
      </c>
      <c r="K6" s="18">
        <v>22.432471789999994</v>
      </c>
      <c r="L6" s="18">
        <v>22.396173524999998</v>
      </c>
      <c r="M6" s="19">
        <v>18.411451470000003</v>
      </c>
      <c r="N6" s="8"/>
    </row>
    <row r="7" spans="1:14" ht="16.5" x14ac:dyDescent="0.45">
      <c r="A7" s="10" t="s">
        <v>40</v>
      </c>
      <c r="B7" s="10" t="s">
        <v>18</v>
      </c>
      <c r="C7" s="17">
        <v>-0.36415172389900125</v>
      </c>
      <c r="D7" s="18">
        <v>0</v>
      </c>
      <c r="E7" s="18">
        <v>1.8626451492309569E-15</v>
      </c>
      <c r="F7" s="18">
        <v>5.0932306564952476</v>
      </c>
      <c r="G7" s="18">
        <v>4.8971377627159987</v>
      </c>
      <c r="H7" s="18">
        <v>5.1063848098199998</v>
      </c>
      <c r="I7" s="18">
        <v>4.9016725425270007</v>
      </c>
      <c r="J7" s="18">
        <v>4.9291756699965008</v>
      </c>
      <c r="K7" s="18">
        <v>4.9021586747879029</v>
      </c>
      <c r="L7" s="18">
        <v>4.4499355166129986</v>
      </c>
      <c r="M7" s="19">
        <v>4.2121196257159976</v>
      </c>
      <c r="N7" s="8"/>
    </row>
    <row r="8" spans="1:14" ht="17" thickBot="1" x14ac:dyDescent="0.5">
      <c r="A8" s="10" t="s">
        <v>41</v>
      </c>
      <c r="B8" s="10" t="s">
        <v>18</v>
      </c>
      <c r="C8" s="17">
        <v>1.8626451492309569E-15</v>
      </c>
      <c r="D8" s="18">
        <v>0</v>
      </c>
      <c r="E8" s="18">
        <v>-9.3132257461547847E-16</v>
      </c>
      <c r="F8" s="18">
        <v>2.0849563645269997</v>
      </c>
      <c r="G8" s="18">
        <v>2.0006942754595012</v>
      </c>
      <c r="H8" s="18">
        <v>2.0641552790572502</v>
      </c>
      <c r="I8" s="18">
        <v>2.0736326011679997</v>
      </c>
      <c r="J8" s="18">
        <v>2.0007732958872002</v>
      </c>
      <c r="K8" s="18">
        <v>1.9273852012078001</v>
      </c>
      <c r="L8" s="18">
        <v>1.5967810702626</v>
      </c>
      <c r="M8" s="19">
        <v>1.7019204652858004</v>
      </c>
      <c r="N8" s="8"/>
    </row>
    <row r="9" spans="1:14" ht="16.5" x14ac:dyDescent="0.45">
      <c r="A9" s="165" t="s">
        <v>42</v>
      </c>
      <c r="B9" s="9" t="s">
        <v>19</v>
      </c>
      <c r="C9" s="14"/>
      <c r="D9" s="15"/>
      <c r="E9" s="15"/>
      <c r="F9" s="15">
        <v>-29.717918999999974</v>
      </c>
      <c r="G9" s="15">
        <v>-66.182649999999981</v>
      </c>
      <c r="H9" s="15">
        <v>-28.412559999999981</v>
      </c>
      <c r="I9" s="15">
        <v>15.987628000000006</v>
      </c>
      <c r="J9" s="15">
        <v>58.77256000000002</v>
      </c>
      <c r="K9" s="15">
        <v>-2.058822000000025</v>
      </c>
      <c r="L9" s="15">
        <v>-103.65356000000003</v>
      </c>
      <c r="M9" s="16">
        <v>332.94781199999994</v>
      </c>
      <c r="N9" s="8"/>
    </row>
    <row r="10" spans="1:14" ht="16.5" x14ac:dyDescent="0.45">
      <c r="A10" s="166"/>
      <c r="B10" s="10" t="s">
        <v>43</v>
      </c>
      <c r="C10" s="17"/>
      <c r="D10" s="18"/>
      <c r="E10" s="18"/>
      <c r="F10" s="18">
        <v>-68.838561299999995</v>
      </c>
      <c r="G10" s="18">
        <v>-74.672370400000005</v>
      </c>
      <c r="H10" s="18">
        <v>-76.624297199999987</v>
      </c>
      <c r="I10" s="18">
        <v>-11.939590599999997</v>
      </c>
      <c r="J10" s="18">
        <v>12.920088300000021</v>
      </c>
      <c r="K10" s="18">
        <v>-73.662534800000003</v>
      </c>
      <c r="L10" s="18">
        <v>-78.501270399999996</v>
      </c>
      <c r="M10" s="19">
        <v>161.56285199999994</v>
      </c>
      <c r="N10" s="8"/>
    </row>
    <row r="11" spans="1:14" ht="16.5" x14ac:dyDescent="0.45">
      <c r="A11" s="166"/>
      <c r="B11" s="10" t="s">
        <v>44</v>
      </c>
      <c r="C11" s="17"/>
      <c r="D11" s="18"/>
      <c r="E11" s="18"/>
      <c r="F11" s="18">
        <v>-2.5136140542882126</v>
      </c>
      <c r="G11" s="18">
        <v>-2.5047477401466183</v>
      </c>
      <c r="H11" s="18">
        <v>-2.5597382380268416</v>
      </c>
      <c r="I11" s="18">
        <v>-4.2223559316399992</v>
      </c>
      <c r="J11" s="18">
        <v>-2.5424287864199999</v>
      </c>
      <c r="K11" s="18">
        <v>-2.5368545706600001</v>
      </c>
      <c r="L11" s="18">
        <v>-1.2688317901399997</v>
      </c>
      <c r="M11" s="19">
        <v>-1.9430455242000007</v>
      </c>
      <c r="N11" s="8"/>
    </row>
    <row r="12" spans="1:14" ht="16.5" x14ac:dyDescent="0.45">
      <c r="A12" s="166"/>
      <c r="B12" s="10" t="s">
        <v>45</v>
      </c>
      <c r="C12" s="17"/>
      <c r="D12" s="18"/>
      <c r="E12" s="18"/>
      <c r="F12" s="18">
        <v>-1.0094650830457192</v>
      </c>
      <c r="G12" s="18">
        <v>-1.458676971430213</v>
      </c>
      <c r="H12" s="18">
        <v>-1.2514046827234919</v>
      </c>
      <c r="I12" s="18">
        <v>-2.7308003298000019</v>
      </c>
      <c r="J12" s="18">
        <v>-2.9309124724949989</v>
      </c>
      <c r="K12" s="18">
        <v>-1.6843846635030006</v>
      </c>
      <c r="L12" s="18">
        <v>-2.4949712990009996</v>
      </c>
      <c r="M12" s="19">
        <v>-2.1165541459049986</v>
      </c>
      <c r="N12" s="8"/>
    </row>
    <row r="13" spans="1:14" ht="17" thickBot="1" x14ac:dyDescent="0.5">
      <c r="A13" s="167"/>
      <c r="B13" s="13" t="s">
        <v>18</v>
      </c>
      <c r="C13" s="20"/>
      <c r="D13" s="21"/>
      <c r="E13" s="21"/>
      <c r="F13" s="21"/>
      <c r="G13" s="21"/>
      <c r="H13" s="21"/>
      <c r="I13" s="21">
        <v>107.64653935469103</v>
      </c>
      <c r="J13" s="21">
        <v>127.76050040705728</v>
      </c>
      <c r="K13" s="21">
        <v>7.9270135658299843</v>
      </c>
      <c r="L13" s="21">
        <v>-145.24539378215871</v>
      </c>
      <c r="M13" s="22">
        <v>495.66392098650005</v>
      </c>
      <c r="N13" s="8"/>
    </row>
    <row r="14" spans="1:14" ht="16.5" x14ac:dyDescent="0.45">
      <c r="N14" s="8"/>
    </row>
    <row r="15" spans="1:14" ht="16.5" x14ac:dyDescent="0.45">
      <c r="N15" s="8"/>
    </row>
    <row r="16" spans="1:14" ht="16.5" x14ac:dyDescent="0.45">
      <c r="N16" s="8"/>
    </row>
    <row r="17" spans="14:14" ht="16.5" x14ac:dyDescent="0.45">
      <c r="N17" s="8"/>
    </row>
    <row r="18" spans="14:14" ht="16.5" x14ac:dyDescent="0.45">
      <c r="N18" s="8"/>
    </row>
    <row r="19" spans="14:14" ht="16.5" x14ac:dyDescent="0.45">
      <c r="N19" s="8"/>
    </row>
  </sheetData>
  <mergeCells count="1">
    <mergeCell ref="A9:A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2C8"/>
  </sheetPr>
  <dimension ref="A1:AE66"/>
  <sheetViews>
    <sheetView topLeftCell="A58" zoomScale="80" zoomScaleNormal="80" workbookViewId="0">
      <selection activeCell="D25" sqref="D25"/>
    </sheetView>
  </sheetViews>
  <sheetFormatPr defaultRowHeight="14.5" x14ac:dyDescent="0.35"/>
  <cols>
    <col min="1" max="1" width="19.1796875" customWidth="1"/>
    <col min="2" max="2" width="21.453125" customWidth="1"/>
    <col min="3" max="3" width="12.81640625" bestFit="1" customWidth="1"/>
    <col min="4" max="4" width="8.81640625" bestFit="1" customWidth="1"/>
    <col min="5" max="5" width="11.81640625" bestFit="1" customWidth="1"/>
    <col min="6" max="15" width="8.81640625" bestFit="1" customWidth="1"/>
    <col min="16" max="16" width="15.81640625" customWidth="1"/>
    <col min="17" max="17" width="18.1796875" customWidth="1"/>
    <col min="18" max="19" width="8.81640625" bestFit="1" customWidth="1"/>
    <col min="20" max="20" width="11.81640625" bestFit="1" customWidth="1"/>
    <col min="21" max="30" width="8.81640625" bestFit="1" customWidth="1"/>
  </cols>
  <sheetData>
    <row r="1" spans="1:31" ht="15" thickBot="1" x14ac:dyDescent="0.4"/>
    <row r="2" spans="1:31" ht="17" thickBot="1" x14ac:dyDescent="0.5">
      <c r="A2" s="27"/>
      <c r="B2" s="1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 t="s">
        <v>108</v>
      </c>
      <c r="N2" s="23" t="s">
        <v>34</v>
      </c>
      <c r="O2" s="8"/>
      <c r="P2" s="27"/>
      <c r="Q2" s="11"/>
      <c r="R2" s="11">
        <v>2011</v>
      </c>
      <c r="S2" s="11">
        <v>2012</v>
      </c>
      <c r="T2" s="11">
        <v>2013</v>
      </c>
      <c r="U2" s="11">
        <v>2014</v>
      </c>
      <c r="V2" s="11">
        <v>2015</v>
      </c>
      <c r="W2" s="11">
        <v>2016</v>
      </c>
      <c r="X2" s="11">
        <v>2017</v>
      </c>
      <c r="Y2" s="11">
        <v>2018</v>
      </c>
      <c r="Z2" s="11">
        <v>2019</v>
      </c>
      <c r="AA2" s="11">
        <v>2020</v>
      </c>
      <c r="AB2" s="11" t="s">
        <v>108</v>
      </c>
      <c r="AC2" s="23" t="s">
        <v>34</v>
      </c>
      <c r="AD2" s="8"/>
      <c r="AE2" s="8"/>
    </row>
    <row r="3" spans="1:31" ht="16.5" x14ac:dyDescent="0.45">
      <c r="A3" s="165" t="s">
        <v>23</v>
      </c>
      <c r="B3" s="9" t="s">
        <v>17</v>
      </c>
      <c r="C3" s="42">
        <f>'output_priame dotácie'!C15</f>
        <v>76.652418029999993</v>
      </c>
      <c r="D3" s="43">
        <f>'output_priame dotácie'!D15</f>
        <v>57.234351490000002</v>
      </c>
      <c r="E3" s="43">
        <f>'output_priame dotácie'!E15</f>
        <v>77.735900549999997</v>
      </c>
      <c r="F3" s="43">
        <f>'output_priame dotácie'!F15</f>
        <v>99.351013780000002</v>
      </c>
      <c r="G3" s="43">
        <f>'output_priame dotácie'!G15</f>
        <v>102.53867240999999</v>
      </c>
      <c r="H3" s="43">
        <f>'output_priame dotácie'!H15</f>
        <v>105.06277043</v>
      </c>
      <c r="I3" s="43">
        <f>'output_priame dotácie'!I15</f>
        <v>106.11524460999999</v>
      </c>
      <c r="J3" s="43">
        <f>'output_priame dotácie'!J15</f>
        <v>115.75068216</v>
      </c>
      <c r="K3" s="43">
        <f>'output_priame dotácie'!K15</f>
        <v>123.16896927000001</v>
      </c>
      <c r="L3" s="43">
        <f>'output_priame dotácie'!L15</f>
        <v>120.74291364</v>
      </c>
      <c r="M3" s="48">
        <f>'output_priame dotácie'!M15</f>
        <v>88.787224980000005</v>
      </c>
      <c r="N3" s="44">
        <f>AVERAGE(C3:M3)</f>
        <v>97.558196486363627</v>
      </c>
      <c r="O3" s="8"/>
      <c r="P3" s="165" t="s">
        <v>17</v>
      </c>
      <c r="Q3" s="9" t="s">
        <v>23</v>
      </c>
      <c r="R3" s="43">
        <f>C3</f>
        <v>76.652418029999993</v>
      </c>
      <c r="S3" s="43">
        <f t="shared" ref="S3:AB3" si="0">D3</f>
        <v>57.234351490000002</v>
      </c>
      <c r="T3" s="43">
        <f t="shared" si="0"/>
        <v>77.735900549999997</v>
      </c>
      <c r="U3" s="43">
        <f t="shared" si="0"/>
        <v>99.351013780000002</v>
      </c>
      <c r="V3" s="43">
        <f t="shared" si="0"/>
        <v>102.53867240999999</v>
      </c>
      <c r="W3" s="43">
        <f t="shared" si="0"/>
        <v>105.06277043</v>
      </c>
      <c r="X3" s="43">
        <f t="shared" si="0"/>
        <v>106.11524460999999</v>
      </c>
      <c r="Y3" s="43">
        <f t="shared" si="0"/>
        <v>115.75068216</v>
      </c>
      <c r="Z3" s="43">
        <f t="shared" si="0"/>
        <v>123.16896927000001</v>
      </c>
      <c r="AA3" s="43">
        <f t="shared" si="0"/>
        <v>120.74291364</v>
      </c>
      <c r="AB3" s="43">
        <f t="shared" si="0"/>
        <v>88.787224980000005</v>
      </c>
      <c r="AC3" s="44">
        <f>AVERAGE(R3:AB3)</f>
        <v>97.558196486363627</v>
      </c>
      <c r="AD3" s="45">
        <f>AC3/SUM($AC$3:$AC$5)</f>
        <v>0.60394420044159902</v>
      </c>
      <c r="AE3" s="8"/>
    </row>
    <row r="4" spans="1:31" ht="16.5" x14ac:dyDescent="0.45">
      <c r="A4" s="166"/>
      <c r="B4" s="10" t="s">
        <v>19</v>
      </c>
      <c r="C4" s="17">
        <f>'output_priame dotácie'!C16</f>
        <v>17.81582702</v>
      </c>
      <c r="D4" s="18">
        <f>'output_priame dotácie'!D16</f>
        <v>17.836662530000002</v>
      </c>
      <c r="E4" s="18">
        <f>'output_priame dotácie'!E16</f>
        <v>33.056661720000001</v>
      </c>
      <c r="F4" s="18">
        <f>'output_priame dotácie'!F16</f>
        <v>45.541944770000001</v>
      </c>
      <c r="G4" s="18">
        <f>'output_priame dotácie'!G16</f>
        <v>93.158769809999995</v>
      </c>
      <c r="H4" s="18">
        <f>'output_priame dotácie'!H16</f>
        <v>61.769205419999999</v>
      </c>
      <c r="I4" s="18">
        <f>'output_priame dotácie'!I16</f>
        <v>76.154975250000007</v>
      </c>
      <c r="J4" s="18">
        <f>'output_priame dotácie'!J16</f>
        <v>59.681074991602898</v>
      </c>
      <c r="K4" s="18">
        <f>'output_priame dotácie'!K16</f>
        <v>50.829232339947303</v>
      </c>
      <c r="L4" s="18">
        <f>'output_priame dotácie'!L16</f>
        <v>61.424190430000003</v>
      </c>
      <c r="M4" s="19">
        <f>'output_priame dotácie'!M16</f>
        <v>18.43240544</v>
      </c>
      <c r="N4" s="46">
        <f t="shared" ref="N4:N12" si="1">AVERAGE(C4:M4)</f>
        <v>48.700086338322741</v>
      </c>
      <c r="O4" s="8"/>
      <c r="P4" s="166"/>
      <c r="Q4" s="10" t="s">
        <v>24</v>
      </c>
      <c r="R4" s="18">
        <f>C7</f>
        <v>0</v>
      </c>
      <c r="S4" s="18">
        <f t="shared" ref="S4:AB4" si="2">D7</f>
        <v>0</v>
      </c>
      <c r="T4" s="18">
        <f t="shared" si="2"/>
        <v>0</v>
      </c>
      <c r="U4" s="18">
        <f t="shared" si="2"/>
        <v>-3.5230791373339319</v>
      </c>
      <c r="V4" s="18">
        <f t="shared" si="2"/>
        <v>-3.9634247115768311</v>
      </c>
      <c r="W4" s="18">
        <f t="shared" si="2"/>
        <v>-3.8111429207503336</v>
      </c>
      <c r="X4" s="18">
        <f t="shared" si="2"/>
        <v>-6.9531562614400011</v>
      </c>
      <c r="Y4" s="18">
        <f t="shared" si="2"/>
        <v>-5.4733412589149992</v>
      </c>
      <c r="Z4" s="18">
        <f t="shared" si="2"/>
        <v>-4.2212392341630007</v>
      </c>
      <c r="AA4" s="18">
        <f t="shared" si="2"/>
        <v>-3.7638030891409993</v>
      </c>
      <c r="AB4" s="18">
        <f t="shared" si="2"/>
        <v>-4.0595996701049994</v>
      </c>
      <c r="AC4" s="46">
        <f t="shared" ref="AC4:AC12" si="3">AVERAGE(R4:AB4)</f>
        <v>-3.2517078439477358</v>
      </c>
      <c r="AD4" s="45">
        <f>AC4/SUM($AC$3:$AC$5)</f>
        <v>-2.0130036886825717E-2</v>
      </c>
      <c r="AE4" s="8"/>
    </row>
    <row r="5" spans="1:31" ht="17" thickBot="1" x14ac:dyDescent="0.5">
      <c r="A5" s="166"/>
      <c r="B5" s="10" t="s">
        <v>18</v>
      </c>
      <c r="C5" s="17">
        <f>'output_priame dotácie'!C17</f>
        <v>0</v>
      </c>
      <c r="D5" s="18">
        <f>'output_priame dotácie'!D17</f>
        <v>0</v>
      </c>
      <c r="E5" s="18">
        <f>'output_priame dotácie'!E17</f>
        <v>0</v>
      </c>
      <c r="F5" s="18">
        <f>'output_priame dotácie'!F17</f>
        <v>0</v>
      </c>
      <c r="G5" s="18">
        <f>'output_priame dotácie'!G17</f>
        <v>0</v>
      </c>
      <c r="H5" s="18">
        <f>'output_priame dotácie'!H17</f>
        <v>1.9618326279052498</v>
      </c>
      <c r="I5" s="18">
        <f>'output_priame dotácie'!I17</f>
        <v>2.0559765072689702</v>
      </c>
      <c r="J5" s="18">
        <f>'output_priame dotácie'!J17</f>
        <v>10.135244833364364</v>
      </c>
      <c r="K5" s="18">
        <f>'output_priame dotácie'!K17</f>
        <v>9.6651878454983979</v>
      </c>
      <c r="L5" s="18">
        <f>'output_priame dotácie'!L17</f>
        <v>11.01682785434096</v>
      </c>
      <c r="M5" s="19">
        <f>'output_priame dotácie'!M17</f>
        <v>10.233862573707055</v>
      </c>
      <c r="N5" s="46">
        <f t="shared" si="1"/>
        <v>4.0971756583713637</v>
      </c>
      <c r="O5" s="8"/>
      <c r="P5" s="167"/>
      <c r="Q5" s="13" t="s">
        <v>25</v>
      </c>
      <c r="R5" s="21">
        <f t="shared" ref="R5:AB5" si="4">C10</f>
        <v>35.462202047999995</v>
      </c>
      <c r="S5" s="21">
        <f t="shared" si="4"/>
        <v>82.383244443000009</v>
      </c>
      <c r="T5" s="21">
        <f t="shared" si="4"/>
        <v>81.641072645999998</v>
      </c>
      <c r="U5" s="21">
        <f t="shared" si="4"/>
        <v>73.338249383999994</v>
      </c>
      <c r="V5" s="21">
        <f t="shared" si="4"/>
        <v>73.074965247000009</v>
      </c>
      <c r="W5" s="21">
        <f t="shared" si="4"/>
        <v>73.227296428599999</v>
      </c>
      <c r="X5" s="21">
        <f t="shared" si="4"/>
        <v>69.653233374599992</v>
      </c>
      <c r="Y5" s="21">
        <f t="shared" si="4"/>
        <v>74.827075973999996</v>
      </c>
      <c r="Z5" s="21">
        <f t="shared" si="4"/>
        <v>62.349394743799998</v>
      </c>
      <c r="AA5" s="21">
        <f t="shared" si="4"/>
        <v>50.951730982799994</v>
      </c>
      <c r="AB5" s="21">
        <f t="shared" si="4"/>
        <v>62.606435852916889</v>
      </c>
      <c r="AC5" s="47">
        <f t="shared" si="3"/>
        <v>67.228627374974266</v>
      </c>
      <c r="AD5" s="45">
        <f>AC5/SUM($AC$3:$AC$5)</f>
        <v>0.41618583644522678</v>
      </c>
      <c r="AE5" s="8"/>
    </row>
    <row r="6" spans="1:31" ht="17" thickBot="1" x14ac:dyDescent="0.5">
      <c r="A6" s="167"/>
      <c r="B6" s="13" t="s">
        <v>26</v>
      </c>
      <c r="C6" s="20">
        <f>'output_priame dotácie'!C18</f>
        <v>6.1014396899999994</v>
      </c>
      <c r="D6" s="21">
        <f>'output_priame dotácie'!D18</f>
        <v>5.5025279299999994</v>
      </c>
      <c r="E6" s="21">
        <f>'output_priame dotácie'!E18</f>
        <v>10.52712534</v>
      </c>
      <c r="F6" s="21">
        <f>'output_priame dotácie'!F18</f>
        <v>13.199208469999999</v>
      </c>
      <c r="G6" s="21">
        <f>'output_priame dotácie'!G18</f>
        <v>10.460824799999999</v>
      </c>
      <c r="H6" s="21">
        <f>'output_priame dotácie'!H18</f>
        <v>18.459016699999999</v>
      </c>
      <c r="I6" s="21">
        <f>'output_priame dotácie'!I18</f>
        <v>25.671190509999999</v>
      </c>
      <c r="J6" s="21">
        <f>'output_priame dotácie'!J18</f>
        <v>26.13709729224</v>
      </c>
      <c r="K6" s="21">
        <f>'output_priame dotácie'!K18</f>
        <v>21.387010849140001</v>
      </c>
      <c r="L6" s="21">
        <f>'output_priame dotácie'!L18</f>
        <v>45.308053430000001</v>
      </c>
      <c r="M6" s="22">
        <f>'output_priame dotácie'!M18</f>
        <v>8.0016273000000009</v>
      </c>
      <c r="N6" s="47">
        <f t="shared" si="1"/>
        <v>17.341374755579999</v>
      </c>
      <c r="O6" s="8"/>
      <c r="P6" s="57"/>
      <c r="Q6" s="10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46"/>
      <c r="AD6" s="45"/>
      <c r="AE6" s="8"/>
    </row>
    <row r="7" spans="1:31" ht="16.5" x14ac:dyDescent="0.45">
      <c r="A7" s="165" t="s">
        <v>24</v>
      </c>
      <c r="B7" s="9" t="s">
        <v>17</v>
      </c>
      <c r="C7" s="18">
        <f>'output_nepriame dotácie'!C18</f>
        <v>0</v>
      </c>
      <c r="D7" s="18">
        <f>'output_nepriame dotácie'!D18</f>
        <v>0</v>
      </c>
      <c r="E7" s="18">
        <f>'output_nepriame dotácie'!E18</f>
        <v>0</v>
      </c>
      <c r="F7" s="18">
        <f>'output_nepriame dotácie'!F18</f>
        <v>-3.5230791373339319</v>
      </c>
      <c r="G7" s="18">
        <f>'output_nepriame dotácie'!G18</f>
        <v>-3.9634247115768311</v>
      </c>
      <c r="H7" s="18">
        <f>'output_nepriame dotácie'!H18</f>
        <v>-3.8111429207503336</v>
      </c>
      <c r="I7" s="18">
        <f>'output_nepriame dotácie'!I18</f>
        <v>-6.9531562614400011</v>
      </c>
      <c r="J7" s="18">
        <f>'output_nepriame dotácie'!J18</f>
        <v>-5.4733412589149992</v>
      </c>
      <c r="K7" s="18">
        <f>'output_nepriame dotácie'!K18</f>
        <v>-4.2212392341630007</v>
      </c>
      <c r="L7" s="18">
        <f>'output_nepriame dotácie'!L18</f>
        <v>-3.7638030891409993</v>
      </c>
      <c r="M7" s="19">
        <f>'output_nepriame dotácie'!M18</f>
        <v>-4.0595996701049994</v>
      </c>
      <c r="N7" s="49">
        <f t="shared" si="1"/>
        <v>-3.2517078439477358</v>
      </c>
      <c r="O7" s="8"/>
      <c r="P7" s="165" t="s">
        <v>19</v>
      </c>
      <c r="Q7" s="9" t="s">
        <v>23</v>
      </c>
      <c r="R7" s="15">
        <f t="shared" ref="R7:AB7" si="5">C4</f>
        <v>17.81582702</v>
      </c>
      <c r="S7" s="15">
        <f t="shared" si="5"/>
        <v>17.836662530000002</v>
      </c>
      <c r="T7" s="15">
        <f t="shared" si="5"/>
        <v>33.056661720000001</v>
      </c>
      <c r="U7" s="15">
        <f t="shared" si="5"/>
        <v>45.541944770000001</v>
      </c>
      <c r="V7" s="15">
        <f t="shared" si="5"/>
        <v>93.158769809999995</v>
      </c>
      <c r="W7" s="15">
        <f t="shared" si="5"/>
        <v>61.769205419999999</v>
      </c>
      <c r="X7" s="15">
        <f t="shared" si="5"/>
        <v>76.154975250000007</v>
      </c>
      <c r="Y7" s="15">
        <f t="shared" si="5"/>
        <v>59.681074991602898</v>
      </c>
      <c r="Z7" s="15">
        <f t="shared" si="5"/>
        <v>50.829232339947303</v>
      </c>
      <c r="AA7" s="15">
        <f t="shared" si="5"/>
        <v>61.424190430000003</v>
      </c>
      <c r="AB7" s="15">
        <f t="shared" si="5"/>
        <v>18.43240544</v>
      </c>
      <c r="AC7" s="44">
        <f t="shared" si="3"/>
        <v>48.700086338322741</v>
      </c>
      <c r="AD7" s="45">
        <f>AC7/SUM($AC$7:$AC$9)</f>
        <v>0.49123955711608641</v>
      </c>
      <c r="AE7" s="8"/>
    </row>
    <row r="8" spans="1:31" ht="16.5" x14ac:dyDescent="0.45">
      <c r="A8" s="166"/>
      <c r="B8" s="10" t="s">
        <v>19</v>
      </c>
      <c r="C8" s="18">
        <f>'output_nepriame dotácie'!C19</f>
        <v>0</v>
      </c>
      <c r="D8" s="18">
        <f>'output_nepriame dotácie'!D19</f>
        <v>0</v>
      </c>
      <c r="E8" s="18">
        <f>'output_nepriame dotácie'!E19</f>
        <v>0</v>
      </c>
      <c r="F8" s="18">
        <f>'output_nepriame dotácie'!F19</f>
        <v>-98.556480299999976</v>
      </c>
      <c r="G8" s="18">
        <f>'output_nepriame dotácie'!G19</f>
        <v>-140.8550204</v>
      </c>
      <c r="H8" s="18">
        <f>'output_nepriame dotácie'!H19</f>
        <v>-105.03685719999997</v>
      </c>
      <c r="I8" s="18">
        <f>'output_nepriame dotácie'!I19</f>
        <v>4.048037400000009</v>
      </c>
      <c r="J8" s="18">
        <f>'output_nepriame dotácie'!J19</f>
        <v>71.692648300000045</v>
      </c>
      <c r="K8" s="18">
        <f>'output_nepriame dotácie'!K19</f>
        <v>-75.721356800000024</v>
      </c>
      <c r="L8" s="18">
        <f>'output_nepriame dotácie'!L19</f>
        <v>-182.15483040000004</v>
      </c>
      <c r="M8" s="19">
        <f>'output_nepriame dotácie'!M19</f>
        <v>494.51066399999991</v>
      </c>
      <c r="N8" s="49">
        <f t="shared" si="1"/>
        <v>-2.915745036363639</v>
      </c>
      <c r="O8" s="8"/>
      <c r="P8" s="166"/>
      <c r="Q8" s="10" t="s">
        <v>24</v>
      </c>
      <c r="R8" s="18">
        <f>C8</f>
        <v>0</v>
      </c>
      <c r="S8" s="18">
        <f t="shared" ref="S8:AB8" si="6">D8</f>
        <v>0</v>
      </c>
      <c r="T8" s="18">
        <f t="shared" si="6"/>
        <v>0</v>
      </c>
      <c r="U8" s="18">
        <f t="shared" si="6"/>
        <v>-98.556480299999976</v>
      </c>
      <c r="V8" s="18">
        <f t="shared" si="6"/>
        <v>-140.8550204</v>
      </c>
      <c r="W8" s="18">
        <f t="shared" si="6"/>
        <v>-105.03685719999997</v>
      </c>
      <c r="X8" s="18">
        <f t="shared" si="6"/>
        <v>4.048037400000009</v>
      </c>
      <c r="Y8" s="18">
        <f t="shared" si="6"/>
        <v>71.692648300000045</v>
      </c>
      <c r="Z8" s="18">
        <f t="shared" si="6"/>
        <v>-75.721356800000024</v>
      </c>
      <c r="AA8" s="18">
        <f t="shared" si="6"/>
        <v>-182.15483040000004</v>
      </c>
      <c r="AB8" s="18">
        <f t="shared" si="6"/>
        <v>494.51066399999991</v>
      </c>
      <c r="AC8" s="46">
        <f t="shared" si="3"/>
        <v>-2.915745036363639</v>
      </c>
      <c r="AD8" s="45">
        <f t="shared" ref="AD8:AD9" si="7">AC8/SUM($AC$7:$AC$9)</f>
        <v>-2.9411227125476006E-2</v>
      </c>
      <c r="AE8" s="8"/>
    </row>
    <row r="9" spans="1:31" ht="17" thickBot="1" x14ac:dyDescent="0.5">
      <c r="A9" s="166"/>
      <c r="B9" s="13" t="s">
        <v>18</v>
      </c>
      <c r="C9" s="18">
        <f>'output_nepriame dotácie'!C20</f>
        <v>-9.9389910438062251E-2</v>
      </c>
      <c r="D9" s="18">
        <f>'output_nepriame dotácie'!D20</f>
        <v>0</v>
      </c>
      <c r="E9" s="18">
        <f>'output_nepriame dotácie'!E20</f>
        <v>2.063201837586423E-16</v>
      </c>
      <c r="F9" s="18">
        <f>'output_nepriame dotácie'!F20</f>
        <v>2.6075194453491166</v>
      </c>
      <c r="G9" s="18">
        <f>'output_nepriame dotácie'!G20</f>
        <v>2.7418232503856368</v>
      </c>
      <c r="H9" s="18">
        <f>'output_nepriame dotácie'!H20</f>
        <v>2.8418964408415901</v>
      </c>
      <c r="I9" s="18">
        <f>'output_nepriame dotácie'!I20</f>
        <v>24.90862836262724</v>
      </c>
      <c r="J9" s="18">
        <f>'output_nepriame dotácie'!J20</f>
        <v>58.496526682123033</v>
      </c>
      <c r="K9" s="18">
        <f>'output_nepriame dotácie'!K20</f>
        <v>31.327341798501067</v>
      </c>
      <c r="L9" s="18">
        <f>'output_nepriame dotácie'!L20</f>
        <v>-6.5329601033027487</v>
      </c>
      <c r="M9" s="19">
        <f>'output_nepriame dotácie'!M20</f>
        <v>131.2494609588698</v>
      </c>
      <c r="N9" s="49">
        <f t="shared" si="1"/>
        <v>22.503713356814242</v>
      </c>
      <c r="O9" s="8"/>
      <c r="P9" s="167"/>
      <c r="Q9" s="13" t="s">
        <v>25</v>
      </c>
      <c r="R9" s="21">
        <f t="shared" ref="R9:AB9" si="8">C11</f>
        <v>54.413075100120004</v>
      </c>
      <c r="S9" s="21">
        <f t="shared" si="8"/>
        <v>51.644496879360005</v>
      </c>
      <c r="T9" s="21">
        <f t="shared" si="8"/>
        <v>51.027766984920007</v>
      </c>
      <c r="U9" s="21">
        <f t="shared" si="8"/>
        <v>42.953645226360003</v>
      </c>
      <c r="V9" s="21">
        <f t="shared" si="8"/>
        <v>46.662400506480004</v>
      </c>
      <c r="W9" s="21">
        <f t="shared" si="8"/>
        <v>50.436449312040004</v>
      </c>
      <c r="X9" s="21">
        <f t="shared" si="8"/>
        <v>53.24897866068001</v>
      </c>
      <c r="Y9" s="21">
        <f t="shared" si="8"/>
        <v>55.03151102196</v>
      </c>
      <c r="Z9" s="21">
        <f t="shared" si="8"/>
        <v>61.682877062399996</v>
      </c>
      <c r="AA9" s="21">
        <f t="shared" si="8"/>
        <v>57.2044161942</v>
      </c>
      <c r="AB9" s="21">
        <f t="shared" si="8"/>
        <v>62.575204355400011</v>
      </c>
      <c r="AC9" s="47">
        <f t="shared" si="3"/>
        <v>53.352801936719999</v>
      </c>
      <c r="AD9" s="45">
        <f t="shared" si="7"/>
        <v>0.53817167000938959</v>
      </c>
      <c r="AE9" s="8"/>
    </row>
    <row r="10" spans="1:31" ht="16.5" x14ac:dyDescent="0.45">
      <c r="A10" s="166" t="s">
        <v>25</v>
      </c>
      <c r="B10" s="14" t="s">
        <v>17</v>
      </c>
      <c r="C10" s="14">
        <f>'output daňové výdavky'!C20</f>
        <v>35.462202047999995</v>
      </c>
      <c r="D10" s="15">
        <f>'output daňové výdavky'!D20</f>
        <v>82.383244443000009</v>
      </c>
      <c r="E10" s="15">
        <f>'output daňové výdavky'!E20</f>
        <v>81.641072645999998</v>
      </c>
      <c r="F10" s="15">
        <f>'output daňové výdavky'!F20</f>
        <v>73.338249383999994</v>
      </c>
      <c r="G10" s="15">
        <f>'output daňové výdavky'!G20</f>
        <v>73.074965247000009</v>
      </c>
      <c r="H10" s="15">
        <f>'output daňové výdavky'!H20</f>
        <v>73.227296428599999</v>
      </c>
      <c r="I10" s="15">
        <f>'output daňové výdavky'!I20</f>
        <v>69.653233374599992</v>
      </c>
      <c r="J10" s="15">
        <f>'output daňové výdavky'!J20</f>
        <v>74.827075973999996</v>
      </c>
      <c r="K10" s="15">
        <f>'output daňové výdavky'!K20</f>
        <v>62.349394743799998</v>
      </c>
      <c r="L10" s="15">
        <f>'output daňové výdavky'!L20</f>
        <v>50.951730982799994</v>
      </c>
      <c r="M10" s="16">
        <f>'output daňové výdavky'!M20</f>
        <v>62.606435852916889</v>
      </c>
      <c r="N10" s="48">
        <f t="shared" si="1"/>
        <v>67.228627374974266</v>
      </c>
      <c r="O10" s="8"/>
      <c r="P10" s="165" t="s">
        <v>18</v>
      </c>
      <c r="Q10" s="9" t="s">
        <v>23</v>
      </c>
      <c r="R10" s="15">
        <f t="shared" ref="R10:AB10" si="9">C5</f>
        <v>0</v>
      </c>
      <c r="S10" s="15">
        <f t="shared" si="9"/>
        <v>0</v>
      </c>
      <c r="T10" s="15">
        <f t="shared" si="9"/>
        <v>0</v>
      </c>
      <c r="U10" s="15">
        <f t="shared" si="9"/>
        <v>0</v>
      </c>
      <c r="V10" s="15">
        <f t="shared" si="9"/>
        <v>0</v>
      </c>
      <c r="W10" s="15">
        <f t="shared" si="9"/>
        <v>1.9618326279052498</v>
      </c>
      <c r="X10" s="15">
        <f t="shared" si="9"/>
        <v>2.0559765072689702</v>
      </c>
      <c r="Y10" s="15">
        <f t="shared" si="9"/>
        <v>10.135244833364364</v>
      </c>
      <c r="Z10" s="15">
        <f t="shared" si="9"/>
        <v>9.6651878454983979</v>
      </c>
      <c r="AA10" s="15">
        <f t="shared" si="9"/>
        <v>11.01682785434096</v>
      </c>
      <c r="AB10" s="15">
        <f t="shared" si="9"/>
        <v>10.233862573707055</v>
      </c>
      <c r="AC10" s="44">
        <f t="shared" si="3"/>
        <v>4.0971756583713637</v>
      </c>
      <c r="AD10" s="45">
        <f>AC10/SUM($AC$10:$AC$12)</f>
        <v>0.13746020975920961</v>
      </c>
      <c r="AE10" s="8"/>
    </row>
    <row r="11" spans="1:31" ht="16.5" x14ac:dyDescent="0.45">
      <c r="A11" s="166"/>
      <c r="B11" s="17" t="s">
        <v>19</v>
      </c>
      <c r="C11" s="17">
        <f>'output daňové výdavky'!C21</f>
        <v>54.413075100120004</v>
      </c>
      <c r="D11" s="18">
        <f>'output daňové výdavky'!D21</f>
        <v>51.644496879360005</v>
      </c>
      <c r="E11" s="18">
        <f>'output daňové výdavky'!E21</f>
        <v>51.027766984920007</v>
      </c>
      <c r="F11" s="18">
        <f>'output daňové výdavky'!F21</f>
        <v>42.953645226360003</v>
      </c>
      <c r="G11" s="18">
        <f>'output daňové výdavky'!G21</f>
        <v>46.662400506480004</v>
      </c>
      <c r="H11" s="18">
        <f>'output daňové výdavky'!H21</f>
        <v>50.436449312040004</v>
      </c>
      <c r="I11" s="18">
        <f>'output daňové výdavky'!I21</f>
        <v>53.24897866068001</v>
      </c>
      <c r="J11" s="18">
        <f>'output daňové výdavky'!J21</f>
        <v>55.03151102196</v>
      </c>
      <c r="K11" s="18">
        <f>'output daňové výdavky'!K21</f>
        <v>61.682877062399996</v>
      </c>
      <c r="L11" s="18">
        <f>'output daňové výdavky'!L21</f>
        <v>57.2044161942</v>
      </c>
      <c r="M11" s="19">
        <f>'output daňové výdavky'!M21</f>
        <v>62.575204355400011</v>
      </c>
      <c r="N11" s="49">
        <f t="shared" si="1"/>
        <v>53.352801936719999</v>
      </c>
      <c r="O11" s="8"/>
      <c r="P11" s="166"/>
      <c r="Q11" s="10" t="s">
        <v>24</v>
      </c>
      <c r="R11" s="18">
        <f>C9</f>
        <v>-9.9389910438062251E-2</v>
      </c>
      <c r="S11" s="18">
        <f t="shared" ref="S11:AB11" si="10">D9</f>
        <v>0</v>
      </c>
      <c r="T11" s="18">
        <f t="shared" si="10"/>
        <v>2.063201837586423E-16</v>
      </c>
      <c r="U11" s="18">
        <f t="shared" si="10"/>
        <v>2.6075194453491166</v>
      </c>
      <c r="V11" s="18">
        <f t="shared" si="10"/>
        <v>2.7418232503856368</v>
      </c>
      <c r="W11" s="18">
        <f t="shared" si="10"/>
        <v>2.8418964408415901</v>
      </c>
      <c r="X11" s="18">
        <f t="shared" si="10"/>
        <v>24.90862836262724</v>
      </c>
      <c r="Y11" s="18">
        <f t="shared" si="10"/>
        <v>58.496526682123033</v>
      </c>
      <c r="Z11" s="18">
        <f t="shared" si="10"/>
        <v>31.327341798501067</v>
      </c>
      <c r="AA11" s="18">
        <f t="shared" si="10"/>
        <v>-6.5329601033027487</v>
      </c>
      <c r="AB11" s="18">
        <f t="shared" si="10"/>
        <v>131.2494609588698</v>
      </c>
      <c r="AC11" s="46">
        <f t="shared" si="3"/>
        <v>22.503713356814242</v>
      </c>
      <c r="AD11" s="45">
        <f t="shared" ref="AD11:AD12" si="11">AC11/SUM($AC$10:$AC$12)</f>
        <v>0.75499939868783461</v>
      </c>
      <c r="AE11" s="8"/>
    </row>
    <row r="12" spans="1:31" ht="17" thickBot="1" x14ac:dyDescent="0.5">
      <c r="A12" s="166"/>
      <c r="B12" s="20" t="s">
        <v>18</v>
      </c>
      <c r="C12" s="20">
        <f>'output daňové výdavky'!C22</f>
        <v>3.7905002207606806</v>
      </c>
      <c r="D12" s="21">
        <f>'output daňové výdavky'!D22</f>
        <v>4.1614389916769374</v>
      </c>
      <c r="E12" s="21">
        <f>'output daňové výdavky'!E22</f>
        <v>3.7144453533678519</v>
      </c>
      <c r="F12" s="21">
        <f>'output daňové výdavky'!F22</f>
        <v>2.4286588421865103</v>
      </c>
      <c r="G12" s="21">
        <f>'output daňové výdavky'!G22</f>
        <v>2.4708356609044539</v>
      </c>
      <c r="H12" s="21">
        <f>'output daňové výdavky'!H22</f>
        <v>2.6496043611661215</v>
      </c>
      <c r="I12" s="21">
        <f>'output daňové výdavky'!I22</f>
        <v>2.9339813880071617</v>
      </c>
      <c r="J12" s="21">
        <f>'output daňové výdavky'!J22</f>
        <v>3.1489482511233611</v>
      </c>
      <c r="K12" s="21">
        <f>'output daňové výdavky'!K22</f>
        <v>3.1199887151216643</v>
      </c>
      <c r="L12" s="21">
        <f>'output daňové výdavky'!L22</f>
        <v>3.2541372419524697</v>
      </c>
      <c r="M12" s="22">
        <f>'output daňové výdavky'!M22</f>
        <v>3.5866143583923944</v>
      </c>
      <c r="N12" s="50">
        <f t="shared" si="1"/>
        <v>3.2053775804236011</v>
      </c>
      <c r="O12" s="8"/>
      <c r="P12" s="167"/>
      <c r="Q12" s="13" t="s">
        <v>25</v>
      </c>
      <c r="R12" s="21">
        <f t="shared" ref="R12:AB12" si="12">C12</f>
        <v>3.7905002207606806</v>
      </c>
      <c r="S12" s="21">
        <f t="shared" si="12"/>
        <v>4.1614389916769374</v>
      </c>
      <c r="T12" s="21">
        <f t="shared" si="12"/>
        <v>3.7144453533678519</v>
      </c>
      <c r="U12" s="21">
        <f t="shared" si="12"/>
        <v>2.4286588421865103</v>
      </c>
      <c r="V12" s="21">
        <f t="shared" si="12"/>
        <v>2.4708356609044539</v>
      </c>
      <c r="W12" s="21">
        <f t="shared" si="12"/>
        <v>2.6496043611661215</v>
      </c>
      <c r="X12" s="21">
        <f t="shared" si="12"/>
        <v>2.9339813880071617</v>
      </c>
      <c r="Y12" s="21">
        <f t="shared" si="12"/>
        <v>3.1489482511233611</v>
      </c>
      <c r="Z12" s="21">
        <f t="shared" si="12"/>
        <v>3.1199887151216643</v>
      </c>
      <c r="AA12" s="21">
        <f t="shared" si="12"/>
        <v>3.2541372419524697</v>
      </c>
      <c r="AB12" s="21">
        <f t="shared" si="12"/>
        <v>3.5866143583923944</v>
      </c>
      <c r="AC12" s="47">
        <f t="shared" si="3"/>
        <v>3.2053775804236011</v>
      </c>
      <c r="AD12" s="45">
        <f t="shared" si="11"/>
        <v>0.10754039155295581</v>
      </c>
      <c r="AE12" s="8"/>
    </row>
    <row r="13" spans="1:31" ht="17" thickBot="1" x14ac:dyDescent="0.5">
      <c r="A13" s="51" t="s">
        <v>27</v>
      </c>
      <c r="B13" s="23"/>
      <c r="C13" s="20">
        <v>71477.100000000006</v>
      </c>
      <c r="D13" s="21">
        <v>73360.800000000003</v>
      </c>
      <c r="E13" s="21">
        <v>74217.3</v>
      </c>
      <c r="F13" s="21">
        <v>76092.7</v>
      </c>
      <c r="G13" s="21">
        <v>79888.100000000006</v>
      </c>
      <c r="H13" s="21">
        <v>81014.3</v>
      </c>
      <c r="I13" s="21">
        <v>84442.9</v>
      </c>
      <c r="J13" s="21">
        <v>89430</v>
      </c>
      <c r="K13" s="21">
        <v>94048</v>
      </c>
      <c r="L13" s="21">
        <v>92079.3</v>
      </c>
      <c r="M13" s="21">
        <v>97122.5</v>
      </c>
      <c r="N13" s="23"/>
      <c r="O13" s="8"/>
      <c r="P13" s="100" t="s">
        <v>26</v>
      </c>
      <c r="Q13" s="9" t="s">
        <v>23</v>
      </c>
      <c r="R13" s="15">
        <f>C6</f>
        <v>6.1014396899999994</v>
      </c>
      <c r="S13" s="15">
        <f t="shared" ref="S13:AB13" si="13">D6</f>
        <v>5.5025279299999994</v>
      </c>
      <c r="T13" s="15">
        <f t="shared" si="13"/>
        <v>10.52712534</v>
      </c>
      <c r="U13" s="15">
        <f t="shared" si="13"/>
        <v>13.199208469999999</v>
      </c>
      <c r="V13" s="15">
        <f t="shared" si="13"/>
        <v>10.460824799999999</v>
      </c>
      <c r="W13" s="15">
        <f t="shared" si="13"/>
        <v>18.459016699999999</v>
      </c>
      <c r="X13" s="15">
        <f t="shared" si="13"/>
        <v>25.671190509999999</v>
      </c>
      <c r="Y13" s="15">
        <f t="shared" si="13"/>
        <v>26.13709729224</v>
      </c>
      <c r="Z13" s="15">
        <f t="shared" si="13"/>
        <v>21.387010849140001</v>
      </c>
      <c r="AA13" s="15">
        <f t="shared" si="13"/>
        <v>45.308053430000001</v>
      </c>
      <c r="AB13" s="15">
        <f t="shared" si="13"/>
        <v>8.0016273000000009</v>
      </c>
      <c r="AC13" s="44"/>
      <c r="AD13" s="8"/>
      <c r="AE13" s="8"/>
    </row>
    <row r="14" spans="1:31" ht="17" thickBot="1" x14ac:dyDescent="0.5">
      <c r="A14" s="23" t="s">
        <v>29</v>
      </c>
      <c r="B14" s="23"/>
      <c r="C14" s="27">
        <v>15278.041999999999</v>
      </c>
      <c r="D14" s="11">
        <v>15640.710999999999</v>
      </c>
      <c r="E14" s="11">
        <v>14819.701999999999</v>
      </c>
      <c r="F14" s="11">
        <v>15420.237999999999</v>
      </c>
      <c r="G14" s="11">
        <v>18166.391</v>
      </c>
      <c r="H14" s="11">
        <v>15256.172</v>
      </c>
      <c r="I14" s="11">
        <v>15234.261</v>
      </c>
      <c r="J14" s="11">
        <v>16563.255000000001</v>
      </c>
      <c r="K14" s="11">
        <v>18027.016</v>
      </c>
      <c r="L14" s="11">
        <v>23509.056</v>
      </c>
      <c r="M14" s="11">
        <v>24211.423999999999</v>
      </c>
      <c r="N14" s="23"/>
      <c r="O14" s="8"/>
      <c r="P14" s="101"/>
      <c r="Q14" s="10" t="s">
        <v>24</v>
      </c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46"/>
      <c r="AD14" s="8"/>
      <c r="AE14" s="8"/>
    </row>
    <row r="15" spans="1:31" ht="17" thickBot="1" x14ac:dyDescent="0.5">
      <c r="A15" s="8"/>
      <c r="B15" s="8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8"/>
      <c r="O15" s="8"/>
      <c r="P15" s="102"/>
      <c r="Q15" s="13" t="s">
        <v>25</v>
      </c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47"/>
      <c r="AD15" s="8"/>
      <c r="AE15" s="8"/>
    </row>
    <row r="16" spans="1:31" ht="16.5" x14ac:dyDescent="0.45">
      <c r="A16" s="8"/>
      <c r="B16" s="8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8"/>
      <c r="O16" s="8"/>
      <c r="P16" s="8"/>
      <c r="Q16" s="8" t="s">
        <v>28</v>
      </c>
      <c r="R16" s="54">
        <f>SUM(R3:R15)</f>
        <v>194.13607219844266</v>
      </c>
      <c r="S16" s="54">
        <f t="shared" ref="S16:AB16" si="14">SUM(S3:S15)</f>
        <v>218.762722264037</v>
      </c>
      <c r="T16" s="54">
        <f t="shared" si="14"/>
        <v>257.70297259428787</v>
      </c>
      <c r="U16" s="54">
        <f t="shared" si="14"/>
        <v>177.34068048056173</v>
      </c>
      <c r="V16" s="54">
        <f t="shared" si="14"/>
        <v>186.28984657319322</v>
      </c>
      <c r="W16" s="54">
        <f t="shared" si="14"/>
        <v>207.56007159980265</v>
      </c>
      <c r="X16" s="54">
        <f t="shared" si="14"/>
        <v>357.83708980174333</v>
      </c>
      <c r="Y16" s="54">
        <f t="shared" si="14"/>
        <v>469.42746824749872</v>
      </c>
      <c r="Z16" s="54">
        <f t="shared" si="14"/>
        <v>283.58740659024539</v>
      </c>
      <c r="AA16" s="54">
        <f t="shared" si="14"/>
        <v>157.45067618084965</v>
      </c>
      <c r="AB16" s="54">
        <f t="shared" si="14"/>
        <v>875.92390014918101</v>
      </c>
      <c r="AC16" s="8"/>
      <c r="AD16" s="8"/>
      <c r="AE16" s="8"/>
    </row>
    <row r="17" spans="1:31" ht="17" thickBot="1" x14ac:dyDescent="0.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ht="17" thickBot="1" x14ac:dyDescent="0.5">
      <c r="A18" s="8"/>
      <c r="B18" s="27"/>
      <c r="C18" s="11">
        <v>2011</v>
      </c>
      <c r="D18" s="11">
        <v>2012</v>
      </c>
      <c r="E18" s="11">
        <v>2013</v>
      </c>
      <c r="F18" s="11">
        <v>2014</v>
      </c>
      <c r="G18" s="11">
        <v>2015</v>
      </c>
      <c r="H18" s="11">
        <v>2016</v>
      </c>
      <c r="I18" s="11">
        <v>2017</v>
      </c>
      <c r="J18" s="11">
        <v>2018</v>
      </c>
      <c r="K18" s="11">
        <v>2019</v>
      </c>
      <c r="L18" s="11">
        <v>2020</v>
      </c>
      <c r="M18" s="12" t="s">
        <v>108</v>
      </c>
      <c r="N18" s="8" t="s">
        <v>34</v>
      </c>
      <c r="O18" s="8" t="s">
        <v>35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7" thickBot="1" x14ac:dyDescent="0.5">
      <c r="A19" s="8"/>
      <c r="B19" s="9" t="str">
        <f>A3</f>
        <v>Priame dotácie</v>
      </c>
      <c r="C19" s="42">
        <f>SUM(C3:C6)</f>
        <v>100.56968473999999</v>
      </c>
      <c r="D19" s="43">
        <f t="shared" ref="D19:M19" si="15">SUM(D3:D6)</f>
        <v>80.573541950000006</v>
      </c>
      <c r="E19" s="43">
        <f t="shared" si="15"/>
        <v>121.31968760999999</v>
      </c>
      <c r="F19" s="43">
        <f t="shared" si="15"/>
        <v>158.09216702000001</v>
      </c>
      <c r="G19" s="43">
        <f t="shared" si="15"/>
        <v>206.15826701999998</v>
      </c>
      <c r="H19" s="43">
        <f t="shared" si="15"/>
        <v>187.25282517790524</v>
      </c>
      <c r="I19" s="43">
        <f t="shared" si="15"/>
        <v>209.99738687726898</v>
      </c>
      <c r="J19" s="43">
        <f t="shared" si="15"/>
        <v>211.70409927720726</v>
      </c>
      <c r="K19" s="43">
        <f t="shared" si="15"/>
        <v>205.05040030458571</v>
      </c>
      <c r="L19" s="43">
        <f t="shared" si="15"/>
        <v>238.49198535434095</v>
      </c>
      <c r="M19" s="48">
        <f t="shared" si="15"/>
        <v>125.45512029370705</v>
      </c>
      <c r="N19" s="54">
        <f>AVERAGE(C19:M19)</f>
        <v>167.69683323863777</v>
      </c>
      <c r="O19" s="52">
        <f>N19/SUM($N$19:$N$21)</f>
        <v>0.54478879665612945</v>
      </c>
      <c r="P19" s="8"/>
      <c r="Q19" s="23"/>
      <c r="R19" s="11">
        <f t="shared" ref="R19:AA19" si="16">R2</f>
        <v>2011</v>
      </c>
      <c r="S19" s="11">
        <f t="shared" si="16"/>
        <v>2012</v>
      </c>
      <c r="T19" s="11">
        <f t="shared" si="16"/>
        <v>2013</v>
      </c>
      <c r="U19" s="11">
        <f t="shared" si="16"/>
        <v>2014</v>
      </c>
      <c r="V19" s="11">
        <f t="shared" si="16"/>
        <v>2015</v>
      </c>
      <c r="W19" s="11">
        <f t="shared" si="16"/>
        <v>2016</v>
      </c>
      <c r="X19" s="11">
        <f t="shared" si="16"/>
        <v>2017</v>
      </c>
      <c r="Y19" s="11">
        <f t="shared" si="16"/>
        <v>2018</v>
      </c>
      <c r="Z19" s="11">
        <f t="shared" si="16"/>
        <v>2019</v>
      </c>
      <c r="AA19" s="11">
        <f t="shared" si="16"/>
        <v>2020</v>
      </c>
      <c r="AB19" s="12" t="str">
        <f>AB2</f>
        <v>2021 f</v>
      </c>
      <c r="AC19" s="8" t="s">
        <v>34</v>
      </c>
      <c r="AD19" s="8" t="s">
        <v>35</v>
      </c>
      <c r="AE19" s="8"/>
    </row>
    <row r="20" spans="1:31" ht="16.5" x14ac:dyDescent="0.45">
      <c r="A20" s="8"/>
      <c r="B20" s="10" t="str">
        <f>A7</f>
        <v>Nepriame dotácie</v>
      </c>
      <c r="C20" s="17">
        <f>SUM(C7:C9)</f>
        <v>-9.9389910438062251E-2</v>
      </c>
      <c r="D20" s="18">
        <f t="shared" ref="D20:M20" si="17">SUM(D7:D9)</f>
        <v>0</v>
      </c>
      <c r="E20" s="18">
        <f t="shared" si="17"/>
        <v>2.063201837586423E-16</v>
      </c>
      <c r="F20" s="18">
        <f t="shared" si="17"/>
        <v>-99.472039991984801</v>
      </c>
      <c r="G20" s="18">
        <f t="shared" si="17"/>
        <v>-142.0766218611912</v>
      </c>
      <c r="H20" s="18">
        <f t="shared" si="17"/>
        <v>-106.0061036799087</v>
      </c>
      <c r="I20" s="18">
        <f t="shared" si="17"/>
        <v>22.003509501187249</v>
      </c>
      <c r="J20" s="18">
        <f t="shared" si="17"/>
        <v>124.71583372320808</v>
      </c>
      <c r="K20" s="18">
        <f t="shared" si="17"/>
        <v>-48.615254235661951</v>
      </c>
      <c r="L20" s="18">
        <f t="shared" si="17"/>
        <v>-192.45159359244377</v>
      </c>
      <c r="M20" s="19">
        <f t="shared" si="17"/>
        <v>621.70052528876477</v>
      </c>
      <c r="N20" s="54">
        <f t="shared" ref="N20:N21" si="18">AVERAGE(C20:M20)</f>
        <v>16.336260476502876</v>
      </c>
      <c r="O20" s="52">
        <f>N20/SUM($N$19:$N$21)</f>
        <v>5.3070839293610172E-2</v>
      </c>
      <c r="P20" s="8"/>
      <c r="Q20" s="10" t="str">
        <f>P3</f>
        <v>Uhlie</v>
      </c>
      <c r="R20" s="53">
        <f t="shared" ref="R20:AB20" si="19">SUM(R3:R5)</f>
        <v>112.11462007799999</v>
      </c>
      <c r="S20" s="53">
        <f t="shared" si="19"/>
        <v>139.61759593300002</v>
      </c>
      <c r="T20" s="53">
        <f t="shared" si="19"/>
        <v>159.37697319599999</v>
      </c>
      <c r="U20" s="53">
        <f t="shared" si="19"/>
        <v>169.16618402666606</v>
      </c>
      <c r="V20" s="53">
        <f t="shared" si="19"/>
        <v>171.65021294542316</v>
      </c>
      <c r="W20" s="53">
        <f t="shared" si="19"/>
        <v>174.47892393784969</v>
      </c>
      <c r="X20" s="53">
        <f t="shared" si="19"/>
        <v>168.81532172315997</v>
      </c>
      <c r="Y20" s="53">
        <f t="shared" si="19"/>
        <v>185.10441687508501</v>
      </c>
      <c r="Z20" s="53">
        <f t="shared" si="19"/>
        <v>181.29712477963699</v>
      </c>
      <c r="AA20" s="53">
        <f t="shared" si="19"/>
        <v>167.93084153365899</v>
      </c>
      <c r="AB20" s="49">
        <f t="shared" si="19"/>
        <v>147.33406116281191</v>
      </c>
      <c r="AC20" s="54">
        <f>AVERAGE(R20:AB20)</f>
        <v>161.53511601739015</v>
      </c>
      <c r="AD20" s="52">
        <f>AC20/SUM($AC$20:$AC$23)</f>
        <v>0.52477151639227426</v>
      </c>
      <c r="AE20" s="8"/>
    </row>
    <row r="21" spans="1:31" ht="16.5" x14ac:dyDescent="0.45">
      <c r="A21" s="8"/>
      <c r="B21" s="10" t="str">
        <f>A10</f>
        <v>Daňové výdavky</v>
      </c>
      <c r="C21" s="17">
        <f t="shared" ref="C21" si="20">SUM(C10:C12)</f>
        <v>93.665777368880683</v>
      </c>
      <c r="D21" s="18">
        <f t="shared" ref="D21:M21" si="21">SUM(D10:D12)</f>
        <v>138.18918031403695</v>
      </c>
      <c r="E21" s="18">
        <f t="shared" si="21"/>
        <v>136.38328498428785</v>
      </c>
      <c r="F21" s="18">
        <f t="shared" si="21"/>
        <v>118.72055345254651</v>
      </c>
      <c r="G21" s="18">
        <f t="shared" si="21"/>
        <v>122.20820141438448</v>
      </c>
      <c r="H21" s="18">
        <f t="shared" si="21"/>
        <v>126.31335010180612</v>
      </c>
      <c r="I21" s="18">
        <f t="shared" si="21"/>
        <v>125.83619342328717</v>
      </c>
      <c r="J21" s="18">
        <f t="shared" si="21"/>
        <v>133.00753524708335</v>
      </c>
      <c r="K21" s="18">
        <f t="shared" si="21"/>
        <v>127.15226052132165</v>
      </c>
      <c r="L21" s="18">
        <f t="shared" si="21"/>
        <v>111.41028441895246</v>
      </c>
      <c r="M21" s="19">
        <f t="shared" si="21"/>
        <v>128.76825456670929</v>
      </c>
      <c r="N21" s="54">
        <f t="shared" si="18"/>
        <v>123.78680689211788</v>
      </c>
      <c r="O21" s="52">
        <f>N21/SUM($N$19:$N$21)</f>
        <v>0.40214036405026027</v>
      </c>
      <c r="P21" s="8"/>
      <c r="Q21" s="10" t="str">
        <f>P7</f>
        <v>Zemný plyn</v>
      </c>
      <c r="R21" s="18">
        <f>SUM(R7:R9)</f>
        <v>72.228902120120011</v>
      </c>
      <c r="S21" s="18">
        <f t="shared" ref="S21:AB21" si="22">SUM(S7:S9)</f>
        <v>69.481159409360004</v>
      </c>
      <c r="T21" s="18">
        <f t="shared" si="22"/>
        <v>84.084428704920015</v>
      </c>
      <c r="U21" s="18">
        <f t="shared" si="22"/>
        <v>-10.060890303639972</v>
      </c>
      <c r="V21" s="18">
        <f t="shared" si="22"/>
        <v>-1.0338500835200009</v>
      </c>
      <c r="W21" s="18">
        <f t="shared" si="22"/>
        <v>7.1687975320400312</v>
      </c>
      <c r="X21" s="18">
        <f t="shared" si="22"/>
        <v>133.45199131068003</v>
      </c>
      <c r="Y21" s="18">
        <f t="shared" si="22"/>
        <v>186.40523431356294</v>
      </c>
      <c r="Z21" s="18">
        <f t="shared" si="22"/>
        <v>36.790752602347276</v>
      </c>
      <c r="AA21" s="18">
        <f t="shared" si="22"/>
        <v>-63.526223775800027</v>
      </c>
      <c r="AB21" s="19">
        <f t="shared" si="22"/>
        <v>575.51827379539998</v>
      </c>
      <c r="AC21" s="54">
        <f t="shared" ref="AC21:AC23" si="23">AVERAGE(R21:AB21)</f>
        <v>99.137143238679116</v>
      </c>
      <c r="AD21" s="52">
        <f t="shared" ref="AD21:AD23" si="24">AC21/SUM($AC$20:$AC$23)</f>
        <v>0.32206216376233032</v>
      </c>
      <c r="AE21" s="8"/>
    </row>
    <row r="22" spans="1:31" ht="16.5" x14ac:dyDescent="0.45">
      <c r="A22" s="8"/>
      <c r="B22" s="10" t="s">
        <v>28</v>
      </c>
      <c r="C22" s="53">
        <f t="shared" ref="C22:M22" si="25">SUM(C19:C21)</f>
        <v>194.1360721984426</v>
      </c>
      <c r="D22" s="53">
        <f t="shared" si="25"/>
        <v>218.76272226403694</v>
      </c>
      <c r="E22" s="53">
        <f t="shared" si="25"/>
        <v>257.70297259428787</v>
      </c>
      <c r="F22" s="53">
        <f t="shared" si="25"/>
        <v>177.34068048056173</v>
      </c>
      <c r="G22" s="53">
        <f t="shared" si="25"/>
        <v>186.28984657319324</v>
      </c>
      <c r="H22" s="53">
        <f t="shared" si="25"/>
        <v>207.56007159980265</v>
      </c>
      <c r="I22" s="53">
        <f t="shared" si="25"/>
        <v>357.83708980174339</v>
      </c>
      <c r="J22" s="53">
        <f t="shared" si="25"/>
        <v>469.42746824749867</v>
      </c>
      <c r="K22" s="53">
        <f t="shared" si="25"/>
        <v>283.58740659024539</v>
      </c>
      <c r="L22" s="53">
        <f t="shared" si="25"/>
        <v>157.45067618084965</v>
      </c>
      <c r="M22" s="49">
        <f t="shared" si="25"/>
        <v>875.92390014918112</v>
      </c>
      <c r="N22" s="54">
        <f>AVERAGE(C22:M22)</f>
        <v>307.81990060725849</v>
      </c>
      <c r="O22" s="8"/>
      <c r="P22" s="8"/>
      <c r="Q22" s="10" t="str">
        <f>P10</f>
        <v>Elektrina</v>
      </c>
      <c r="R22" s="18">
        <f>SUM(R10:R12)</f>
        <v>3.6911103103226184</v>
      </c>
      <c r="S22" s="18">
        <f t="shared" ref="S22:AB22" si="26">SUM(S10:S12)</f>
        <v>4.1614389916769374</v>
      </c>
      <c r="T22" s="18">
        <f t="shared" si="26"/>
        <v>3.7144453533678519</v>
      </c>
      <c r="U22" s="18">
        <f t="shared" si="26"/>
        <v>5.0361782875356269</v>
      </c>
      <c r="V22" s="18">
        <f t="shared" si="26"/>
        <v>5.2126589112900907</v>
      </c>
      <c r="W22" s="18">
        <f t="shared" si="26"/>
        <v>7.453333429912961</v>
      </c>
      <c r="X22" s="18">
        <f t="shared" si="26"/>
        <v>29.898586257903371</v>
      </c>
      <c r="Y22" s="18">
        <f t="shared" si="26"/>
        <v>71.780719766610758</v>
      </c>
      <c r="Z22" s="18">
        <f t="shared" si="26"/>
        <v>44.112518359121125</v>
      </c>
      <c r="AA22" s="18">
        <f t="shared" si="26"/>
        <v>7.7380049929906809</v>
      </c>
      <c r="AB22" s="19">
        <f t="shared" si="26"/>
        <v>145.06993789096924</v>
      </c>
      <c r="AC22" s="54">
        <f t="shared" si="23"/>
        <v>29.806266595609205</v>
      </c>
      <c r="AD22" s="52">
        <f t="shared" si="24"/>
        <v>9.6830213175978036E-2</v>
      </c>
      <c r="AE22" s="8"/>
    </row>
    <row r="23" spans="1:31" ht="17" thickBot="1" x14ac:dyDescent="0.5">
      <c r="A23" s="8"/>
      <c r="B23" s="10" t="s">
        <v>30</v>
      </c>
      <c r="C23" s="58">
        <f t="shared" ref="C23:M23" si="27">C22/C13</f>
        <v>2.7160597198045608E-3</v>
      </c>
      <c r="D23" s="24">
        <f t="shared" si="27"/>
        <v>2.9820111321582771E-3</v>
      </c>
      <c r="E23" s="24">
        <f t="shared" si="27"/>
        <v>3.4722763101633696E-3</v>
      </c>
      <c r="F23" s="24">
        <f t="shared" si="27"/>
        <v>2.3305873031258155E-3</v>
      </c>
      <c r="G23" s="24">
        <f t="shared" si="27"/>
        <v>2.3318848060373603E-3</v>
      </c>
      <c r="H23" s="24">
        <f t="shared" si="27"/>
        <v>2.5620177129198505E-3</v>
      </c>
      <c r="I23" s="24">
        <f t="shared" si="27"/>
        <v>4.23762198837017E-3</v>
      </c>
      <c r="J23" s="24">
        <f t="shared" si="27"/>
        <v>5.2491050905456634E-3</v>
      </c>
      <c r="K23" s="24">
        <f t="shared" si="27"/>
        <v>3.0153475522099928E-3</v>
      </c>
      <c r="L23" s="24">
        <f t="shared" si="27"/>
        <v>1.7099464937380025E-3</v>
      </c>
      <c r="M23" s="55">
        <f t="shared" si="27"/>
        <v>9.018753637408233E-3</v>
      </c>
      <c r="N23" s="8"/>
      <c r="O23" s="56" t="s">
        <v>117</v>
      </c>
      <c r="P23" s="8"/>
      <c r="Q23" s="13" t="str">
        <f>P13</f>
        <v>Iné (KVET)</v>
      </c>
      <c r="R23" s="21">
        <f>SUM(R13:R15)</f>
        <v>6.1014396899999994</v>
      </c>
      <c r="S23" s="21">
        <f t="shared" ref="S23:AB23" si="28">SUM(S13:S15)</f>
        <v>5.5025279299999994</v>
      </c>
      <c r="T23" s="21">
        <f t="shared" si="28"/>
        <v>10.52712534</v>
      </c>
      <c r="U23" s="21">
        <f t="shared" si="28"/>
        <v>13.199208469999999</v>
      </c>
      <c r="V23" s="21">
        <f t="shared" si="28"/>
        <v>10.460824799999999</v>
      </c>
      <c r="W23" s="21">
        <f t="shared" si="28"/>
        <v>18.459016699999999</v>
      </c>
      <c r="X23" s="21">
        <f t="shared" si="28"/>
        <v>25.671190509999999</v>
      </c>
      <c r="Y23" s="21">
        <f t="shared" si="28"/>
        <v>26.13709729224</v>
      </c>
      <c r="Z23" s="21">
        <f t="shared" si="28"/>
        <v>21.387010849140001</v>
      </c>
      <c r="AA23" s="21">
        <f t="shared" si="28"/>
        <v>45.308053430000001</v>
      </c>
      <c r="AB23" s="22">
        <f t="shared" si="28"/>
        <v>8.0016273000000009</v>
      </c>
      <c r="AC23" s="54">
        <f t="shared" si="23"/>
        <v>17.341374755579999</v>
      </c>
      <c r="AD23" s="52">
        <f t="shared" si="24"/>
        <v>5.6336106669417484E-2</v>
      </c>
      <c r="AE23" s="8"/>
    </row>
    <row r="24" spans="1:31" ht="17" thickBot="1" x14ac:dyDescent="0.5">
      <c r="A24" s="8"/>
      <c r="B24" s="13" t="s">
        <v>31</v>
      </c>
      <c r="C24" s="59">
        <f t="shared" ref="C24:M24" si="29">C22/C14</f>
        <v>1.2706868602563249E-2</v>
      </c>
      <c r="D24" s="25">
        <f t="shared" si="29"/>
        <v>1.3986750491332328E-2</v>
      </c>
      <c r="E24" s="25">
        <f t="shared" si="29"/>
        <v>1.7389214209185034E-2</v>
      </c>
      <c r="F24" s="25">
        <f t="shared" si="29"/>
        <v>1.150051513346044E-2</v>
      </c>
      <c r="G24" s="25">
        <f t="shared" si="29"/>
        <v>1.025464257447686E-2</v>
      </c>
      <c r="H24" s="25">
        <f t="shared" si="29"/>
        <v>1.3604990268843499E-2</v>
      </c>
      <c r="I24" s="25">
        <f t="shared" si="29"/>
        <v>2.3488969356750773E-2</v>
      </c>
      <c r="J24" s="25">
        <f t="shared" si="29"/>
        <v>2.8341498591158479E-2</v>
      </c>
      <c r="K24" s="25">
        <f t="shared" si="29"/>
        <v>1.573124507074523E-2</v>
      </c>
      <c r="L24" s="25">
        <f t="shared" si="29"/>
        <v>6.697447833756049E-3</v>
      </c>
      <c r="M24" s="26">
        <f t="shared" si="29"/>
        <v>3.6178124019024288E-2</v>
      </c>
      <c r="N24" s="8"/>
      <c r="O24" s="8"/>
      <c r="P24" s="8"/>
      <c r="Q24" s="8" t="s">
        <v>28</v>
      </c>
      <c r="R24" s="54">
        <f>SUM(R20:R23)</f>
        <v>194.13607219844263</v>
      </c>
      <c r="S24" s="54">
        <f t="shared" ref="S24:AB24" si="30">SUM(S20:S23)</f>
        <v>218.76272226403694</v>
      </c>
      <c r="T24" s="54">
        <f t="shared" si="30"/>
        <v>257.70297259428787</v>
      </c>
      <c r="U24" s="54">
        <f t="shared" si="30"/>
        <v>177.3406804805617</v>
      </c>
      <c r="V24" s="54">
        <f t="shared" si="30"/>
        <v>186.28984657319324</v>
      </c>
      <c r="W24" s="54">
        <f t="shared" si="30"/>
        <v>207.56007159980268</v>
      </c>
      <c r="X24" s="54">
        <f t="shared" si="30"/>
        <v>357.83708980174333</v>
      </c>
      <c r="Y24" s="54">
        <f t="shared" si="30"/>
        <v>469.42746824749872</v>
      </c>
      <c r="Z24" s="54">
        <f t="shared" si="30"/>
        <v>283.58740659024539</v>
      </c>
      <c r="AA24" s="54">
        <f t="shared" si="30"/>
        <v>157.45067618084965</v>
      </c>
      <c r="AB24" s="54">
        <f t="shared" si="30"/>
        <v>875.92390014918112</v>
      </c>
      <c r="AC24" s="8"/>
      <c r="AD24" s="8"/>
      <c r="AE24" s="8"/>
    </row>
    <row r="25" spans="1:31" ht="16.5" x14ac:dyDescent="0.45">
      <c r="A25" s="8"/>
      <c r="B25" s="8" t="s">
        <v>32</v>
      </c>
      <c r="C25" s="56">
        <f>AVERAGE(C23:M23)</f>
        <v>3.6023283405892089E-3</v>
      </c>
      <c r="D25" s="56">
        <f>AVERAGE(C23:L23)</f>
        <v>3.0606858109073066E-3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ht="16.5" x14ac:dyDescent="0.45">
      <c r="A26" s="8"/>
      <c r="B26" s="8" t="s">
        <v>33</v>
      </c>
      <c r="C26" s="56">
        <f>AVERAGE(C24:M24)</f>
        <v>1.7261842377390566E-2</v>
      </c>
      <c r="D26" s="56">
        <f>AVERAGE(C24:L24)</f>
        <v>1.5370214213227193E-2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ht="16.5" x14ac:dyDescent="0.45">
      <c r="B27" s="8" t="s">
        <v>30</v>
      </c>
      <c r="C27" s="56">
        <f>(C19+C21)/C13</f>
        <v>2.7174502338354611E-3</v>
      </c>
      <c r="D27" s="56">
        <f t="shared" ref="D27:M27" si="31">(D19+D21)/D13</f>
        <v>2.9820111321582771E-3</v>
      </c>
      <c r="E27" s="56">
        <f t="shared" si="31"/>
        <v>3.4722763101633696E-3</v>
      </c>
      <c r="F27" s="56">
        <f t="shared" si="31"/>
        <v>3.6378354358899937E-3</v>
      </c>
      <c r="G27" s="56">
        <f t="shared" si="31"/>
        <v>4.1103301797687569E-3</v>
      </c>
      <c r="H27" s="56">
        <f t="shared" si="31"/>
        <v>3.8705040379255437E-3</v>
      </c>
      <c r="I27" s="56">
        <f t="shared" si="31"/>
        <v>3.9770493469617474E-3</v>
      </c>
      <c r="J27" s="56">
        <f t="shared" si="31"/>
        <v>3.854541367821655E-3</v>
      </c>
      <c r="K27" s="56">
        <f t="shared" si="31"/>
        <v>3.5322671489655001E-3</v>
      </c>
      <c r="L27" s="56">
        <f t="shared" si="31"/>
        <v>3.8000100975278204E-3</v>
      </c>
      <c r="M27" s="56">
        <f t="shared" si="31"/>
        <v>2.6175538609530887E-3</v>
      </c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1:31" ht="16.5" x14ac:dyDescent="0.45">
      <c r="B28" s="8" t="s">
        <v>31</v>
      </c>
      <c r="C28" s="56">
        <f>(C19+C21)/C14</f>
        <v>1.2713374011465649E-2</v>
      </c>
      <c r="D28" s="56">
        <f t="shared" ref="D28:M28" si="32">(D19+D21)/D14</f>
        <v>1.3986750491332328E-2</v>
      </c>
      <c r="E28" s="56">
        <f t="shared" si="32"/>
        <v>1.7389214209185034E-2</v>
      </c>
      <c r="F28" s="56">
        <f t="shared" si="32"/>
        <v>1.7951261223889445E-2</v>
      </c>
      <c r="G28" s="56">
        <f t="shared" si="32"/>
        <v>1.8075492729094318E-2</v>
      </c>
      <c r="H28" s="56">
        <f t="shared" si="32"/>
        <v>2.0553398013585019E-2</v>
      </c>
      <c r="I28" s="56">
        <f t="shared" si="32"/>
        <v>2.2044625617255485E-2</v>
      </c>
      <c r="J28" s="56">
        <f t="shared" si="32"/>
        <v>2.0811829228270084E-2</v>
      </c>
      <c r="K28" s="56">
        <f t="shared" si="32"/>
        <v>1.8428044931335687E-2</v>
      </c>
      <c r="L28" s="56">
        <f t="shared" si="32"/>
        <v>1.4883722671522558E-2</v>
      </c>
      <c r="M28" s="56">
        <f t="shared" si="32"/>
        <v>1.0500141373775303E-2</v>
      </c>
    </row>
    <row r="29" spans="1:31" ht="16.5" x14ac:dyDescent="0.45">
      <c r="B29" s="38" t="s">
        <v>120</v>
      </c>
      <c r="C29" s="56">
        <f>AVERAGE(C27:M27)</f>
        <v>3.5065299229064743E-3</v>
      </c>
      <c r="D29" s="80">
        <f>AVERAGE(C27:L27)</f>
        <v>3.5954275291018127E-3</v>
      </c>
    </row>
    <row r="30" spans="1:31" ht="16.5" x14ac:dyDescent="0.45">
      <c r="B30" s="38" t="s">
        <v>121</v>
      </c>
      <c r="C30" s="56">
        <f>AVERAGE(C28:M28)</f>
        <v>1.7030714045519171E-2</v>
      </c>
      <c r="D30" s="80">
        <f>AVERAGE(C28:L28)</f>
        <v>1.7683771312693559E-2</v>
      </c>
    </row>
    <row r="31" spans="1:31" ht="16.5" x14ac:dyDescent="0.45">
      <c r="B31" s="38" t="s">
        <v>186</v>
      </c>
      <c r="C31" s="24">
        <f>(SUMIF(C$3:C$12,"&gt;0"))/C13</f>
        <v>2.7174502338354616E-3</v>
      </c>
      <c r="D31" s="24">
        <f t="shared" ref="D31:M31" si="33">(SUMIF(D$3:D$12,"&gt;0"))/D13</f>
        <v>2.9820111321582775E-3</v>
      </c>
      <c r="E31" s="24">
        <f t="shared" si="33"/>
        <v>3.4722763101633696E-3</v>
      </c>
      <c r="F31" s="24">
        <f t="shared" si="33"/>
        <v>3.6721031047379795E-3</v>
      </c>
      <c r="G31" s="24">
        <f t="shared" si="33"/>
        <v>4.1446509766131633E-3</v>
      </c>
      <c r="H31" s="24">
        <f t="shared" si="33"/>
        <v>3.90558298622037E-3</v>
      </c>
      <c r="I31" s="24">
        <f t="shared" si="33"/>
        <v>4.3199635027122872E-3</v>
      </c>
      <c r="J31" s="24">
        <f t="shared" si="33"/>
        <v>5.3103076093750836E-3</v>
      </c>
      <c r="K31" s="24">
        <f t="shared" si="33"/>
        <v>3.865366649204751E-3</v>
      </c>
      <c r="L31" s="24">
        <f t="shared" si="33"/>
        <v>3.8000100975278204E-3</v>
      </c>
      <c r="M31" s="24">
        <f t="shared" si="33"/>
        <v>9.0605523933103664E-3</v>
      </c>
      <c r="N31" s="56">
        <f>AVERAGE(C31:M31)</f>
        <v>4.2954795450780847E-3</v>
      </c>
      <c r="O31" s="56">
        <f>AVERAGE(C31:L31)</f>
        <v>3.8189722602548571E-3</v>
      </c>
    </row>
    <row r="32" spans="1:31" x14ac:dyDescent="0.35">
      <c r="B32" s="1"/>
    </row>
    <row r="34" spans="2:2" x14ac:dyDescent="0.35">
      <c r="B34" s="1"/>
    </row>
    <row r="62" spans="3:13" x14ac:dyDescent="0.35"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</row>
    <row r="66" spans="3:13" x14ac:dyDescent="0.35"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</sheetData>
  <mergeCells count="6">
    <mergeCell ref="P3:P5"/>
    <mergeCell ref="P7:P9"/>
    <mergeCell ref="P10:P12"/>
    <mergeCell ref="A3:A6"/>
    <mergeCell ref="A7:A9"/>
    <mergeCell ref="A10:A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2C8"/>
  </sheetPr>
  <dimension ref="A1:P36"/>
  <sheetViews>
    <sheetView showGridLines="0" zoomScale="50" zoomScaleNormal="50" workbookViewId="0">
      <selection activeCell="A2" sqref="A2:P34"/>
    </sheetView>
  </sheetViews>
  <sheetFormatPr defaultRowHeight="14.5" x14ac:dyDescent="0.35"/>
  <cols>
    <col min="1" max="1" width="16.453125" bestFit="1" customWidth="1"/>
    <col min="2" max="2" width="20.1796875" bestFit="1" customWidth="1"/>
    <col min="3" max="3" width="14.81640625" customWidth="1"/>
    <col min="4" max="4" width="48.81640625" customWidth="1"/>
    <col min="16" max="16" width="12.81640625" customWidth="1"/>
  </cols>
  <sheetData>
    <row r="1" spans="1:16" ht="15" thickBot="1" x14ac:dyDescent="0.4"/>
    <row r="2" spans="1:16" ht="17" thickBot="1" x14ac:dyDescent="0.5">
      <c r="A2" s="66" t="s">
        <v>79</v>
      </c>
      <c r="B2" s="32" t="s">
        <v>80</v>
      </c>
      <c r="C2" s="32" t="s">
        <v>81</v>
      </c>
      <c r="D2" s="32" t="s">
        <v>78</v>
      </c>
      <c r="E2" s="32">
        <v>2011</v>
      </c>
      <c r="F2" s="32">
        <v>2012</v>
      </c>
      <c r="G2" s="32">
        <v>2013</v>
      </c>
      <c r="H2" s="32">
        <v>2014</v>
      </c>
      <c r="I2" s="32">
        <v>2015</v>
      </c>
      <c r="J2" s="32">
        <v>2016</v>
      </c>
      <c r="K2" s="32">
        <v>2017</v>
      </c>
      <c r="L2" s="32">
        <v>2018</v>
      </c>
      <c r="M2" s="32">
        <v>2019</v>
      </c>
      <c r="N2" s="32">
        <v>2020</v>
      </c>
      <c r="O2" s="32">
        <v>2021</v>
      </c>
      <c r="P2" s="74" t="s">
        <v>84</v>
      </c>
    </row>
    <row r="3" spans="1:16" ht="17" thickBot="1" x14ac:dyDescent="0.5">
      <c r="A3" s="168" t="s">
        <v>23</v>
      </c>
      <c r="B3" s="165" t="str">
        <f>'output_priame dotácie'!B3</f>
        <v>Uhlie</v>
      </c>
      <c r="C3" s="165" t="s">
        <v>82</v>
      </c>
      <c r="D3" s="72" t="str">
        <f>'output_priame dotácie'!A3</f>
        <v>Dotácie pre výrobu elektrickej energie z domáceho uhlia (tzv. ENO)</v>
      </c>
      <c r="E3" s="63">
        <f>IF('output_priame dotácie'!C3=0,"",'output_priame dotácie'!C3)</f>
        <v>70.63</v>
      </c>
      <c r="F3" s="63">
        <f>IF('output_priame dotácie'!D3=0,"",'output_priame dotácie'!D3)</f>
        <v>52.15</v>
      </c>
      <c r="G3" s="63">
        <f>IF('output_priame dotácie'!E3=0,"",'output_priame dotácie'!E3)</f>
        <v>70.45</v>
      </c>
      <c r="H3" s="63">
        <f>IF('output_priame dotácie'!F3=0,"",'output_priame dotácie'!F3)</f>
        <v>92.94</v>
      </c>
      <c r="I3" s="63">
        <f>IF('output_priame dotácie'!G3=0,"",'output_priame dotácie'!G3)</f>
        <v>94.49</v>
      </c>
      <c r="J3" s="63">
        <f>IF('output_priame dotácie'!H3=0,"",'output_priame dotácie'!H3)</f>
        <v>95.46</v>
      </c>
      <c r="K3" s="63">
        <f>IF('output_priame dotácie'!I3=0,"",'output_priame dotácie'!I3)</f>
        <v>95.41</v>
      </c>
      <c r="L3" s="63">
        <f>IF('output_priame dotácie'!J3=0,"",'output_priame dotácie'!J3)</f>
        <v>106.159834</v>
      </c>
      <c r="M3" s="63">
        <f>IF('output_priame dotácie'!K3=0,"",'output_priame dotácie'!K3)</f>
        <v>115.73781200000001</v>
      </c>
      <c r="N3" s="63">
        <f>IF('output_priame dotácie'!L3=0,"",'output_priame dotácie'!L3)</f>
        <v>109.908</v>
      </c>
      <c r="O3" s="63">
        <f>IF('output_priame dotácie'!M3=0,"",'output_priame dotácie'!M3)</f>
        <v>87.128465000000006</v>
      </c>
      <c r="P3" s="73" t="s">
        <v>119</v>
      </c>
    </row>
    <row r="4" spans="1:16" ht="17" thickBot="1" x14ac:dyDescent="0.5">
      <c r="A4" s="169"/>
      <c r="B4" s="167"/>
      <c r="C4" s="166"/>
      <c r="D4" s="165" t="str">
        <f>'output_priame dotácie'!A7</f>
        <v>Doplatok na KVET</v>
      </c>
      <c r="E4" s="30">
        <f>IF('output_priame dotácie'!C7=0,"",'output_priame dotácie'!C7)</f>
        <v>6.0224180299999999</v>
      </c>
      <c r="F4" s="30">
        <f>IF('output_priame dotácie'!D7=0,"",'output_priame dotácie'!D7)</f>
        <v>5.0843514900000004</v>
      </c>
      <c r="G4" s="30">
        <f>IF('output_priame dotácie'!E7=0,"",'output_priame dotácie'!E7)</f>
        <v>7.28590055</v>
      </c>
      <c r="H4" s="30">
        <f>IF('output_priame dotácie'!F7=0,"",'output_priame dotácie'!F7)</f>
        <v>6.4110137800000002</v>
      </c>
      <c r="I4" s="30">
        <f>IF('output_priame dotácie'!G7=0,"",'output_priame dotácie'!G7)</f>
        <v>8.04867241</v>
      </c>
      <c r="J4" s="30">
        <f>IF('output_priame dotácie'!H7=0,"",'output_priame dotácie'!H7)</f>
        <v>9.6027704299999996</v>
      </c>
      <c r="K4" s="30">
        <f>IF('output_priame dotácie'!I7=0,"",'output_priame dotácie'!I7)</f>
        <v>10.705244609999999</v>
      </c>
      <c r="L4" s="30">
        <f>IF('output_priame dotácie'!J7=0,"",'output_priame dotácie'!J7)</f>
        <v>9.5908481600000002</v>
      </c>
      <c r="M4" s="30">
        <f>IF('output_priame dotácie'!K7=0,"",'output_priame dotácie'!K7)</f>
        <v>7.4311572699999999</v>
      </c>
      <c r="N4" s="30">
        <f>IF('output_priame dotácie'!L7=0,"",'output_priame dotácie'!L7)</f>
        <v>10.83491364</v>
      </c>
      <c r="O4" s="30">
        <f>IF('output_priame dotácie'!M7=0,"",'output_priame dotácie'!M7)</f>
        <v>1.6587599799999999</v>
      </c>
      <c r="P4" s="76" t="s">
        <v>86</v>
      </c>
    </row>
    <row r="5" spans="1:16" ht="17" thickBot="1" x14ac:dyDescent="0.5">
      <c r="A5" s="169"/>
      <c r="B5" s="9" t="str">
        <f>'output_priame dotácie'!B8</f>
        <v>Vykurovací olej</v>
      </c>
      <c r="C5" s="166"/>
      <c r="D5" s="166"/>
      <c r="E5" s="63">
        <f>IF('output_priame dotácie'!C8=0,"",'output_priame dotácie'!C8)</f>
        <v>2.4643000000000001E-4</v>
      </c>
      <c r="F5" s="63" t="str">
        <f>IF('output_priame dotácie'!D8=0,"",'output_priame dotácie'!D8)</f>
        <v/>
      </c>
      <c r="G5" s="63" t="str">
        <f>IF('output_priame dotácie'!E8=0,"",'output_priame dotácie'!E8)</f>
        <v/>
      </c>
      <c r="H5" s="63" t="str">
        <f>IF('output_priame dotácie'!F8=0,"",'output_priame dotácie'!F8)</f>
        <v/>
      </c>
      <c r="I5" s="63" t="str">
        <f>IF('output_priame dotácie'!G8=0,"",'output_priame dotácie'!G8)</f>
        <v/>
      </c>
      <c r="J5" s="63" t="str">
        <f>IF('output_priame dotácie'!H8=0,"",'output_priame dotácie'!H8)</f>
        <v/>
      </c>
      <c r="K5" s="63">
        <f>IF('output_priame dotácie'!I8=0,"",'output_priame dotácie'!I8)</f>
        <v>0.33087632</v>
      </c>
      <c r="L5" s="63">
        <f>IF('output_priame dotácie'!J8=0,"",'output_priame dotácie'!J8)</f>
        <v>0.32761657999999999</v>
      </c>
      <c r="M5" s="63">
        <f>IF('output_priame dotácie'!K8=0,"",'output_priame dotácie'!K8)</f>
        <v>0.83354793914000003</v>
      </c>
      <c r="N5" s="63">
        <f>IF('output_priame dotácie'!L8=0,"",'output_priame dotácie'!L8)</f>
        <v>1.0781124399999999</v>
      </c>
      <c r="O5" s="63">
        <f>IF('output_priame dotácie'!M8=0,"",'output_priame dotácie'!M8)</f>
        <v>0.34768516999999999</v>
      </c>
      <c r="P5" s="73" t="s">
        <v>86</v>
      </c>
    </row>
    <row r="6" spans="1:16" ht="17" thickBot="1" x14ac:dyDescent="0.5">
      <c r="A6" s="169"/>
      <c r="B6" s="9" t="str">
        <f>'output_priame dotácie'!B10</f>
        <v>ZP+ČU+Hutnícky plyn</v>
      </c>
      <c r="C6" s="166"/>
      <c r="D6" s="166"/>
      <c r="E6" s="28">
        <f>IF('output_priame dotácie'!C9=0,"",'output_priame dotácie'!C9)</f>
        <v>17.81582702</v>
      </c>
      <c r="F6" s="28">
        <f>IF('output_priame dotácie'!D9=0,"",'output_priame dotácie'!D9)</f>
        <v>17.836662530000002</v>
      </c>
      <c r="G6" s="28">
        <f>IF('output_priame dotácie'!E9=0,"",'output_priame dotácie'!E9)</f>
        <v>33.056661720000001</v>
      </c>
      <c r="H6" s="28">
        <f>IF('output_priame dotácie'!F9=0,"",'output_priame dotácie'!F9)</f>
        <v>45.541944770000001</v>
      </c>
      <c r="I6" s="28">
        <f>IF('output_priame dotácie'!G9=0,"",'output_priame dotácie'!G9)</f>
        <v>47.031854709999998</v>
      </c>
      <c r="J6" s="28">
        <f>IF('output_priame dotácie'!H9=0,"",'output_priame dotácie'!H9)</f>
        <v>61.769205419999999</v>
      </c>
      <c r="K6" s="28">
        <f>IF('output_priame dotácie'!I9=0,"",'output_priame dotácie'!I9)</f>
        <v>76.154975250000007</v>
      </c>
      <c r="L6" s="28">
        <f>IF('output_priame dotácie'!J9=0,"",'output_priame dotácie'!J9)</f>
        <v>59.681074991602898</v>
      </c>
      <c r="M6" s="28">
        <f>IF('output_priame dotácie'!K9=0,"",'output_priame dotácie'!K9)</f>
        <v>50.829232339947303</v>
      </c>
      <c r="N6" s="28">
        <f>IF('output_priame dotácie'!L9=0,"",'output_priame dotácie'!L9)</f>
        <v>61.424190430000003</v>
      </c>
      <c r="O6" s="28">
        <f>IF('output_priame dotácie'!M9=0,"",'output_priame dotácie'!M9)</f>
        <v>18.43240544</v>
      </c>
      <c r="P6" s="75" t="s">
        <v>86</v>
      </c>
    </row>
    <row r="7" spans="1:16" ht="17" thickBot="1" x14ac:dyDescent="0.5">
      <c r="A7" s="169"/>
      <c r="B7" s="9" t="str">
        <f>'output_priame dotácie'!B11</f>
        <v>ČU+ZP</v>
      </c>
      <c r="C7" s="166"/>
      <c r="D7" s="166"/>
      <c r="E7" s="28" t="str">
        <f>IF('output_priame dotácie'!C10=0,"",'output_priame dotácie'!C10)</f>
        <v/>
      </c>
      <c r="F7" s="28">
        <f>IF('output_priame dotácie'!D10=0,"",'output_priame dotácie'!D10)</f>
        <v>0.17605589999999999</v>
      </c>
      <c r="G7" s="28">
        <f>IF('output_priame dotácie'!E10=0,"",'output_priame dotácie'!E10)</f>
        <v>1.7562264299999999</v>
      </c>
      <c r="H7" s="28">
        <f>IF('output_priame dotácie'!F10=0,"",'output_priame dotácie'!F10)</f>
        <v>4.3335976</v>
      </c>
      <c r="I7" s="28">
        <f>IF('output_priame dotácie'!G10=0,"",'output_priame dotácie'!G10)</f>
        <v>4.8217364399999996</v>
      </c>
      <c r="J7" s="28">
        <f>IF('output_priame dotácie'!H10=0,"",'output_priame dotácie'!H10)</f>
        <v>7.2860900600000003</v>
      </c>
      <c r="K7" s="28">
        <f>IF('output_priame dotácie'!I10=0,"",'output_priame dotácie'!I10)</f>
        <v>12.004528369999999</v>
      </c>
      <c r="L7" s="28">
        <f>IF('output_priame dotácie'!J10=0,"",'output_priame dotácie'!J10)</f>
        <v>14.540489942240001</v>
      </c>
      <c r="M7" s="28">
        <f>IF('output_priame dotácie'!K10=0,"",'output_priame dotácie'!K10)</f>
        <v>8.2962611600000002</v>
      </c>
      <c r="N7" s="28">
        <f>IF('output_priame dotácie'!L10=0,"",'output_priame dotácie'!L10)</f>
        <v>13.56294143</v>
      </c>
      <c r="O7" s="28">
        <f>IF('output_priame dotácie'!M10=0,"",'output_priame dotácie'!M10)</f>
        <v>3.4331227700000002</v>
      </c>
      <c r="P7" s="76" t="s">
        <v>86</v>
      </c>
    </row>
    <row r="8" spans="1:16" ht="17" thickBot="1" x14ac:dyDescent="0.5">
      <c r="A8" s="169"/>
      <c r="B8" s="165" t="s">
        <v>19</v>
      </c>
      <c r="C8" s="167"/>
      <c r="D8" s="167"/>
      <c r="E8" s="65">
        <f>IF('output_priame dotácie'!C11=0,"",'output_priame dotácie'!C11)</f>
        <v>6.1011932599999996</v>
      </c>
      <c r="F8" s="65">
        <f>IF('output_priame dotácie'!D11=0,"",'output_priame dotácie'!D11)</f>
        <v>5.3264720299999997</v>
      </c>
      <c r="G8" s="65">
        <f>IF('output_priame dotácie'!E11=0,"",'output_priame dotácie'!E11)</f>
        <v>8.7708989099999997</v>
      </c>
      <c r="H8" s="65">
        <f>IF('output_priame dotácie'!F11=0,"",'output_priame dotácie'!F11)</f>
        <v>8.8656108699999994</v>
      </c>
      <c r="I8" s="65">
        <f>IF('output_priame dotácie'!G11=0,"",'output_priame dotácie'!G11)</f>
        <v>5.6390883599999997</v>
      </c>
      <c r="J8" s="65">
        <f>IF('output_priame dotácie'!H11=0,"",'output_priame dotácie'!H11)</f>
        <v>11.17292664</v>
      </c>
      <c r="K8" s="65">
        <f>IF('output_priame dotácie'!I11=0,"",'output_priame dotácie'!I11)</f>
        <v>13.33578582</v>
      </c>
      <c r="L8" s="65">
        <f>IF('output_priame dotácie'!J11=0,"",'output_priame dotácie'!J11)</f>
        <v>11.26899077</v>
      </c>
      <c r="M8" s="65">
        <f>IF('output_priame dotácie'!K11=0,"",'output_priame dotácie'!K11)</f>
        <v>12.25720175</v>
      </c>
      <c r="N8" s="65">
        <f>IF('output_priame dotácie'!L11=0,"",'output_priame dotácie'!L11)</f>
        <v>30.666999560000001</v>
      </c>
      <c r="O8" s="65">
        <f>IF('output_priame dotácie'!M11=0,"",'output_priame dotácie'!M11)</f>
        <v>4.2208193600000001</v>
      </c>
      <c r="P8" s="72" t="s">
        <v>86</v>
      </c>
    </row>
    <row r="9" spans="1:16" ht="17" thickBot="1" x14ac:dyDescent="0.5">
      <c r="A9" s="169"/>
      <c r="B9" s="167"/>
      <c r="C9" s="120" t="s">
        <v>96</v>
      </c>
      <c r="D9" s="67" t="str">
        <f>'output_priame dotácie'!A4</f>
        <v>Vratky z plynu</v>
      </c>
      <c r="E9" s="65" t="str">
        <f>IF('output_priame dotácie'!C4=0,"",'output_priame dotácie'!C4)</f>
        <v/>
      </c>
      <c r="F9" s="65" t="str">
        <f>IF('output_priame dotácie'!D4=0,"",'output_priame dotácie'!D4)</f>
        <v/>
      </c>
      <c r="G9" s="65" t="str">
        <f>IF('output_priame dotácie'!E4=0,"",'output_priame dotácie'!E4)</f>
        <v/>
      </c>
      <c r="H9" s="65" t="str">
        <f>IF('output_priame dotácie'!F4=0,"",'output_priame dotácie'!F4)</f>
        <v/>
      </c>
      <c r="I9" s="65">
        <f>IF('output_priame dotácie'!G4=0,"",'output_priame dotácie'!G4)</f>
        <v>46.126915099999998</v>
      </c>
      <c r="J9" s="65" t="str">
        <f>IF('output_priame dotácie'!H4=0,"",'output_priame dotácie'!H4)</f>
        <v/>
      </c>
      <c r="K9" s="65" t="str">
        <f>IF('output_priame dotácie'!I4=0,"",'output_priame dotácie'!I4)</f>
        <v/>
      </c>
      <c r="L9" s="65" t="str">
        <f>IF('output_priame dotácie'!J4=0,"",'output_priame dotácie'!J4)</f>
        <v/>
      </c>
      <c r="M9" s="65" t="str">
        <f>IF('output_priame dotácie'!K4=0,"",'output_priame dotácie'!K4)</f>
        <v/>
      </c>
      <c r="N9" s="65" t="str">
        <f>IF('output_priame dotácie'!L4=0,"",'output_priame dotácie'!L4)</f>
        <v/>
      </c>
      <c r="O9" s="65" t="str">
        <f>IF('output_priame dotácie'!M4=0,"",'output_priame dotácie'!M4)</f>
        <v/>
      </c>
      <c r="P9" s="72" t="s">
        <v>85</v>
      </c>
    </row>
    <row r="10" spans="1:16" ht="16.5" x14ac:dyDescent="0.45">
      <c r="A10" s="169"/>
      <c r="B10" s="165" t="str">
        <f>'output_priame dotácie'!B5</f>
        <v>Elektrina</v>
      </c>
      <c r="C10" s="165" t="s">
        <v>97</v>
      </c>
      <c r="D10" s="68" t="str">
        <f>'output_priame dotácie'!A5</f>
        <v>Kompenzácie za TPS energeticky náročným podnikom</v>
      </c>
      <c r="E10" s="63" t="str">
        <f>IF('output_priame dotácie'!C5=0,"",'output_priame dotácie'!C5)</f>
        <v/>
      </c>
      <c r="F10" s="63" t="str">
        <f>IF('output_priame dotácie'!D5=0,"",'output_priame dotácie'!D5)</f>
        <v/>
      </c>
      <c r="G10" s="63" t="str">
        <f>IF('output_priame dotácie'!E5=0,"",'output_priame dotácie'!E5)</f>
        <v/>
      </c>
      <c r="H10" s="63" t="str">
        <f>IF('output_priame dotácie'!F5=0,"",'output_priame dotácie'!F5)</f>
        <v/>
      </c>
      <c r="I10" s="63" t="str">
        <f>IF('output_priame dotácie'!G5=0,"",'output_priame dotácie'!G5)</f>
        <v/>
      </c>
      <c r="J10" s="63" t="str">
        <f>IF('output_priame dotácie'!H5=0,"",'output_priame dotácie'!H5)</f>
        <v/>
      </c>
      <c r="K10" s="63" t="str">
        <f>IF('output_priame dotácie'!I5=0,"",'output_priame dotácie'!I5)</f>
        <v/>
      </c>
      <c r="L10" s="63">
        <f>IF('output_priame dotácie'!J5=0,"",'output_priame dotácie'!J5)</f>
        <v>8.8132563768385772</v>
      </c>
      <c r="M10" s="63">
        <f>IF('output_priame dotácie'!K5=0,"",'output_priame dotácie'!K5)</f>
        <v>8.7835287489877114</v>
      </c>
      <c r="N10" s="63">
        <f>IF('output_priame dotácie'!L5=0,"",'output_priame dotácie'!L5)</f>
        <v>8.6401832887839767</v>
      </c>
      <c r="O10" s="63">
        <f>IF('output_priame dotácie'!M5=0,"",'output_priame dotácie'!M5)</f>
        <v>8.3757571297841604</v>
      </c>
      <c r="P10" s="73" t="s">
        <v>85</v>
      </c>
    </row>
    <row r="11" spans="1:16" ht="17" thickBot="1" x14ac:dyDescent="0.5">
      <c r="A11" s="170"/>
      <c r="B11" s="167"/>
      <c r="C11" s="167"/>
      <c r="D11" s="69" t="str">
        <f>'output_priame dotácie'!A6</f>
        <v>Kompenzácie nepriamych nákladov CO2</v>
      </c>
      <c r="E11" s="28" t="str">
        <f>IF('output_priame dotácie'!C6=0,"",'output_priame dotácie'!C6)</f>
        <v/>
      </c>
      <c r="F11" s="28" t="str">
        <f>IF('output_priame dotácie'!D6=0,"",'output_priame dotácie'!D6)</f>
        <v/>
      </c>
      <c r="G11" s="28" t="str">
        <f>IF('output_priame dotácie'!E6=0,"",'output_priame dotácie'!E6)</f>
        <v/>
      </c>
      <c r="H11" s="28" t="str">
        <f>IF('output_priame dotácie'!F6=0,"",'output_priame dotácie'!F6)</f>
        <v/>
      </c>
      <c r="I11" s="28" t="str">
        <f>IF('output_priame dotácie'!G6=0,"",'output_priame dotácie'!G6)</f>
        <v/>
      </c>
      <c r="J11" s="28">
        <f>IF('output_priame dotácie'!H6=0,"",'output_priame dotácie'!H6)</f>
        <v>1.9618326279052498</v>
      </c>
      <c r="K11" s="28">
        <f>IF('output_priame dotácie'!I6=0,"",'output_priame dotácie'!I6)</f>
        <v>2.0559765072689702</v>
      </c>
      <c r="L11" s="28">
        <f>IF('output_priame dotácie'!J6=0,"",'output_priame dotácie'!J6)</f>
        <v>1.3219884565257867</v>
      </c>
      <c r="M11" s="28">
        <f>IF('output_priame dotácie'!K6=0,"",'output_priame dotácie'!K6)</f>
        <v>0.88165909651068619</v>
      </c>
      <c r="N11" s="28">
        <f>IF('output_priame dotácie'!L6=0,"",'output_priame dotácie'!L6)</f>
        <v>2.3766445655569823</v>
      </c>
      <c r="O11" s="28">
        <f>IF('output_priame dotácie'!M6=0,"",'output_priame dotácie'!M6)</f>
        <v>1.8581054439228957</v>
      </c>
      <c r="P11" s="76" t="s">
        <v>87</v>
      </c>
    </row>
    <row r="12" spans="1:16" ht="16.5" x14ac:dyDescent="0.45">
      <c r="A12" s="165" t="s">
        <v>24</v>
      </c>
      <c r="B12" s="165" t="str">
        <f>'output_nepriame dotácie'!B3</f>
        <v>Elektrina</v>
      </c>
      <c r="C12" s="165" t="s">
        <v>97</v>
      </c>
      <c r="D12" s="88" t="str">
        <f>'output_nepriame dotácie'!A3</f>
        <v>Sadzba odvodu do NJF (maximálny strop)</v>
      </c>
      <c r="E12" s="70" t="str">
        <f>IF('output_nepriame dotácie'!C3=0,"",'output_nepriame dotácie'!C3)</f>
        <v/>
      </c>
      <c r="F12" s="63" t="str">
        <f>IF('output_nepriame dotácie'!D3=0,"",'output_nepriame dotácie'!D3)</f>
        <v/>
      </c>
      <c r="G12" s="63" t="str">
        <f>IF('output_nepriame dotácie'!E3=0,"",'output_nepriame dotácie'!E3)</f>
        <v/>
      </c>
      <c r="H12" s="63">
        <f>IF('output_nepriame dotácie'!F3=0,"",'output_nepriame dotácie'!F3)</f>
        <v>1.2125574695597989</v>
      </c>
      <c r="I12" s="63">
        <f>IF('output_nepriame dotácie'!G3=0,"",'output_nepriame dotácie'!G3)</f>
        <v>1.3660141963213073</v>
      </c>
      <c r="J12" s="63">
        <f>IF('output_nepriame dotácie'!H3=0,"",'output_nepriame dotácie'!H3)</f>
        <v>1.4351564902353902</v>
      </c>
      <c r="K12" s="63">
        <f>IF('output_nepriame dotácie'!I3=0,"",'output_nepriame dotácie'!I3)</f>
        <v>1.3426464117753689</v>
      </c>
      <c r="L12" s="63">
        <f>IF('output_nepriame dotácie'!J3=0,"",'output_nepriame dotácie'!J3)</f>
        <v>1.4232573992552597</v>
      </c>
      <c r="M12" s="63" t="str">
        <f>IF('output_nepriame dotácie'!K3=0,"",'output_nepriame dotácie'!K3)</f>
        <v/>
      </c>
      <c r="N12" s="63" t="str">
        <f>IF('output_nepriame dotácie'!L3=0,"",'output_nepriame dotácie'!L3)</f>
        <v/>
      </c>
      <c r="O12" s="64" t="str">
        <f>IF('output_nepriame dotácie'!M3=0,"",'output_nepriame dotácie'!M3)</f>
        <v/>
      </c>
      <c r="P12" s="91" t="s">
        <v>85</v>
      </c>
    </row>
    <row r="13" spans="1:16" ht="16.5" x14ac:dyDescent="0.45">
      <c r="A13" s="166"/>
      <c r="B13" s="166"/>
      <c r="C13" s="166"/>
      <c r="D13" s="89" t="str">
        <f>'output_nepriame dotácie'!A4</f>
        <v>Sadzba odvodu do NJF (efektívna sadzba)</v>
      </c>
      <c r="E13" s="60" t="str">
        <f>IF('output_nepriame dotácie'!C4=0,"",'output_nepriame dotácie'!C4)</f>
        <v/>
      </c>
      <c r="F13" s="28" t="str">
        <f>IF('output_nepriame dotácie'!D4=0,"",'output_nepriame dotácie'!D4)</f>
        <v/>
      </c>
      <c r="G13" s="28" t="str">
        <f>IF('output_nepriame dotácie'!E4=0,"",'output_nepriame dotácie'!E4)</f>
        <v/>
      </c>
      <c r="H13" s="28" t="str">
        <f>IF('output_nepriame dotácie'!F4=0,"",'output_nepriame dotácie'!F4)</f>
        <v/>
      </c>
      <c r="I13" s="28" t="str">
        <f>IF('output_nepriame dotácie'!G4=0,"",'output_nepriame dotácie'!G4)</f>
        <v/>
      </c>
      <c r="J13" s="28" t="str">
        <f>IF('output_nepriame dotácie'!H4=0,"",'output_nepriame dotácie'!H4)</f>
        <v/>
      </c>
      <c r="K13" s="28" t="str">
        <f>IF('output_nepriame dotácie'!I4=0,"",'output_nepriame dotácie'!I4)</f>
        <v/>
      </c>
      <c r="L13" s="28" t="str">
        <f>IF('output_nepriame dotácie'!J4=0,"",'output_nepriame dotácie'!J4)</f>
        <v/>
      </c>
      <c r="M13" s="28">
        <f>IF('output_nepriame dotácie'!K4=0,"",'output_nepriame dotácie'!K4)</f>
        <v>1.5103283194253723</v>
      </c>
      <c r="N13" s="28">
        <f>IF('output_nepriame dotácie'!L4=0,"",'output_nepriame dotácie'!L4)</f>
        <v>1.5158450776547365</v>
      </c>
      <c r="O13" s="29">
        <f>IF('output_nepriame dotácie'!M4=0,"",'output_nepriame dotácie'!M4)</f>
        <v>1.7575525833597407</v>
      </c>
      <c r="P13" s="92" t="s">
        <v>85</v>
      </c>
    </row>
    <row r="14" spans="1:16" ht="16.5" x14ac:dyDescent="0.45">
      <c r="A14" s="166"/>
      <c r="B14" s="166"/>
      <c r="C14" s="166"/>
      <c r="D14" s="89" t="str">
        <f>'output_nepriame dotácie'!A5</f>
        <v>Individuálna sadzba TPS</v>
      </c>
      <c r="E14" s="60" t="str">
        <f>IF('output_nepriame dotácie'!C5=0,"",'output_nepriame dotácie'!C5)</f>
        <v/>
      </c>
      <c r="F14" s="28" t="str">
        <f>IF('output_nepriame dotácie'!D5=0,"",'output_nepriame dotácie'!D5)</f>
        <v/>
      </c>
      <c r="G14" s="28" t="str">
        <f>IF('output_nepriame dotácie'!E5=0,"",'output_nepriame dotácie'!E5)</f>
        <v/>
      </c>
      <c r="H14" s="28" t="str">
        <f>IF('output_nepriame dotácie'!F5=0,"",'output_nepriame dotácie'!F5)</f>
        <v/>
      </c>
      <c r="I14" s="28" t="str">
        <f>IF('output_nepriame dotácie'!G5=0,"",'output_nepriame dotácie'!G5)</f>
        <v/>
      </c>
      <c r="J14" s="28" t="str">
        <f>IF('output_nepriame dotácie'!H5=0,"",'output_nepriame dotácie'!H5)</f>
        <v/>
      </c>
      <c r="K14" s="28" t="str">
        <f>IF('output_nepriame dotácie'!I5=0,"",'output_nepriame dotácie'!I5)</f>
        <v/>
      </c>
      <c r="L14" s="28">
        <f>IF('output_nepriame dotácie'!J5=0,"",'output_nepriame dotácie'!J5)</f>
        <v>21.823648331480943</v>
      </c>
      <c r="M14" s="28">
        <f>IF('output_nepriame dotácie'!K5=0,"",'output_nepriame dotácie'!K5)</f>
        <v>21.620002000915459</v>
      </c>
      <c r="N14" s="28">
        <f>IF('output_nepriame dotácie'!L5=0,"",'output_nepriame dotácie'!L5)</f>
        <v>17.187379872808688</v>
      </c>
      <c r="O14" s="29">
        <f>IF('output_nepriame dotácie'!M5=0,"",'output_nepriame dotácie'!M5)</f>
        <v>14.878559460071827</v>
      </c>
      <c r="P14" s="92" t="s">
        <v>86</v>
      </c>
    </row>
    <row r="15" spans="1:16" ht="16.5" x14ac:dyDescent="0.45">
      <c r="A15" s="166"/>
      <c r="B15" s="166"/>
      <c r="C15" s="166"/>
      <c r="D15" s="89" t="str">
        <f>'output_nepriame dotácie'!A6</f>
        <v>Individuálna sadzba TSS</v>
      </c>
      <c r="E15" s="60" t="str">
        <f>IF('output_nepriame dotácie'!C6=0,"",'output_nepriame dotácie'!C6)</f>
        <v/>
      </c>
      <c r="F15" s="28" t="str">
        <f>IF('output_nepriame dotácie'!D6=0,"",'output_nepriame dotácie'!D6)</f>
        <v/>
      </c>
      <c r="G15" s="28" t="str">
        <f>IF('output_nepriame dotácie'!E6=0,"",'output_nepriame dotácie'!E6)</f>
        <v/>
      </c>
      <c r="H15" s="28" t="str">
        <f>IF('output_nepriame dotácie'!F6=0,"",'output_nepriame dotácie'!F6)</f>
        <v/>
      </c>
      <c r="I15" s="28" t="str">
        <f>IF('output_nepriame dotácie'!G6=0,"",'output_nepriame dotácie'!G6)</f>
        <v/>
      </c>
      <c r="J15" s="28" t="str">
        <f>IF('output_nepriame dotácie'!H6=0,"",'output_nepriame dotácie'!H6)</f>
        <v/>
      </c>
      <c r="K15" s="28" t="str">
        <f>IF('output_nepriame dotácie'!I6=0,"",'output_nepriame dotácie'!I6)</f>
        <v/>
      </c>
      <c r="L15" s="28">
        <f>IF('output_nepriame dotácie'!J6=0,"",'output_nepriame dotácie'!J6)</f>
        <v>5.5730844055036872</v>
      </c>
      <c r="M15" s="28">
        <f>IF('output_nepriame dotácie'!K6=0,"",'output_nepriame dotácie'!K6)</f>
        <v>4.9444482027182124</v>
      </c>
      <c r="N15" s="28">
        <f>IF('output_nepriame dotácie'!L6=0,"",'output_nepriame dotácie'!L6)</f>
        <v>4.8388858270420378</v>
      </c>
      <c r="O15" s="29">
        <f>IF('output_nepriame dotácie'!M6=0,"",'output_nepriame dotácie'!M6)</f>
        <v>4.0581559171226367</v>
      </c>
      <c r="P15" s="92" t="s">
        <v>86</v>
      </c>
    </row>
    <row r="16" spans="1:16" ht="16.5" x14ac:dyDescent="0.45">
      <c r="A16" s="166"/>
      <c r="B16" s="166"/>
      <c r="C16" s="166"/>
      <c r="D16" s="89" t="str">
        <f>'output_nepriame dotácie'!A7</f>
        <v>Tarifa za rezervovanú kapacitu</v>
      </c>
      <c r="E16" s="60">
        <f>IF('output_nepriame dotácie'!C7=0,"",'output_nepriame dotácie'!C7)</f>
        <v>-9.9389910438062765E-2</v>
      </c>
      <c r="F16" s="28" t="str">
        <f>IF('output_nepriame dotácie'!D7=0,"",'output_nepriame dotácie'!D7)</f>
        <v/>
      </c>
      <c r="G16" s="28">
        <f>IF('output_nepriame dotácie'!E7=0,"",'output_nepriame dotácie'!E7)</f>
        <v>4.126403675172846E-16</v>
      </c>
      <c r="H16" s="28">
        <f>IF('output_nepriame dotácie'!F7=0,"",'output_nepriame dotácie'!F7)</f>
        <v>0.98978517541098121</v>
      </c>
      <c r="I16" s="28">
        <f>IF('output_nepriame dotácie'!G7=0,"",'output_nepriame dotácie'!G7)</f>
        <v>0.97676000744244029</v>
      </c>
      <c r="J16" s="28">
        <f>IF('output_nepriame dotácie'!H7=0,"",'output_nepriame dotácie'!H7)</f>
        <v>1.0017872330544619</v>
      </c>
      <c r="K16" s="28">
        <f>IF('output_nepriame dotácie'!I7=0,"",'output_nepriame dotácie'!I7)</f>
        <v>1.0077723593760874</v>
      </c>
      <c r="L16" s="28">
        <f>IF('output_nepriame dotácie'!J7=0,"",'output_nepriame dotácie'!J7)</f>
        <v>1.0860522226538556</v>
      </c>
      <c r="M16" s="28">
        <f>IF('output_nepriame dotácie'!K7=0,"",'output_nepriame dotácie'!K7)</f>
        <v>1.0805081970413812</v>
      </c>
      <c r="N16" s="28">
        <f>IF('output_nepriame dotácie'!L7=0,"",'output_nepriame dotácie'!L7)</f>
        <v>0.96144682387611702</v>
      </c>
      <c r="O16" s="29">
        <f>IF('output_nepriame dotácie'!M7=0,"",'output_nepriame dotácie'!M7)</f>
        <v>0.92841339590092409</v>
      </c>
      <c r="P16" s="92" t="s">
        <v>88</v>
      </c>
    </row>
    <row r="17" spans="1:16" ht="17" thickBot="1" x14ac:dyDescent="0.5">
      <c r="A17" s="166"/>
      <c r="B17" s="166"/>
      <c r="C17" s="167"/>
      <c r="D17" s="89" t="str">
        <f>'output_nepriame dotácie'!A8</f>
        <v>Tarifa za prenesenú elektrinu</v>
      </c>
      <c r="E17" s="61">
        <f>IF('output_nepriame dotácie'!C8=0,"",'output_nepriame dotácie'!C8)</f>
        <v>5.0838187055048188E-16</v>
      </c>
      <c r="F17" s="30" t="str">
        <f>IF('output_nepriame dotácie'!D8=0,"",'output_nepriame dotácie'!D8)</f>
        <v/>
      </c>
      <c r="G17" s="30">
        <f>IF('output_nepriame dotácie'!E8=0,"",'output_nepriame dotácie'!E8)</f>
        <v>-2.063201837586423E-16</v>
      </c>
      <c r="H17" s="30">
        <f>IF('output_nepriame dotácie'!F8=0,"",'output_nepriame dotácie'!F8)</f>
        <v>0.40517680037833642</v>
      </c>
      <c r="I17" s="30">
        <f>IF('output_nepriame dotácie'!G8=0,"",'output_nepriame dotácie'!G8)</f>
        <v>0.39904904662188906</v>
      </c>
      <c r="J17" s="30">
        <f>IF('output_nepriame dotácie'!H8=0,"",'output_nepriame dotácie'!H8)</f>
        <v>0.40495271755173795</v>
      </c>
      <c r="K17" s="30">
        <f>IF('output_nepriame dotácie'!I8=0,"",'output_nepriame dotácie'!I8)</f>
        <v>0.42633399127084531</v>
      </c>
      <c r="L17" s="30">
        <f>IF('output_nepriame dotácie'!J8=0,"",'output_nepriame dotácie'!J8)</f>
        <v>0.44083320021465511</v>
      </c>
      <c r="M17" s="30">
        <f>IF('output_nepriame dotácie'!K8=0,"",'output_nepriame dotácie'!K8)</f>
        <v>0.42482417378123405</v>
      </c>
      <c r="N17" s="30">
        <f>IF('output_nepriame dotácie'!L8=0,"",'output_nepriame dotácie'!L8)</f>
        <v>0.34499827754762458</v>
      </c>
      <c r="O17" s="31">
        <f>IF('output_nepriame dotácie'!M8=0,"",'output_nepriame dotácie'!M8)</f>
        <v>0.37512841493923138</v>
      </c>
      <c r="P17" s="93" t="s">
        <v>88</v>
      </c>
    </row>
    <row r="18" spans="1:16" ht="17" thickBot="1" x14ac:dyDescent="0.5">
      <c r="A18" s="166"/>
      <c r="B18" s="167"/>
      <c r="C18" s="166" t="s">
        <v>83</v>
      </c>
      <c r="D18" s="165" t="str">
        <f>'output_nepriame dotácie'!A9</f>
        <v>Regulované ceny</v>
      </c>
      <c r="E18" s="28" t="str">
        <f>IF('output_nepriame dotácie'!C13=0,"",'output_nepriame dotácie'!C13)</f>
        <v/>
      </c>
      <c r="F18" s="28" t="str">
        <f>IF('output_nepriame dotácie'!D13=0,"",'output_nepriame dotácie'!D13)</f>
        <v/>
      </c>
      <c r="G18" s="28" t="str">
        <f>IF('output_nepriame dotácie'!E13=0,"",'output_nepriame dotácie'!E13)</f>
        <v/>
      </c>
      <c r="H18" s="28" t="str">
        <f>IF('output_nepriame dotácie'!F13=0,"",'output_nepriame dotácie'!F13)</f>
        <v/>
      </c>
      <c r="I18" s="28" t="str">
        <f>IF('output_nepriame dotácie'!G13=0,"",'output_nepriame dotácie'!G13)</f>
        <v/>
      </c>
      <c r="J18" s="28" t="str">
        <f>IF('output_nepriame dotácie'!H13=0,"",'output_nepriame dotácie'!H13)</f>
        <v/>
      </c>
      <c r="K18" s="28">
        <f>IF('output_nepriame dotácie'!I13=0,"",'output_nepriame dotácie'!I13)</f>
        <v>22.131875600204939</v>
      </c>
      <c r="L18" s="28">
        <f>IF('output_nepriame dotácie'!J13=0,"",'output_nepriame dotácie'!J13)</f>
        <v>28.149651123014632</v>
      </c>
      <c r="M18" s="28">
        <f>IF('output_nepriame dotácie'!K13=0,"",'output_nepriame dotácie'!K13)</f>
        <v>1.7472309046194041</v>
      </c>
      <c r="N18" s="28">
        <f>IF('output_nepriame dotácie'!L13=0,"",'output_nepriame dotácie'!L13)</f>
        <v>-31.381515982231949</v>
      </c>
      <c r="O18" s="28">
        <f>IF('output_nepriame dotácie'!M13=0,"",'output_nepriame dotácie'!M13)</f>
        <v>109.25165118747545</v>
      </c>
      <c r="P18" s="72" t="s">
        <v>86</v>
      </c>
    </row>
    <row r="19" spans="1:16" ht="17" thickBot="1" x14ac:dyDescent="0.5">
      <c r="A19" s="166"/>
      <c r="B19" s="23" t="str">
        <f>'output_nepriame dotácie'!B9</f>
        <v>Zemný plyn</v>
      </c>
      <c r="C19" s="166"/>
      <c r="D19" s="169"/>
      <c r="E19" s="71" t="str">
        <f>IF('output_nepriame dotácie'!C9=0,"",'output_nepriame dotácie'!C9)</f>
        <v/>
      </c>
      <c r="F19" s="65" t="str">
        <f>IF('output_nepriame dotácie'!D9=0,"",'output_nepriame dotácie'!D9)</f>
        <v/>
      </c>
      <c r="G19" s="65" t="str">
        <f>IF('output_nepriame dotácie'!E9=0,"",'output_nepriame dotácie'!E9)</f>
        <v/>
      </c>
      <c r="H19" s="65">
        <f>IF('output_nepriame dotácie'!F9=0,"",'output_nepriame dotácie'!F9)</f>
        <v>-29.717918999999974</v>
      </c>
      <c r="I19" s="65">
        <f>IF('output_nepriame dotácie'!G9=0,"",'output_nepriame dotácie'!G9)</f>
        <v>-66.182649999999981</v>
      </c>
      <c r="J19" s="65">
        <f>IF('output_nepriame dotácie'!H9=0,"",'output_nepriame dotácie'!H9)</f>
        <v>-28.412559999999981</v>
      </c>
      <c r="K19" s="65">
        <f>IF('output_nepriame dotácie'!I9=0,"",'output_nepriame dotácie'!I9)</f>
        <v>15.987628000000006</v>
      </c>
      <c r="L19" s="65">
        <f>IF('output_nepriame dotácie'!J9=0,"",'output_nepriame dotácie'!J9)</f>
        <v>58.77256000000002</v>
      </c>
      <c r="M19" s="65">
        <f>IF('output_nepriame dotácie'!K9=0,"",'output_nepriame dotácie'!K9)</f>
        <v>-2.058822000000025</v>
      </c>
      <c r="N19" s="65">
        <f>IF('output_nepriame dotácie'!L9=0,"",'output_nepriame dotácie'!L9)</f>
        <v>-103.65356000000003</v>
      </c>
      <c r="O19" s="95">
        <f>IF('output_nepriame dotácie'!M9=0,"",'output_nepriame dotácie'!M9)</f>
        <v>332.94781199999994</v>
      </c>
      <c r="P19" s="94" t="s">
        <v>86</v>
      </c>
    </row>
    <row r="20" spans="1:16" ht="16.5" x14ac:dyDescent="0.45">
      <c r="A20" s="166"/>
      <c r="B20" s="9" t="str">
        <f>'output_nepriame dotácie'!B10</f>
        <v>ZP v teple</v>
      </c>
      <c r="C20" s="166"/>
      <c r="D20" s="166"/>
      <c r="E20" s="28" t="str">
        <f>IF('output_nepriame dotácie'!C10=0,"",'output_nepriame dotácie'!C10)</f>
        <v/>
      </c>
      <c r="F20" s="28" t="str">
        <f>IF('output_nepriame dotácie'!D10=0,"",'output_nepriame dotácie'!D10)</f>
        <v/>
      </c>
      <c r="G20" s="28" t="str">
        <f>IF('output_nepriame dotácie'!E10=0,"",'output_nepriame dotácie'!E10)</f>
        <v/>
      </c>
      <c r="H20" s="28">
        <f>IF('output_nepriame dotácie'!F10=0,"",'output_nepriame dotácie'!F10)</f>
        <v>-68.838561299999995</v>
      </c>
      <c r="I20" s="28">
        <f>IF('output_nepriame dotácie'!G10=0,"",'output_nepriame dotácie'!G10)</f>
        <v>-74.672370400000005</v>
      </c>
      <c r="J20" s="28">
        <f>IF('output_nepriame dotácie'!H10=0,"",'output_nepriame dotácie'!H10)</f>
        <v>-76.624297199999987</v>
      </c>
      <c r="K20" s="28">
        <f>IF('output_nepriame dotácie'!I10=0,"",'output_nepriame dotácie'!I10)</f>
        <v>-11.939590599999997</v>
      </c>
      <c r="L20" s="28">
        <f>IF('output_nepriame dotácie'!J10=0,"",'output_nepriame dotácie'!J10)</f>
        <v>12.920088300000021</v>
      </c>
      <c r="M20" s="28">
        <f>IF('output_nepriame dotácie'!K10=0,"",'output_nepriame dotácie'!K10)</f>
        <v>-73.662534800000003</v>
      </c>
      <c r="N20" s="28">
        <f>IF('output_nepriame dotácie'!L10=0,"",'output_nepriame dotácie'!L10)</f>
        <v>-78.501270399999996</v>
      </c>
      <c r="O20" s="28">
        <f>IF('output_nepriame dotácie'!M10=0,"",'output_nepriame dotácie'!M10)</f>
        <v>161.56285199999994</v>
      </c>
      <c r="P20" s="73" t="s">
        <v>86</v>
      </c>
    </row>
    <row r="21" spans="1:16" ht="16.5" x14ac:dyDescent="0.45">
      <c r="A21" s="166"/>
      <c r="B21" s="10" t="str">
        <f>'output_nepriame dotácie'!B11</f>
        <v>ČU v teple</v>
      </c>
      <c r="C21" s="166"/>
      <c r="D21" s="166"/>
      <c r="E21" s="28" t="str">
        <f>IF('output_nepriame dotácie'!C11=0,"",'output_nepriame dotácie'!C11)</f>
        <v/>
      </c>
      <c r="F21" s="28" t="str">
        <f>IF('output_nepriame dotácie'!D11=0,"",'output_nepriame dotácie'!D11)</f>
        <v/>
      </c>
      <c r="G21" s="28" t="str">
        <f>IF('output_nepriame dotácie'!E11=0,"",'output_nepriame dotácie'!E11)</f>
        <v/>
      </c>
      <c r="H21" s="28">
        <f>IF('output_nepriame dotácie'!F11=0,"",'output_nepriame dotácie'!F11)</f>
        <v>-2.5136140542882126</v>
      </c>
      <c r="I21" s="28">
        <f>IF('output_nepriame dotácie'!G11=0,"",'output_nepriame dotácie'!G11)</f>
        <v>-2.5047477401466183</v>
      </c>
      <c r="J21" s="28">
        <f>IF('output_nepriame dotácie'!H11=0,"",'output_nepriame dotácie'!H11)</f>
        <v>-2.5597382380268416</v>
      </c>
      <c r="K21" s="28">
        <f>IF('output_nepriame dotácie'!I11=0,"",'output_nepriame dotácie'!I11)</f>
        <v>-4.2223559316399992</v>
      </c>
      <c r="L21" s="28">
        <f>IF('output_nepriame dotácie'!J11=0,"",'output_nepriame dotácie'!J11)</f>
        <v>-2.5424287864199999</v>
      </c>
      <c r="M21" s="28">
        <f>IF('output_nepriame dotácie'!K11=0,"",'output_nepriame dotácie'!K11)</f>
        <v>-2.5368545706600001</v>
      </c>
      <c r="N21" s="28">
        <f>IF('output_nepriame dotácie'!L11=0,"",'output_nepriame dotácie'!L11)</f>
        <v>-1.2688317901399997</v>
      </c>
      <c r="O21" s="28">
        <f>IF('output_nepriame dotácie'!M11=0,"",'output_nepriame dotácie'!M11)</f>
        <v>-1.9430455242000007</v>
      </c>
      <c r="P21" s="75" t="s">
        <v>86</v>
      </c>
    </row>
    <row r="22" spans="1:16" ht="17" thickBot="1" x14ac:dyDescent="0.5">
      <c r="A22" s="167"/>
      <c r="B22" s="13" t="str">
        <f>'output_nepriame dotácie'!B12</f>
        <v>HU v teple</v>
      </c>
      <c r="C22" s="167"/>
      <c r="D22" s="167"/>
      <c r="E22" s="28" t="str">
        <f>IF('output_nepriame dotácie'!C12=0,"",'output_nepriame dotácie'!C12)</f>
        <v/>
      </c>
      <c r="F22" s="28" t="str">
        <f>IF('output_nepriame dotácie'!D12=0,"",'output_nepriame dotácie'!D12)</f>
        <v/>
      </c>
      <c r="G22" s="28" t="str">
        <f>IF('output_nepriame dotácie'!E12=0,"",'output_nepriame dotácie'!E12)</f>
        <v/>
      </c>
      <c r="H22" s="28">
        <f>IF('output_nepriame dotácie'!F12=0,"",'output_nepriame dotácie'!F12)</f>
        <v>-1.0094650830457192</v>
      </c>
      <c r="I22" s="28">
        <f>IF('output_nepriame dotácie'!G12=0,"",'output_nepriame dotácie'!G12)</f>
        <v>-1.458676971430213</v>
      </c>
      <c r="J22" s="28">
        <f>IF('output_nepriame dotácie'!H12=0,"",'output_nepriame dotácie'!H12)</f>
        <v>-1.2514046827234919</v>
      </c>
      <c r="K22" s="28">
        <f>IF('output_nepriame dotácie'!I12=0,"",'output_nepriame dotácie'!I12)</f>
        <v>-2.7308003298000019</v>
      </c>
      <c r="L22" s="28">
        <f>IF('output_nepriame dotácie'!J12=0,"",'output_nepriame dotácie'!J12)</f>
        <v>-2.9309124724949989</v>
      </c>
      <c r="M22" s="28">
        <f>IF('output_nepriame dotácie'!K12=0,"",'output_nepriame dotácie'!K12)</f>
        <v>-1.6843846635030006</v>
      </c>
      <c r="N22" s="28">
        <f>IF('output_nepriame dotácie'!L12=0,"",'output_nepriame dotácie'!L12)</f>
        <v>-2.4949712990009996</v>
      </c>
      <c r="O22" s="28">
        <f>IF('output_nepriame dotácie'!M12=0,"",'output_nepriame dotácie'!M12)</f>
        <v>-2.1165541459049986</v>
      </c>
      <c r="P22" s="76" t="s">
        <v>86</v>
      </c>
    </row>
    <row r="23" spans="1:16" ht="16.5" x14ac:dyDescent="0.45">
      <c r="A23" s="165" t="s">
        <v>25</v>
      </c>
      <c r="B23" s="171" t="str">
        <f>'output daňové výdavky'!B3</f>
        <v>Uhlie</v>
      </c>
      <c r="C23" s="165" t="s">
        <v>82</v>
      </c>
      <c r="D23" s="96" t="str">
        <f>'output daňové výdavky'!A3</f>
        <v>Znížená sadzba za vydobyté nerasty</v>
      </c>
      <c r="E23" s="70" t="str">
        <f>IF('output daňové výdavky'!C3=0,"",'output daňové výdavky'!C3)</f>
        <v/>
      </c>
      <c r="F23" s="63" t="str">
        <f>IF('output daňové výdavky'!D3=0,"",'output daňové výdavky'!D3)</f>
        <v/>
      </c>
      <c r="G23" s="63" t="str">
        <f>IF('output daňové výdavky'!E3=0,"",'output daňové výdavky'!E3)</f>
        <v/>
      </c>
      <c r="H23" s="63" t="str">
        <f>IF('output daňové výdavky'!F3=0,"",'output daňové výdavky'!F3)</f>
        <v/>
      </c>
      <c r="I23" s="63" t="str">
        <f>IF('output daňové výdavky'!G3=0,"",'output daňové výdavky'!G3)</f>
        <v/>
      </c>
      <c r="J23" s="63">
        <f>IF('output daňové výdavky'!H3=0,"",'output daňové výdavky'!H3)</f>
        <v>1.5066766300000001</v>
      </c>
      <c r="K23" s="63">
        <f>IF('output daňové výdavky'!I3=0,"",'output daňové výdavky'!I3)</f>
        <v>1.470828</v>
      </c>
      <c r="L23" s="63">
        <f>IF('output daňové výdavky'!J3=0,"",'output daňové výdavky'!J3)</f>
        <v>1.4018010000000001</v>
      </c>
      <c r="M23" s="63">
        <f>IF('output daňové výdavky'!K3=0,"",'output daňové výdavky'!K3)</f>
        <v>1.4047460000000001</v>
      </c>
      <c r="N23" s="63">
        <f>IF('output daňové výdavky'!L3=0,"",'output daňové výdavky'!L3)</f>
        <v>1.1476379999999999</v>
      </c>
      <c r="O23" s="64">
        <f>IF('output daňové výdavky'!M3=0,"",'output daňové výdavky'!M3)</f>
        <v>0.19076832291688506</v>
      </c>
      <c r="P23" s="91" t="s">
        <v>89</v>
      </c>
    </row>
    <row r="24" spans="1:16" ht="17" thickBot="1" x14ac:dyDescent="0.5">
      <c r="A24" s="166"/>
      <c r="B24" s="172"/>
      <c r="C24" s="167"/>
      <c r="D24" s="169" t="str">
        <f>'output daňové výdavky'!A4</f>
        <v>Daň z uhlia</v>
      </c>
      <c r="E24" s="60">
        <f>IF('output daňové výdavky'!C6=0,"",'output daňové výdavky'!C6)</f>
        <v>2.3381025983999995</v>
      </c>
      <c r="F24" s="28">
        <f>IF('output daňové výdavky'!D6=0,"",'output daňové výdavky'!D6)</f>
        <v>45.509333335199997</v>
      </c>
      <c r="G24" s="28">
        <f>IF('output daňové výdavky'!E6=0,"",'output daňové výdavky'!E6)</f>
        <v>45.5871696516</v>
      </c>
      <c r="H24" s="28">
        <f>IF('output daňové výdavky'!F6=0,"",'output daňové výdavky'!F6)</f>
        <v>46.137050206199994</v>
      </c>
      <c r="I24" s="28">
        <f>IF('output daňové výdavky'!G6=0,"",'output daňové výdavky'!G6)</f>
        <v>45.510573751200006</v>
      </c>
      <c r="J24" s="28">
        <f>IF('output daňové výdavky'!H6=0,"",'output daňové výdavky'!H6)</f>
        <v>46.7708767632</v>
      </c>
      <c r="K24" s="28">
        <f>IF('output daňové výdavky'!I6=0,"",'output daňové výdavky'!I6)</f>
        <v>46.742548019399997</v>
      </c>
      <c r="L24" s="28">
        <f>IF('output daňové výdavky'!J6=0,"",'output daňové výdavky'!J6)</f>
        <v>46.717964843399997</v>
      </c>
      <c r="M24" s="28">
        <f>IF('output daňové výdavky'!K6=0,"",'output daňové výdavky'!K6)</f>
        <v>39.232170466199996</v>
      </c>
      <c r="N24" s="28">
        <f>IF('output daňové výdavky'!L6=0,"",'output daňové výdavky'!L6)</f>
        <v>33.560517198599996</v>
      </c>
      <c r="O24" s="29">
        <f>IF('output daňové výdavky'!M6=0,"",'output daňové výdavky'!M6)</f>
        <v>46.393949493000001</v>
      </c>
      <c r="P24" s="93" t="s">
        <v>90</v>
      </c>
    </row>
    <row r="25" spans="1:16" ht="16.5" x14ac:dyDescent="0.45">
      <c r="A25" s="166"/>
      <c r="B25" s="172"/>
      <c r="C25" s="165" t="s">
        <v>97</v>
      </c>
      <c r="D25" s="169"/>
      <c r="E25" s="70">
        <f>IF('output daňové výdavky'!C4=0,"",'output daňové výdavky'!C4)</f>
        <v>1.5315208199999998E-2</v>
      </c>
      <c r="F25" s="63">
        <f>IF('output daňové výdavky'!D4=0,"",'output daňové výdavky'!D4)</f>
        <v>1.92881502E-2</v>
      </c>
      <c r="G25" s="63">
        <f>IF('output daňové výdavky'!E4=0,"",'output daňové výdavky'!E4)</f>
        <v>3.4960721399999985E-2</v>
      </c>
      <c r="H25" s="63">
        <f>IF('output daňové výdavky'!F4=0,"",'output daňové výdavky'!F4)</f>
        <v>3.5845898399999999E-2</v>
      </c>
      <c r="I25" s="63">
        <f>IF('output daňové výdavky'!G4=0,"",'output daňové výdavky'!G4)</f>
        <v>3.2976799199999997E-2</v>
      </c>
      <c r="J25" s="63">
        <f>IF('output daňové výdavky'!H4=0,"",'output daňové výdavky'!H4)</f>
        <v>3.6702826200000004E-2</v>
      </c>
      <c r="K25" s="63">
        <f>IF('output daňové výdavky'!I4=0,"",'output daňové výdavky'!I4)</f>
        <v>3.7378682999999996E-2</v>
      </c>
      <c r="L25" s="63">
        <f>IF('output daňové výdavky'!J4=0,"",'output daňové výdavky'!J4)</f>
        <v>2.8976032799999996E-2</v>
      </c>
      <c r="M25" s="63">
        <f>IF('output daňové výdavky'!K4=0,"",'output daňové výdavky'!K4)</f>
        <v>2.14857468E-2</v>
      </c>
      <c r="N25" s="63">
        <f>IF('output daňové výdavky'!L4=0,"",'output daňové výdavky'!L4)</f>
        <v>2.1241486799999997E-2</v>
      </c>
      <c r="O25" s="64">
        <f>IF('output daňové výdavky'!M4=0,"",'output daňové výdavky'!M4)</f>
        <v>2.52233496E-2</v>
      </c>
      <c r="P25" s="91" t="s">
        <v>90</v>
      </c>
    </row>
    <row r="26" spans="1:16" ht="17" thickBot="1" x14ac:dyDescent="0.5">
      <c r="A26" s="166"/>
      <c r="B26" s="172"/>
      <c r="C26" s="167"/>
      <c r="D26" s="169"/>
      <c r="E26" s="60">
        <f>IF('output daňové výdavky'!C5=0,"",'output daňové výdavky'!C5)</f>
        <v>31.688444838599992</v>
      </c>
      <c r="F26" s="28">
        <f>IF('output daňové výdavky'!D5=0,"",'output daňové výdavky'!D5)</f>
        <v>35.288922304800003</v>
      </c>
      <c r="G26" s="28">
        <f>IF('output daňové výdavky'!E5=0,"",'output daňové výdavky'!E5)</f>
        <v>34.463747136599999</v>
      </c>
      <c r="H26" s="28">
        <f>IF('output daňové výdavky'!F5=0,"",'output daňové výdavky'!F5)</f>
        <v>26.071275144599998</v>
      </c>
      <c r="I26" s="28">
        <f>IF('output daňové výdavky'!G5=0,"",'output daňové výdavky'!G5)</f>
        <v>26.338299114599998</v>
      </c>
      <c r="J26" s="28">
        <f>IF('output daňové výdavky'!H5=0,"",'output daňové výdavky'!H5)</f>
        <v>23.7751266438</v>
      </c>
      <c r="K26" s="28">
        <f>IF('output daňové výdavky'!I5=0,"",'output daňové výdavky'!I5)</f>
        <v>20.002720723199996</v>
      </c>
      <c r="L26" s="28">
        <f>IF('output daňové výdavky'!J5=0,"",'output daňové výdavky'!J5)</f>
        <v>25.528079561400002</v>
      </c>
      <c r="M26" s="28">
        <f>IF('output daňové výdavky'!K5=0,"",'output daňové výdavky'!K5)</f>
        <v>20.707341793200001</v>
      </c>
      <c r="N26" s="28">
        <f>IF('output daňové výdavky'!L5=0,"",'output daňové výdavky'!L5)</f>
        <v>15.376027028399999</v>
      </c>
      <c r="O26" s="29">
        <f>IF('output daňové výdavky'!M5=0,"",'output daňové výdavky'!M5)</f>
        <v>15.082056507599999</v>
      </c>
      <c r="P26" s="93" t="s">
        <v>90</v>
      </c>
    </row>
    <row r="27" spans="1:16" ht="17" thickBot="1" x14ac:dyDescent="0.5">
      <c r="A27" s="166"/>
      <c r="B27" s="173"/>
      <c r="C27" s="121" t="s">
        <v>96</v>
      </c>
      <c r="D27" s="170"/>
      <c r="E27" s="70">
        <f>IF('output daňové výdavky'!C7=0,"",'output daňové výdavky'!C7)</f>
        <v>1.4203394028000011</v>
      </c>
      <c r="F27" s="63">
        <f>IF('output daňové výdavky'!D7=0,"",'output daňové výdavky'!D7)</f>
        <v>1.5657006527999999</v>
      </c>
      <c r="G27" s="63">
        <f>IF('output daňové výdavky'!E7=0,"",'output daňové výdavky'!E7)</f>
        <v>1.5551951364000003</v>
      </c>
      <c r="H27" s="63">
        <f>IF('output daňové výdavky'!F7=0,"",'output daňové výdavky'!F7)</f>
        <v>1.0940781347999997</v>
      </c>
      <c r="I27" s="63">
        <f>IF('output daňové výdavky'!G7=0,"",'output daňové výdavky'!G7)</f>
        <v>1.1931155819999997</v>
      </c>
      <c r="J27" s="63">
        <f>IF('output daňové výdavky'!H7=0,"",'output daňové výdavky'!H7)</f>
        <v>1.1379135653999999</v>
      </c>
      <c r="K27" s="63">
        <f>IF('output daňové výdavky'!I7=0,"",'output daňové výdavky'!I7)</f>
        <v>1.3997579489999996</v>
      </c>
      <c r="L27" s="63">
        <f>IF('output daňové výdavky'!J7=0,"",'output daňové výdavky'!J7)</f>
        <v>1.1502545363999999</v>
      </c>
      <c r="M27" s="63">
        <f>IF('output daňové výdavky'!K7=0,"",'output daňové výdavky'!K7)</f>
        <v>0.9836507376000001</v>
      </c>
      <c r="N27" s="63">
        <f>IF('output daňové výdavky'!L7=0,"",'output daňové výdavky'!L7)</f>
        <v>0.84630726899999986</v>
      </c>
      <c r="O27" s="64">
        <f>IF('output daňové výdavky'!M7=0,"",'output daňové výdavky'!M7)</f>
        <v>0.91443817979999975</v>
      </c>
      <c r="P27" s="93" t="s">
        <v>90</v>
      </c>
    </row>
    <row r="28" spans="1:16" ht="16.5" x14ac:dyDescent="0.45">
      <c r="A28" s="166"/>
      <c r="B28" s="171" t="str">
        <f>'output daňové výdavky'!B8</f>
        <v>Zemný plyn</v>
      </c>
      <c r="C28" s="165" t="s">
        <v>82</v>
      </c>
      <c r="D28" s="168" t="str">
        <f>'output daňové výdavky'!A8</f>
        <v>Daň zo zemného plynu</v>
      </c>
      <c r="E28" s="70">
        <f>IF('output daňové výdavky'!C9=0,"",'output daňové výdavky'!C9)</f>
        <v>22.267266669120005</v>
      </c>
      <c r="F28" s="63">
        <f>IF('output daňové výdavky'!D9=0,"",'output daňové výdavky'!D9)</f>
        <v>25.2484159686</v>
      </c>
      <c r="G28" s="63">
        <f>IF('output daňové výdavky'!E9=0,"",'output daňové výdavky'!E9)</f>
        <v>27.313591481880003</v>
      </c>
      <c r="H28" s="63">
        <f>IF('output daňové výdavky'!F9=0,"",'output daňové výdavky'!F9)</f>
        <v>21.72884084316</v>
      </c>
      <c r="I28" s="63">
        <f>IF('output daňové výdavky'!G9=0,"",'output daňové výdavky'!G9)</f>
        <v>23.653122705960001</v>
      </c>
      <c r="J28" s="63">
        <f>IF('output daňové výdavky'!H9=0,"",'output daňové výdavky'!H9)</f>
        <v>25.70218499904</v>
      </c>
      <c r="K28" s="63">
        <f>IF('output daňové výdavky'!I9=0,"",'output daňové výdavky'!I9)</f>
        <v>25.000974659760004</v>
      </c>
      <c r="L28" s="63">
        <f>IF('output daňové výdavky'!J9=0,"",'output daňové výdavky'!J9)</f>
        <v>27.443891992440001</v>
      </c>
      <c r="M28" s="63">
        <f>IF('output daňové výdavky'!K9=0,"",'output daňové výdavky'!K9)</f>
        <v>25.635373593720001</v>
      </c>
      <c r="N28" s="63">
        <f>IF('output daňové výdavky'!L9=0,"",'output daňové výdavky'!L9)</f>
        <v>24.328011894120003</v>
      </c>
      <c r="O28" s="64">
        <f>IF('output daňové výdavky'!M9=0,"",'output daňové výdavky'!M9)</f>
        <v>25.158137198040002</v>
      </c>
      <c r="P28" s="91" t="s">
        <v>90</v>
      </c>
    </row>
    <row r="29" spans="1:16" ht="17" thickBot="1" x14ac:dyDescent="0.5">
      <c r="A29" s="166"/>
      <c r="B29" s="172"/>
      <c r="C29" s="167"/>
      <c r="D29" s="169"/>
      <c r="E29" s="60">
        <f>IF('output daňové výdavky'!C11=0,"",'output daňové výdavky'!C11)</f>
        <v>5.4693323506800011</v>
      </c>
      <c r="F29" s="28">
        <f>IF('output daňové výdavky'!D11=0,"",'output daňové výdavky'!D11)</f>
        <v>6.8339798696400011</v>
      </c>
      <c r="G29" s="28">
        <f>IF('output daňové výdavky'!E11=0,"",'output daňové výdavky'!E11)</f>
        <v>6.1834849652400008</v>
      </c>
      <c r="H29" s="28">
        <f>IF('output daňové výdavky'!F11=0,"",'output daňové výdavky'!F11)</f>
        <v>6.8602476478800014</v>
      </c>
      <c r="I29" s="28">
        <f>IF('output daňové výdavky'!G11=0,"",'output daňové výdavky'!G11)</f>
        <v>7.1269483692</v>
      </c>
      <c r="J29" s="28">
        <f>IF('output daňové výdavky'!H11=0,"",'output daňové výdavky'!H11)</f>
        <v>6.67066375932</v>
      </c>
      <c r="K29" s="28">
        <f>IF('output daňové výdavky'!I11=0,"",'output daňové výdavky'!I11)</f>
        <v>6.0631481143199997</v>
      </c>
      <c r="L29" s="28">
        <f>IF('output daňové výdavky'!J11=0,"",'output daňové výdavky'!J11)</f>
        <v>5.6692843257600005</v>
      </c>
      <c r="M29" s="28">
        <f>IF('output daňové výdavky'!K11=0,"",'output daňové výdavky'!K11)</f>
        <v>6.2557643689200004</v>
      </c>
      <c r="N29" s="28">
        <f>IF('output daňové výdavky'!L11=0,"",'output daňové výdavky'!L11)</f>
        <v>7.508238309000002</v>
      </c>
      <c r="O29" s="29">
        <f>IF('output daňové výdavky'!M11=0,"",'output daňové výdavky'!M11)</f>
        <v>7.4775777212400003</v>
      </c>
      <c r="P29" s="93" t="s">
        <v>90</v>
      </c>
    </row>
    <row r="30" spans="1:16" ht="17" thickBot="1" x14ac:dyDescent="0.5">
      <c r="A30" s="166"/>
      <c r="B30" s="172"/>
      <c r="C30" s="67" t="s">
        <v>97</v>
      </c>
      <c r="D30" s="169"/>
      <c r="E30" s="70">
        <f>IF('output daňové výdavky'!C8=0,"",'output daňové výdavky'!C8)</f>
        <v>1.9799739854400003</v>
      </c>
      <c r="F30" s="63">
        <f>IF('output daňové výdavky'!D8=0,"",'output daňové výdavky'!D8)</f>
        <v>1.2373963958400001</v>
      </c>
      <c r="G30" s="63">
        <f>IF('output daňové výdavky'!E8=0,"",'output daňové výdavky'!E8)</f>
        <v>0.30046749876000001</v>
      </c>
      <c r="H30" s="63">
        <f>IF('output daňové výdavky'!F8=0,"",'output daňové výdavky'!F8)</f>
        <v>1.9025063639999999E-2</v>
      </c>
      <c r="I30" s="63">
        <f>IF('output daňové výdavky'!G8=0,"",'output daňové výdavky'!G8)</f>
        <v>1.7969674799999998E-2</v>
      </c>
      <c r="J30" s="63">
        <f>IF('output daňové výdavky'!H8=0,"",'output daňové výdavky'!H8)</f>
        <v>3.8076390000000002E-3</v>
      </c>
      <c r="K30" s="63">
        <f>IF('output daňové výdavky'!I8=0,"",'output daňové výdavky'!I8)</f>
        <v>0.52419291408000002</v>
      </c>
      <c r="L30" s="63">
        <f>IF('output daňové výdavky'!J8=0,"",'output daňové výdavky'!J8)</f>
        <v>1.8887736186000001</v>
      </c>
      <c r="M30" s="63">
        <f>IF('output daňové výdavky'!K8=0,"",'output daňové výdavky'!K8)</f>
        <v>4.9382768714400012</v>
      </c>
      <c r="N30" s="63">
        <f>IF('output daňové výdavky'!L8=0,"",'output daňové výdavky'!L8)</f>
        <v>5.9826776512800004</v>
      </c>
      <c r="O30" s="64">
        <f>IF('output daňové výdavky'!M8=0,"",'output daňové výdavky'!M8)</f>
        <v>7.5050310442799999</v>
      </c>
      <c r="P30" s="91" t="s">
        <v>90</v>
      </c>
    </row>
    <row r="31" spans="1:16" ht="17" thickBot="1" x14ac:dyDescent="0.5">
      <c r="A31" s="166"/>
      <c r="B31" s="173"/>
      <c r="C31" s="121" t="s">
        <v>96</v>
      </c>
      <c r="D31" s="170"/>
      <c r="E31" s="70">
        <f>IF('output daňové výdavky'!C10=0,"",'output daňové výdavky'!C10)</f>
        <v>24.696502094879996</v>
      </c>
      <c r="F31" s="63">
        <f>IF('output daňové výdavky'!D10=0,"",'output daňové výdavky'!D10)</f>
        <v>18.324704645280001</v>
      </c>
      <c r="G31" s="63">
        <f>IF('output daňové výdavky'!E10=0,"",'output daňové výdavky'!E10)</f>
        <v>17.230223039040002</v>
      </c>
      <c r="H31" s="63">
        <f>IF('output daňové výdavky'!F10=0,"",'output daňové výdavky'!F10)</f>
        <v>14.34553167168</v>
      </c>
      <c r="I31" s="63">
        <f>IF('output daňové výdavky'!G10=0,"",'output daňové výdavky'!G10)</f>
        <v>15.864359756520003</v>
      </c>
      <c r="J31" s="63">
        <f>IF('output daňové výdavky'!H10=0,"",'output daňové výdavky'!H10)</f>
        <v>18.059792914679999</v>
      </c>
      <c r="K31" s="63">
        <f>IF('output daňové výdavky'!I10=0,"",'output daňové výdavky'!I10)</f>
        <v>21.660662972520004</v>
      </c>
      <c r="L31" s="63">
        <f>IF('output daňové výdavky'!J10=0,"",'output daňové výdavky'!J10)</f>
        <v>20.029561085159997</v>
      </c>
      <c r="M31" s="63">
        <f>IF('output daňové výdavky'!K10=0,"",'output daňové výdavky'!K10)</f>
        <v>24.853462228320002</v>
      </c>
      <c r="N31" s="63">
        <f>IF('output daňové výdavky'!L10=0,"",'output daňové výdavky'!L10)</f>
        <v>19.385488339799998</v>
      </c>
      <c r="O31" s="64">
        <f>IF('output daňové výdavky'!M10=0,"",'output daňové výdavky'!M10)</f>
        <v>22.434458391840003</v>
      </c>
      <c r="P31" s="94" t="s">
        <v>90</v>
      </c>
    </row>
    <row r="32" spans="1:16" ht="17" thickBot="1" x14ac:dyDescent="0.5">
      <c r="A32" s="166"/>
      <c r="B32" s="165" t="str">
        <f>'output daňové výdavky'!B12</f>
        <v>Elektrina</v>
      </c>
      <c r="C32" s="67" t="s">
        <v>82</v>
      </c>
      <c r="D32" s="168" t="str">
        <f>'output daňové výdavky'!A12</f>
        <v>Daň z elektriny</v>
      </c>
      <c r="E32" s="71">
        <f>IF('output daňové výdavky'!C12=0,"",'output daňové výdavky'!C12)</f>
        <v>1.6448852051730225</v>
      </c>
      <c r="F32" s="65">
        <f>IF('output daňové výdavky'!D12=0,"",'output daňové výdavky'!D12)</f>
        <v>2.16300698283223</v>
      </c>
      <c r="G32" s="65">
        <f>IF('output daňové výdavky'!E12=0,"",'output daňové výdavky'!E12)</f>
        <v>1.7656944048185739</v>
      </c>
      <c r="H32" s="65">
        <f>IF('output daňové výdavky'!F12=0,"",'output daňové výdavky'!F12)</f>
        <v>0.94728809683457393</v>
      </c>
      <c r="I32" s="65">
        <f>IF('output daňové výdavky'!G12=0,"",'output daňové výdavky'!G12)</f>
        <v>0.93888324238889687</v>
      </c>
      <c r="J32" s="65">
        <f>IF('output daňové výdavky'!H12=0,"",'output daňové výdavky'!H12)</f>
        <v>0.99538073384190673</v>
      </c>
      <c r="K32" s="65">
        <f>IF('output daňové výdavky'!I12=0,"",'output daňové výdavky'!I12)</f>
        <v>1.030248870817656</v>
      </c>
      <c r="L32" s="65">
        <f>IF('output daňové výdavky'!J12=0,"",'output daňové výdavky'!J12)</f>
        <v>1.0357239967989977</v>
      </c>
      <c r="M32" s="65">
        <f>IF('output daňové výdavky'!K12=0,"",'output daňové výdavky'!K12)</f>
        <v>0.98702022250748911</v>
      </c>
      <c r="N32" s="65">
        <f>IF('output daňové výdavky'!L12=0,"",'output daňové výdavky'!L12)</f>
        <v>1.0473397846644497</v>
      </c>
      <c r="O32" s="95">
        <f>IF('output daňové výdavky'!M12=0,"",'output daňové výdavky'!M12)</f>
        <v>1.2458423948735606</v>
      </c>
      <c r="P32" s="94" t="s">
        <v>90</v>
      </c>
    </row>
    <row r="33" spans="1:16" ht="17" thickBot="1" x14ac:dyDescent="0.5">
      <c r="A33" s="166"/>
      <c r="B33" s="166"/>
      <c r="C33" s="67" t="s">
        <v>96</v>
      </c>
      <c r="D33" s="166"/>
      <c r="E33" s="28">
        <f>IF('output daňové výdavky'!C13=0,"",'output daňové výdavky'!C13)</f>
        <v>0.78031789145336616</v>
      </c>
      <c r="F33" s="28">
        <f>IF('output daňové výdavky'!D13=0,"",'output daňové výdavky'!D13)</f>
        <v>0.62290916614833369</v>
      </c>
      <c r="G33" s="28">
        <f>IF('output daňové výdavky'!E13=0,"",'output daňové výdavky'!E13)</f>
        <v>0.73640303398892748</v>
      </c>
      <c r="H33" s="28">
        <f>IF('output daňové výdavky'!F13=0,"",'output daňové výdavky'!F13)</f>
        <v>0.44472128541831607</v>
      </c>
      <c r="I33" s="28">
        <f>IF('output daňové výdavky'!G13=0,"",'output daňové výdavky'!G13)</f>
        <v>0.44813607922049326</v>
      </c>
      <c r="J33" s="28">
        <f>IF('output daňové výdavky'!H13=0,"",'output daňové výdavky'!H13)</f>
        <v>0.43513775447176656</v>
      </c>
      <c r="K33" s="28">
        <f>IF('output daňové výdavky'!I13=0,"",'output daňové výdavky'!I13)</f>
        <v>0.46538511266408883</v>
      </c>
      <c r="L33" s="28">
        <f>IF('output daňové výdavky'!J13=0,"",'output daňové výdavky'!J13)</f>
        <v>0.47095606971563131</v>
      </c>
      <c r="M33" s="28">
        <f>IF('output daňové výdavky'!K13=0,"",'output daňové výdavky'!K13)</f>
        <v>0.43978125185135736</v>
      </c>
      <c r="N33" s="28">
        <f>IF('output daňové výdavky'!L13=0,"",'output daňové výdavky'!L13)</f>
        <v>0.51889039218638799</v>
      </c>
      <c r="O33" s="28">
        <f>IF('output daňové výdavky'!M13=0,"",'output daňové výdavky'!M13)</f>
        <v>0.49389466325873027</v>
      </c>
      <c r="P33" s="75" t="s">
        <v>90</v>
      </c>
    </row>
    <row r="34" spans="1:16" ht="17" thickBot="1" x14ac:dyDescent="0.5">
      <c r="A34" s="167"/>
      <c r="B34" s="167"/>
      <c r="C34" s="121" t="s">
        <v>97</v>
      </c>
      <c r="D34" s="170"/>
      <c r="E34" s="71">
        <f>IF('output daňové výdavky'!C14=0,"",'output daňové výdavky'!C14)</f>
        <v>1.3652971241342919</v>
      </c>
      <c r="F34" s="65">
        <f>IF('output daňové výdavky'!D14=0,"",'output daňové výdavky'!D14)</f>
        <v>1.3755228426963737</v>
      </c>
      <c r="G34" s="65">
        <f>IF('output daňové výdavky'!E14=0,"",'output daňové výdavky'!E14)</f>
        <v>1.2123479145603504</v>
      </c>
      <c r="H34" s="65">
        <f>IF('output daňové výdavky'!F14=0,"",'output daňové výdavky'!F14)</f>
        <v>1.03664945993362</v>
      </c>
      <c r="I34" s="65">
        <f>IF('output daňové výdavky'!G14=0,"",'output daňové výdavky'!G14)</f>
        <v>1.0838163392950637</v>
      </c>
      <c r="J34" s="65">
        <f>IF('output daňové výdavky'!H14=0,"",'output daňové výdavky'!H14)</f>
        <v>1.2190858728524483</v>
      </c>
      <c r="K34" s="65">
        <f>IF('output daňové výdavky'!I14=0,"",'output daňové výdavky'!I14)</f>
        <v>1.4383474045254165</v>
      </c>
      <c r="L34" s="65">
        <f>IF('output daňové výdavky'!J14=0,"",'output daňové výdavky'!J14)</f>
        <v>1.6422681846087317</v>
      </c>
      <c r="M34" s="65">
        <f>IF('output daňové výdavky'!K14=0,"",'output daňové výdavky'!K14)</f>
        <v>1.6931872407628181</v>
      </c>
      <c r="N34" s="65">
        <f>IF('output daňové výdavky'!L14=0,"",'output daňové výdavky'!L14)</f>
        <v>1.6879070651016324</v>
      </c>
      <c r="O34" s="95">
        <f>IF('output daňové výdavky'!M14=0,"",'output daňové výdavky'!M14)</f>
        <v>1.8468773002601035</v>
      </c>
      <c r="P34" s="94" t="s">
        <v>90</v>
      </c>
    </row>
    <row r="35" spans="1:16" ht="14.5" customHeight="1" x14ac:dyDescent="0.35">
      <c r="A35" s="78"/>
      <c r="B35" s="78"/>
      <c r="C35" s="78"/>
    </row>
    <row r="36" spans="1:16" ht="15" customHeight="1" x14ac:dyDescent="0.35"/>
  </sheetData>
  <mergeCells count="22">
    <mergeCell ref="A23:A34"/>
    <mergeCell ref="C10:C11"/>
    <mergeCell ref="C12:C17"/>
    <mergeCell ref="C18:C22"/>
    <mergeCell ref="C25:C26"/>
    <mergeCell ref="B12:B18"/>
    <mergeCell ref="C23:C24"/>
    <mergeCell ref="C28:C29"/>
    <mergeCell ref="B32:B34"/>
    <mergeCell ref="A3:A11"/>
    <mergeCell ref="A12:A22"/>
    <mergeCell ref="D32:D34"/>
    <mergeCell ref="B10:B11"/>
    <mergeCell ref="B23:B27"/>
    <mergeCell ref="B28:B31"/>
    <mergeCell ref="D18:D22"/>
    <mergeCell ref="D24:D27"/>
    <mergeCell ref="D4:D8"/>
    <mergeCell ref="B3:B4"/>
    <mergeCell ref="C3:C8"/>
    <mergeCell ref="B8:B9"/>
    <mergeCell ref="D28:D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32C8"/>
  </sheetPr>
  <dimension ref="A1:AB46"/>
  <sheetViews>
    <sheetView topLeftCell="F1" zoomScale="99" zoomScaleNormal="99" workbookViewId="0">
      <selection activeCell="M10" sqref="H10:M14"/>
    </sheetView>
  </sheetViews>
  <sheetFormatPr defaultRowHeight="14.5" x14ac:dyDescent="0.35"/>
  <cols>
    <col min="1" max="1" width="15.54296875" bestFit="1" customWidth="1"/>
    <col min="2" max="2" width="15.54296875" customWidth="1"/>
    <col min="3" max="3" width="17.1796875" customWidth="1"/>
    <col min="4" max="4" width="25.08984375" customWidth="1"/>
    <col min="5" max="5" width="18.81640625" customWidth="1"/>
    <col min="6" max="6" width="14.90625" customWidth="1"/>
    <col min="7" max="7" width="17.26953125" customWidth="1"/>
    <col min="8" max="8" width="68.54296875" customWidth="1"/>
    <col min="9" max="9" width="13.1796875" customWidth="1"/>
    <col min="10" max="10" width="36" bestFit="1" customWidth="1"/>
    <col min="11" max="11" width="18.54296875" customWidth="1"/>
    <col min="12" max="12" width="19.54296875" customWidth="1"/>
    <col min="13" max="13" width="16.26953125" bestFit="1" customWidth="1"/>
    <col min="14" max="14" width="16.54296875" customWidth="1"/>
    <col min="15" max="16" width="16" customWidth="1"/>
    <col min="17" max="17" width="13.1796875" customWidth="1"/>
    <col min="19" max="19" width="11.81640625" bestFit="1" customWidth="1"/>
    <col min="21" max="21" width="10.81640625" bestFit="1" customWidth="1"/>
    <col min="25" max="25" width="15.453125" bestFit="1" customWidth="1"/>
  </cols>
  <sheetData>
    <row r="1" spans="1:28" ht="16.5" x14ac:dyDescent="0.45">
      <c r="A1" s="8" t="s">
        <v>223</v>
      </c>
    </row>
    <row r="2" spans="1:28" ht="15" thickBot="1" x14ac:dyDescent="0.4"/>
    <row r="3" spans="1:28" ht="17" thickBot="1" x14ac:dyDescent="0.5">
      <c r="A3" s="115" t="s">
        <v>79</v>
      </c>
      <c r="B3" s="110" t="s">
        <v>100</v>
      </c>
      <c r="C3" s="110" t="s">
        <v>81</v>
      </c>
      <c r="D3" s="110" t="s">
        <v>187</v>
      </c>
      <c r="E3" s="110" t="s">
        <v>103</v>
      </c>
      <c r="F3" s="110" t="s">
        <v>224</v>
      </c>
      <c r="G3" s="110" t="s">
        <v>111</v>
      </c>
      <c r="H3" s="144" t="s">
        <v>78</v>
      </c>
      <c r="I3" s="145" t="s">
        <v>118</v>
      </c>
      <c r="J3" s="146" t="s">
        <v>189</v>
      </c>
      <c r="K3" s="147" t="s">
        <v>225</v>
      </c>
      <c r="L3" s="147" t="s">
        <v>224</v>
      </c>
      <c r="M3" s="145" t="s">
        <v>111</v>
      </c>
      <c r="N3" s="147" t="s">
        <v>113</v>
      </c>
      <c r="O3" s="147" t="s">
        <v>112</v>
      </c>
      <c r="P3" s="83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8" ht="17" thickBot="1" x14ac:dyDescent="0.5">
      <c r="A4" s="166" t="s">
        <v>23</v>
      </c>
      <c r="B4" s="118" t="s">
        <v>101</v>
      </c>
      <c r="C4" s="118" t="s">
        <v>82</v>
      </c>
      <c r="D4" s="38" t="s">
        <v>190</v>
      </c>
      <c r="E4" s="118" t="s">
        <v>17</v>
      </c>
      <c r="F4" s="118" t="s">
        <v>110</v>
      </c>
      <c r="G4" s="118" t="s">
        <v>110</v>
      </c>
      <c r="H4" s="118" t="s">
        <v>0</v>
      </c>
      <c r="I4" s="148">
        <f t="shared" ref="I4:I40" si="0">MIN(5,SUM($J4:$O4))</f>
        <v>5</v>
      </c>
      <c r="J4" s="149">
        <f>IF(D4=$Q$5,$R$5,IF(D4=$Q$6,$R$6,0))</f>
        <v>5</v>
      </c>
      <c r="K4" s="103">
        <f>IF(E4=$S$5,$T$5,IF(E4=$S$6,$T$6,$T$7))</f>
        <v>0</v>
      </c>
      <c r="L4" s="103">
        <f t="shared" ref="L4:L40" si="1">IF(F4=$U$5,$V$5,$V$6)</f>
        <v>0</v>
      </c>
      <c r="M4" s="103">
        <f t="shared" ref="M4:M40" si="2">IF(G4=$W$5,$X$5,$X$6)</f>
        <v>0</v>
      </c>
      <c r="N4" s="103">
        <f t="shared" ref="N4:N40" si="3">IF(C4=$A$42,$Z$5,$Z$6)</f>
        <v>0</v>
      </c>
      <c r="O4" s="104">
        <f t="shared" ref="O4:O40" si="4">IF(B4=$AA$5,$AB$5,$AB$6)</f>
        <v>0</v>
      </c>
      <c r="P4" s="103"/>
      <c r="Q4" s="174" t="s">
        <v>189</v>
      </c>
      <c r="R4" s="175"/>
      <c r="S4" s="176" t="s">
        <v>225</v>
      </c>
      <c r="T4" s="177"/>
      <c r="U4" s="176" t="s">
        <v>188</v>
      </c>
      <c r="V4" s="177"/>
      <c r="W4" s="174" t="s">
        <v>111</v>
      </c>
      <c r="X4" s="175"/>
      <c r="Y4" s="174" t="s">
        <v>114</v>
      </c>
      <c r="Z4" s="175"/>
      <c r="AA4" s="174" t="s">
        <v>112</v>
      </c>
      <c r="AB4" s="175"/>
    </row>
    <row r="5" spans="1:28" ht="16.5" x14ac:dyDescent="0.45">
      <c r="A5" s="166"/>
      <c r="B5" s="150" t="s">
        <v>102</v>
      </c>
      <c r="C5" s="118" t="s">
        <v>82</v>
      </c>
      <c r="D5" s="118" t="s">
        <v>191</v>
      </c>
      <c r="E5" s="118" t="s">
        <v>17</v>
      </c>
      <c r="F5" s="118" t="s">
        <v>109</v>
      </c>
      <c r="G5" s="107" t="s">
        <v>110</v>
      </c>
      <c r="H5" s="118" t="s">
        <v>46</v>
      </c>
      <c r="I5" s="139">
        <f t="shared" si="0"/>
        <v>2</v>
      </c>
      <c r="J5" s="151">
        <f t="shared" ref="J5:J40" si="5">IF(D5=$Q$5,$R$5,IF(D5=$Q$6,$R$6,0))</f>
        <v>0</v>
      </c>
      <c r="K5" s="78">
        <f t="shared" ref="K5:K40" si="6">IF(E5=$S$5,$T$5,IF(E5=$S$6,$T$6,$T$7))</f>
        <v>0</v>
      </c>
      <c r="L5" s="78">
        <f t="shared" si="1"/>
        <v>1</v>
      </c>
      <c r="M5" s="78">
        <f t="shared" si="2"/>
        <v>0</v>
      </c>
      <c r="N5" s="99">
        <v>0</v>
      </c>
      <c r="O5" s="105">
        <f t="shared" si="4"/>
        <v>1</v>
      </c>
      <c r="P5" s="78"/>
      <c r="Q5" s="14" t="s">
        <v>98</v>
      </c>
      <c r="R5" s="85">
        <v>5</v>
      </c>
      <c r="S5" s="84" t="s">
        <v>104</v>
      </c>
      <c r="T5" s="85">
        <v>2</v>
      </c>
      <c r="U5" s="84" t="s">
        <v>109</v>
      </c>
      <c r="V5" s="16">
        <v>1</v>
      </c>
      <c r="W5" s="84" t="s">
        <v>110</v>
      </c>
      <c r="X5" s="85">
        <v>0</v>
      </c>
      <c r="Y5" s="14" t="s">
        <v>114</v>
      </c>
      <c r="Z5" s="16">
        <v>1</v>
      </c>
      <c r="AA5" s="14" t="s">
        <v>102</v>
      </c>
      <c r="AB5" s="16">
        <v>1</v>
      </c>
    </row>
    <row r="6" spans="1:28" ht="17" thickBot="1" x14ac:dyDescent="0.5">
      <c r="A6" s="166"/>
      <c r="B6" s="150" t="s">
        <v>102</v>
      </c>
      <c r="C6" s="118" t="s">
        <v>82</v>
      </c>
      <c r="D6" s="118" t="s">
        <v>191</v>
      </c>
      <c r="E6" s="118" t="s">
        <v>19</v>
      </c>
      <c r="F6" s="118" t="s">
        <v>109</v>
      </c>
      <c r="G6" s="107" t="s">
        <v>110</v>
      </c>
      <c r="H6" s="118" t="s">
        <v>46</v>
      </c>
      <c r="I6" s="139">
        <f t="shared" si="0"/>
        <v>3</v>
      </c>
      <c r="J6" s="151">
        <f t="shared" si="5"/>
        <v>0</v>
      </c>
      <c r="K6" s="78">
        <f t="shared" si="6"/>
        <v>1</v>
      </c>
      <c r="L6" s="78">
        <f t="shared" si="1"/>
        <v>1</v>
      </c>
      <c r="M6" s="78">
        <f t="shared" si="2"/>
        <v>0</v>
      </c>
      <c r="N6" s="99">
        <v>0</v>
      </c>
      <c r="O6" s="105">
        <f t="shared" si="4"/>
        <v>1</v>
      </c>
      <c r="P6" s="78"/>
      <c r="Q6" s="17" t="s">
        <v>190</v>
      </c>
      <c r="R6" s="39">
        <v>5</v>
      </c>
      <c r="S6" s="86" t="s">
        <v>19</v>
      </c>
      <c r="T6" s="39">
        <v>1</v>
      </c>
      <c r="U6" s="87" t="s">
        <v>110</v>
      </c>
      <c r="V6" s="22">
        <v>0</v>
      </c>
      <c r="W6" s="87" t="s">
        <v>109</v>
      </c>
      <c r="X6" s="41">
        <v>-1</v>
      </c>
      <c r="Y6" s="20" t="s">
        <v>115</v>
      </c>
      <c r="Z6" s="22">
        <v>0</v>
      </c>
      <c r="AA6" s="20" t="s">
        <v>101</v>
      </c>
      <c r="AB6" s="22">
        <v>0</v>
      </c>
    </row>
    <row r="7" spans="1:28" ht="17" thickBot="1" x14ac:dyDescent="0.5">
      <c r="A7" s="166"/>
      <c r="B7" s="150" t="s">
        <v>102</v>
      </c>
      <c r="C7" s="118" t="s">
        <v>82</v>
      </c>
      <c r="D7" s="118" t="s">
        <v>191</v>
      </c>
      <c r="E7" s="118" t="s">
        <v>192</v>
      </c>
      <c r="F7" s="118" t="s">
        <v>109</v>
      </c>
      <c r="G7" s="107" t="s">
        <v>110</v>
      </c>
      <c r="H7" s="118" t="s">
        <v>46</v>
      </c>
      <c r="I7" s="139">
        <f t="shared" si="0"/>
        <v>2</v>
      </c>
      <c r="J7" s="151">
        <f t="shared" si="5"/>
        <v>0</v>
      </c>
      <c r="K7" s="78">
        <f t="shared" si="6"/>
        <v>0</v>
      </c>
      <c r="L7" s="78">
        <f t="shared" si="1"/>
        <v>1</v>
      </c>
      <c r="M7" s="78">
        <f t="shared" si="2"/>
        <v>0</v>
      </c>
      <c r="N7" s="99">
        <v>0</v>
      </c>
      <c r="O7" s="105">
        <f t="shared" si="4"/>
        <v>1</v>
      </c>
      <c r="P7" s="78"/>
      <c r="Q7" s="20" t="s">
        <v>99</v>
      </c>
      <c r="R7" s="41">
        <v>0</v>
      </c>
      <c r="S7" s="87" t="s">
        <v>17</v>
      </c>
      <c r="T7" s="41">
        <v>0</v>
      </c>
      <c r="U7" s="18"/>
      <c r="V7" s="18"/>
      <c r="W7" s="38"/>
      <c r="X7" s="38"/>
      <c r="Y7" s="18"/>
      <c r="Z7" s="18"/>
    </row>
    <row r="8" spans="1:28" ht="16.5" x14ac:dyDescent="0.45">
      <c r="A8" s="166"/>
      <c r="B8" s="118" t="s">
        <v>101</v>
      </c>
      <c r="C8" s="118" t="s">
        <v>97</v>
      </c>
      <c r="D8" s="118" t="s">
        <v>191</v>
      </c>
      <c r="E8" s="118" t="s">
        <v>104</v>
      </c>
      <c r="F8" s="118" t="s">
        <v>110</v>
      </c>
      <c r="G8" s="107" t="s">
        <v>110</v>
      </c>
      <c r="H8" s="118" t="s">
        <v>2</v>
      </c>
      <c r="I8" s="139">
        <f t="shared" si="0"/>
        <v>2</v>
      </c>
      <c r="J8" s="151">
        <f t="shared" si="5"/>
        <v>0</v>
      </c>
      <c r="K8" s="78">
        <f t="shared" si="6"/>
        <v>2</v>
      </c>
      <c r="L8" s="78">
        <f t="shared" si="1"/>
        <v>0</v>
      </c>
      <c r="M8" s="78">
        <f t="shared" si="2"/>
        <v>0</v>
      </c>
      <c r="N8" s="78">
        <f t="shared" si="3"/>
        <v>0</v>
      </c>
      <c r="O8" s="105">
        <f t="shared" si="4"/>
        <v>0</v>
      </c>
      <c r="P8" s="7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8" ht="17" thickBot="1" x14ac:dyDescent="0.5">
      <c r="A9" s="167"/>
      <c r="B9" s="119" t="s">
        <v>101</v>
      </c>
      <c r="C9" s="119" t="s">
        <v>97</v>
      </c>
      <c r="D9" s="119" t="s">
        <v>191</v>
      </c>
      <c r="E9" s="119" t="s">
        <v>104</v>
      </c>
      <c r="F9" s="119" t="s">
        <v>110</v>
      </c>
      <c r="G9" s="119" t="s">
        <v>110</v>
      </c>
      <c r="H9" s="119" t="s">
        <v>16</v>
      </c>
      <c r="I9" s="139">
        <f t="shared" si="0"/>
        <v>2</v>
      </c>
      <c r="J9" s="151">
        <f t="shared" si="5"/>
        <v>0</v>
      </c>
      <c r="K9" s="78">
        <f t="shared" si="6"/>
        <v>2</v>
      </c>
      <c r="L9" s="78">
        <f t="shared" si="1"/>
        <v>0</v>
      </c>
      <c r="M9" s="78">
        <f t="shared" si="2"/>
        <v>0</v>
      </c>
      <c r="N9" s="78">
        <f t="shared" si="3"/>
        <v>0</v>
      </c>
      <c r="O9" s="105">
        <f t="shared" si="4"/>
        <v>0</v>
      </c>
      <c r="P9" s="7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8" ht="16.5" x14ac:dyDescent="0.45">
      <c r="A10" s="166" t="s">
        <v>24</v>
      </c>
      <c r="B10" s="111" t="s">
        <v>102</v>
      </c>
      <c r="C10" s="118" t="s">
        <v>97</v>
      </c>
      <c r="D10" s="118" t="s">
        <v>191</v>
      </c>
      <c r="E10" s="118" t="s">
        <v>104</v>
      </c>
      <c r="F10" s="118" t="s">
        <v>110</v>
      </c>
      <c r="G10" s="118" t="s">
        <v>109</v>
      </c>
      <c r="H10" s="118" t="s">
        <v>37</v>
      </c>
      <c r="I10" s="139">
        <f t="shared" si="0"/>
        <v>2</v>
      </c>
      <c r="J10" s="151">
        <f t="shared" si="5"/>
        <v>0</v>
      </c>
      <c r="K10" s="78">
        <f t="shared" si="6"/>
        <v>2</v>
      </c>
      <c r="L10" s="78">
        <f t="shared" si="1"/>
        <v>0</v>
      </c>
      <c r="M10" s="78">
        <f t="shared" si="2"/>
        <v>-1</v>
      </c>
      <c r="N10" s="78">
        <f t="shared" si="3"/>
        <v>0</v>
      </c>
      <c r="O10" s="105">
        <f t="shared" si="4"/>
        <v>1</v>
      </c>
      <c r="P10" s="7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8" ht="16.5" x14ac:dyDescent="0.45">
      <c r="A11" s="166"/>
      <c r="B11" s="111" t="s">
        <v>102</v>
      </c>
      <c r="C11" s="118" t="s">
        <v>97</v>
      </c>
      <c r="D11" s="118" t="s">
        <v>191</v>
      </c>
      <c r="E11" s="118" t="s">
        <v>104</v>
      </c>
      <c r="F11" s="118" t="s">
        <v>110</v>
      </c>
      <c r="G11" s="118" t="s">
        <v>109</v>
      </c>
      <c r="H11" s="118" t="s">
        <v>38</v>
      </c>
      <c r="I11" s="139">
        <f t="shared" si="0"/>
        <v>2</v>
      </c>
      <c r="J11" s="151">
        <f t="shared" si="5"/>
        <v>0</v>
      </c>
      <c r="K11" s="78">
        <f t="shared" si="6"/>
        <v>2</v>
      </c>
      <c r="L11" s="78">
        <f t="shared" si="1"/>
        <v>0</v>
      </c>
      <c r="M11" s="78">
        <f t="shared" si="2"/>
        <v>-1</v>
      </c>
      <c r="N11" s="78">
        <f t="shared" si="3"/>
        <v>0</v>
      </c>
      <c r="O11" s="105">
        <f t="shared" si="4"/>
        <v>1</v>
      </c>
      <c r="P11" s="7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8" ht="16.5" x14ac:dyDescent="0.45">
      <c r="A12" s="166"/>
      <c r="B12" s="111" t="s">
        <v>102</v>
      </c>
      <c r="C12" s="118" t="s">
        <v>97</v>
      </c>
      <c r="D12" s="118" t="s">
        <v>191</v>
      </c>
      <c r="E12" s="118" t="s">
        <v>104</v>
      </c>
      <c r="F12" s="118" t="s">
        <v>110</v>
      </c>
      <c r="G12" s="118" t="s">
        <v>109</v>
      </c>
      <c r="H12" s="118" t="s">
        <v>39</v>
      </c>
      <c r="I12" s="139">
        <f t="shared" si="0"/>
        <v>2</v>
      </c>
      <c r="J12" s="151">
        <f t="shared" si="5"/>
        <v>0</v>
      </c>
      <c r="K12" s="78">
        <f t="shared" si="6"/>
        <v>2</v>
      </c>
      <c r="L12" s="78">
        <f t="shared" si="1"/>
        <v>0</v>
      </c>
      <c r="M12" s="78">
        <f t="shared" si="2"/>
        <v>-1</v>
      </c>
      <c r="N12" s="78">
        <f t="shared" si="3"/>
        <v>0</v>
      </c>
      <c r="O12" s="105">
        <f t="shared" si="4"/>
        <v>1</v>
      </c>
      <c r="P12" s="7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8" ht="16.5" x14ac:dyDescent="0.45">
      <c r="A13" s="166"/>
      <c r="B13" s="111" t="s">
        <v>102</v>
      </c>
      <c r="C13" s="118" t="s">
        <v>97</v>
      </c>
      <c r="D13" s="118" t="s">
        <v>191</v>
      </c>
      <c r="E13" s="118" t="s">
        <v>104</v>
      </c>
      <c r="F13" s="118" t="s">
        <v>110</v>
      </c>
      <c r="G13" s="118" t="s">
        <v>109</v>
      </c>
      <c r="H13" s="118" t="s">
        <v>40</v>
      </c>
      <c r="I13" s="139">
        <f t="shared" si="0"/>
        <v>2</v>
      </c>
      <c r="J13" s="151">
        <f t="shared" si="5"/>
        <v>0</v>
      </c>
      <c r="K13" s="78">
        <f t="shared" si="6"/>
        <v>2</v>
      </c>
      <c r="L13" s="78">
        <f t="shared" si="1"/>
        <v>0</v>
      </c>
      <c r="M13" s="78">
        <f t="shared" si="2"/>
        <v>-1</v>
      </c>
      <c r="N13" s="78">
        <f t="shared" si="3"/>
        <v>0</v>
      </c>
      <c r="O13" s="105">
        <f t="shared" si="4"/>
        <v>1</v>
      </c>
      <c r="P13" s="7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8" ht="16.5" x14ac:dyDescent="0.45">
      <c r="A14" s="166"/>
      <c r="B14" s="111" t="s">
        <v>102</v>
      </c>
      <c r="C14" s="118" t="s">
        <v>97</v>
      </c>
      <c r="D14" s="118" t="s">
        <v>191</v>
      </c>
      <c r="E14" s="118" t="s">
        <v>104</v>
      </c>
      <c r="F14" s="118" t="s">
        <v>110</v>
      </c>
      <c r="G14" s="118" t="s">
        <v>109</v>
      </c>
      <c r="H14" s="118" t="s">
        <v>41</v>
      </c>
      <c r="I14" s="139">
        <f t="shared" si="0"/>
        <v>2</v>
      </c>
      <c r="J14" s="151">
        <f t="shared" si="5"/>
        <v>0</v>
      </c>
      <c r="K14" s="78">
        <f t="shared" si="6"/>
        <v>2</v>
      </c>
      <c r="L14" s="78">
        <f t="shared" si="1"/>
        <v>0</v>
      </c>
      <c r="M14" s="78">
        <f t="shared" si="2"/>
        <v>-1</v>
      </c>
      <c r="N14" s="78">
        <f t="shared" si="3"/>
        <v>0</v>
      </c>
      <c r="O14" s="105">
        <f t="shared" si="4"/>
        <v>1</v>
      </c>
      <c r="P14" s="7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8" ht="16.5" x14ac:dyDescent="0.45">
      <c r="A15" s="166"/>
      <c r="B15" s="111" t="s">
        <v>102</v>
      </c>
      <c r="C15" s="118" t="s">
        <v>96</v>
      </c>
      <c r="D15" s="38" t="s">
        <v>190</v>
      </c>
      <c r="E15" s="118" t="s">
        <v>104</v>
      </c>
      <c r="F15" s="118" t="s">
        <v>110</v>
      </c>
      <c r="G15" s="118" t="s">
        <v>110</v>
      </c>
      <c r="H15" s="118" t="s">
        <v>193</v>
      </c>
      <c r="I15" s="152">
        <f t="shared" si="0"/>
        <v>5</v>
      </c>
      <c r="J15" s="151">
        <f t="shared" si="5"/>
        <v>5</v>
      </c>
      <c r="K15" s="78">
        <f t="shared" si="6"/>
        <v>2</v>
      </c>
      <c r="L15" s="78">
        <f t="shared" si="1"/>
        <v>0</v>
      </c>
      <c r="M15" s="78">
        <f t="shared" si="2"/>
        <v>0</v>
      </c>
      <c r="N15" s="78">
        <f t="shared" si="3"/>
        <v>1</v>
      </c>
      <c r="O15" s="105">
        <f t="shared" si="4"/>
        <v>1</v>
      </c>
      <c r="P15" s="7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8" ht="16.5" x14ac:dyDescent="0.45">
      <c r="A16" s="166"/>
      <c r="B16" s="111" t="s">
        <v>102</v>
      </c>
      <c r="C16" s="118" t="s">
        <v>96</v>
      </c>
      <c r="D16" s="38" t="s">
        <v>190</v>
      </c>
      <c r="E16" s="118" t="s">
        <v>17</v>
      </c>
      <c r="F16" s="118" t="s">
        <v>110</v>
      </c>
      <c r="G16" s="118" t="s">
        <v>110</v>
      </c>
      <c r="H16" s="118" t="s">
        <v>194</v>
      </c>
      <c r="I16" s="152">
        <f t="shared" si="0"/>
        <v>5</v>
      </c>
      <c r="J16" s="151">
        <f t="shared" si="5"/>
        <v>5</v>
      </c>
      <c r="K16" s="78">
        <f t="shared" si="6"/>
        <v>0</v>
      </c>
      <c r="L16" s="78">
        <f t="shared" si="1"/>
        <v>0</v>
      </c>
      <c r="M16" s="78">
        <f t="shared" si="2"/>
        <v>0</v>
      </c>
      <c r="N16" s="78">
        <f t="shared" si="3"/>
        <v>1</v>
      </c>
      <c r="O16" s="105">
        <f t="shared" si="4"/>
        <v>1</v>
      </c>
      <c r="P16" s="7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6.5" x14ac:dyDescent="0.45">
      <c r="A17" s="166"/>
      <c r="B17" s="111" t="s">
        <v>102</v>
      </c>
      <c r="C17" s="118" t="s">
        <v>96</v>
      </c>
      <c r="D17" s="38" t="s">
        <v>190</v>
      </c>
      <c r="E17" s="118" t="s">
        <v>195</v>
      </c>
      <c r="F17" s="118" t="s">
        <v>110</v>
      </c>
      <c r="G17" s="118" t="s">
        <v>110</v>
      </c>
      <c r="H17" s="118" t="s">
        <v>196</v>
      </c>
      <c r="I17" s="152">
        <f t="shared" si="0"/>
        <v>5</v>
      </c>
      <c r="J17" s="151">
        <f t="shared" si="5"/>
        <v>5</v>
      </c>
      <c r="K17" s="78">
        <f t="shared" si="6"/>
        <v>0</v>
      </c>
      <c r="L17" s="78">
        <f t="shared" si="1"/>
        <v>0</v>
      </c>
      <c r="M17" s="78">
        <f t="shared" si="2"/>
        <v>0</v>
      </c>
      <c r="N17" s="78">
        <f t="shared" si="3"/>
        <v>1</v>
      </c>
      <c r="O17" s="105">
        <f t="shared" si="4"/>
        <v>1</v>
      </c>
      <c r="P17" s="7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7" thickBot="1" x14ac:dyDescent="0.5">
      <c r="A18" s="166"/>
      <c r="B18" s="111" t="s">
        <v>102</v>
      </c>
      <c r="C18" s="118" t="s">
        <v>96</v>
      </c>
      <c r="D18" s="118" t="s">
        <v>190</v>
      </c>
      <c r="E18" s="118" t="s">
        <v>80</v>
      </c>
      <c r="F18" s="118" t="s">
        <v>110</v>
      </c>
      <c r="G18" s="118" t="s">
        <v>110</v>
      </c>
      <c r="H18" s="118" t="s">
        <v>197</v>
      </c>
      <c r="I18" s="152">
        <f t="shared" si="0"/>
        <v>5</v>
      </c>
      <c r="J18" s="151">
        <f t="shared" si="5"/>
        <v>5</v>
      </c>
      <c r="K18" s="78">
        <f t="shared" si="6"/>
        <v>0</v>
      </c>
      <c r="L18" s="78">
        <f t="shared" si="1"/>
        <v>0</v>
      </c>
      <c r="M18" s="78">
        <f t="shared" si="2"/>
        <v>0</v>
      </c>
      <c r="N18" s="78">
        <f t="shared" si="3"/>
        <v>1</v>
      </c>
      <c r="O18" s="105">
        <f t="shared" si="4"/>
        <v>1</v>
      </c>
      <c r="P18" s="7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6.5" x14ac:dyDescent="0.45">
      <c r="A19" s="165" t="s">
        <v>25</v>
      </c>
      <c r="B19" s="153" t="s">
        <v>101</v>
      </c>
      <c r="C19" s="112" t="s">
        <v>82</v>
      </c>
      <c r="D19" s="117" t="s">
        <v>191</v>
      </c>
      <c r="E19" s="117" t="s">
        <v>17</v>
      </c>
      <c r="F19" s="117" t="s">
        <v>110</v>
      </c>
      <c r="G19" s="117" t="s">
        <v>110</v>
      </c>
      <c r="H19" s="141" t="s">
        <v>53</v>
      </c>
      <c r="I19" s="154">
        <f t="shared" si="0"/>
        <v>0</v>
      </c>
      <c r="J19" s="151">
        <f t="shared" si="5"/>
        <v>0</v>
      </c>
      <c r="K19" s="78">
        <f t="shared" si="6"/>
        <v>0</v>
      </c>
      <c r="L19" s="78">
        <f t="shared" si="1"/>
        <v>0</v>
      </c>
      <c r="M19" s="78">
        <f t="shared" si="2"/>
        <v>0</v>
      </c>
      <c r="N19" s="78">
        <f t="shared" si="3"/>
        <v>0</v>
      </c>
      <c r="O19" s="105">
        <f t="shared" si="4"/>
        <v>0</v>
      </c>
      <c r="P19" s="7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6.5" x14ac:dyDescent="0.45">
      <c r="A20" s="166"/>
      <c r="B20" s="155" t="s">
        <v>101</v>
      </c>
      <c r="C20" s="113" t="s">
        <v>97</v>
      </c>
      <c r="D20" s="118" t="s">
        <v>98</v>
      </c>
      <c r="E20" s="118" t="s">
        <v>17</v>
      </c>
      <c r="F20" s="118" t="s">
        <v>110</v>
      </c>
      <c r="G20" s="118" t="s">
        <v>110</v>
      </c>
      <c r="H20" s="142" t="s">
        <v>198</v>
      </c>
      <c r="I20" s="152">
        <f t="shared" si="0"/>
        <v>5</v>
      </c>
      <c r="J20" s="151">
        <f t="shared" si="5"/>
        <v>5</v>
      </c>
      <c r="K20" s="78">
        <f t="shared" si="6"/>
        <v>0</v>
      </c>
      <c r="L20" s="78">
        <f t="shared" si="1"/>
        <v>0</v>
      </c>
      <c r="M20" s="78">
        <f t="shared" si="2"/>
        <v>0</v>
      </c>
      <c r="N20" s="78">
        <f t="shared" si="3"/>
        <v>0</v>
      </c>
      <c r="O20" s="105">
        <f t="shared" si="4"/>
        <v>0</v>
      </c>
      <c r="P20" s="7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6.5" x14ac:dyDescent="0.45">
      <c r="A21" s="166"/>
      <c r="B21" s="155" t="s">
        <v>101</v>
      </c>
      <c r="C21" s="113" t="s">
        <v>97</v>
      </c>
      <c r="D21" s="113" t="s">
        <v>98</v>
      </c>
      <c r="E21" s="118" t="s">
        <v>17</v>
      </c>
      <c r="F21" s="118" t="s">
        <v>110</v>
      </c>
      <c r="G21" s="118" t="s">
        <v>110</v>
      </c>
      <c r="H21" s="156" t="s">
        <v>199</v>
      </c>
      <c r="I21" s="152">
        <f t="shared" si="0"/>
        <v>5</v>
      </c>
      <c r="J21" s="151">
        <f t="shared" si="5"/>
        <v>5</v>
      </c>
      <c r="K21" s="78">
        <f t="shared" si="6"/>
        <v>0</v>
      </c>
      <c r="L21" s="78">
        <f t="shared" si="1"/>
        <v>0</v>
      </c>
      <c r="M21" s="78">
        <f t="shared" si="2"/>
        <v>0</v>
      </c>
      <c r="N21" s="78">
        <f t="shared" si="3"/>
        <v>0</v>
      </c>
      <c r="O21" s="105">
        <f t="shared" si="4"/>
        <v>0</v>
      </c>
      <c r="P21" s="7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6.5" x14ac:dyDescent="0.45">
      <c r="A22" s="166"/>
      <c r="B22" s="155" t="s">
        <v>101</v>
      </c>
      <c r="C22" s="118" t="s">
        <v>97</v>
      </c>
      <c r="D22" s="113" t="s">
        <v>99</v>
      </c>
      <c r="E22" s="118" t="s">
        <v>17</v>
      </c>
      <c r="F22" s="118" t="s">
        <v>110</v>
      </c>
      <c r="G22" s="118" t="s">
        <v>110</v>
      </c>
      <c r="H22" s="156" t="s">
        <v>200</v>
      </c>
      <c r="I22" s="154">
        <f t="shared" si="0"/>
        <v>0</v>
      </c>
      <c r="J22" s="151">
        <f t="shared" si="5"/>
        <v>0</v>
      </c>
      <c r="K22" s="78">
        <f t="shared" si="6"/>
        <v>0</v>
      </c>
      <c r="L22" s="78">
        <f t="shared" si="1"/>
        <v>0</v>
      </c>
      <c r="M22" s="78">
        <f t="shared" si="2"/>
        <v>0</v>
      </c>
      <c r="N22" s="78">
        <f t="shared" si="3"/>
        <v>0</v>
      </c>
      <c r="O22" s="105">
        <f t="shared" si="4"/>
        <v>0</v>
      </c>
      <c r="P22" s="78"/>
      <c r="Q22" s="8"/>
      <c r="R22" s="8"/>
      <c r="S22" s="8"/>
      <c r="T22" s="8"/>
    </row>
    <row r="23" spans="1:26" ht="16.5" x14ac:dyDescent="0.45">
      <c r="A23" s="166"/>
      <c r="B23" s="155" t="s">
        <v>101</v>
      </c>
      <c r="C23" s="118" t="s">
        <v>96</v>
      </c>
      <c r="D23" s="113" t="s">
        <v>99</v>
      </c>
      <c r="E23" s="118" t="s">
        <v>17</v>
      </c>
      <c r="F23" s="118" t="s">
        <v>110</v>
      </c>
      <c r="G23" s="118" t="s">
        <v>110</v>
      </c>
      <c r="H23" s="156" t="s">
        <v>201</v>
      </c>
      <c r="I23" s="154">
        <f t="shared" si="0"/>
        <v>1</v>
      </c>
      <c r="J23" s="151">
        <f t="shared" si="5"/>
        <v>0</v>
      </c>
      <c r="K23" s="78">
        <f t="shared" si="6"/>
        <v>0</v>
      </c>
      <c r="L23" s="78">
        <f t="shared" si="1"/>
        <v>0</v>
      </c>
      <c r="M23" s="78">
        <f t="shared" si="2"/>
        <v>0</v>
      </c>
      <c r="N23" s="78">
        <f t="shared" si="3"/>
        <v>1</v>
      </c>
      <c r="O23" s="105">
        <f t="shared" si="4"/>
        <v>0</v>
      </c>
      <c r="P23" s="78"/>
      <c r="Q23" s="8"/>
      <c r="R23" s="8"/>
      <c r="S23" s="8"/>
      <c r="T23" s="8"/>
    </row>
    <row r="24" spans="1:26" ht="16.5" x14ac:dyDescent="0.45">
      <c r="A24" s="166"/>
      <c r="B24" s="155" t="s">
        <v>101</v>
      </c>
      <c r="C24" s="118" t="s">
        <v>82</v>
      </c>
      <c r="D24" s="113" t="s">
        <v>98</v>
      </c>
      <c r="E24" s="118" t="s">
        <v>17</v>
      </c>
      <c r="F24" s="118" t="s">
        <v>110</v>
      </c>
      <c r="G24" s="118" t="s">
        <v>110</v>
      </c>
      <c r="H24" s="156" t="s">
        <v>202</v>
      </c>
      <c r="I24" s="152">
        <f t="shared" si="0"/>
        <v>5</v>
      </c>
      <c r="J24" s="151">
        <f t="shared" si="5"/>
        <v>5</v>
      </c>
      <c r="K24" s="78">
        <f t="shared" si="6"/>
        <v>0</v>
      </c>
      <c r="L24" s="78">
        <f t="shared" si="1"/>
        <v>0</v>
      </c>
      <c r="M24" s="78">
        <f t="shared" si="2"/>
        <v>0</v>
      </c>
      <c r="N24" s="78">
        <f t="shared" si="3"/>
        <v>0</v>
      </c>
      <c r="O24" s="105">
        <f t="shared" si="4"/>
        <v>0</v>
      </c>
      <c r="P24" s="78"/>
      <c r="Q24" s="8"/>
      <c r="R24" s="8"/>
      <c r="S24" s="8"/>
      <c r="T24" s="8"/>
    </row>
    <row r="25" spans="1:26" ht="16.5" x14ac:dyDescent="0.45">
      <c r="A25" s="166"/>
      <c r="B25" s="155" t="s">
        <v>101</v>
      </c>
      <c r="C25" s="118" t="s">
        <v>82</v>
      </c>
      <c r="D25" s="113" t="s">
        <v>99</v>
      </c>
      <c r="E25" s="118" t="s">
        <v>17</v>
      </c>
      <c r="F25" s="118" t="s">
        <v>109</v>
      </c>
      <c r="G25" s="118" t="s">
        <v>110</v>
      </c>
      <c r="H25" s="156" t="s">
        <v>203</v>
      </c>
      <c r="I25" s="139">
        <f t="shared" si="0"/>
        <v>2</v>
      </c>
      <c r="J25" s="151">
        <f t="shared" si="5"/>
        <v>0</v>
      </c>
      <c r="K25" s="78">
        <f t="shared" si="6"/>
        <v>0</v>
      </c>
      <c r="L25" s="78">
        <f t="shared" si="1"/>
        <v>1</v>
      </c>
      <c r="M25" s="78">
        <f t="shared" si="2"/>
        <v>0</v>
      </c>
      <c r="N25" s="78">
        <v>1</v>
      </c>
      <c r="O25" s="105">
        <f t="shared" si="4"/>
        <v>0</v>
      </c>
      <c r="P25" s="78"/>
      <c r="Q25" s="8"/>
      <c r="R25" s="8"/>
      <c r="S25" s="8"/>
      <c r="T25" s="8"/>
    </row>
    <row r="26" spans="1:26" ht="16.5" x14ac:dyDescent="0.45">
      <c r="A26" s="166"/>
      <c r="B26" s="155" t="s">
        <v>101</v>
      </c>
      <c r="C26" s="118" t="s">
        <v>82</v>
      </c>
      <c r="D26" s="113" t="s">
        <v>99</v>
      </c>
      <c r="E26" s="118" t="s">
        <v>17</v>
      </c>
      <c r="F26" s="118" t="s">
        <v>110</v>
      </c>
      <c r="G26" s="118" t="s">
        <v>110</v>
      </c>
      <c r="H26" s="156" t="s">
        <v>204</v>
      </c>
      <c r="I26" s="154">
        <f t="shared" si="0"/>
        <v>0</v>
      </c>
      <c r="J26" s="151">
        <f t="shared" si="5"/>
        <v>0</v>
      </c>
      <c r="K26" s="78">
        <f t="shared" si="6"/>
        <v>0</v>
      </c>
      <c r="L26" s="78">
        <f t="shared" si="1"/>
        <v>0</v>
      </c>
      <c r="M26" s="78">
        <f t="shared" si="2"/>
        <v>0</v>
      </c>
      <c r="N26" s="78">
        <f t="shared" si="3"/>
        <v>0</v>
      </c>
      <c r="O26" s="105">
        <f t="shared" si="4"/>
        <v>0</v>
      </c>
      <c r="P26" s="78"/>
      <c r="Q26" s="8"/>
      <c r="R26" s="8"/>
      <c r="S26" s="8"/>
      <c r="T26" s="8"/>
    </row>
    <row r="27" spans="1:26" ht="16.5" x14ac:dyDescent="0.45">
      <c r="A27" s="166"/>
      <c r="B27" s="155" t="s">
        <v>101</v>
      </c>
      <c r="C27" s="118" t="s">
        <v>97</v>
      </c>
      <c r="D27" s="113" t="s">
        <v>98</v>
      </c>
      <c r="E27" s="118" t="s">
        <v>19</v>
      </c>
      <c r="F27" s="118" t="s">
        <v>110</v>
      </c>
      <c r="G27" s="118" t="s">
        <v>110</v>
      </c>
      <c r="H27" s="156" t="s">
        <v>205</v>
      </c>
      <c r="I27" s="152">
        <f t="shared" si="0"/>
        <v>5</v>
      </c>
      <c r="J27" s="151">
        <f t="shared" si="5"/>
        <v>5</v>
      </c>
      <c r="K27" s="78">
        <f t="shared" si="6"/>
        <v>1</v>
      </c>
      <c r="L27" s="78">
        <f t="shared" si="1"/>
        <v>0</v>
      </c>
      <c r="M27" s="78">
        <f t="shared" si="2"/>
        <v>0</v>
      </c>
      <c r="N27" s="78">
        <f t="shared" si="3"/>
        <v>0</v>
      </c>
      <c r="O27" s="105">
        <f t="shared" si="4"/>
        <v>0</v>
      </c>
      <c r="P27" s="78"/>
      <c r="Q27" s="8"/>
      <c r="R27" s="8"/>
      <c r="S27" s="8"/>
      <c r="T27" s="8"/>
    </row>
    <row r="28" spans="1:26" ht="16.5" x14ac:dyDescent="0.45">
      <c r="A28" s="166"/>
      <c r="B28" s="155" t="s">
        <v>101</v>
      </c>
      <c r="C28" s="113" t="s">
        <v>97</v>
      </c>
      <c r="D28" s="113" t="s">
        <v>98</v>
      </c>
      <c r="E28" s="118" t="s">
        <v>19</v>
      </c>
      <c r="F28" s="118" t="s">
        <v>110</v>
      </c>
      <c r="G28" s="118" t="s">
        <v>110</v>
      </c>
      <c r="H28" s="156" t="s">
        <v>206</v>
      </c>
      <c r="I28" s="152">
        <f t="shared" si="0"/>
        <v>5</v>
      </c>
      <c r="J28" s="151">
        <f t="shared" si="5"/>
        <v>5</v>
      </c>
      <c r="K28" s="78">
        <f t="shared" si="6"/>
        <v>1</v>
      </c>
      <c r="L28" s="78">
        <f t="shared" si="1"/>
        <v>0</v>
      </c>
      <c r="M28" s="78">
        <f t="shared" si="2"/>
        <v>0</v>
      </c>
      <c r="N28" s="78">
        <f t="shared" si="3"/>
        <v>0</v>
      </c>
      <c r="O28" s="105">
        <f t="shared" si="4"/>
        <v>0</v>
      </c>
      <c r="P28" s="78"/>
      <c r="Q28" s="8"/>
      <c r="R28" s="8"/>
      <c r="S28" s="8"/>
      <c r="T28" s="8"/>
    </row>
    <row r="29" spans="1:26" ht="16.5" x14ac:dyDescent="0.45">
      <c r="A29" s="166"/>
      <c r="B29" s="155" t="s">
        <v>101</v>
      </c>
      <c r="C29" s="113" t="s">
        <v>97</v>
      </c>
      <c r="D29" s="113" t="s">
        <v>99</v>
      </c>
      <c r="E29" s="118" t="s">
        <v>19</v>
      </c>
      <c r="F29" s="118" t="s">
        <v>110</v>
      </c>
      <c r="G29" s="118" t="s">
        <v>110</v>
      </c>
      <c r="H29" s="156" t="s">
        <v>207</v>
      </c>
      <c r="I29" s="154">
        <f t="shared" si="0"/>
        <v>1</v>
      </c>
      <c r="J29" s="151">
        <f t="shared" si="5"/>
        <v>0</v>
      </c>
      <c r="K29" s="78">
        <f t="shared" si="6"/>
        <v>1</v>
      </c>
      <c r="L29" s="78">
        <f t="shared" si="1"/>
        <v>0</v>
      </c>
      <c r="M29" s="78">
        <f t="shared" si="2"/>
        <v>0</v>
      </c>
      <c r="N29" s="78">
        <f t="shared" si="3"/>
        <v>0</v>
      </c>
      <c r="O29" s="105">
        <f t="shared" si="4"/>
        <v>0</v>
      </c>
      <c r="P29" s="78"/>
      <c r="Q29" s="8"/>
      <c r="R29" s="8"/>
      <c r="S29" s="8"/>
      <c r="T29" s="8"/>
    </row>
    <row r="30" spans="1:26" ht="16.5" x14ac:dyDescent="0.45">
      <c r="A30" s="166"/>
      <c r="B30" s="155" t="s">
        <v>101</v>
      </c>
      <c r="C30" s="113" t="s">
        <v>96</v>
      </c>
      <c r="D30" s="113" t="s">
        <v>99</v>
      </c>
      <c r="E30" s="118" t="s">
        <v>19</v>
      </c>
      <c r="F30" s="118" t="s">
        <v>110</v>
      </c>
      <c r="G30" s="118" t="s">
        <v>110</v>
      </c>
      <c r="H30" s="142" t="s">
        <v>208</v>
      </c>
      <c r="I30" s="139">
        <f t="shared" si="0"/>
        <v>2</v>
      </c>
      <c r="J30" s="151">
        <f t="shared" si="5"/>
        <v>0</v>
      </c>
      <c r="K30" s="78">
        <f t="shared" si="6"/>
        <v>1</v>
      </c>
      <c r="L30" s="78">
        <f t="shared" si="1"/>
        <v>0</v>
      </c>
      <c r="M30" s="78">
        <f t="shared" si="2"/>
        <v>0</v>
      </c>
      <c r="N30" s="78">
        <f t="shared" si="3"/>
        <v>1</v>
      </c>
      <c r="O30" s="105">
        <f t="shared" si="4"/>
        <v>0</v>
      </c>
      <c r="P30" s="78"/>
      <c r="Q30" s="8"/>
      <c r="R30" s="8"/>
      <c r="S30" s="8"/>
      <c r="T30" s="8"/>
    </row>
    <row r="31" spans="1:26" ht="16.5" x14ac:dyDescent="0.45">
      <c r="A31" s="166"/>
      <c r="B31" s="155" t="s">
        <v>101</v>
      </c>
      <c r="C31" s="113" t="s">
        <v>82</v>
      </c>
      <c r="D31" s="113" t="s">
        <v>98</v>
      </c>
      <c r="E31" s="118" t="s">
        <v>19</v>
      </c>
      <c r="F31" s="118" t="s">
        <v>110</v>
      </c>
      <c r="G31" s="118" t="s">
        <v>110</v>
      </c>
      <c r="H31" s="142" t="s">
        <v>209</v>
      </c>
      <c r="I31" s="152">
        <f t="shared" si="0"/>
        <v>5</v>
      </c>
      <c r="J31" s="151">
        <f t="shared" si="5"/>
        <v>5</v>
      </c>
      <c r="K31" s="78">
        <f t="shared" si="6"/>
        <v>1</v>
      </c>
      <c r="L31" s="78">
        <f t="shared" si="1"/>
        <v>0</v>
      </c>
      <c r="M31" s="78">
        <f t="shared" si="2"/>
        <v>0</v>
      </c>
      <c r="N31" s="78">
        <f t="shared" si="3"/>
        <v>0</v>
      </c>
      <c r="O31" s="105">
        <f t="shared" si="4"/>
        <v>0</v>
      </c>
      <c r="P31" s="78"/>
      <c r="Q31" s="8"/>
      <c r="R31" s="8"/>
      <c r="S31" s="8"/>
      <c r="T31" s="8"/>
    </row>
    <row r="32" spans="1:26" ht="16.5" x14ac:dyDescent="0.45">
      <c r="A32" s="166"/>
      <c r="B32" s="155" t="s">
        <v>101</v>
      </c>
      <c r="C32" s="113" t="s">
        <v>82</v>
      </c>
      <c r="D32" s="113" t="s">
        <v>99</v>
      </c>
      <c r="E32" s="118" t="s">
        <v>19</v>
      </c>
      <c r="F32" s="118" t="s">
        <v>109</v>
      </c>
      <c r="G32" s="118" t="s">
        <v>110</v>
      </c>
      <c r="H32" s="142" t="s">
        <v>210</v>
      </c>
      <c r="I32" s="139">
        <f t="shared" si="0"/>
        <v>2</v>
      </c>
      <c r="J32" s="151">
        <f t="shared" si="5"/>
        <v>0</v>
      </c>
      <c r="K32" s="78">
        <f t="shared" si="6"/>
        <v>1</v>
      </c>
      <c r="L32" s="78">
        <f t="shared" si="1"/>
        <v>1</v>
      </c>
      <c r="M32" s="78">
        <f t="shared" si="2"/>
        <v>0</v>
      </c>
      <c r="N32" s="78">
        <f t="shared" si="3"/>
        <v>0</v>
      </c>
      <c r="O32" s="105">
        <f t="shared" si="4"/>
        <v>0</v>
      </c>
      <c r="P32" s="78"/>
      <c r="Q32" s="8"/>
      <c r="R32" s="8"/>
      <c r="S32" s="8"/>
      <c r="T32" s="8"/>
    </row>
    <row r="33" spans="1:20" ht="16.5" x14ac:dyDescent="0.45">
      <c r="A33" s="166"/>
      <c r="B33" s="155" t="s">
        <v>101</v>
      </c>
      <c r="C33" s="113" t="s">
        <v>97</v>
      </c>
      <c r="D33" s="113" t="s">
        <v>98</v>
      </c>
      <c r="E33" s="118" t="s">
        <v>104</v>
      </c>
      <c r="F33" s="118" t="s">
        <v>110</v>
      </c>
      <c r="G33" s="118" t="s">
        <v>110</v>
      </c>
      <c r="H33" s="142" t="s">
        <v>211</v>
      </c>
      <c r="I33" s="139">
        <f t="shared" si="0"/>
        <v>5</v>
      </c>
      <c r="J33" s="151">
        <f t="shared" si="5"/>
        <v>5</v>
      </c>
      <c r="K33" s="78">
        <f t="shared" si="6"/>
        <v>2</v>
      </c>
      <c r="L33" s="78">
        <f t="shared" si="1"/>
        <v>0</v>
      </c>
      <c r="M33" s="78">
        <f t="shared" si="2"/>
        <v>0</v>
      </c>
      <c r="N33" s="78">
        <f t="shared" si="3"/>
        <v>0</v>
      </c>
      <c r="O33" s="105">
        <f t="shared" si="4"/>
        <v>0</v>
      </c>
      <c r="P33" s="78"/>
      <c r="Q33" s="8"/>
      <c r="R33" s="8"/>
      <c r="S33" s="8"/>
      <c r="T33" s="8"/>
    </row>
    <row r="34" spans="1:20" ht="16.5" x14ac:dyDescent="0.45">
      <c r="A34" s="166"/>
      <c r="B34" s="155" t="s">
        <v>101</v>
      </c>
      <c r="C34" s="113" t="s">
        <v>97</v>
      </c>
      <c r="D34" s="113" t="s">
        <v>98</v>
      </c>
      <c r="E34" s="118" t="s">
        <v>104</v>
      </c>
      <c r="F34" s="118" t="s">
        <v>110</v>
      </c>
      <c r="G34" s="118" t="s">
        <v>110</v>
      </c>
      <c r="H34" s="142" t="s">
        <v>212</v>
      </c>
      <c r="I34" s="152">
        <f t="shared" si="0"/>
        <v>5</v>
      </c>
      <c r="J34" s="151">
        <f t="shared" si="5"/>
        <v>5</v>
      </c>
      <c r="K34" s="78">
        <f t="shared" si="6"/>
        <v>2</v>
      </c>
      <c r="L34" s="78">
        <f t="shared" si="1"/>
        <v>0</v>
      </c>
      <c r="M34" s="78">
        <f t="shared" si="2"/>
        <v>0</v>
      </c>
      <c r="N34" s="78">
        <f t="shared" si="3"/>
        <v>0</v>
      </c>
      <c r="O34" s="105">
        <f t="shared" si="4"/>
        <v>0</v>
      </c>
      <c r="P34" s="78"/>
      <c r="Q34" s="8"/>
      <c r="R34" s="8"/>
      <c r="S34" s="8"/>
      <c r="T34" s="8"/>
    </row>
    <row r="35" spans="1:20" ht="16.5" x14ac:dyDescent="0.45">
      <c r="A35" s="166"/>
      <c r="B35" s="155" t="s">
        <v>101</v>
      </c>
      <c r="C35" s="113" t="s">
        <v>97</v>
      </c>
      <c r="D35" s="113" t="s">
        <v>99</v>
      </c>
      <c r="E35" s="118" t="s">
        <v>104</v>
      </c>
      <c r="F35" s="118" t="s">
        <v>109</v>
      </c>
      <c r="G35" s="118" t="s">
        <v>110</v>
      </c>
      <c r="H35" s="142" t="s">
        <v>213</v>
      </c>
      <c r="I35" s="139">
        <f t="shared" si="0"/>
        <v>4</v>
      </c>
      <c r="J35" s="151">
        <f t="shared" si="5"/>
        <v>0</v>
      </c>
      <c r="K35" s="78">
        <f t="shared" si="6"/>
        <v>2</v>
      </c>
      <c r="L35" s="78">
        <f t="shared" si="1"/>
        <v>1</v>
      </c>
      <c r="M35" s="78">
        <f t="shared" si="2"/>
        <v>0</v>
      </c>
      <c r="N35" s="78">
        <v>1</v>
      </c>
      <c r="O35" s="105">
        <f t="shared" si="4"/>
        <v>0</v>
      </c>
      <c r="P35" s="78"/>
      <c r="Q35" s="8"/>
      <c r="R35" s="8"/>
      <c r="S35" s="8"/>
      <c r="T35" s="8"/>
    </row>
    <row r="36" spans="1:20" ht="16.5" x14ac:dyDescent="0.45">
      <c r="A36" s="166"/>
      <c r="B36" s="155" t="s">
        <v>101</v>
      </c>
      <c r="C36" s="113" t="s">
        <v>97</v>
      </c>
      <c r="D36" s="113" t="s">
        <v>99</v>
      </c>
      <c r="E36" s="118" t="s">
        <v>104</v>
      </c>
      <c r="F36" s="118" t="s">
        <v>110</v>
      </c>
      <c r="G36" s="118" t="s">
        <v>110</v>
      </c>
      <c r="H36" s="142" t="s">
        <v>214</v>
      </c>
      <c r="I36" s="139">
        <f t="shared" si="0"/>
        <v>2</v>
      </c>
      <c r="J36" s="151">
        <f t="shared" si="5"/>
        <v>0</v>
      </c>
      <c r="K36" s="78">
        <f t="shared" si="6"/>
        <v>2</v>
      </c>
      <c r="L36" s="78">
        <f t="shared" si="1"/>
        <v>0</v>
      </c>
      <c r="M36" s="78">
        <f t="shared" si="2"/>
        <v>0</v>
      </c>
      <c r="N36" s="78">
        <f t="shared" si="3"/>
        <v>0</v>
      </c>
      <c r="O36" s="105">
        <f t="shared" si="4"/>
        <v>0</v>
      </c>
      <c r="P36" s="78"/>
      <c r="Q36" s="8"/>
      <c r="R36" s="8"/>
      <c r="S36" s="8"/>
      <c r="T36" s="8"/>
    </row>
    <row r="37" spans="1:20" ht="16.5" x14ac:dyDescent="0.45">
      <c r="A37" s="166"/>
      <c r="B37" s="155" t="s">
        <v>101</v>
      </c>
      <c r="C37" s="113" t="s">
        <v>96</v>
      </c>
      <c r="D37" s="113" t="s">
        <v>99</v>
      </c>
      <c r="E37" s="118" t="s">
        <v>104</v>
      </c>
      <c r="F37" s="118" t="s">
        <v>110</v>
      </c>
      <c r="G37" s="118" t="s">
        <v>110</v>
      </c>
      <c r="H37" s="142" t="s">
        <v>215</v>
      </c>
      <c r="I37" s="139">
        <f t="shared" si="0"/>
        <v>3</v>
      </c>
      <c r="J37" s="151">
        <f t="shared" si="5"/>
        <v>0</v>
      </c>
      <c r="K37" s="78">
        <f t="shared" si="6"/>
        <v>2</v>
      </c>
      <c r="L37" s="78">
        <f t="shared" si="1"/>
        <v>0</v>
      </c>
      <c r="M37" s="78">
        <f t="shared" si="2"/>
        <v>0</v>
      </c>
      <c r="N37" s="78">
        <f t="shared" si="3"/>
        <v>1</v>
      </c>
      <c r="O37" s="105">
        <f t="shared" si="4"/>
        <v>0</v>
      </c>
      <c r="P37" s="78"/>
      <c r="Q37" s="8"/>
      <c r="R37" s="8"/>
      <c r="S37" s="8"/>
      <c r="T37" s="8"/>
    </row>
    <row r="38" spans="1:20" ht="16.5" x14ac:dyDescent="0.45">
      <c r="A38" s="166"/>
      <c r="B38" s="155" t="s">
        <v>101</v>
      </c>
      <c r="C38" s="113" t="s">
        <v>82</v>
      </c>
      <c r="D38" s="113" t="s">
        <v>98</v>
      </c>
      <c r="E38" s="118" t="s">
        <v>104</v>
      </c>
      <c r="F38" s="118" t="s">
        <v>110</v>
      </c>
      <c r="G38" s="118" t="s">
        <v>110</v>
      </c>
      <c r="H38" s="142" t="s">
        <v>216</v>
      </c>
      <c r="I38" s="152">
        <f t="shared" si="0"/>
        <v>5</v>
      </c>
      <c r="J38" s="151">
        <f t="shared" si="5"/>
        <v>5</v>
      </c>
      <c r="K38" s="78">
        <f t="shared" si="6"/>
        <v>2</v>
      </c>
      <c r="L38" s="78">
        <f t="shared" si="1"/>
        <v>0</v>
      </c>
      <c r="M38" s="78">
        <f t="shared" si="2"/>
        <v>0</v>
      </c>
      <c r="N38" s="78">
        <f t="shared" si="3"/>
        <v>0</v>
      </c>
      <c r="O38" s="105">
        <f t="shared" si="4"/>
        <v>0</v>
      </c>
      <c r="P38" s="78"/>
      <c r="Q38" s="8"/>
      <c r="R38" s="8"/>
      <c r="S38" s="8"/>
      <c r="T38" s="8"/>
    </row>
    <row r="39" spans="1:20" ht="16.5" x14ac:dyDescent="0.45">
      <c r="A39" s="166"/>
      <c r="B39" s="155" t="s">
        <v>101</v>
      </c>
      <c r="C39" s="113" t="s">
        <v>82</v>
      </c>
      <c r="D39" s="113" t="s">
        <v>99</v>
      </c>
      <c r="E39" s="118" t="s">
        <v>104</v>
      </c>
      <c r="F39" s="118" t="s">
        <v>109</v>
      </c>
      <c r="G39" s="118" t="s">
        <v>110</v>
      </c>
      <c r="H39" s="142" t="s">
        <v>217</v>
      </c>
      <c r="I39" s="139">
        <f t="shared" si="0"/>
        <v>4</v>
      </c>
      <c r="J39" s="151">
        <f t="shared" si="5"/>
        <v>0</v>
      </c>
      <c r="K39" s="78">
        <f t="shared" si="6"/>
        <v>2</v>
      </c>
      <c r="L39" s="78">
        <f t="shared" si="1"/>
        <v>1</v>
      </c>
      <c r="M39" s="78">
        <f t="shared" si="2"/>
        <v>0</v>
      </c>
      <c r="N39" s="78">
        <v>1</v>
      </c>
      <c r="O39" s="105">
        <f t="shared" si="4"/>
        <v>0</v>
      </c>
      <c r="P39" s="78"/>
      <c r="Q39" s="8"/>
      <c r="R39" s="8"/>
      <c r="S39" s="8"/>
      <c r="T39" s="8"/>
    </row>
    <row r="40" spans="1:20" ht="17" thickBot="1" x14ac:dyDescent="0.5">
      <c r="A40" s="167"/>
      <c r="B40" s="157" t="s">
        <v>101</v>
      </c>
      <c r="C40" s="114" t="s">
        <v>82</v>
      </c>
      <c r="D40" s="114" t="s">
        <v>99</v>
      </c>
      <c r="E40" s="119" t="s">
        <v>104</v>
      </c>
      <c r="F40" s="119" t="s">
        <v>110</v>
      </c>
      <c r="G40" s="119" t="s">
        <v>110</v>
      </c>
      <c r="H40" s="143" t="s">
        <v>218</v>
      </c>
      <c r="I40" s="158">
        <f t="shared" si="0"/>
        <v>2</v>
      </c>
      <c r="J40" s="159">
        <f t="shared" si="5"/>
        <v>0</v>
      </c>
      <c r="K40" s="108">
        <f t="shared" si="6"/>
        <v>2</v>
      </c>
      <c r="L40" s="108">
        <f t="shared" si="1"/>
        <v>0</v>
      </c>
      <c r="M40" s="108">
        <f t="shared" si="2"/>
        <v>0</v>
      </c>
      <c r="N40" s="108">
        <f t="shared" si="3"/>
        <v>0</v>
      </c>
      <c r="O40" s="106">
        <f t="shared" si="4"/>
        <v>0</v>
      </c>
      <c r="P40" s="78"/>
      <c r="Q40" s="8"/>
      <c r="R40" s="8"/>
      <c r="S40" s="8"/>
      <c r="T40" s="8"/>
    </row>
    <row r="41" spans="1:20" ht="16.5" x14ac:dyDescent="0.45">
      <c r="A41" s="98"/>
      <c r="P41" s="78"/>
      <c r="Q41" s="8"/>
      <c r="R41" s="8"/>
      <c r="S41" s="8"/>
      <c r="T41" s="8" t="s">
        <v>117</v>
      </c>
    </row>
    <row r="42" spans="1:20" ht="66" x14ac:dyDescent="0.45">
      <c r="A42" s="78" t="s">
        <v>96</v>
      </c>
      <c r="B42" s="150" t="s">
        <v>219</v>
      </c>
      <c r="J42" s="99"/>
      <c r="K42" s="99"/>
      <c r="L42" s="99"/>
      <c r="M42" s="99"/>
      <c r="N42" s="99"/>
      <c r="O42" s="99"/>
      <c r="P42" s="78"/>
      <c r="Q42" s="8"/>
      <c r="R42" s="8"/>
      <c r="S42" s="8"/>
      <c r="T42" s="8"/>
    </row>
    <row r="43" spans="1:20" ht="33" x14ac:dyDescent="0.35">
      <c r="A43" s="78" t="s">
        <v>97</v>
      </c>
      <c r="B43" s="150" t="s">
        <v>220</v>
      </c>
    </row>
    <row r="44" spans="1:20" ht="33" x14ac:dyDescent="0.35">
      <c r="A44" s="78" t="s">
        <v>221</v>
      </c>
      <c r="B44" s="150" t="s">
        <v>222</v>
      </c>
    </row>
    <row r="46" spans="1:20" x14ac:dyDescent="0.35">
      <c r="E46" s="109"/>
    </row>
  </sheetData>
  <mergeCells count="9">
    <mergeCell ref="A4:A9"/>
    <mergeCell ref="A10:A18"/>
    <mergeCell ref="A19:A40"/>
    <mergeCell ref="AA4:AB4"/>
    <mergeCell ref="Y4:Z4"/>
    <mergeCell ref="Q4:R4"/>
    <mergeCell ref="S4:T4"/>
    <mergeCell ref="U4:V4"/>
    <mergeCell ref="W4:X4"/>
  </mergeCells>
  <conditionalFormatting sqref="I4:I40">
    <cfRule type="cellIs" dxfId="13" priority="7" operator="equal">
      <formula>5</formula>
    </cfRule>
    <cfRule type="cellIs" dxfId="12" priority="6" operator="equal">
      <formula>0</formula>
    </cfRule>
    <cfRule type="cellIs" dxfId="11" priority="5" operator="equal">
      <formula>1</formula>
    </cfRule>
    <cfRule type="cellIs" dxfId="10" priority="4" operator="equal">
      <formula>2</formula>
    </cfRule>
    <cfRule type="cellIs" dxfId="9" priority="3" operator="equal">
      <formula>3</formula>
    </cfRule>
    <cfRule type="cellIs" dxfId="8" priority="2" operator="equal">
      <formula>4</formula>
    </cfRule>
    <cfRule type="cellIs" dxfId="7" priority="1" operator="equal">
      <formula>2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2C8"/>
  </sheetPr>
  <dimension ref="A1:I53"/>
  <sheetViews>
    <sheetView topLeftCell="A9" zoomScale="90" zoomScaleNormal="90" workbookViewId="0">
      <selection activeCell="H39" sqref="H39"/>
    </sheetView>
  </sheetViews>
  <sheetFormatPr defaultRowHeight="14.5" x14ac:dyDescent="0.35"/>
  <sheetData>
    <row r="1" spans="1:9" x14ac:dyDescent="0.35">
      <c r="A1" s="79" t="s">
        <v>106</v>
      </c>
    </row>
    <row r="2" spans="1:9" ht="15" thickBot="1" x14ac:dyDescent="0.4">
      <c r="A2" s="79" t="s">
        <v>107</v>
      </c>
    </row>
    <row r="3" spans="1:9" ht="16.5" x14ac:dyDescent="0.45">
      <c r="A3" s="2"/>
      <c r="B3" s="81">
        <v>2015</v>
      </c>
      <c r="C3" s="81">
        <v>2016</v>
      </c>
      <c r="D3" s="81">
        <v>2017</v>
      </c>
      <c r="E3" s="81">
        <v>2018</v>
      </c>
      <c r="F3" s="81">
        <v>2019</v>
      </c>
      <c r="G3" s="82">
        <v>2020</v>
      </c>
    </row>
    <row r="4" spans="1:9" ht="16.5" x14ac:dyDescent="0.45">
      <c r="A4" s="60" t="s">
        <v>181</v>
      </c>
      <c r="B4" s="24">
        <v>1.1999999999999999E-3</v>
      </c>
      <c r="C4" s="24">
        <v>1.1000000000000001E-3</v>
      </c>
      <c r="D4" s="24">
        <v>1.1999999999999999E-3</v>
      </c>
      <c r="E4" s="24">
        <v>1.2999999999999999E-3</v>
      </c>
      <c r="F4" s="24">
        <v>1.5E-3</v>
      </c>
      <c r="G4" s="55">
        <v>1.2999999999999999E-3</v>
      </c>
      <c r="H4" s="80"/>
      <c r="I4" s="80"/>
    </row>
    <row r="5" spans="1:9" ht="16.5" x14ac:dyDescent="0.45">
      <c r="A5" s="60" t="s">
        <v>171</v>
      </c>
      <c r="B5" s="24">
        <v>2.8E-3</v>
      </c>
      <c r="C5" s="24">
        <v>3.0000000000000001E-3</v>
      </c>
      <c r="D5" s="24">
        <v>2.7000000000000001E-3</v>
      </c>
      <c r="E5" s="24">
        <v>2.8E-3</v>
      </c>
      <c r="F5" s="24">
        <v>2.3999999999999998E-3</v>
      </c>
      <c r="G5" s="55">
        <v>2.8E-3</v>
      </c>
      <c r="H5" s="80"/>
    </row>
    <row r="6" spans="1:9" ht="16.5" x14ac:dyDescent="0.45">
      <c r="A6" s="60" t="s">
        <v>170</v>
      </c>
      <c r="B6" s="24">
        <v>2.7000000000000001E-3</v>
      </c>
      <c r="C6" s="24">
        <v>3.5000000000000001E-3</v>
      </c>
      <c r="D6" s="24">
        <v>3.5000000000000001E-3</v>
      </c>
      <c r="E6" s="24">
        <v>5.1000000000000004E-3</v>
      </c>
      <c r="F6" s="24">
        <v>2.8999999999999998E-3</v>
      </c>
      <c r="G6" s="55">
        <v>3.0000000000000001E-3</v>
      </c>
      <c r="H6" s="80"/>
    </row>
    <row r="7" spans="1:9" ht="16.5" x14ac:dyDescent="0.45">
      <c r="A7" s="60" t="s">
        <v>177</v>
      </c>
      <c r="B7" s="24">
        <v>2.7000000000000001E-3</v>
      </c>
      <c r="C7" s="24">
        <v>2.7000000000000001E-3</v>
      </c>
      <c r="D7" s="24">
        <v>2.5999999999999999E-3</v>
      </c>
      <c r="E7" s="24">
        <v>3.0000000000000001E-3</v>
      </c>
      <c r="F7" s="24">
        <v>2.7000000000000001E-3</v>
      </c>
      <c r="G7" s="55">
        <v>2.5999999999999999E-3</v>
      </c>
      <c r="H7" s="80"/>
    </row>
    <row r="8" spans="1:9" ht="16.5" x14ac:dyDescent="0.45">
      <c r="A8" s="60" t="s">
        <v>174</v>
      </c>
      <c r="B8" s="24">
        <f>INDIKÁTOR!G23</f>
        <v>2.3318848060373603E-3</v>
      </c>
      <c r="C8" s="24">
        <f>INDIKÁTOR!H23</f>
        <v>2.5620177129198505E-3</v>
      </c>
      <c r="D8" s="24">
        <f>INDIKÁTOR!I23</f>
        <v>4.23762198837017E-3</v>
      </c>
      <c r="E8" s="24">
        <f>INDIKÁTOR!J23</f>
        <v>5.2491050905456634E-3</v>
      </c>
      <c r="F8" s="24">
        <f>INDIKÁTOR!K23</f>
        <v>3.0153475522099928E-3</v>
      </c>
      <c r="G8" s="55">
        <f>INDIKÁTOR!L23</f>
        <v>1.7099464937380025E-3</v>
      </c>
      <c r="H8" s="80"/>
    </row>
    <row r="9" spans="1:9" ht="17" thickBot="1" x14ac:dyDescent="0.5">
      <c r="A9" s="61" t="s">
        <v>105</v>
      </c>
      <c r="B9" s="25">
        <v>4.0000000000000001E-3</v>
      </c>
      <c r="C9" s="25">
        <v>3.7000000000000002E-3</v>
      </c>
      <c r="D9" s="25">
        <v>4.0000000000000001E-3</v>
      </c>
      <c r="E9" s="25">
        <v>4.4999999999999997E-3</v>
      </c>
      <c r="F9" s="25">
        <v>4.1999999999999997E-3</v>
      </c>
      <c r="G9" s="26">
        <v>4.0000000000000001E-3</v>
      </c>
      <c r="H9" s="80"/>
    </row>
    <row r="11" spans="1:9" x14ac:dyDescent="0.35">
      <c r="B11" s="80"/>
      <c r="C11" s="80"/>
      <c r="D11" s="80"/>
      <c r="E11" s="80"/>
      <c r="F11" s="80"/>
      <c r="G11" s="80"/>
    </row>
    <row r="12" spans="1:9" x14ac:dyDescent="0.35">
      <c r="H12" s="80"/>
    </row>
    <row r="13" spans="1:9" x14ac:dyDescent="0.35">
      <c r="G13" s="80"/>
    </row>
    <row r="14" spans="1:9" x14ac:dyDescent="0.35">
      <c r="B14" s="80"/>
      <c r="C14" s="80"/>
      <c r="D14" s="80"/>
      <c r="E14" s="80"/>
      <c r="F14" s="80"/>
      <c r="G14" s="80"/>
      <c r="H14" s="80"/>
    </row>
    <row r="15" spans="1:9" x14ac:dyDescent="0.35">
      <c r="H15" s="80"/>
    </row>
    <row r="18" spans="1:7" x14ac:dyDescent="0.35">
      <c r="B18" s="80"/>
      <c r="C18" s="80"/>
      <c r="D18" s="80"/>
      <c r="E18" s="80"/>
      <c r="F18" s="80"/>
      <c r="G18" s="80"/>
    </row>
    <row r="24" spans="1:7" ht="15" thickBot="1" x14ac:dyDescent="0.4"/>
    <row r="25" spans="1:7" ht="17" thickBot="1" x14ac:dyDescent="0.5">
      <c r="A25" s="122"/>
      <c r="B25" s="123">
        <v>2020</v>
      </c>
    </row>
    <row r="26" spans="1:7" ht="16.5" x14ac:dyDescent="0.45">
      <c r="A26" s="42" t="s">
        <v>159</v>
      </c>
      <c r="B26" s="126">
        <v>4.1700000000000001E-2</v>
      </c>
    </row>
    <row r="27" spans="1:7" ht="16.5" x14ac:dyDescent="0.45">
      <c r="A27" s="124" t="s">
        <v>160</v>
      </c>
      <c r="B27" s="55">
        <v>1.1699999999999999E-2</v>
      </c>
    </row>
    <row r="28" spans="1:7" ht="16.5" x14ac:dyDescent="0.45">
      <c r="A28" s="124" t="s">
        <v>161</v>
      </c>
      <c r="B28" s="55">
        <v>7.4000000000000003E-3</v>
      </c>
    </row>
    <row r="29" spans="1:7" ht="16.5" x14ac:dyDescent="0.45">
      <c r="A29" s="124" t="s">
        <v>162</v>
      </c>
      <c r="B29" s="55">
        <v>6.0000000000000001E-3</v>
      </c>
    </row>
    <row r="30" spans="1:7" ht="16.5" x14ac:dyDescent="0.45">
      <c r="A30" s="124" t="s">
        <v>163</v>
      </c>
      <c r="B30" s="55">
        <v>5.8999999999999999E-3</v>
      </c>
    </row>
    <row r="31" spans="1:7" ht="16.5" x14ac:dyDescent="0.45">
      <c r="A31" s="124" t="s">
        <v>164</v>
      </c>
      <c r="B31" s="55">
        <v>5.5000000000000005E-3</v>
      </c>
    </row>
    <row r="32" spans="1:7" ht="16.5" x14ac:dyDescent="0.45">
      <c r="A32" s="124" t="s">
        <v>165</v>
      </c>
      <c r="B32" s="55">
        <v>5.3E-3</v>
      </c>
    </row>
    <row r="33" spans="1:2" ht="16.5" x14ac:dyDescent="0.45">
      <c r="A33" s="124" t="s">
        <v>166</v>
      </c>
      <c r="B33" s="55">
        <v>5.1999999999999998E-3</v>
      </c>
    </row>
    <row r="34" spans="1:2" ht="16.5" x14ac:dyDescent="0.45">
      <c r="A34" s="124" t="s">
        <v>167</v>
      </c>
      <c r="B34" s="55">
        <v>4.5000000000000005E-3</v>
      </c>
    </row>
    <row r="35" spans="1:2" ht="16.5" x14ac:dyDescent="0.45">
      <c r="A35" s="124" t="s">
        <v>168</v>
      </c>
      <c r="B35" s="55">
        <v>3.7000000000000002E-3</v>
      </c>
    </row>
    <row r="36" spans="1:2" ht="16.5" x14ac:dyDescent="0.45">
      <c r="A36" s="124" t="s">
        <v>169</v>
      </c>
      <c r="B36" s="55">
        <v>3.0999999999999999E-3</v>
      </c>
    </row>
    <row r="37" spans="1:2" ht="16.5" x14ac:dyDescent="0.45">
      <c r="A37" s="124" t="s">
        <v>170</v>
      </c>
      <c r="B37" s="55">
        <v>3.0000000000000001E-3</v>
      </c>
    </row>
    <row r="38" spans="1:2" ht="16.5" x14ac:dyDescent="0.45">
      <c r="A38" s="124" t="s">
        <v>171</v>
      </c>
      <c r="B38" s="55">
        <v>2.8000000000000004E-3</v>
      </c>
    </row>
    <row r="39" spans="1:2" ht="16.5" x14ac:dyDescent="0.45">
      <c r="A39" s="124" t="s">
        <v>172</v>
      </c>
      <c r="B39" s="55">
        <v>2.7000000000000001E-3</v>
      </c>
    </row>
    <row r="40" spans="1:2" ht="16.5" x14ac:dyDescent="0.45">
      <c r="A40" s="124" t="s">
        <v>173</v>
      </c>
      <c r="B40" s="55">
        <v>2.7000000000000001E-3</v>
      </c>
    </row>
    <row r="41" spans="1:2" ht="16.5" x14ac:dyDescent="0.45">
      <c r="A41" s="124" t="s">
        <v>174</v>
      </c>
      <c r="B41" s="55">
        <v>2.5999999999999999E-3</v>
      </c>
    </row>
    <row r="42" spans="1:2" ht="16.5" x14ac:dyDescent="0.45">
      <c r="A42" s="124" t="s">
        <v>175</v>
      </c>
      <c r="B42" s="55">
        <v>2.5000000000000001E-3</v>
      </c>
    </row>
    <row r="43" spans="1:2" ht="16.5" x14ac:dyDescent="0.45">
      <c r="A43" s="124" t="s">
        <v>176</v>
      </c>
      <c r="B43" s="55">
        <v>2.3E-3</v>
      </c>
    </row>
    <row r="44" spans="1:2" ht="16.5" x14ac:dyDescent="0.45">
      <c r="A44" s="124" t="s">
        <v>47</v>
      </c>
      <c r="B44" s="55">
        <v>2.0999999999999999E-3</v>
      </c>
    </row>
    <row r="45" spans="1:2" ht="16.5" x14ac:dyDescent="0.45">
      <c r="A45" s="124" t="s">
        <v>177</v>
      </c>
      <c r="B45" s="55">
        <v>1.7000000000000001E-3</v>
      </c>
    </row>
    <row r="46" spans="1:2" ht="16.5" x14ac:dyDescent="0.45">
      <c r="A46" s="124" t="s">
        <v>178</v>
      </c>
      <c r="B46" s="55">
        <v>1.5E-3</v>
      </c>
    </row>
    <row r="47" spans="1:2" ht="16.5" x14ac:dyDescent="0.45">
      <c r="A47" s="124" t="s">
        <v>179</v>
      </c>
      <c r="B47" s="55">
        <v>1.4000000000000002E-3</v>
      </c>
    </row>
    <row r="48" spans="1:2" ht="16.5" x14ac:dyDescent="0.45">
      <c r="A48" s="124" t="s">
        <v>180</v>
      </c>
      <c r="B48" s="55">
        <v>1.4000000000000002E-3</v>
      </c>
    </row>
    <row r="49" spans="1:2" ht="16.5" x14ac:dyDescent="0.45">
      <c r="A49" s="124" t="s">
        <v>181</v>
      </c>
      <c r="B49" s="55">
        <v>1.2999999999999999E-3</v>
      </c>
    </row>
    <row r="50" spans="1:2" ht="16.5" x14ac:dyDescent="0.45">
      <c r="A50" s="124" t="s">
        <v>182</v>
      </c>
      <c r="B50" s="55">
        <v>7.000000000000001E-4</v>
      </c>
    </row>
    <row r="51" spans="1:2" ht="16.5" x14ac:dyDescent="0.45">
      <c r="A51" s="124" t="s">
        <v>183</v>
      </c>
      <c r="B51" s="55">
        <v>4.0000000000000002E-4</v>
      </c>
    </row>
    <row r="52" spans="1:2" ht="16.5" x14ac:dyDescent="0.45">
      <c r="A52" s="124" t="s">
        <v>184</v>
      </c>
      <c r="B52" s="55">
        <v>0</v>
      </c>
    </row>
    <row r="53" spans="1:2" ht="17" thickBot="1" x14ac:dyDescent="0.5">
      <c r="A53" s="125" t="s">
        <v>185</v>
      </c>
      <c r="B53" s="26">
        <v>0</v>
      </c>
    </row>
  </sheetData>
  <hyperlinks>
    <hyperlink ref="A1" r:id="rId1"/>
    <hyperlink ref="A2" r:id="rId2"/>
  </hyperlinks>
  <pageMargins left="0.7" right="0.7" top="0.75" bottom="0.75" header="0.3" footer="0.3"/>
  <pageSetup paperSize="9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3296FF"/>
  </sheetPr>
  <dimension ref="A1:L18"/>
  <sheetViews>
    <sheetView topLeftCell="A13" zoomScale="90" zoomScaleNormal="90" workbookViewId="0">
      <selection activeCell="A9" sqref="A9"/>
    </sheetView>
  </sheetViews>
  <sheetFormatPr defaultRowHeight="14.5" x14ac:dyDescent="0.35"/>
  <cols>
    <col min="1" max="1" width="15.81640625" customWidth="1"/>
  </cols>
  <sheetData>
    <row r="1" spans="1:12" ht="17" thickBot="1" x14ac:dyDescent="0.5">
      <c r="A1" s="23" t="s">
        <v>3</v>
      </c>
      <c r="B1" s="11" t="s">
        <v>4</v>
      </c>
      <c r="C1" s="11" t="s">
        <v>5</v>
      </c>
      <c r="D1" s="11" t="s">
        <v>6</v>
      </c>
      <c r="E1" s="11" t="s">
        <v>7</v>
      </c>
      <c r="F1" s="11" t="s">
        <v>8</v>
      </c>
      <c r="G1" s="11" t="s">
        <v>9</v>
      </c>
      <c r="H1" s="11" t="s">
        <v>10</v>
      </c>
      <c r="I1" s="11" t="s">
        <v>11</v>
      </c>
      <c r="J1" s="11" t="s">
        <v>12</v>
      </c>
      <c r="K1" s="11" t="s">
        <v>13</v>
      </c>
      <c r="L1" s="12">
        <v>2021</v>
      </c>
    </row>
    <row r="2" spans="1:12" ht="16.5" x14ac:dyDescent="0.45">
      <c r="A2" s="9" t="s">
        <v>14</v>
      </c>
      <c r="B2" s="15">
        <f>B10</f>
        <v>28578.187000000002</v>
      </c>
      <c r="C2" s="15">
        <v>28595</v>
      </c>
      <c r="D2" s="15">
        <v>28763</v>
      </c>
      <c r="E2" s="15">
        <v>27283</v>
      </c>
      <c r="F2" s="15">
        <v>26803</v>
      </c>
      <c r="G2" s="15">
        <v>26934</v>
      </c>
      <c r="H2" s="15">
        <v>27583</v>
      </c>
      <c r="I2" s="15">
        <v>26855</v>
      </c>
      <c r="J2" s="15">
        <v>28401</v>
      </c>
      <c r="K2" s="15">
        <v>28807</v>
      </c>
      <c r="L2" s="16">
        <f>J2</f>
        <v>28401</v>
      </c>
    </row>
    <row r="3" spans="1:12" ht="16.5" x14ac:dyDescent="0.45">
      <c r="A3" s="10" t="s">
        <v>15</v>
      </c>
      <c r="B3" s="18">
        <f>B12</f>
        <v>7800</v>
      </c>
      <c r="C3" s="18">
        <f t="shared" ref="C3:K3" si="0">C12</f>
        <v>7290</v>
      </c>
      <c r="D3" s="18">
        <f t="shared" si="0"/>
        <v>6372</v>
      </c>
      <c r="E3" s="18">
        <f t="shared" si="0"/>
        <v>5302</v>
      </c>
      <c r="F3" s="18">
        <f t="shared" si="0"/>
        <v>5346</v>
      </c>
      <c r="G3" s="18">
        <f t="shared" si="0"/>
        <v>5284</v>
      </c>
      <c r="H3" s="18">
        <f t="shared" si="0"/>
        <v>5671</v>
      </c>
      <c r="I3" s="18">
        <f t="shared" si="0"/>
        <v>5917</v>
      </c>
      <c r="J3" s="18">
        <f t="shared" si="0"/>
        <v>6260</v>
      </c>
      <c r="K3" s="18">
        <f t="shared" si="0"/>
        <v>6224</v>
      </c>
      <c r="L3" s="19">
        <f>J3</f>
        <v>6260</v>
      </c>
    </row>
    <row r="4" spans="1:12" ht="17" thickBot="1" x14ac:dyDescent="0.5">
      <c r="A4" s="13"/>
      <c r="B4" s="25">
        <f>B3/B2</f>
        <v>0.27293543848670315</v>
      </c>
      <c r="C4" s="25">
        <f t="shared" ref="C4:L4" si="1">C3/C2</f>
        <v>0.25493967476831614</v>
      </c>
      <c r="D4" s="25">
        <f t="shared" si="1"/>
        <v>0.22153461043701977</v>
      </c>
      <c r="E4" s="25">
        <f t="shared" si="1"/>
        <v>0.1943334677271561</v>
      </c>
      <c r="F4" s="25">
        <f t="shared" si="1"/>
        <v>0.19945528485617281</v>
      </c>
      <c r="G4" s="25">
        <f t="shared" si="1"/>
        <v>0.19618326279052498</v>
      </c>
      <c r="H4" s="25">
        <f t="shared" si="1"/>
        <v>0.20559765072689701</v>
      </c>
      <c r="I4" s="25">
        <f t="shared" si="1"/>
        <v>0.22033140942096444</v>
      </c>
      <c r="J4" s="25">
        <f t="shared" si="1"/>
        <v>0.22041477412767155</v>
      </c>
      <c r="K4" s="25">
        <f t="shared" si="1"/>
        <v>0.21605859686881659</v>
      </c>
      <c r="L4" s="26">
        <f t="shared" si="1"/>
        <v>0.22041477412767155</v>
      </c>
    </row>
    <row r="8" spans="1:12" ht="15" thickBot="1" x14ac:dyDescent="0.4"/>
    <row r="9" spans="1:12" ht="16.5" x14ac:dyDescent="0.45">
      <c r="A9" s="77" t="s">
        <v>93</v>
      </c>
      <c r="B9" s="32" t="s">
        <v>4</v>
      </c>
      <c r="C9" s="32" t="s">
        <v>5</v>
      </c>
      <c r="D9" s="32" t="s">
        <v>6</v>
      </c>
      <c r="E9" s="32" t="s">
        <v>7</v>
      </c>
      <c r="F9" s="32" t="s">
        <v>8</v>
      </c>
      <c r="G9" s="32" t="s">
        <v>9</v>
      </c>
      <c r="H9" s="32" t="s">
        <v>10</v>
      </c>
      <c r="I9" s="32" t="s">
        <v>11</v>
      </c>
      <c r="J9" s="32" t="s">
        <v>12</v>
      </c>
      <c r="K9" s="32" t="s">
        <v>13</v>
      </c>
      <c r="L9" s="33">
        <v>2021</v>
      </c>
    </row>
    <row r="10" spans="1:12" ht="16.5" x14ac:dyDescent="0.45">
      <c r="A10" s="17" t="s">
        <v>14</v>
      </c>
      <c r="B10" s="18">
        <v>28578.187000000002</v>
      </c>
      <c r="C10" s="18">
        <v>28595</v>
      </c>
      <c r="D10" s="18">
        <v>28763</v>
      </c>
      <c r="E10" s="18">
        <v>27283</v>
      </c>
      <c r="F10" s="18">
        <v>26803</v>
      </c>
      <c r="G10" s="18">
        <v>26934</v>
      </c>
      <c r="H10" s="18">
        <v>27583</v>
      </c>
      <c r="I10" s="18">
        <v>26855</v>
      </c>
      <c r="J10" s="18">
        <v>28401</v>
      </c>
      <c r="K10" s="18">
        <v>28807</v>
      </c>
      <c r="L10" s="19">
        <f>J10</f>
        <v>28401</v>
      </c>
    </row>
    <row r="11" spans="1:12" ht="16.5" x14ac:dyDescent="0.45">
      <c r="A11" s="17" t="s">
        <v>91</v>
      </c>
      <c r="B11" s="18">
        <v>819</v>
      </c>
      <c r="C11" s="18">
        <v>941</v>
      </c>
      <c r="D11" s="18">
        <v>911</v>
      </c>
      <c r="E11" s="18">
        <v>1417</v>
      </c>
      <c r="F11" s="18">
        <v>1662</v>
      </c>
      <c r="G11" s="18">
        <v>1731</v>
      </c>
      <c r="H11" s="18">
        <v>1696</v>
      </c>
      <c r="I11" s="18">
        <v>1625</v>
      </c>
      <c r="J11" s="18">
        <v>1693</v>
      </c>
      <c r="K11" s="18">
        <v>1673</v>
      </c>
      <c r="L11" s="19">
        <f t="shared" ref="L11:L13" si="2">J11</f>
        <v>1693</v>
      </c>
    </row>
    <row r="12" spans="1:12" ht="16.5" x14ac:dyDescent="0.45">
      <c r="A12" s="17" t="s">
        <v>15</v>
      </c>
      <c r="B12" s="18">
        <v>7800</v>
      </c>
      <c r="C12" s="18">
        <v>7290</v>
      </c>
      <c r="D12" s="18">
        <v>6372</v>
      </c>
      <c r="E12" s="18">
        <v>5302</v>
      </c>
      <c r="F12" s="18">
        <v>5346</v>
      </c>
      <c r="G12" s="18">
        <v>5284</v>
      </c>
      <c r="H12" s="18">
        <v>5671</v>
      </c>
      <c r="I12" s="18">
        <v>5917</v>
      </c>
      <c r="J12" s="18">
        <v>6260</v>
      </c>
      <c r="K12" s="18">
        <v>6224</v>
      </c>
      <c r="L12" s="19">
        <f t="shared" si="2"/>
        <v>6260</v>
      </c>
    </row>
    <row r="13" spans="1:12" ht="17" thickBot="1" x14ac:dyDescent="0.5">
      <c r="A13" s="20" t="s">
        <v>92</v>
      </c>
      <c r="B13" s="21">
        <v>19959.187000000002</v>
      </c>
      <c r="C13" s="21">
        <v>20364</v>
      </c>
      <c r="D13" s="21">
        <v>21480</v>
      </c>
      <c r="E13" s="21">
        <v>20564</v>
      </c>
      <c r="F13" s="21">
        <v>19795</v>
      </c>
      <c r="G13" s="21">
        <v>19919</v>
      </c>
      <c r="H13" s="21">
        <v>20216</v>
      </c>
      <c r="I13" s="21">
        <v>19313</v>
      </c>
      <c r="J13" s="21">
        <v>20448</v>
      </c>
      <c r="K13" s="21">
        <v>20910</v>
      </c>
      <c r="L13" s="22">
        <f t="shared" si="2"/>
        <v>20448</v>
      </c>
    </row>
    <row r="14" spans="1:12" ht="16.5" x14ac:dyDescent="0.45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2" ht="17" thickBot="1" x14ac:dyDescent="0.5">
      <c r="A15" s="20"/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2" ht="16.5" x14ac:dyDescent="0.45">
      <c r="A16" s="2"/>
      <c r="B16" s="32" t="s">
        <v>4</v>
      </c>
      <c r="C16" s="32" t="s">
        <v>5</v>
      </c>
      <c r="D16" s="32" t="s">
        <v>6</v>
      </c>
      <c r="E16" s="32" t="s">
        <v>7</v>
      </c>
      <c r="F16" s="32" t="s">
        <v>8</v>
      </c>
      <c r="G16" s="32" t="s">
        <v>9</v>
      </c>
      <c r="H16" s="32" t="s">
        <v>10</v>
      </c>
      <c r="I16" s="32" t="s">
        <v>11</v>
      </c>
      <c r="J16" s="32" t="s">
        <v>12</v>
      </c>
      <c r="K16" s="32" t="s">
        <v>13</v>
      </c>
      <c r="L16" s="33">
        <v>2021</v>
      </c>
    </row>
    <row r="17" spans="1:12" ht="16.5" x14ac:dyDescent="0.45">
      <c r="A17" s="17" t="s">
        <v>95</v>
      </c>
      <c r="B17" s="18">
        <f>B11+B13</f>
        <v>20778.187000000002</v>
      </c>
      <c r="C17" s="18">
        <f t="shared" ref="C17:L17" si="3">C11+C13</f>
        <v>21305</v>
      </c>
      <c r="D17" s="18">
        <f t="shared" si="3"/>
        <v>22391</v>
      </c>
      <c r="E17" s="18">
        <f t="shared" si="3"/>
        <v>21981</v>
      </c>
      <c r="F17" s="18">
        <f t="shared" si="3"/>
        <v>21457</v>
      </c>
      <c r="G17" s="18">
        <f t="shared" si="3"/>
        <v>21650</v>
      </c>
      <c r="H17" s="18">
        <f t="shared" si="3"/>
        <v>21912</v>
      </c>
      <c r="I17" s="18">
        <f t="shared" si="3"/>
        <v>20938</v>
      </c>
      <c r="J17" s="18">
        <f t="shared" si="3"/>
        <v>22141</v>
      </c>
      <c r="K17" s="18">
        <f t="shared" si="3"/>
        <v>22583</v>
      </c>
      <c r="L17" s="19">
        <f t="shared" si="3"/>
        <v>22141</v>
      </c>
    </row>
    <row r="18" spans="1:12" ht="17" thickBot="1" x14ac:dyDescent="0.5">
      <c r="A18" s="20" t="s">
        <v>94</v>
      </c>
      <c r="B18" s="21">
        <f>B12</f>
        <v>7800</v>
      </c>
      <c r="C18" s="21">
        <f t="shared" ref="C18:L18" si="4">C12</f>
        <v>7290</v>
      </c>
      <c r="D18" s="21">
        <f t="shared" si="4"/>
        <v>6372</v>
      </c>
      <c r="E18" s="21">
        <f t="shared" si="4"/>
        <v>5302</v>
      </c>
      <c r="F18" s="21">
        <f t="shared" si="4"/>
        <v>5346</v>
      </c>
      <c r="G18" s="21">
        <f t="shared" si="4"/>
        <v>5284</v>
      </c>
      <c r="H18" s="21">
        <f t="shared" si="4"/>
        <v>5671</v>
      </c>
      <c r="I18" s="21">
        <f t="shared" si="4"/>
        <v>5917</v>
      </c>
      <c r="J18" s="21">
        <f t="shared" si="4"/>
        <v>6260</v>
      </c>
      <c r="K18" s="21">
        <f t="shared" si="4"/>
        <v>6224</v>
      </c>
      <c r="L18" s="22">
        <f t="shared" si="4"/>
        <v>6260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296FF"/>
  </sheetPr>
  <dimension ref="A1:O23"/>
  <sheetViews>
    <sheetView topLeftCell="A19" zoomScale="70" zoomScaleNormal="70" workbookViewId="0">
      <selection activeCell="D43" sqref="D43"/>
    </sheetView>
  </sheetViews>
  <sheetFormatPr defaultRowHeight="14.5" x14ac:dyDescent="0.35"/>
  <cols>
    <col min="1" max="1" width="56.81640625" bestFit="1" customWidth="1"/>
    <col min="2" max="2" width="22.453125" bestFit="1" customWidth="1"/>
    <col min="3" max="13" width="9.1796875" bestFit="1" customWidth="1"/>
  </cols>
  <sheetData>
    <row r="1" spans="1:15" ht="15" thickBot="1" x14ac:dyDescent="0.4"/>
    <row r="2" spans="1:15" ht="17" thickBot="1" x14ac:dyDescent="0.5">
      <c r="A2" s="2"/>
      <c r="B2" s="3"/>
      <c r="C2" s="32">
        <v>2011</v>
      </c>
      <c r="D2" s="32">
        <v>2012</v>
      </c>
      <c r="E2" s="32">
        <v>2013</v>
      </c>
      <c r="F2" s="32">
        <v>2014</v>
      </c>
      <c r="G2" s="32">
        <v>2015</v>
      </c>
      <c r="H2" s="32">
        <v>2016</v>
      </c>
      <c r="I2" s="32">
        <v>2017</v>
      </c>
      <c r="J2" s="32">
        <v>2018</v>
      </c>
      <c r="K2" s="32">
        <v>2019</v>
      </c>
      <c r="L2" s="32">
        <v>2020</v>
      </c>
      <c r="M2" s="33">
        <v>2021</v>
      </c>
    </row>
    <row r="3" spans="1:15" ht="16.5" x14ac:dyDescent="0.45">
      <c r="A3" s="9" t="str">
        <f>'input_priame dotácie'!A3</f>
        <v>Dotácie pre výrobu elektrickej energie z domáceho uhlia (tzv. ENO)</v>
      </c>
      <c r="B3" s="9" t="str">
        <f>'input_priame dotácie'!B3</f>
        <v>Uhlie</v>
      </c>
      <c r="C3" s="15">
        <f>'input_priame dotácie'!C3</f>
        <v>70.63</v>
      </c>
      <c r="D3" s="15">
        <f>'input_priame dotácie'!D3</f>
        <v>52.15</v>
      </c>
      <c r="E3" s="15">
        <f>'input_priame dotácie'!E3</f>
        <v>70.45</v>
      </c>
      <c r="F3" s="15">
        <f>'input_priame dotácie'!F3</f>
        <v>92.94</v>
      </c>
      <c r="G3" s="15">
        <f>'input_priame dotácie'!G3</f>
        <v>94.49</v>
      </c>
      <c r="H3" s="15">
        <f>'input_priame dotácie'!H3</f>
        <v>95.46</v>
      </c>
      <c r="I3" s="15">
        <f>'input_priame dotácie'!I3</f>
        <v>95.41</v>
      </c>
      <c r="J3" s="15">
        <f>'input_priame dotácie'!J3</f>
        <v>106.159834</v>
      </c>
      <c r="K3" s="15">
        <f>'input_priame dotácie'!K3</f>
        <v>115.73781200000001</v>
      </c>
      <c r="L3" s="15">
        <f>'input_priame dotácie'!L3</f>
        <v>109.908</v>
      </c>
      <c r="M3" s="16">
        <f>'input_priame dotácie'!M3</f>
        <v>87.128465000000006</v>
      </c>
    </row>
    <row r="4" spans="1:15" ht="16.5" x14ac:dyDescent="0.45">
      <c r="A4" s="10" t="str">
        <f>'input_priame dotácie'!A4</f>
        <v>Vratky z plynu</v>
      </c>
      <c r="B4" s="10" t="str">
        <f>'input_priame dotácie'!B4</f>
        <v>Zemný plyn</v>
      </c>
      <c r="C4" s="18">
        <f>'input_priame dotácie'!C4</f>
        <v>0</v>
      </c>
      <c r="D4" s="18">
        <f>'input_priame dotácie'!D4</f>
        <v>0</v>
      </c>
      <c r="E4" s="18">
        <f>'input_priame dotácie'!E4</f>
        <v>0</v>
      </c>
      <c r="F4" s="18">
        <f>'input_priame dotácie'!F4</f>
        <v>0</v>
      </c>
      <c r="G4" s="18">
        <f>'input_priame dotácie'!G4</f>
        <v>46.126915099999998</v>
      </c>
      <c r="H4" s="18">
        <f>'input_priame dotácie'!H4</f>
        <v>0</v>
      </c>
      <c r="I4" s="18">
        <f>'input_priame dotácie'!I4</f>
        <v>0</v>
      </c>
      <c r="J4" s="18">
        <f>'input_priame dotácie'!J4</f>
        <v>0</v>
      </c>
      <c r="K4" s="18">
        <f>'input_priame dotácie'!K4</f>
        <v>0</v>
      </c>
      <c r="L4" s="18">
        <f>'input_priame dotácie'!L4</f>
        <v>0</v>
      </c>
      <c r="M4" s="19">
        <f>'input_priame dotácie'!M4</f>
        <v>0</v>
      </c>
    </row>
    <row r="5" spans="1:15" ht="16.5" x14ac:dyDescent="0.45">
      <c r="A5" s="10" t="str">
        <f>'input_priame dotácie'!A5</f>
        <v>Kompenzácie za TPS energeticky náročným podnikom</v>
      </c>
      <c r="B5" s="10" t="str">
        <f>'input_priame dotácie'!B5</f>
        <v>Elektrina</v>
      </c>
      <c r="C5" s="18">
        <f>'input_priame dotácie'!C5*'fosílne palivá_energia'!B$4</f>
        <v>0</v>
      </c>
      <c r="D5" s="18">
        <f>'input_priame dotácie'!D5*'fosílne palivá_energia'!C$4</f>
        <v>0</v>
      </c>
      <c r="E5" s="18">
        <f>'input_priame dotácie'!E5*'fosílne palivá_energia'!D$4</f>
        <v>0</v>
      </c>
      <c r="F5" s="18">
        <f>'input_priame dotácie'!F5*'fosílne palivá_energia'!E$4</f>
        <v>0</v>
      </c>
      <c r="G5" s="18">
        <f>'input_priame dotácie'!G5*'fosílne palivá_energia'!F$4</f>
        <v>0</v>
      </c>
      <c r="H5" s="18">
        <f>'input_priame dotácie'!H5*'fosílne palivá_energia'!G$4</f>
        <v>0</v>
      </c>
      <c r="I5" s="18">
        <f>'input_priame dotácie'!I5*'fosílne palivá_energia'!H$4</f>
        <v>0</v>
      </c>
      <c r="J5" s="18">
        <f>'input_priame dotácie'!J5*'fosílne palivá_energia'!I$4</f>
        <v>8.8132563768385772</v>
      </c>
      <c r="K5" s="18">
        <f>'input_priame dotácie'!K5*'fosílne palivá_energia'!J$4</f>
        <v>8.7835287489877114</v>
      </c>
      <c r="L5" s="18">
        <f>'input_priame dotácie'!L5*'fosílne palivá_energia'!K$4</f>
        <v>8.6401832887839767</v>
      </c>
      <c r="M5" s="19">
        <f>'input_priame dotácie'!M5*'fosílne palivá_energia'!L$4</f>
        <v>8.3757571297841604</v>
      </c>
    </row>
    <row r="6" spans="1:15" ht="17" thickBot="1" x14ac:dyDescent="0.5">
      <c r="A6" s="13" t="str">
        <f>'input_priame dotácie'!A6</f>
        <v>Kompenzácie nepriamych nákladov CO2</v>
      </c>
      <c r="B6" s="10" t="str">
        <f>'input_priame dotácie'!B6</f>
        <v>Elektrina</v>
      </c>
      <c r="C6" s="18">
        <f>'input_priame dotácie'!C6*'fosílne palivá_energia'!B$4</f>
        <v>0</v>
      </c>
      <c r="D6" s="18">
        <f>'input_priame dotácie'!D6*'fosílne palivá_energia'!C$4</f>
        <v>0</v>
      </c>
      <c r="E6" s="18">
        <f>'input_priame dotácie'!E6*'fosílne palivá_energia'!D$4</f>
        <v>0</v>
      </c>
      <c r="F6" s="18">
        <f>'input_priame dotácie'!F6*'fosílne palivá_energia'!E$4</f>
        <v>0</v>
      </c>
      <c r="G6" s="18">
        <f>'input_priame dotácie'!G6*'fosílne palivá_energia'!F$4</f>
        <v>0</v>
      </c>
      <c r="H6" s="18">
        <f>'input_priame dotácie'!H6*'fosílne palivá_energia'!G$4</f>
        <v>1.9618326279052498</v>
      </c>
      <c r="I6" s="18">
        <f>'input_priame dotácie'!I6*'fosílne palivá_energia'!H$4</f>
        <v>2.0559765072689702</v>
      </c>
      <c r="J6" s="18">
        <f>'input_priame dotácie'!J6*'fosílne palivá_energia'!I$4</f>
        <v>1.3219884565257867</v>
      </c>
      <c r="K6" s="18">
        <f>'input_priame dotácie'!K6*'fosílne palivá_energia'!J$4</f>
        <v>0.88165909651068619</v>
      </c>
      <c r="L6" s="18">
        <f>'input_priame dotácie'!L6*'fosílne palivá_energia'!K$4</f>
        <v>2.3766445655569823</v>
      </c>
      <c r="M6" s="19">
        <f>'input_priame dotácie'!M6*'fosílne palivá_energia'!L$4</f>
        <v>1.8581054439228957</v>
      </c>
    </row>
    <row r="7" spans="1:15" ht="16.5" x14ac:dyDescent="0.45">
      <c r="A7" s="168" t="str">
        <f>'input_priame dotácie'!A7:A11</f>
        <v>Doplatok na KVET</v>
      </c>
      <c r="B7" s="14" t="str">
        <f>'input_priame dotácie'!B7</f>
        <v>HU</v>
      </c>
      <c r="C7" s="15">
        <f>'input_priame dotácie'!C7</f>
        <v>6.0224180299999999</v>
      </c>
      <c r="D7" s="15">
        <f>'input_priame dotácie'!D7</f>
        <v>5.0843514900000004</v>
      </c>
      <c r="E7" s="15">
        <f>'input_priame dotácie'!E7</f>
        <v>7.28590055</v>
      </c>
      <c r="F7" s="15">
        <f>'input_priame dotácie'!F7</f>
        <v>6.4110137800000002</v>
      </c>
      <c r="G7" s="15">
        <f>'input_priame dotácie'!G7</f>
        <v>8.04867241</v>
      </c>
      <c r="H7" s="15">
        <f>'input_priame dotácie'!H7</f>
        <v>9.6027704299999996</v>
      </c>
      <c r="I7" s="15">
        <f>'input_priame dotácie'!I7</f>
        <v>10.705244609999999</v>
      </c>
      <c r="J7" s="15">
        <f>'input_priame dotácie'!J7</f>
        <v>9.5908481600000002</v>
      </c>
      <c r="K7" s="15">
        <f>'input_priame dotácie'!K7</f>
        <v>7.4311572699999999</v>
      </c>
      <c r="L7" s="15">
        <f>'input_priame dotácie'!L7</f>
        <v>10.83491364</v>
      </c>
      <c r="M7" s="16">
        <f>'input_priame dotácie'!M7</f>
        <v>1.6587599799999999</v>
      </c>
    </row>
    <row r="8" spans="1:15" ht="16.5" x14ac:dyDescent="0.45">
      <c r="A8" s="169"/>
      <c r="B8" s="17" t="str">
        <f>'input_priame dotácie'!B8</f>
        <v>Vykurovací olej</v>
      </c>
      <c r="C8" s="18">
        <f>'input_priame dotácie'!C8</f>
        <v>2.4643000000000001E-4</v>
      </c>
      <c r="D8" s="90">
        <f>'input_priame dotácie'!D8</f>
        <v>0</v>
      </c>
      <c r="E8" s="90">
        <f>'input_priame dotácie'!E8</f>
        <v>0</v>
      </c>
      <c r="F8" s="90">
        <f>'input_priame dotácie'!F8</f>
        <v>0</v>
      </c>
      <c r="G8" s="90">
        <f>'input_priame dotácie'!G8</f>
        <v>0</v>
      </c>
      <c r="H8" s="90">
        <f>'input_priame dotácie'!H8</f>
        <v>0</v>
      </c>
      <c r="I8" s="18">
        <f>'input_priame dotácie'!I8</f>
        <v>0.33087632</v>
      </c>
      <c r="J8" s="18">
        <f>'input_priame dotácie'!J8</f>
        <v>0.32761657999999999</v>
      </c>
      <c r="K8" s="18">
        <f>'input_priame dotácie'!K8</f>
        <v>0.83354793914000003</v>
      </c>
      <c r="L8" s="18">
        <f>'input_priame dotácie'!L8</f>
        <v>1.0781124399999999</v>
      </c>
      <c r="M8" s="19">
        <f>'input_priame dotácie'!M8</f>
        <v>0.34768516999999999</v>
      </c>
    </row>
    <row r="9" spans="1:15" ht="16.5" x14ac:dyDescent="0.45">
      <c r="A9" s="169"/>
      <c r="B9" s="17" t="str">
        <f>'input_priame dotácie'!B9</f>
        <v>ZP</v>
      </c>
      <c r="C9" s="18">
        <f>'input_priame dotácie'!C9</f>
        <v>17.81582702</v>
      </c>
      <c r="D9" s="18">
        <f>'input_priame dotácie'!D9</f>
        <v>17.836662530000002</v>
      </c>
      <c r="E9" s="18">
        <f>'input_priame dotácie'!E9</f>
        <v>33.056661720000001</v>
      </c>
      <c r="F9" s="18">
        <f>'input_priame dotácie'!F9</f>
        <v>45.541944770000001</v>
      </c>
      <c r="G9" s="18">
        <f>'input_priame dotácie'!G9</f>
        <v>47.031854709999998</v>
      </c>
      <c r="H9" s="18">
        <f>'input_priame dotácie'!H9</f>
        <v>61.769205419999999</v>
      </c>
      <c r="I9" s="18">
        <f>'input_priame dotácie'!I9</f>
        <v>76.154975250000007</v>
      </c>
      <c r="J9" s="18">
        <f>'input_priame dotácie'!J9</f>
        <v>59.681074991602898</v>
      </c>
      <c r="K9" s="18">
        <f>'input_priame dotácie'!K9</f>
        <v>50.829232339947303</v>
      </c>
      <c r="L9" s="18">
        <f>'input_priame dotácie'!L9</f>
        <v>61.424190430000003</v>
      </c>
      <c r="M9" s="19">
        <f>'input_priame dotácie'!M9</f>
        <v>18.43240544</v>
      </c>
    </row>
    <row r="10" spans="1:15" ht="16.5" x14ac:dyDescent="0.45">
      <c r="A10" s="169"/>
      <c r="B10" s="17" t="str">
        <f>'input_priame dotácie'!B10</f>
        <v>ZP+ČU+Hutnícky plyn</v>
      </c>
      <c r="C10" s="18">
        <f>'input_priame dotácie'!C10</f>
        <v>0</v>
      </c>
      <c r="D10" s="18">
        <f>'input_priame dotácie'!D10</f>
        <v>0.17605589999999999</v>
      </c>
      <c r="E10" s="18">
        <f>'input_priame dotácie'!E10</f>
        <v>1.7562264299999999</v>
      </c>
      <c r="F10" s="18">
        <f>'input_priame dotácie'!F10</f>
        <v>4.3335976</v>
      </c>
      <c r="G10" s="18">
        <f>'input_priame dotácie'!G10</f>
        <v>4.8217364399999996</v>
      </c>
      <c r="H10" s="18">
        <f>'input_priame dotácie'!H10</f>
        <v>7.2860900600000003</v>
      </c>
      <c r="I10" s="18">
        <f>'input_priame dotácie'!I10</f>
        <v>12.004528369999999</v>
      </c>
      <c r="J10" s="18">
        <f>'input_priame dotácie'!J10</f>
        <v>14.540489942240001</v>
      </c>
      <c r="K10" s="18">
        <f>'input_priame dotácie'!K10</f>
        <v>8.2962611600000002</v>
      </c>
      <c r="L10" s="18">
        <f>'input_priame dotácie'!L10</f>
        <v>13.56294143</v>
      </c>
      <c r="M10" s="19">
        <f>'input_priame dotácie'!M10</f>
        <v>3.4331227700000002</v>
      </c>
    </row>
    <row r="11" spans="1:15" ht="17" thickBot="1" x14ac:dyDescent="0.5">
      <c r="A11" s="170"/>
      <c r="B11" s="20" t="str">
        <f>'input_priame dotácie'!B11</f>
        <v>ČU+ZP</v>
      </c>
      <c r="C11" s="21">
        <f>'input_priame dotácie'!C11</f>
        <v>6.1011932599999996</v>
      </c>
      <c r="D11" s="21">
        <f>'input_priame dotácie'!D11</f>
        <v>5.3264720299999997</v>
      </c>
      <c r="E11" s="21">
        <f>'input_priame dotácie'!E11</f>
        <v>8.7708989099999997</v>
      </c>
      <c r="F11" s="21">
        <f>'input_priame dotácie'!F11</f>
        <v>8.8656108699999994</v>
      </c>
      <c r="G11" s="21">
        <f>'input_priame dotácie'!G11</f>
        <v>5.6390883599999997</v>
      </c>
      <c r="H11" s="21">
        <f>'input_priame dotácie'!H11</f>
        <v>11.17292664</v>
      </c>
      <c r="I11" s="21">
        <f>'input_priame dotácie'!I11</f>
        <v>13.33578582</v>
      </c>
      <c r="J11" s="21">
        <f>'input_priame dotácie'!J11</f>
        <v>11.26899077</v>
      </c>
      <c r="K11" s="21">
        <f>'input_priame dotácie'!K11</f>
        <v>12.25720175</v>
      </c>
      <c r="L11" s="21">
        <f>'input_priame dotácie'!L11</f>
        <v>30.666999560000001</v>
      </c>
      <c r="M11" s="22">
        <f>'input_priame dotácie'!M11</f>
        <v>4.2208193600000001</v>
      </c>
    </row>
    <row r="13" spans="1:15" ht="15" thickBot="1" x14ac:dyDescent="0.4"/>
    <row r="14" spans="1:15" ht="16.5" x14ac:dyDescent="0.45">
      <c r="B14" s="2"/>
      <c r="C14" s="32">
        <f>C2</f>
        <v>2011</v>
      </c>
      <c r="D14" s="32">
        <f t="shared" ref="D14:M14" si="0">D2</f>
        <v>2012</v>
      </c>
      <c r="E14" s="32">
        <f t="shared" si="0"/>
        <v>2013</v>
      </c>
      <c r="F14" s="32">
        <f t="shared" si="0"/>
        <v>2014</v>
      </c>
      <c r="G14" s="32">
        <f t="shared" si="0"/>
        <v>2015</v>
      </c>
      <c r="H14" s="32">
        <f t="shared" si="0"/>
        <v>2016</v>
      </c>
      <c r="I14" s="32">
        <f t="shared" si="0"/>
        <v>2017</v>
      </c>
      <c r="J14" s="32">
        <f t="shared" si="0"/>
        <v>2018</v>
      </c>
      <c r="K14" s="32">
        <f t="shared" si="0"/>
        <v>2019</v>
      </c>
      <c r="L14" s="32">
        <f t="shared" si="0"/>
        <v>2020</v>
      </c>
      <c r="M14" s="33">
        <f t="shared" si="0"/>
        <v>2021</v>
      </c>
    </row>
    <row r="15" spans="1:15" ht="16.5" x14ac:dyDescent="0.45">
      <c r="B15" s="17" t="s">
        <v>17</v>
      </c>
      <c r="C15" s="28">
        <f>C3+C7</f>
        <v>76.652418029999993</v>
      </c>
      <c r="D15" s="28">
        <f t="shared" ref="D15:M15" si="1">D3+D7</f>
        <v>57.234351490000002</v>
      </c>
      <c r="E15" s="28">
        <f t="shared" si="1"/>
        <v>77.735900549999997</v>
      </c>
      <c r="F15" s="28">
        <f t="shared" si="1"/>
        <v>99.351013780000002</v>
      </c>
      <c r="G15" s="28">
        <f t="shared" si="1"/>
        <v>102.53867240999999</v>
      </c>
      <c r="H15" s="28">
        <f t="shared" si="1"/>
        <v>105.06277043</v>
      </c>
      <c r="I15" s="28">
        <f t="shared" si="1"/>
        <v>106.11524460999999</v>
      </c>
      <c r="J15" s="28">
        <f t="shared" si="1"/>
        <v>115.75068216</v>
      </c>
      <c r="K15" s="28">
        <f t="shared" si="1"/>
        <v>123.16896927000001</v>
      </c>
      <c r="L15" s="28">
        <f t="shared" si="1"/>
        <v>120.74291364</v>
      </c>
      <c r="M15" s="29">
        <f t="shared" si="1"/>
        <v>88.787224980000005</v>
      </c>
      <c r="N15" s="6"/>
      <c r="O15" s="97"/>
    </row>
    <row r="16" spans="1:15" ht="16.5" x14ac:dyDescent="0.45">
      <c r="B16" s="17" t="s">
        <v>19</v>
      </c>
      <c r="C16" s="28">
        <f>C4+C9</f>
        <v>17.81582702</v>
      </c>
      <c r="D16" s="28">
        <f t="shared" ref="D16:M16" si="2">D4+D9</f>
        <v>17.836662530000002</v>
      </c>
      <c r="E16" s="28">
        <f t="shared" si="2"/>
        <v>33.056661720000001</v>
      </c>
      <c r="F16" s="28">
        <f t="shared" si="2"/>
        <v>45.541944770000001</v>
      </c>
      <c r="G16" s="28">
        <f t="shared" si="2"/>
        <v>93.158769809999995</v>
      </c>
      <c r="H16" s="28">
        <f t="shared" si="2"/>
        <v>61.769205419999999</v>
      </c>
      <c r="I16" s="28">
        <f t="shared" si="2"/>
        <v>76.154975250000007</v>
      </c>
      <c r="J16" s="28">
        <f t="shared" si="2"/>
        <v>59.681074991602898</v>
      </c>
      <c r="K16" s="28">
        <f t="shared" si="2"/>
        <v>50.829232339947303</v>
      </c>
      <c r="L16" s="28">
        <f t="shared" si="2"/>
        <v>61.424190430000003</v>
      </c>
      <c r="M16" s="29">
        <f t="shared" si="2"/>
        <v>18.43240544</v>
      </c>
      <c r="N16" s="6"/>
      <c r="O16" s="97"/>
    </row>
    <row r="17" spans="2:15" ht="16.5" x14ac:dyDescent="0.45">
      <c r="B17" s="17" t="s">
        <v>18</v>
      </c>
      <c r="C17" s="28">
        <f>C5+C6</f>
        <v>0</v>
      </c>
      <c r="D17" s="28">
        <f t="shared" ref="D17:M17" si="3">D5+D6</f>
        <v>0</v>
      </c>
      <c r="E17" s="28">
        <f t="shared" si="3"/>
        <v>0</v>
      </c>
      <c r="F17" s="28">
        <f t="shared" si="3"/>
        <v>0</v>
      </c>
      <c r="G17" s="28">
        <f t="shared" si="3"/>
        <v>0</v>
      </c>
      <c r="H17" s="28">
        <f t="shared" si="3"/>
        <v>1.9618326279052498</v>
      </c>
      <c r="I17" s="28">
        <f t="shared" si="3"/>
        <v>2.0559765072689702</v>
      </c>
      <c r="J17" s="28">
        <f t="shared" si="3"/>
        <v>10.135244833364364</v>
      </c>
      <c r="K17" s="28">
        <f t="shared" si="3"/>
        <v>9.6651878454983979</v>
      </c>
      <c r="L17" s="28">
        <f t="shared" si="3"/>
        <v>11.01682785434096</v>
      </c>
      <c r="M17" s="29">
        <f t="shared" si="3"/>
        <v>10.233862573707055</v>
      </c>
      <c r="N17" s="6"/>
      <c r="O17" s="97"/>
    </row>
    <row r="18" spans="2:15" ht="17" thickBot="1" x14ac:dyDescent="0.5">
      <c r="B18" s="20" t="s">
        <v>26</v>
      </c>
      <c r="C18" s="30">
        <f>C8+C10+C11</f>
        <v>6.1014396899999994</v>
      </c>
      <c r="D18" s="30">
        <f t="shared" ref="D18:M18" si="4">D8+D10+D11</f>
        <v>5.5025279299999994</v>
      </c>
      <c r="E18" s="30">
        <f t="shared" si="4"/>
        <v>10.52712534</v>
      </c>
      <c r="F18" s="30">
        <f t="shared" si="4"/>
        <v>13.199208469999999</v>
      </c>
      <c r="G18" s="30">
        <f t="shared" si="4"/>
        <v>10.460824799999999</v>
      </c>
      <c r="H18" s="30">
        <f t="shared" si="4"/>
        <v>18.459016699999999</v>
      </c>
      <c r="I18" s="30">
        <f t="shared" si="4"/>
        <v>25.671190509999999</v>
      </c>
      <c r="J18" s="30">
        <f t="shared" si="4"/>
        <v>26.13709729224</v>
      </c>
      <c r="K18" s="30">
        <f t="shared" si="4"/>
        <v>21.387010849140001</v>
      </c>
      <c r="L18" s="30">
        <f t="shared" si="4"/>
        <v>45.308053430000001</v>
      </c>
      <c r="M18" s="31">
        <f t="shared" si="4"/>
        <v>8.0016273000000009</v>
      </c>
      <c r="N18" s="6"/>
      <c r="O18" s="97"/>
    </row>
    <row r="19" spans="2:15" ht="17" thickBot="1" x14ac:dyDescent="0.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2:15" ht="16.5" x14ac:dyDescent="0.45">
      <c r="B20" s="14"/>
      <c r="C20" s="32">
        <f>C2</f>
        <v>2011</v>
      </c>
      <c r="D20" s="32">
        <f t="shared" ref="D20:M20" si="5">D2</f>
        <v>2012</v>
      </c>
      <c r="E20" s="32">
        <f t="shared" si="5"/>
        <v>2013</v>
      </c>
      <c r="F20" s="32">
        <f t="shared" si="5"/>
        <v>2014</v>
      </c>
      <c r="G20" s="32">
        <f t="shared" si="5"/>
        <v>2015</v>
      </c>
      <c r="H20" s="32">
        <f t="shared" si="5"/>
        <v>2016</v>
      </c>
      <c r="I20" s="32">
        <f t="shared" si="5"/>
        <v>2017</v>
      </c>
      <c r="J20" s="32">
        <f t="shared" si="5"/>
        <v>2018</v>
      </c>
      <c r="K20" s="32">
        <f t="shared" si="5"/>
        <v>2019</v>
      </c>
      <c r="L20" s="32">
        <f t="shared" si="5"/>
        <v>2020</v>
      </c>
      <c r="M20" s="33">
        <f t="shared" si="5"/>
        <v>2021</v>
      </c>
      <c r="N20" s="6"/>
      <c r="O20" s="97"/>
    </row>
    <row r="21" spans="2:15" ht="16.5" x14ac:dyDescent="0.45">
      <c r="B21" s="17" t="s">
        <v>20</v>
      </c>
      <c r="C21" s="28">
        <f>C3+(SUM(C7:C11))</f>
        <v>100.56968474</v>
      </c>
      <c r="D21" s="28">
        <f t="shared" ref="D21:M21" si="6">D3+(SUM(D7:D11))</f>
        <v>80.573541949999992</v>
      </c>
      <c r="E21" s="28">
        <f t="shared" si="6"/>
        <v>121.31968761</v>
      </c>
      <c r="F21" s="28">
        <f t="shared" si="6"/>
        <v>158.09216701999998</v>
      </c>
      <c r="G21" s="28">
        <f t="shared" si="6"/>
        <v>160.03135191999999</v>
      </c>
      <c r="H21" s="28">
        <f t="shared" si="6"/>
        <v>185.29099255</v>
      </c>
      <c r="I21" s="28">
        <f t="shared" si="6"/>
        <v>207.94141037</v>
      </c>
      <c r="J21" s="28">
        <f t="shared" si="6"/>
        <v>201.56885444384289</v>
      </c>
      <c r="K21" s="28">
        <f t="shared" si="6"/>
        <v>195.38521245908731</v>
      </c>
      <c r="L21" s="28">
        <f t="shared" si="6"/>
        <v>227.47515750000002</v>
      </c>
      <c r="M21" s="29">
        <f t="shared" si="6"/>
        <v>115.22125772000001</v>
      </c>
      <c r="N21" s="6"/>
      <c r="O21" s="97"/>
    </row>
    <row r="22" spans="2:15" ht="16.5" x14ac:dyDescent="0.45">
      <c r="B22" s="17" t="s">
        <v>21</v>
      </c>
      <c r="C22" s="28">
        <f>C4</f>
        <v>0</v>
      </c>
      <c r="D22" s="28">
        <f t="shared" ref="D22:M22" si="7">D4</f>
        <v>0</v>
      </c>
      <c r="E22" s="28">
        <f t="shared" si="7"/>
        <v>0</v>
      </c>
      <c r="F22" s="28">
        <f t="shared" si="7"/>
        <v>0</v>
      </c>
      <c r="G22" s="28">
        <f t="shared" si="7"/>
        <v>46.126915099999998</v>
      </c>
      <c r="H22" s="28">
        <f t="shared" si="7"/>
        <v>0</v>
      </c>
      <c r="I22" s="28">
        <f t="shared" si="7"/>
        <v>0</v>
      </c>
      <c r="J22" s="28">
        <f t="shared" si="7"/>
        <v>0</v>
      </c>
      <c r="K22" s="28">
        <f t="shared" si="7"/>
        <v>0</v>
      </c>
      <c r="L22" s="28">
        <f t="shared" si="7"/>
        <v>0</v>
      </c>
      <c r="M22" s="29">
        <f t="shared" si="7"/>
        <v>0</v>
      </c>
      <c r="N22" s="6"/>
    </row>
    <row r="23" spans="2:15" ht="17" thickBot="1" x14ac:dyDescent="0.5">
      <c r="B23" s="20" t="s">
        <v>22</v>
      </c>
      <c r="C23" s="30">
        <f>C5+C6</f>
        <v>0</v>
      </c>
      <c r="D23" s="30">
        <f t="shared" ref="D23:M23" si="8">D5+D6</f>
        <v>0</v>
      </c>
      <c r="E23" s="30">
        <f t="shared" si="8"/>
        <v>0</v>
      </c>
      <c r="F23" s="30">
        <f t="shared" si="8"/>
        <v>0</v>
      </c>
      <c r="G23" s="30">
        <f t="shared" si="8"/>
        <v>0</v>
      </c>
      <c r="H23" s="30">
        <f t="shared" si="8"/>
        <v>1.9618326279052498</v>
      </c>
      <c r="I23" s="30">
        <f t="shared" si="8"/>
        <v>2.0559765072689702</v>
      </c>
      <c r="J23" s="30">
        <f t="shared" si="8"/>
        <v>10.135244833364364</v>
      </c>
      <c r="K23" s="30">
        <f t="shared" si="8"/>
        <v>9.6651878454983979</v>
      </c>
      <c r="L23" s="30">
        <f t="shared" si="8"/>
        <v>11.01682785434096</v>
      </c>
      <c r="M23" s="31">
        <f t="shared" si="8"/>
        <v>10.233862573707055</v>
      </c>
      <c r="N23" s="6"/>
    </row>
  </sheetData>
  <mergeCells count="1">
    <mergeCell ref="A7:A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296FF"/>
  </sheetPr>
  <dimension ref="A1:M27"/>
  <sheetViews>
    <sheetView topLeftCell="A22" zoomScale="90" zoomScaleNormal="90" workbookViewId="0">
      <selection activeCell="C14" sqref="C14"/>
    </sheetView>
  </sheetViews>
  <sheetFormatPr defaultRowHeight="14.5" x14ac:dyDescent="0.35"/>
  <cols>
    <col min="1" max="1" width="30.81640625" bestFit="1" customWidth="1"/>
    <col min="2" max="2" width="17.453125" customWidth="1"/>
  </cols>
  <sheetData>
    <row r="1" spans="1:13" ht="15" thickBot="1" x14ac:dyDescent="0.4"/>
    <row r="2" spans="1:13" ht="17" thickBot="1" x14ac:dyDescent="0.5">
      <c r="A2" s="9"/>
      <c r="B2" s="9"/>
      <c r="C2" s="15">
        <v>2011</v>
      </c>
      <c r="D2" s="15">
        <v>2012</v>
      </c>
      <c r="E2" s="15">
        <v>2013</v>
      </c>
      <c r="F2" s="15">
        <v>2014</v>
      </c>
      <c r="G2" s="15">
        <v>2015</v>
      </c>
      <c r="H2" s="15">
        <v>2016</v>
      </c>
      <c r="I2" s="15">
        <v>2017</v>
      </c>
      <c r="J2" s="15">
        <v>2018</v>
      </c>
      <c r="K2" s="15">
        <v>2019</v>
      </c>
      <c r="L2" s="15">
        <v>2020</v>
      </c>
      <c r="M2" s="16">
        <v>2021</v>
      </c>
    </row>
    <row r="3" spans="1:13" ht="17" thickBot="1" x14ac:dyDescent="0.5">
      <c r="A3" s="23" t="str">
        <f>'input_daňové výdavky'!A3</f>
        <v>Znížená sadzba za vydobyté nerasty</v>
      </c>
      <c r="B3" s="9" t="str">
        <f>'input_daňové výdavky'!B3</f>
        <v>Uhlie</v>
      </c>
      <c r="C3" s="15"/>
      <c r="D3" s="15"/>
      <c r="E3" s="15"/>
      <c r="F3" s="15"/>
      <c r="G3" s="15"/>
      <c r="H3" s="15">
        <v>1.5066766300000001</v>
      </c>
      <c r="I3" s="15">
        <v>1.470828</v>
      </c>
      <c r="J3" s="15">
        <v>1.4018010000000001</v>
      </c>
      <c r="K3" s="15">
        <v>1.4047460000000001</v>
      </c>
      <c r="L3" s="15">
        <v>1.1476379999999999</v>
      </c>
      <c r="M3" s="16">
        <v>0.19076832291688506</v>
      </c>
    </row>
    <row r="4" spans="1:13" ht="16.5" x14ac:dyDescent="0.45">
      <c r="A4" s="165" t="str">
        <f>'input_daňové výdavky'!A4</f>
        <v>Daň z uhlia</v>
      </c>
      <c r="B4" s="10" t="s">
        <v>17</v>
      </c>
      <c r="C4" s="38">
        <f>'input_daňové výdavky'!C12</f>
        <v>1.5315208199999998E-2</v>
      </c>
      <c r="D4" s="38">
        <f>'input_daňové výdavky'!D12</f>
        <v>1.92881502E-2</v>
      </c>
      <c r="E4" s="38">
        <f>'input_daňové výdavky'!E12</f>
        <v>3.4960721399999985E-2</v>
      </c>
      <c r="F4" s="38">
        <f>'input_daňové výdavky'!F12</f>
        <v>3.5845898399999999E-2</v>
      </c>
      <c r="G4" s="38">
        <f>'input_daňové výdavky'!G12</f>
        <v>3.2976799199999997E-2</v>
      </c>
      <c r="H4" s="38">
        <f>'input_daňové výdavky'!H12</f>
        <v>3.6702826200000004E-2</v>
      </c>
      <c r="I4" s="38">
        <f>'input_daňové výdavky'!I12</f>
        <v>3.7378682999999996E-2</v>
      </c>
      <c r="J4" s="38">
        <f>'input_daňové výdavky'!J12</f>
        <v>2.8976032799999996E-2</v>
      </c>
      <c r="K4" s="38">
        <f>'input_daňové výdavky'!K12</f>
        <v>2.14857468E-2</v>
      </c>
      <c r="L4" s="38">
        <f>'input_daňové výdavky'!L12</f>
        <v>2.1241486799999997E-2</v>
      </c>
      <c r="M4" s="39">
        <f>'input_daňové výdavky'!M12</f>
        <v>2.52233496E-2</v>
      </c>
    </row>
    <row r="5" spans="1:13" ht="16.5" x14ac:dyDescent="0.45">
      <c r="A5" s="166"/>
      <c r="B5" s="10" t="s">
        <v>17</v>
      </c>
      <c r="C5" s="38">
        <f>'input_daňové výdavky'!C7+'input_daňové výdavky'!C8</f>
        <v>31.688444838599992</v>
      </c>
      <c r="D5" s="38">
        <f>'input_daňové výdavky'!D7+'input_daňové výdavky'!D8</f>
        <v>35.288922304800003</v>
      </c>
      <c r="E5" s="38">
        <f>'input_daňové výdavky'!E7+'input_daňové výdavky'!E8</f>
        <v>34.463747136599999</v>
      </c>
      <c r="F5" s="38">
        <f>'input_daňové výdavky'!F7+'input_daňové výdavky'!F8</f>
        <v>26.071275144599998</v>
      </c>
      <c r="G5" s="38">
        <f>'input_daňové výdavky'!G7+'input_daňové výdavky'!G8</f>
        <v>26.338299114599998</v>
      </c>
      <c r="H5" s="38">
        <f>'input_daňové výdavky'!H7+'input_daňové výdavky'!H8</f>
        <v>23.7751266438</v>
      </c>
      <c r="I5" s="38">
        <f>'input_daňové výdavky'!I7+'input_daňové výdavky'!I8</f>
        <v>20.002720723199996</v>
      </c>
      <c r="J5" s="38">
        <f>'input_daňové výdavky'!J7+'input_daňové výdavky'!J8</f>
        <v>25.528079561400002</v>
      </c>
      <c r="K5" s="38">
        <f>'input_daňové výdavky'!K7+'input_daňové výdavky'!K8</f>
        <v>20.707341793200001</v>
      </c>
      <c r="L5" s="38">
        <f>'input_daňové výdavky'!L7+'input_daňové výdavky'!L8</f>
        <v>15.376027028399999</v>
      </c>
      <c r="M5" s="39">
        <f>'input_daňové výdavky'!M7+'input_daňové výdavky'!M8</f>
        <v>15.082056507599999</v>
      </c>
    </row>
    <row r="6" spans="1:13" ht="16.5" x14ac:dyDescent="0.45">
      <c r="A6" s="166"/>
      <c r="B6" s="10" t="s">
        <v>17</v>
      </c>
      <c r="C6" s="38">
        <f>'input_daňové výdavky'!C9+'input_daňové výdavky'!C4+'input_daňové výdavky'!C5+'input_daňové výdavky'!C6</f>
        <v>2.3381025983999995</v>
      </c>
      <c r="D6" s="38">
        <f>'input_daňové výdavky'!D9+'input_daňové výdavky'!D4+'input_daňové výdavky'!D5+'input_daňové výdavky'!D6</f>
        <v>45.509333335199997</v>
      </c>
      <c r="E6" s="38">
        <f>'input_daňové výdavky'!E9+'input_daňové výdavky'!E4+'input_daňové výdavky'!E5+'input_daňové výdavky'!E6</f>
        <v>45.5871696516</v>
      </c>
      <c r="F6" s="38">
        <f>'input_daňové výdavky'!F9+'input_daňové výdavky'!F4+'input_daňové výdavky'!F5+'input_daňové výdavky'!F6</f>
        <v>46.137050206199994</v>
      </c>
      <c r="G6" s="38">
        <f>'input_daňové výdavky'!G9+'input_daňové výdavky'!G4+'input_daňové výdavky'!G5+'input_daňové výdavky'!G6</f>
        <v>45.510573751200006</v>
      </c>
      <c r="H6" s="38">
        <f>'input_daňové výdavky'!H9+'input_daňové výdavky'!H4+'input_daňové výdavky'!H5+'input_daňové výdavky'!H6</f>
        <v>46.7708767632</v>
      </c>
      <c r="I6" s="38">
        <f>'input_daňové výdavky'!I9+'input_daňové výdavky'!I4+'input_daňové výdavky'!I5+'input_daňové výdavky'!I6</f>
        <v>46.742548019399997</v>
      </c>
      <c r="J6" s="38">
        <f>'input_daňové výdavky'!J9+'input_daňové výdavky'!J4+'input_daňové výdavky'!J5+'input_daňové výdavky'!J6</f>
        <v>46.717964843399997</v>
      </c>
      <c r="K6" s="38">
        <f>'input_daňové výdavky'!K9+'input_daňové výdavky'!K4+'input_daňové výdavky'!K5+'input_daňové výdavky'!K6</f>
        <v>39.232170466199996</v>
      </c>
      <c r="L6" s="38">
        <f>'input_daňové výdavky'!L9+'input_daňové výdavky'!L4+'input_daňové výdavky'!L5+'input_daňové výdavky'!L6</f>
        <v>33.560517198599996</v>
      </c>
      <c r="M6" s="39">
        <f>'input_daňové výdavky'!M9+'input_daňové výdavky'!M4+'input_daňové výdavky'!M5+'input_daňové výdavky'!M6</f>
        <v>46.393949493000001</v>
      </c>
    </row>
    <row r="7" spans="1:13" ht="17" thickBot="1" x14ac:dyDescent="0.5">
      <c r="A7" s="167"/>
      <c r="B7" s="13" t="s">
        <v>17</v>
      </c>
      <c r="C7" s="40">
        <f>'input_daňové výdavky'!C10+'input_daňové výdavky'!C11</f>
        <v>1.4203394028000011</v>
      </c>
      <c r="D7" s="40">
        <f>'input_daňové výdavky'!D10+'input_daňové výdavky'!D11</f>
        <v>1.5657006527999999</v>
      </c>
      <c r="E7" s="40">
        <f>'input_daňové výdavky'!E10+'input_daňové výdavky'!E11</f>
        <v>1.5551951364000003</v>
      </c>
      <c r="F7" s="40">
        <f>'input_daňové výdavky'!F10+'input_daňové výdavky'!F11</f>
        <v>1.0940781347999997</v>
      </c>
      <c r="G7" s="40">
        <f>'input_daňové výdavky'!G10+'input_daňové výdavky'!G11</f>
        <v>1.1931155819999997</v>
      </c>
      <c r="H7" s="40">
        <f>'input_daňové výdavky'!H10+'input_daňové výdavky'!H11</f>
        <v>1.1379135653999999</v>
      </c>
      <c r="I7" s="40">
        <f>'input_daňové výdavky'!I10+'input_daňové výdavky'!I11</f>
        <v>1.3997579489999996</v>
      </c>
      <c r="J7" s="40">
        <f>'input_daňové výdavky'!J10+'input_daňové výdavky'!J11</f>
        <v>1.1502545363999999</v>
      </c>
      <c r="K7" s="40">
        <f>'input_daňové výdavky'!K10+'input_daňové výdavky'!K11</f>
        <v>0.9836507376000001</v>
      </c>
      <c r="L7" s="40">
        <f>'input_daňové výdavky'!L10+'input_daňové výdavky'!L11</f>
        <v>0.84630726899999986</v>
      </c>
      <c r="M7" s="41">
        <f>'input_daňové výdavky'!M10+'input_daňové výdavky'!M11</f>
        <v>0.91443817979999975</v>
      </c>
    </row>
    <row r="8" spans="1:13" ht="16.5" x14ac:dyDescent="0.45">
      <c r="A8" s="165" t="str">
        <f>'input_daňové výdavky'!A13</f>
        <v>Daň zo zemného plynu</v>
      </c>
      <c r="B8" s="9" t="s">
        <v>19</v>
      </c>
      <c r="C8" s="15">
        <f>'input_daňové výdavky'!C17</f>
        <v>1.9799739854400003</v>
      </c>
      <c r="D8" s="15">
        <f>'input_daňové výdavky'!D17</f>
        <v>1.2373963958400001</v>
      </c>
      <c r="E8" s="15">
        <f>'input_daňové výdavky'!E17</f>
        <v>0.30046749876000001</v>
      </c>
      <c r="F8" s="15">
        <f>'input_daňové výdavky'!F17</f>
        <v>1.9025063639999999E-2</v>
      </c>
      <c r="G8" s="15">
        <f>'input_daňové výdavky'!G17</f>
        <v>1.7969674799999998E-2</v>
      </c>
      <c r="H8" s="15">
        <f>'input_daňové výdavky'!H17</f>
        <v>3.8076390000000002E-3</v>
      </c>
      <c r="I8" s="15">
        <f>'input_daňové výdavky'!I17</f>
        <v>0.52419291408000002</v>
      </c>
      <c r="J8" s="15">
        <f>'input_daňové výdavky'!J17</f>
        <v>1.8887736186000001</v>
      </c>
      <c r="K8" s="15">
        <f>'input_daňové výdavky'!K17</f>
        <v>4.9382768714400012</v>
      </c>
      <c r="L8" s="15">
        <f>'input_daňové výdavky'!L17</f>
        <v>5.9826776512800004</v>
      </c>
      <c r="M8" s="16">
        <f>'input_daňové výdavky'!M17</f>
        <v>7.5050310442799999</v>
      </c>
    </row>
    <row r="9" spans="1:13" ht="16.5" x14ac:dyDescent="0.45">
      <c r="A9" s="166"/>
      <c r="B9" s="10" t="s">
        <v>19</v>
      </c>
      <c r="C9" s="18">
        <f>'input_daňové výdavky'!C13+'input_daňové výdavky'!C14+'input_daňové výdavky'!C15+'input_daňové výdavky'!C19</f>
        <v>22.267266669120005</v>
      </c>
      <c r="D9" s="18">
        <f>'input_daňové výdavky'!D13+'input_daňové výdavky'!D14+'input_daňové výdavky'!D15+'input_daňové výdavky'!D19</f>
        <v>25.2484159686</v>
      </c>
      <c r="E9" s="18">
        <f>'input_daňové výdavky'!E13+'input_daňové výdavky'!E14+'input_daňové výdavky'!E15+'input_daňové výdavky'!E19</f>
        <v>27.313591481880003</v>
      </c>
      <c r="F9" s="18">
        <f>'input_daňové výdavky'!F13+'input_daňové výdavky'!F14+'input_daňové výdavky'!F15+'input_daňové výdavky'!F19</f>
        <v>21.72884084316</v>
      </c>
      <c r="G9" s="18">
        <f>'input_daňové výdavky'!G13+'input_daňové výdavky'!G14+'input_daňové výdavky'!G15+'input_daňové výdavky'!G19</f>
        <v>23.653122705960001</v>
      </c>
      <c r="H9" s="18">
        <f>'input_daňové výdavky'!H13+'input_daňové výdavky'!H14+'input_daňové výdavky'!H15+'input_daňové výdavky'!H19</f>
        <v>25.70218499904</v>
      </c>
      <c r="I9" s="18">
        <f>'input_daňové výdavky'!I13+'input_daňové výdavky'!I14+'input_daňové výdavky'!I15+'input_daňové výdavky'!I19</f>
        <v>25.000974659760004</v>
      </c>
      <c r="J9" s="18">
        <f>'input_daňové výdavky'!J13+'input_daňové výdavky'!J14+'input_daňové výdavky'!J15+'input_daňové výdavky'!J19</f>
        <v>27.443891992440001</v>
      </c>
      <c r="K9" s="18">
        <f>'input_daňové výdavky'!K13+'input_daňové výdavky'!K14+'input_daňové výdavky'!K15+'input_daňové výdavky'!K19</f>
        <v>25.635373593720001</v>
      </c>
      <c r="L9" s="18">
        <f>'input_daňové výdavky'!L13+'input_daňové výdavky'!L14+'input_daňové výdavky'!L15+'input_daňové výdavky'!L19</f>
        <v>24.328011894120003</v>
      </c>
      <c r="M9" s="19">
        <f>'input_daňové výdavky'!M13+'input_daňové výdavky'!M14+'input_daňové výdavky'!M15+'input_daňové výdavky'!M19</f>
        <v>25.158137198040002</v>
      </c>
    </row>
    <row r="10" spans="1:13" ht="16.5" x14ac:dyDescent="0.45">
      <c r="A10" s="166"/>
      <c r="B10" s="10" t="s">
        <v>19</v>
      </c>
      <c r="C10" s="18">
        <f>'input_daňové výdavky'!C18+'input_daňové výdavky'!C20</f>
        <v>24.696502094879996</v>
      </c>
      <c r="D10" s="18">
        <f>'input_daňové výdavky'!D18+'input_daňové výdavky'!D20</f>
        <v>18.324704645280001</v>
      </c>
      <c r="E10" s="18">
        <f>'input_daňové výdavky'!E18+'input_daňové výdavky'!E20</f>
        <v>17.230223039040002</v>
      </c>
      <c r="F10" s="18">
        <f>'input_daňové výdavky'!F18+'input_daňové výdavky'!F20</f>
        <v>14.34553167168</v>
      </c>
      <c r="G10" s="18">
        <f>'input_daňové výdavky'!G18+'input_daňové výdavky'!G20</f>
        <v>15.864359756520003</v>
      </c>
      <c r="H10" s="18">
        <f>'input_daňové výdavky'!H18+'input_daňové výdavky'!H20</f>
        <v>18.059792914679999</v>
      </c>
      <c r="I10" s="18">
        <f>'input_daňové výdavky'!I18+'input_daňové výdavky'!I20</f>
        <v>21.660662972520004</v>
      </c>
      <c r="J10" s="18">
        <f>'input_daňové výdavky'!J18+'input_daňové výdavky'!J20</f>
        <v>20.029561085159997</v>
      </c>
      <c r="K10" s="18">
        <f>'input_daňové výdavky'!K18+'input_daňové výdavky'!K20</f>
        <v>24.853462228320002</v>
      </c>
      <c r="L10" s="18">
        <f>'input_daňové výdavky'!L18+'input_daňové výdavky'!L20</f>
        <v>19.385488339799998</v>
      </c>
      <c r="M10" s="19">
        <f>'input_daňové výdavky'!M18+'input_daňové výdavky'!M20</f>
        <v>22.434458391840003</v>
      </c>
    </row>
    <row r="11" spans="1:13" ht="17" thickBot="1" x14ac:dyDescent="0.5">
      <c r="A11" s="167"/>
      <c r="B11" s="13" t="s">
        <v>19</v>
      </c>
      <c r="C11" s="21">
        <f>'input_daňové výdavky'!C16</f>
        <v>5.4693323506800011</v>
      </c>
      <c r="D11" s="21">
        <f>'input_daňové výdavky'!D16</f>
        <v>6.8339798696400011</v>
      </c>
      <c r="E11" s="21">
        <f>'input_daňové výdavky'!E16</f>
        <v>6.1834849652400008</v>
      </c>
      <c r="F11" s="21">
        <f>'input_daňové výdavky'!F16</f>
        <v>6.8602476478800014</v>
      </c>
      <c r="G11" s="21">
        <f>'input_daňové výdavky'!G16</f>
        <v>7.1269483692</v>
      </c>
      <c r="H11" s="21">
        <f>'input_daňové výdavky'!H16</f>
        <v>6.67066375932</v>
      </c>
      <c r="I11" s="21">
        <f>'input_daňové výdavky'!I16</f>
        <v>6.0631481143199997</v>
      </c>
      <c r="J11" s="21">
        <f>'input_daňové výdavky'!J16</f>
        <v>5.6692843257600005</v>
      </c>
      <c r="K11" s="21">
        <f>'input_daňové výdavky'!K16</f>
        <v>6.2557643689200004</v>
      </c>
      <c r="L11" s="21">
        <f>'input_daňové výdavky'!L16</f>
        <v>7.508238309000002</v>
      </c>
      <c r="M11" s="22">
        <f>'input_daňové výdavky'!M16</f>
        <v>7.4775777212400003</v>
      </c>
    </row>
    <row r="12" spans="1:13" ht="16.5" x14ac:dyDescent="0.45">
      <c r="A12" s="165" t="s">
        <v>77</v>
      </c>
      <c r="B12" s="9" t="s">
        <v>18</v>
      </c>
      <c r="C12" s="15">
        <f>('input_daňové výdavky'!C21+'input_daňové výdavky'!C22+'input_daňové výdavky'!C23)*('fosílne palivá_energia'!B4)</f>
        <v>1.6448852051730225</v>
      </c>
      <c r="D12" s="15">
        <f>('input_daňové výdavky'!D21+'input_daňové výdavky'!D22+'input_daňové výdavky'!D23)*('fosílne palivá_energia'!C4)</f>
        <v>2.16300698283223</v>
      </c>
      <c r="E12" s="15">
        <f>('input_daňové výdavky'!E21+'input_daňové výdavky'!E22+'input_daňové výdavky'!E23)*('fosílne palivá_energia'!D4)</f>
        <v>1.7656944048185739</v>
      </c>
      <c r="F12" s="15">
        <f>('input_daňové výdavky'!F21+'input_daňové výdavky'!F22+'input_daňové výdavky'!F23)*('fosílne palivá_energia'!E4)</f>
        <v>0.94728809683457393</v>
      </c>
      <c r="G12" s="15">
        <f>('input_daňové výdavky'!G21+'input_daňové výdavky'!G22+'input_daňové výdavky'!G23)*('fosílne palivá_energia'!F4)</f>
        <v>0.93888324238889687</v>
      </c>
      <c r="H12" s="15">
        <f>('input_daňové výdavky'!H21+'input_daňové výdavky'!H22+'input_daňové výdavky'!H23)*('fosílne palivá_energia'!G4)</f>
        <v>0.99538073384190673</v>
      </c>
      <c r="I12" s="15">
        <f>('input_daňové výdavky'!I21+'input_daňové výdavky'!I22+'input_daňové výdavky'!I23)*('fosílne palivá_energia'!H4)</f>
        <v>1.030248870817656</v>
      </c>
      <c r="J12" s="15">
        <f>('input_daňové výdavky'!J21+'input_daňové výdavky'!J22+'input_daňové výdavky'!J23)*('fosílne palivá_energia'!I4)</f>
        <v>1.0357239967989977</v>
      </c>
      <c r="K12" s="15">
        <f>('input_daňové výdavky'!K21+'input_daňové výdavky'!K22+'input_daňové výdavky'!K23)*('fosílne palivá_energia'!J4)</f>
        <v>0.98702022250748911</v>
      </c>
      <c r="L12" s="15">
        <f>('input_daňové výdavky'!L21+'input_daňové výdavky'!L22+'input_daňové výdavky'!L23)*('fosílne palivá_energia'!K4)</f>
        <v>1.0473397846644497</v>
      </c>
      <c r="M12" s="16">
        <f>('input_daňové výdavky'!M21+'input_daňové výdavky'!M22+'input_daňové výdavky'!M23)*('fosílne palivá_energia'!L4)</f>
        <v>1.2458423948735606</v>
      </c>
    </row>
    <row r="13" spans="1:13" ht="16.5" x14ac:dyDescent="0.45">
      <c r="A13" s="166"/>
      <c r="B13" s="10" t="s">
        <v>18</v>
      </c>
      <c r="C13" s="18">
        <f>('input_daňové výdavky'!C25+'input_daňové výdavky'!C26+'input_daňové výdavky'!C28+'input_daňové výdavky'!C24)*('fosílne palivá_energia'!B4)</f>
        <v>0.78031789145336616</v>
      </c>
      <c r="D13" s="18">
        <f>('input_daňové výdavky'!D25+'input_daňové výdavky'!D26+'input_daňové výdavky'!D28+'input_daňové výdavky'!D24)*('fosílne palivá_energia'!C4)</f>
        <v>0.62290916614833369</v>
      </c>
      <c r="E13" s="18">
        <f>('input_daňové výdavky'!E25+'input_daňové výdavky'!E26+'input_daňové výdavky'!E28+'input_daňové výdavky'!E24)*('fosílne palivá_energia'!D4)</f>
        <v>0.73640303398892748</v>
      </c>
      <c r="F13" s="18">
        <f>('input_daňové výdavky'!F25+'input_daňové výdavky'!F26+'input_daňové výdavky'!F28+'input_daňové výdavky'!F24)*('fosílne palivá_energia'!E4)</f>
        <v>0.44472128541831607</v>
      </c>
      <c r="G13" s="18">
        <f>('input_daňové výdavky'!G25+'input_daňové výdavky'!G26+'input_daňové výdavky'!G28+'input_daňové výdavky'!G24)*('fosílne palivá_energia'!F4)</f>
        <v>0.44813607922049326</v>
      </c>
      <c r="H13" s="18">
        <f>('input_daňové výdavky'!H25+'input_daňové výdavky'!H26+'input_daňové výdavky'!H28+'input_daňové výdavky'!H24)*('fosílne palivá_energia'!G4)</f>
        <v>0.43513775447176656</v>
      </c>
      <c r="I13" s="18">
        <f>('input_daňové výdavky'!I25+'input_daňové výdavky'!I26+'input_daňové výdavky'!I28+'input_daňové výdavky'!I24)*('fosílne palivá_energia'!H4)</f>
        <v>0.46538511266408883</v>
      </c>
      <c r="J13" s="18">
        <f>('input_daňové výdavky'!J25+'input_daňové výdavky'!J26+'input_daňové výdavky'!J28+'input_daňové výdavky'!J24)*('fosílne palivá_energia'!I4)</f>
        <v>0.47095606971563131</v>
      </c>
      <c r="K13" s="18">
        <f>('input_daňové výdavky'!K25+'input_daňové výdavky'!K26+'input_daňové výdavky'!K28+'input_daňové výdavky'!K24)*('fosílne palivá_energia'!J4)</f>
        <v>0.43978125185135736</v>
      </c>
      <c r="L13" s="18">
        <f>('input_daňové výdavky'!L25+'input_daňové výdavky'!L26+'input_daňové výdavky'!L28+'input_daňové výdavky'!L24)*('fosílne palivá_energia'!K4)</f>
        <v>0.51889039218638799</v>
      </c>
      <c r="M13" s="19">
        <f>('input_daňové výdavky'!M25+'input_daňové výdavky'!M26+'input_daňové výdavky'!M28+'input_daňové výdavky'!M24)*('fosílne palivá_energia'!L4)</f>
        <v>0.49389466325873027</v>
      </c>
    </row>
    <row r="14" spans="1:13" ht="17" thickBot="1" x14ac:dyDescent="0.5">
      <c r="A14" s="167"/>
      <c r="B14" s="13" t="s">
        <v>18</v>
      </c>
      <c r="C14" s="21">
        <f>('input_daňové výdavky'!C27+'input_daňové výdavky'!C29)*('fosílne palivá_energia'!B4)</f>
        <v>1.3652971241342919</v>
      </c>
      <c r="D14" s="21">
        <f>('input_daňové výdavky'!D27+'input_daňové výdavky'!D29)*('fosílne palivá_energia'!C4)</f>
        <v>1.3755228426963737</v>
      </c>
      <c r="E14" s="21">
        <f>('input_daňové výdavky'!E27+'input_daňové výdavky'!E29)*('fosílne palivá_energia'!D4)</f>
        <v>1.2123479145603504</v>
      </c>
      <c r="F14" s="21">
        <f>('input_daňové výdavky'!F27+'input_daňové výdavky'!F29)*('fosílne palivá_energia'!E4)</f>
        <v>1.03664945993362</v>
      </c>
      <c r="G14" s="21">
        <f>('input_daňové výdavky'!G27+'input_daňové výdavky'!G29)*('fosílne palivá_energia'!F4)</f>
        <v>1.0838163392950637</v>
      </c>
      <c r="H14" s="21">
        <f>('input_daňové výdavky'!H27+'input_daňové výdavky'!H29)*('fosílne palivá_energia'!G4)</f>
        <v>1.2190858728524483</v>
      </c>
      <c r="I14" s="21">
        <f>('input_daňové výdavky'!I27+'input_daňové výdavky'!I29)*('fosílne palivá_energia'!H4)</f>
        <v>1.4383474045254165</v>
      </c>
      <c r="J14" s="21">
        <f>('input_daňové výdavky'!J27+'input_daňové výdavky'!J29)*('fosílne palivá_energia'!I4)</f>
        <v>1.6422681846087317</v>
      </c>
      <c r="K14" s="21">
        <f>('input_daňové výdavky'!K27+'input_daňové výdavky'!K29)*('fosílne palivá_energia'!J4)</f>
        <v>1.6931872407628181</v>
      </c>
      <c r="L14" s="21">
        <f>('input_daňové výdavky'!L27+'input_daňové výdavky'!L29)*('fosílne palivá_energia'!K4)</f>
        <v>1.6879070651016324</v>
      </c>
      <c r="M14" s="22">
        <f>('input_daňové výdavky'!M27+'input_daňové výdavky'!M29)*('fosílne palivá_energia'!L4)</f>
        <v>1.8468773002601035</v>
      </c>
    </row>
    <row r="15" spans="1:13" ht="16.5" x14ac:dyDescent="0.4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16.5" x14ac:dyDescent="0.4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ht="16.5" x14ac:dyDescent="0.4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17" thickBot="1" x14ac:dyDescent="0.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16.5" x14ac:dyDescent="0.45">
      <c r="A19" s="8"/>
      <c r="B19" s="14"/>
      <c r="C19" s="15">
        <f t="shared" ref="C19:M19" si="0">C2</f>
        <v>2011</v>
      </c>
      <c r="D19" s="15">
        <f t="shared" si="0"/>
        <v>2012</v>
      </c>
      <c r="E19" s="15">
        <f t="shared" si="0"/>
        <v>2013</v>
      </c>
      <c r="F19" s="15">
        <f t="shared" si="0"/>
        <v>2014</v>
      </c>
      <c r="G19" s="15">
        <f t="shared" si="0"/>
        <v>2015</v>
      </c>
      <c r="H19" s="15">
        <f t="shared" si="0"/>
        <v>2016</v>
      </c>
      <c r="I19" s="15">
        <f t="shared" si="0"/>
        <v>2017</v>
      </c>
      <c r="J19" s="15">
        <f t="shared" si="0"/>
        <v>2018</v>
      </c>
      <c r="K19" s="15">
        <f t="shared" si="0"/>
        <v>2019</v>
      </c>
      <c r="L19" s="15">
        <f t="shared" si="0"/>
        <v>2020</v>
      </c>
      <c r="M19" s="16">
        <f t="shared" si="0"/>
        <v>2021</v>
      </c>
    </row>
    <row r="20" spans="1:13" ht="16.5" x14ac:dyDescent="0.45">
      <c r="A20" s="8"/>
      <c r="B20" s="17" t="s">
        <v>17</v>
      </c>
      <c r="C20" s="28">
        <f t="shared" ref="C20:M20" si="1">SUM(C3:C7)</f>
        <v>35.462202047999995</v>
      </c>
      <c r="D20" s="28">
        <f t="shared" si="1"/>
        <v>82.383244443000009</v>
      </c>
      <c r="E20" s="28">
        <f t="shared" si="1"/>
        <v>81.641072645999998</v>
      </c>
      <c r="F20" s="28">
        <f t="shared" si="1"/>
        <v>73.338249383999994</v>
      </c>
      <c r="G20" s="28">
        <f t="shared" si="1"/>
        <v>73.074965247000009</v>
      </c>
      <c r="H20" s="28">
        <f t="shared" si="1"/>
        <v>73.227296428599999</v>
      </c>
      <c r="I20" s="28">
        <f t="shared" si="1"/>
        <v>69.653233374599992</v>
      </c>
      <c r="J20" s="28">
        <f t="shared" si="1"/>
        <v>74.827075973999996</v>
      </c>
      <c r="K20" s="28">
        <f t="shared" si="1"/>
        <v>62.349394743799998</v>
      </c>
      <c r="L20" s="28">
        <f t="shared" si="1"/>
        <v>50.951730982799994</v>
      </c>
      <c r="M20" s="29">
        <f t="shared" si="1"/>
        <v>62.606435852916889</v>
      </c>
    </row>
    <row r="21" spans="1:13" ht="16.5" x14ac:dyDescent="0.45">
      <c r="A21" s="8"/>
      <c r="B21" s="17" t="s">
        <v>19</v>
      </c>
      <c r="C21" s="28">
        <f>SUM(C8:C11)</f>
        <v>54.413075100120004</v>
      </c>
      <c r="D21" s="28">
        <f t="shared" ref="D21:M21" si="2">SUM(D8:D11)</f>
        <v>51.644496879360005</v>
      </c>
      <c r="E21" s="28">
        <f t="shared" si="2"/>
        <v>51.027766984920007</v>
      </c>
      <c r="F21" s="28">
        <f t="shared" si="2"/>
        <v>42.953645226360003</v>
      </c>
      <c r="G21" s="28">
        <f t="shared" si="2"/>
        <v>46.662400506480004</v>
      </c>
      <c r="H21" s="28">
        <f t="shared" si="2"/>
        <v>50.436449312040004</v>
      </c>
      <c r="I21" s="28">
        <f t="shared" si="2"/>
        <v>53.24897866068001</v>
      </c>
      <c r="J21" s="28">
        <f t="shared" si="2"/>
        <v>55.03151102196</v>
      </c>
      <c r="K21" s="28">
        <f t="shared" si="2"/>
        <v>61.682877062399996</v>
      </c>
      <c r="L21" s="28">
        <f t="shared" si="2"/>
        <v>57.2044161942</v>
      </c>
      <c r="M21" s="29">
        <f t="shared" si="2"/>
        <v>62.575204355400011</v>
      </c>
    </row>
    <row r="22" spans="1:13" ht="17" thickBot="1" x14ac:dyDescent="0.5">
      <c r="A22" s="8"/>
      <c r="B22" s="20" t="s">
        <v>18</v>
      </c>
      <c r="C22" s="30">
        <f>SUM(C12:C14)</f>
        <v>3.7905002207606806</v>
      </c>
      <c r="D22" s="30">
        <f t="shared" ref="D22:M22" si="3">SUM(D12:D14)</f>
        <v>4.1614389916769374</v>
      </c>
      <c r="E22" s="30">
        <f t="shared" si="3"/>
        <v>3.7144453533678519</v>
      </c>
      <c r="F22" s="30">
        <f t="shared" si="3"/>
        <v>2.4286588421865103</v>
      </c>
      <c r="G22" s="30">
        <f t="shared" si="3"/>
        <v>2.4708356609044539</v>
      </c>
      <c r="H22" s="30">
        <f t="shared" si="3"/>
        <v>2.6496043611661215</v>
      </c>
      <c r="I22" s="30">
        <f t="shared" si="3"/>
        <v>2.9339813880071617</v>
      </c>
      <c r="J22" s="30">
        <f t="shared" si="3"/>
        <v>3.1489482511233611</v>
      </c>
      <c r="K22" s="30">
        <f t="shared" si="3"/>
        <v>3.1199887151216643</v>
      </c>
      <c r="L22" s="30">
        <f t="shared" si="3"/>
        <v>3.2541372419524697</v>
      </c>
      <c r="M22" s="31">
        <f t="shared" si="3"/>
        <v>3.5866143583923944</v>
      </c>
    </row>
    <row r="23" spans="1:13" ht="17" thickBot="1" x14ac:dyDescent="0.5">
      <c r="A23" s="8"/>
      <c r="B23" s="3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3" ht="16.5" x14ac:dyDescent="0.45">
      <c r="A24" s="8"/>
      <c r="B24" s="14"/>
      <c r="C24" s="15">
        <f t="shared" ref="C24:M24" si="4">C2</f>
        <v>2011</v>
      </c>
      <c r="D24" s="15">
        <f t="shared" si="4"/>
        <v>2012</v>
      </c>
      <c r="E24" s="15">
        <f t="shared" si="4"/>
        <v>2013</v>
      </c>
      <c r="F24" s="15">
        <f t="shared" si="4"/>
        <v>2014</v>
      </c>
      <c r="G24" s="15">
        <f t="shared" si="4"/>
        <v>2015</v>
      </c>
      <c r="H24" s="15">
        <f t="shared" si="4"/>
        <v>2016</v>
      </c>
      <c r="I24" s="15">
        <f t="shared" si="4"/>
        <v>2017</v>
      </c>
      <c r="J24" s="15">
        <f t="shared" si="4"/>
        <v>2018</v>
      </c>
      <c r="K24" s="15">
        <f t="shared" si="4"/>
        <v>2019</v>
      </c>
      <c r="L24" s="15">
        <f t="shared" si="4"/>
        <v>2020</v>
      </c>
      <c r="M24" s="16">
        <f t="shared" si="4"/>
        <v>2021</v>
      </c>
    </row>
    <row r="25" spans="1:13" ht="16.5" x14ac:dyDescent="0.45">
      <c r="A25" s="8"/>
      <c r="B25" s="17" t="s">
        <v>20</v>
      </c>
      <c r="C25" s="28">
        <f>C5+C8+C10+C13</f>
        <v>59.14523881037335</v>
      </c>
      <c r="D25" s="28">
        <f t="shared" ref="D25:M25" si="5">D5+D8+D10+D13</f>
        <v>55.473932512068338</v>
      </c>
      <c r="E25" s="28">
        <f t="shared" si="5"/>
        <v>52.730840708388932</v>
      </c>
      <c r="F25" s="28">
        <f t="shared" si="5"/>
        <v>40.88055316533832</v>
      </c>
      <c r="G25" s="28">
        <f t="shared" si="5"/>
        <v>42.668764625140497</v>
      </c>
      <c r="H25" s="28">
        <f t="shared" si="5"/>
        <v>42.273864951951765</v>
      </c>
      <c r="I25" s="28">
        <f t="shared" si="5"/>
        <v>42.652961722464092</v>
      </c>
      <c r="J25" s="28">
        <f t="shared" si="5"/>
        <v>47.917370334875635</v>
      </c>
      <c r="K25" s="28">
        <f t="shared" si="5"/>
        <v>50.938862144811367</v>
      </c>
      <c r="L25" s="28">
        <f t="shared" si="5"/>
        <v>41.263083411666379</v>
      </c>
      <c r="M25" s="29">
        <f t="shared" si="5"/>
        <v>45.515440606978729</v>
      </c>
    </row>
    <row r="26" spans="1:13" ht="16.5" x14ac:dyDescent="0.45">
      <c r="A26" s="8"/>
      <c r="B26" s="17" t="s">
        <v>21</v>
      </c>
      <c r="C26" s="28">
        <f>C11+C7+C14</f>
        <v>8.254968877614294</v>
      </c>
      <c r="D26" s="28">
        <f t="shared" ref="D26:M26" si="6">D11+D7+D14</f>
        <v>9.7752033651363739</v>
      </c>
      <c r="E26" s="28">
        <f t="shared" si="6"/>
        <v>8.9510280162003504</v>
      </c>
      <c r="F26" s="28">
        <f t="shared" si="6"/>
        <v>8.9909752426136222</v>
      </c>
      <c r="G26" s="28">
        <f t="shared" si="6"/>
        <v>9.4038802904950636</v>
      </c>
      <c r="H26" s="28">
        <f t="shared" si="6"/>
        <v>9.0276631975724477</v>
      </c>
      <c r="I26" s="28">
        <f t="shared" si="6"/>
        <v>8.9012534678454163</v>
      </c>
      <c r="J26" s="28">
        <f t="shared" si="6"/>
        <v>8.4618070467687314</v>
      </c>
      <c r="K26" s="28">
        <f t="shared" si="6"/>
        <v>8.9326023472828187</v>
      </c>
      <c r="L26" s="28">
        <f t="shared" si="6"/>
        <v>10.042452643101633</v>
      </c>
      <c r="M26" s="29">
        <f t="shared" si="6"/>
        <v>10.238893201300105</v>
      </c>
    </row>
    <row r="27" spans="1:13" ht="17" thickBot="1" x14ac:dyDescent="0.5">
      <c r="A27" s="8"/>
      <c r="B27" s="20" t="s">
        <v>22</v>
      </c>
      <c r="C27" s="30">
        <f>C3+C4+C9+C6+C12</f>
        <v>26.265569680893027</v>
      </c>
      <c r="D27" s="30">
        <f t="shared" ref="D27:M27" si="7">D3+D4+D9+D6+D12</f>
        <v>72.940044436832224</v>
      </c>
      <c r="E27" s="30">
        <f t="shared" si="7"/>
        <v>74.701416259698576</v>
      </c>
      <c r="F27" s="30">
        <f t="shared" si="7"/>
        <v>68.849025044594569</v>
      </c>
      <c r="G27" s="30">
        <f t="shared" si="7"/>
        <v>70.135556498748912</v>
      </c>
      <c r="H27" s="30">
        <f t="shared" si="7"/>
        <v>75.01182195228192</v>
      </c>
      <c r="I27" s="30">
        <f t="shared" si="7"/>
        <v>74.281978232977664</v>
      </c>
      <c r="J27" s="30">
        <f t="shared" si="7"/>
        <v>76.628357865439</v>
      </c>
      <c r="K27" s="30">
        <f t="shared" si="7"/>
        <v>67.280796029227474</v>
      </c>
      <c r="L27" s="30">
        <f t="shared" si="7"/>
        <v>60.104748364184452</v>
      </c>
      <c r="M27" s="31">
        <f t="shared" si="7"/>
        <v>73.013920758430459</v>
      </c>
    </row>
  </sheetData>
  <mergeCells count="3">
    <mergeCell ref="A4:A7"/>
    <mergeCell ref="A12:A14"/>
    <mergeCell ref="A8:A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296FF"/>
  </sheetPr>
  <dimension ref="A1:S26"/>
  <sheetViews>
    <sheetView topLeftCell="A25" zoomScale="80" zoomScaleNormal="80" workbookViewId="0">
      <selection activeCell="J5" sqref="J5:M5"/>
    </sheetView>
  </sheetViews>
  <sheetFormatPr defaultRowHeight="14.5" x14ac:dyDescent="0.35"/>
  <cols>
    <col min="1" max="1" width="34.1796875" customWidth="1"/>
    <col min="2" max="2" width="20.1796875" customWidth="1"/>
    <col min="3" max="3" width="13.453125" bestFit="1" customWidth="1"/>
    <col min="4" max="4" width="8.81640625" bestFit="1" customWidth="1"/>
    <col min="5" max="5" width="12.81640625" bestFit="1" customWidth="1"/>
    <col min="6" max="12" width="8.81640625" bestFit="1" customWidth="1"/>
    <col min="13" max="13" width="9.453125" bestFit="1" customWidth="1"/>
  </cols>
  <sheetData>
    <row r="1" spans="1:19" ht="15" thickBot="1" x14ac:dyDescent="0.4"/>
    <row r="2" spans="1:19" ht="17" thickBot="1" x14ac:dyDescent="0.5">
      <c r="A2" s="27"/>
      <c r="B2" s="1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2">
        <v>2021</v>
      </c>
    </row>
    <row r="3" spans="1:19" ht="17" thickBot="1" x14ac:dyDescent="0.5">
      <c r="A3" s="23" t="str">
        <f>'input_nepriame dotácie'!A3</f>
        <v>Sadzba odvodu do NJF (maximálny strop)</v>
      </c>
      <c r="B3" s="23" t="str">
        <f>'input_nepriame dotácie'!B3</f>
        <v>Elektrina</v>
      </c>
      <c r="C3" s="11">
        <f>'input_nepriame dotácie'!C3*'fosílne palivá_energia'!B$4</f>
        <v>0</v>
      </c>
      <c r="D3" s="11">
        <f>'input_nepriame dotácie'!D3*'fosílne palivá_energia'!C$4</f>
        <v>0</v>
      </c>
      <c r="E3" s="11">
        <f>'input_nepriame dotácie'!E3*'fosílne palivá_energia'!D$4</f>
        <v>0</v>
      </c>
      <c r="F3" s="11">
        <f>'input_nepriame dotácie'!F3*'fosílne palivá_energia'!E$4</f>
        <v>1.2125574695597989</v>
      </c>
      <c r="G3" s="11">
        <f>'input_nepriame dotácie'!G3*'fosílne palivá_energia'!F$4</f>
        <v>1.3660141963213073</v>
      </c>
      <c r="H3" s="11">
        <f>'input_nepriame dotácie'!H3*'fosílne palivá_energia'!G$4</f>
        <v>1.4351564902353902</v>
      </c>
      <c r="I3" s="11">
        <f>'input_nepriame dotácie'!I3*'fosílne palivá_energia'!H$4</f>
        <v>1.3426464117753689</v>
      </c>
      <c r="J3" s="11">
        <f>'input_nepriame dotácie'!J3*'fosílne palivá_energia'!I$4</f>
        <v>1.4232573992552597</v>
      </c>
      <c r="K3" s="11">
        <f>'input_nepriame dotácie'!K3*'fosílne palivá_energia'!J$4</f>
        <v>0</v>
      </c>
      <c r="L3" s="11">
        <f>'input_nepriame dotácie'!L3*'fosílne palivá_energia'!K$4</f>
        <v>0</v>
      </c>
      <c r="M3" s="12">
        <f>'input_nepriame dotácie'!M3*'fosílne palivá_energia'!L$4</f>
        <v>0</v>
      </c>
    </row>
    <row r="4" spans="1:19" ht="17" thickBot="1" x14ac:dyDescent="0.5">
      <c r="A4" s="23" t="str">
        <f>'input_nepriame dotácie'!A4</f>
        <v>Sadzba odvodu do NJF (efektívna sadzba)</v>
      </c>
      <c r="B4" s="23" t="str">
        <f>'input_nepriame dotácie'!B4</f>
        <v>Elektrina</v>
      </c>
      <c r="C4" s="11">
        <f>'input_nepriame dotácie'!C4*'fosílne palivá_energia'!B$4</f>
        <v>0</v>
      </c>
      <c r="D4" s="11">
        <f>'input_nepriame dotácie'!D4*'fosílne palivá_energia'!C$4</f>
        <v>0</v>
      </c>
      <c r="E4" s="11">
        <f>'input_nepriame dotácie'!E4*'fosílne palivá_energia'!D$4</f>
        <v>0</v>
      </c>
      <c r="F4" s="11">
        <f>'input_nepriame dotácie'!F4*'fosílne palivá_energia'!E$4</f>
        <v>0</v>
      </c>
      <c r="G4" s="11">
        <f>'input_nepriame dotácie'!G4*'fosílne palivá_energia'!F$4</f>
        <v>0</v>
      </c>
      <c r="H4" s="11">
        <f>'input_nepriame dotácie'!H4*'fosílne palivá_energia'!G$4</f>
        <v>0</v>
      </c>
      <c r="I4" s="11">
        <f>'input_nepriame dotácie'!I4*'fosílne palivá_energia'!H$4</f>
        <v>0</v>
      </c>
      <c r="J4" s="11">
        <f>'input_nepriame dotácie'!J4*'fosílne palivá_energia'!I$4</f>
        <v>0</v>
      </c>
      <c r="K4" s="11">
        <f>'input_nepriame dotácie'!K4*'fosílne palivá_energia'!J$4</f>
        <v>1.5103283194253723</v>
      </c>
      <c r="L4" s="11">
        <f>'input_nepriame dotácie'!L4*'fosílne palivá_energia'!K$4</f>
        <v>1.5158450776547365</v>
      </c>
      <c r="M4" s="34">
        <f>'input_nepriame dotácie'!M4*'fosílne palivá_energia'!L$4</f>
        <v>1.7575525833597407</v>
      </c>
      <c r="P4" s="1"/>
      <c r="S4" s="1"/>
    </row>
    <row r="5" spans="1:19" ht="17" thickBot="1" x14ac:dyDescent="0.5">
      <c r="A5" s="23" t="str">
        <f>'input_nepriame dotácie'!A5</f>
        <v>Individuálna sadzba TPS</v>
      </c>
      <c r="B5" s="23" t="str">
        <f>'input_nepriame dotácie'!B5</f>
        <v>Elektrina</v>
      </c>
      <c r="C5" s="11">
        <f>'input_nepriame dotácie'!C5*'fosílne palivá_energia'!B$4</f>
        <v>0</v>
      </c>
      <c r="D5" s="11">
        <f>'input_nepriame dotácie'!D5*'fosílne palivá_energia'!C$4</f>
        <v>0</v>
      </c>
      <c r="E5" s="11">
        <f>'input_nepriame dotácie'!E5*'fosílne palivá_energia'!D$4</f>
        <v>0</v>
      </c>
      <c r="F5" s="11">
        <f>'input_nepriame dotácie'!F5*'fosílne palivá_energia'!E$4</f>
        <v>0</v>
      </c>
      <c r="G5" s="11">
        <f>'input_nepriame dotácie'!G5*'fosílne palivá_energia'!F$4</f>
        <v>0</v>
      </c>
      <c r="H5" s="11">
        <f>'input_nepriame dotácie'!H5*'fosílne palivá_energia'!G$4</f>
        <v>0</v>
      </c>
      <c r="I5" s="11">
        <f>'input_nepriame dotácie'!I5*'fosílne palivá_energia'!H$4</f>
        <v>0</v>
      </c>
      <c r="J5" s="11">
        <f>'input_nepriame dotácie'!J5*'fosílne palivá_energia'!I$4</f>
        <v>21.823648331480943</v>
      </c>
      <c r="K5" s="11">
        <f>'input_nepriame dotácie'!K5*'fosílne palivá_energia'!J$4</f>
        <v>21.620002000915459</v>
      </c>
      <c r="L5" s="11">
        <f>'input_nepriame dotácie'!L5*'fosílne palivá_energia'!K$4</f>
        <v>17.187379872808688</v>
      </c>
      <c r="M5" s="34">
        <f>'input_nepriame dotácie'!M5*'fosílne palivá_energia'!L$4</f>
        <v>14.878559460071827</v>
      </c>
      <c r="P5" s="1"/>
      <c r="S5" s="1"/>
    </row>
    <row r="6" spans="1:19" ht="17" thickBot="1" x14ac:dyDescent="0.5">
      <c r="A6" s="23" t="str">
        <f>'input_nepriame dotácie'!A6</f>
        <v>Individuálna sadzba TSS</v>
      </c>
      <c r="B6" s="23" t="str">
        <f>'input_nepriame dotácie'!B6</f>
        <v>Elektrina</v>
      </c>
      <c r="C6" s="11">
        <f>'input_nepriame dotácie'!C6*'fosílne palivá_energia'!B$4</f>
        <v>0</v>
      </c>
      <c r="D6" s="11">
        <f>'input_nepriame dotácie'!D6*'fosílne palivá_energia'!C$4</f>
        <v>0</v>
      </c>
      <c r="E6" s="11">
        <f>'input_nepriame dotácie'!E6*'fosílne palivá_energia'!D$4</f>
        <v>0</v>
      </c>
      <c r="F6" s="11">
        <f>'input_nepriame dotácie'!F6*'fosílne palivá_energia'!E$4</f>
        <v>0</v>
      </c>
      <c r="G6" s="11">
        <f>'input_nepriame dotácie'!G6*'fosílne palivá_energia'!F$4</f>
        <v>0</v>
      </c>
      <c r="H6" s="11">
        <f>'input_nepriame dotácie'!H6*'fosílne palivá_energia'!G$4</f>
        <v>0</v>
      </c>
      <c r="I6" s="11">
        <f>'input_nepriame dotácie'!I6*'fosílne palivá_energia'!H$4</f>
        <v>0</v>
      </c>
      <c r="J6" s="11">
        <f>'input_nepriame dotácie'!J6*'fosílne palivá_energia'!I$4</f>
        <v>5.5730844055036872</v>
      </c>
      <c r="K6" s="11">
        <f>'input_nepriame dotácie'!K6*'fosílne palivá_energia'!J$4</f>
        <v>4.9444482027182124</v>
      </c>
      <c r="L6" s="11">
        <f>'input_nepriame dotácie'!L6*'fosílne palivá_energia'!K$4</f>
        <v>4.8388858270420378</v>
      </c>
      <c r="M6" s="34">
        <f>'input_nepriame dotácie'!M6*'fosílne palivá_energia'!L$4</f>
        <v>4.0581559171226367</v>
      </c>
      <c r="P6" s="1"/>
      <c r="S6" s="1"/>
    </row>
    <row r="7" spans="1:19" ht="17" thickBot="1" x14ac:dyDescent="0.5">
      <c r="A7" s="23" t="str">
        <f>'input_nepriame dotácie'!A7</f>
        <v>Tarifa za rezervovanú kapacitu</v>
      </c>
      <c r="B7" s="23" t="str">
        <f>'input_nepriame dotácie'!B7</f>
        <v>Elektrina</v>
      </c>
      <c r="C7" s="11">
        <f>'input_nepriame dotácie'!C7*'fosílne palivá_energia'!B$4</f>
        <v>-9.9389910438062765E-2</v>
      </c>
      <c r="D7" s="11">
        <f>'input_nepriame dotácie'!D7*'fosílne palivá_energia'!C$4</f>
        <v>0</v>
      </c>
      <c r="E7" s="11">
        <f>'input_nepriame dotácie'!E7*'fosílne palivá_energia'!D$4</f>
        <v>4.126403675172846E-16</v>
      </c>
      <c r="F7" s="11">
        <f>'input_nepriame dotácie'!F7*'fosílne palivá_energia'!E$4</f>
        <v>0.98978517541098121</v>
      </c>
      <c r="G7" s="11">
        <f>'input_nepriame dotácie'!G7*'fosílne palivá_energia'!F$4</f>
        <v>0.97676000744244029</v>
      </c>
      <c r="H7" s="11">
        <f>'input_nepriame dotácie'!H7*'fosílne palivá_energia'!G$4</f>
        <v>1.0017872330544619</v>
      </c>
      <c r="I7" s="11">
        <f>'input_nepriame dotácie'!I7*'fosílne palivá_energia'!H$4</f>
        <v>1.0077723593760874</v>
      </c>
      <c r="J7" s="11">
        <f>'input_nepriame dotácie'!J7*'fosílne palivá_energia'!I$4</f>
        <v>1.0860522226538556</v>
      </c>
      <c r="K7" s="11">
        <f>'input_nepriame dotácie'!K7*'fosílne palivá_energia'!J$4</f>
        <v>1.0805081970413812</v>
      </c>
      <c r="L7" s="11">
        <f>'input_nepriame dotácie'!L7*'fosílne palivá_energia'!K$4</f>
        <v>0.96144682387611702</v>
      </c>
      <c r="M7" s="34">
        <f>'input_nepriame dotácie'!M7*'fosílne palivá_energia'!L$4</f>
        <v>0.92841339590092409</v>
      </c>
      <c r="P7" s="1"/>
      <c r="S7" s="1"/>
    </row>
    <row r="8" spans="1:19" ht="17" thickBot="1" x14ac:dyDescent="0.5">
      <c r="A8" s="23" t="str">
        <f>'input_nepriame dotácie'!A8</f>
        <v>Tarifa za prenesenú elektrinu</v>
      </c>
      <c r="B8" s="23" t="str">
        <f>'input_nepriame dotácie'!B8</f>
        <v>Elektrina</v>
      </c>
      <c r="C8" s="11">
        <f>'input_nepriame dotácie'!C8*'fosílne palivá_energia'!B$4</f>
        <v>5.0838187055048188E-16</v>
      </c>
      <c r="D8" s="11">
        <f>'input_nepriame dotácie'!D8*'fosílne palivá_energia'!C$4</f>
        <v>0</v>
      </c>
      <c r="E8" s="11">
        <f>'input_nepriame dotácie'!E8*'fosílne palivá_energia'!D$4</f>
        <v>-2.063201837586423E-16</v>
      </c>
      <c r="F8" s="11">
        <f>'input_nepriame dotácie'!F8*'fosílne palivá_energia'!E$4</f>
        <v>0.40517680037833642</v>
      </c>
      <c r="G8" s="11">
        <f>'input_nepriame dotácie'!G8*'fosílne palivá_energia'!F$4</f>
        <v>0.39904904662188906</v>
      </c>
      <c r="H8" s="11">
        <f>'input_nepriame dotácie'!H8*'fosílne palivá_energia'!G$4</f>
        <v>0.40495271755173795</v>
      </c>
      <c r="I8" s="11">
        <f>'input_nepriame dotácie'!I8*'fosílne palivá_energia'!H$4</f>
        <v>0.42633399127084531</v>
      </c>
      <c r="J8" s="11">
        <f>'input_nepriame dotácie'!J8*'fosílne palivá_energia'!I$4</f>
        <v>0.44083320021465511</v>
      </c>
      <c r="K8" s="11">
        <f>'input_nepriame dotácie'!K8*'fosílne palivá_energia'!J$4</f>
        <v>0.42482417378123405</v>
      </c>
      <c r="L8" s="11">
        <f>'input_nepriame dotácie'!L8*'fosílne palivá_energia'!K$4</f>
        <v>0.34499827754762458</v>
      </c>
      <c r="M8" s="34">
        <f>'input_nepriame dotácie'!M8*'fosílne palivá_energia'!L$4</f>
        <v>0.37512841493923138</v>
      </c>
      <c r="S8" s="1"/>
    </row>
    <row r="9" spans="1:19" ht="16.5" x14ac:dyDescent="0.45">
      <c r="A9" s="165" t="str">
        <f>'input_nepriame dotácie'!A9:A13</f>
        <v>Regulované ceny</v>
      </c>
      <c r="B9" s="9" t="str">
        <f>'input_nepriame dotácie'!B9</f>
        <v>Zemný plyn</v>
      </c>
      <c r="C9" s="15">
        <f>'input_nepriame dotácie'!C9</f>
        <v>0</v>
      </c>
      <c r="D9" s="15">
        <f>'input_nepriame dotácie'!D9</f>
        <v>0</v>
      </c>
      <c r="E9" s="15">
        <f>'input_nepriame dotácie'!E9</f>
        <v>0</v>
      </c>
      <c r="F9" s="15">
        <f>'input_nepriame dotácie'!F9</f>
        <v>-29.717918999999974</v>
      </c>
      <c r="G9" s="15">
        <f>'input_nepriame dotácie'!G9</f>
        <v>-66.182649999999981</v>
      </c>
      <c r="H9" s="15">
        <f>'input_nepriame dotácie'!H9</f>
        <v>-28.412559999999981</v>
      </c>
      <c r="I9" s="15">
        <f>'input_nepriame dotácie'!I9</f>
        <v>15.987628000000006</v>
      </c>
      <c r="J9" s="15">
        <f>'input_nepriame dotácie'!J9</f>
        <v>58.77256000000002</v>
      </c>
      <c r="K9" s="15">
        <f>'input_nepriame dotácie'!K9</f>
        <v>-2.058822000000025</v>
      </c>
      <c r="L9" s="15">
        <f>'input_nepriame dotácie'!L9</f>
        <v>-103.65356000000003</v>
      </c>
      <c r="M9" s="35">
        <f>'input_nepriame dotácie'!M9</f>
        <v>332.94781199999994</v>
      </c>
      <c r="S9" s="1"/>
    </row>
    <row r="10" spans="1:19" ht="16.5" x14ac:dyDescent="0.45">
      <c r="A10" s="166"/>
      <c r="B10" s="10" t="str">
        <f>'input_nepriame dotácie'!B10</f>
        <v>ZP v teple</v>
      </c>
      <c r="C10" s="18">
        <f>'input_nepriame dotácie'!C10</f>
        <v>0</v>
      </c>
      <c r="D10" s="18">
        <f>'input_nepriame dotácie'!D10</f>
        <v>0</v>
      </c>
      <c r="E10" s="18">
        <f>'input_nepriame dotácie'!E10</f>
        <v>0</v>
      </c>
      <c r="F10" s="18">
        <f>'input_nepriame dotácie'!F10</f>
        <v>-68.838561299999995</v>
      </c>
      <c r="G10" s="18">
        <f>'input_nepriame dotácie'!G10</f>
        <v>-74.672370400000005</v>
      </c>
      <c r="H10" s="18">
        <f>'input_nepriame dotácie'!H10</f>
        <v>-76.624297199999987</v>
      </c>
      <c r="I10" s="18">
        <f>'input_nepriame dotácie'!I10</f>
        <v>-11.939590599999997</v>
      </c>
      <c r="J10" s="18">
        <f>'input_nepriame dotácie'!J10</f>
        <v>12.920088300000021</v>
      </c>
      <c r="K10" s="18">
        <f>'input_nepriame dotácie'!K10</f>
        <v>-73.662534800000003</v>
      </c>
      <c r="L10" s="18">
        <f>'input_nepriame dotácie'!L10</f>
        <v>-78.501270399999996</v>
      </c>
      <c r="M10" s="36">
        <f>'input_nepriame dotácie'!M10</f>
        <v>161.56285199999994</v>
      </c>
      <c r="S10" s="1"/>
    </row>
    <row r="11" spans="1:19" ht="16.5" x14ac:dyDescent="0.45">
      <c r="A11" s="166"/>
      <c r="B11" s="10" t="str">
        <f>'input_nepriame dotácie'!B11</f>
        <v>ČU v teple</v>
      </c>
      <c r="C11" s="18">
        <f>'input_nepriame dotácie'!C11</f>
        <v>0</v>
      </c>
      <c r="D11" s="18">
        <f>'input_nepriame dotácie'!D11</f>
        <v>0</v>
      </c>
      <c r="E11" s="18">
        <f>'input_nepriame dotácie'!E11</f>
        <v>0</v>
      </c>
      <c r="F11" s="18">
        <f>'input_nepriame dotácie'!F11</f>
        <v>-2.5136140542882126</v>
      </c>
      <c r="G11" s="18">
        <f>'input_nepriame dotácie'!G11</f>
        <v>-2.5047477401466183</v>
      </c>
      <c r="H11" s="18">
        <f>'input_nepriame dotácie'!H11</f>
        <v>-2.5597382380268416</v>
      </c>
      <c r="I11" s="18">
        <f>'input_nepriame dotácie'!I11</f>
        <v>-4.2223559316399992</v>
      </c>
      <c r="J11" s="18">
        <f>'input_nepriame dotácie'!J11</f>
        <v>-2.5424287864199999</v>
      </c>
      <c r="K11" s="18">
        <f>'input_nepriame dotácie'!K11</f>
        <v>-2.5368545706600001</v>
      </c>
      <c r="L11" s="18">
        <f>'input_nepriame dotácie'!L11</f>
        <v>-1.2688317901399997</v>
      </c>
      <c r="M11" s="36">
        <f>'input_nepriame dotácie'!M11</f>
        <v>-1.9430455242000007</v>
      </c>
      <c r="S11" s="1"/>
    </row>
    <row r="12" spans="1:19" ht="16.5" x14ac:dyDescent="0.45">
      <c r="A12" s="166"/>
      <c r="B12" s="10" t="str">
        <f>'input_nepriame dotácie'!B12</f>
        <v>HU v teple</v>
      </c>
      <c r="C12" s="18">
        <f>'input_nepriame dotácie'!C12</f>
        <v>0</v>
      </c>
      <c r="D12" s="18">
        <f>'input_nepriame dotácie'!D12</f>
        <v>0</v>
      </c>
      <c r="E12" s="18">
        <f>'input_nepriame dotácie'!E12</f>
        <v>0</v>
      </c>
      <c r="F12" s="18">
        <f>'input_nepriame dotácie'!F12</f>
        <v>-1.0094650830457192</v>
      </c>
      <c r="G12" s="18">
        <f>'input_nepriame dotácie'!G12</f>
        <v>-1.458676971430213</v>
      </c>
      <c r="H12" s="18">
        <f>'input_nepriame dotácie'!H12</f>
        <v>-1.2514046827234919</v>
      </c>
      <c r="I12" s="18">
        <f>'input_nepriame dotácie'!I12</f>
        <v>-2.7308003298000019</v>
      </c>
      <c r="J12" s="18">
        <f>'input_nepriame dotácie'!J12</f>
        <v>-2.9309124724949989</v>
      </c>
      <c r="K12" s="18">
        <f>'input_nepriame dotácie'!K12</f>
        <v>-1.6843846635030006</v>
      </c>
      <c r="L12" s="18">
        <f>'input_nepriame dotácie'!L12</f>
        <v>-2.4949712990009996</v>
      </c>
      <c r="M12" s="36">
        <f>'input_nepriame dotácie'!M12</f>
        <v>-2.1165541459049986</v>
      </c>
      <c r="S12" s="1"/>
    </row>
    <row r="13" spans="1:19" ht="17" thickBot="1" x14ac:dyDescent="0.5">
      <c r="A13" s="167"/>
      <c r="B13" s="13" t="str">
        <f>'input_nepriame dotácie'!B13</f>
        <v>Elektrina</v>
      </c>
      <c r="C13" s="21">
        <f>'input_nepriame dotácie'!C13*'fosílne palivá_energia'!B4</f>
        <v>0</v>
      </c>
      <c r="D13" s="21">
        <f>'input_nepriame dotácie'!D13*'fosílne palivá_energia'!C4</f>
        <v>0</v>
      </c>
      <c r="E13" s="21">
        <f>'input_nepriame dotácie'!E13*'fosílne palivá_energia'!D4</f>
        <v>0</v>
      </c>
      <c r="F13" s="21">
        <f>'input_nepriame dotácie'!F13*'fosílne palivá_energia'!E4</f>
        <v>0</v>
      </c>
      <c r="G13" s="21">
        <f>'input_nepriame dotácie'!G13*'fosílne palivá_energia'!F4</f>
        <v>0</v>
      </c>
      <c r="H13" s="21">
        <f>'input_nepriame dotácie'!H13*'fosílne palivá_energia'!G4</f>
        <v>0</v>
      </c>
      <c r="I13" s="21">
        <f>'input_nepriame dotácie'!I13*'fosílne palivá_energia'!H4</f>
        <v>22.131875600204939</v>
      </c>
      <c r="J13" s="21">
        <f>'input_nepriame dotácie'!J13*'fosílne palivá_energia'!I4</f>
        <v>28.149651123014632</v>
      </c>
      <c r="K13" s="21">
        <f>'input_nepriame dotácie'!K13*'fosílne palivá_energia'!J4</f>
        <v>1.7472309046194041</v>
      </c>
      <c r="L13" s="21">
        <f>'input_nepriame dotácie'!L13*'fosílne palivá_energia'!K4</f>
        <v>-31.381515982231949</v>
      </c>
      <c r="M13" s="37">
        <f>'input_nepriame dotácie'!M13*'fosílne palivá_energia'!L4</f>
        <v>109.25165118747545</v>
      </c>
      <c r="S13" s="1"/>
    </row>
    <row r="14" spans="1:19" ht="16.5" x14ac:dyDescent="0.4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9" ht="16.5" x14ac:dyDescent="0.4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9" ht="17" thickBot="1" x14ac:dyDescent="0.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7" ht="16.5" x14ac:dyDescent="0.45">
      <c r="A17" s="8"/>
      <c r="B17" s="14"/>
      <c r="C17" s="15">
        <f t="shared" ref="C17" si="0">C2</f>
        <v>2011</v>
      </c>
      <c r="D17" s="15">
        <f t="shared" ref="D17" si="1">D2</f>
        <v>2012</v>
      </c>
      <c r="E17" s="15">
        <f t="shared" ref="E17" si="2">E2</f>
        <v>2013</v>
      </c>
      <c r="F17" s="15">
        <f t="shared" ref="F17:M17" si="3">F2</f>
        <v>2014</v>
      </c>
      <c r="G17" s="15">
        <f t="shared" si="3"/>
        <v>2015</v>
      </c>
      <c r="H17" s="15">
        <f t="shared" si="3"/>
        <v>2016</v>
      </c>
      <c r="I17" s="15">
        <f t="shared" si="3"/>
        <v>2017</v>
      </c>
      <c r="J17" s="15">
        <f t="shared" si="3"/>
        <v>2018</v>
      </c>
      <c r="K17" s="15">
        <f t="shared" si="3"/>
        <v>2019</v>
      </c>
      <c r="L17" s="15">
        <f t="shared" si="3"/>
        <v>2020</v>
      </c>
      <c r="M17" s="16">
        <f t="shared" si="3"/>
        <v>2021</v>
      </c>
    </row>
    <row r="18" spans="1:17" ht="16.5" x14ac:dyDescent="0.45">
      <c r="A18" s="8"/>
      <c r="B18" s="17" t="s">
        <v>17</v>
      </c>
      <c r="C18" s="28">
        <f t="shared" ref="C18" si="4">C11+C12</f>
        <v>0</v>
      </c>
      <c r="D18" s="28">
        <f t="shared" ref="D18" si="5">D11+D12</f>
        <v>0</v>
      </c>
      <c r="E18" s="28">
        <f t="shared" ref="E18" si="6">E11+E12</f>
        <v>0</v>
      </c>
      <c r="F18" s="28">
        <f t="shared" ref="F18:M18" si="7">F11+F12</f>
        <v>-3.5230791373339319</v>
      </c>
      <c r="G18" s="28">
        <f t="shared" si="7"/>
        <v>-3.9634247115768311</v>
      </c>
      <c r="H18" s="28">
        <f t="shared" si="7"/>
        <v>-3.8111429207503336</v>
      </c>
      <c r="I18" s="28">
        <f t="shared" si="7"/>
        <v>-6.9531562614400011</v>
      </c>
      <c r="J18" s="28">
        <f t="shared" si="7"/>
        <v>-5.4733412589149992</v>
      </c>
      <c r="K18" s="28">
        <f t="shared" si="7"/>
        <v>-4.2212392341630007</v>
      </c>
      <c r="L18" s="28">
        <f t="shared" si="7"/>
        <v>-3.7638030891409993</v>
      </c>
      <c r="M18" s="29">
        <f t="shared" si="7"/>
        <v>-4.0595996701049994</v>
      </c>
      <c r="N18" s="6"/>
      <c r="O18" s="7"/>
      <c r="P18" s="6"/>
      <c r="Q18" s="1"/>
    </row>
    <row r="19" spans="1:17" ht="16.5" x14ac:dyDescent="0.45">
      <c r="A19" s="8"/>
      <c r="B19" s="17" t="s">
        <v>19</v>
      </c>
      <c r="C19" s="28">
        <f t="shared" ref="C19" si="8">C10+C9</f>
        <v>0</v>
      </c>
      <c r="D19" s="28">
        <f t="shared" ref="D19" si="9">D10+D9</f>
        <v>0</v>
      </c>
      <c r="E19" s="28">
        <f t="shared" ref="E19" si="10">E10+E9</f>
        <v>0</v>
      </c>
      <c r="F19" s="28">
        <f t="shared" ref="F19:M19" si="11">F10+F9</f>
        <v>-98.556480299999976</v>
      </c>
      <c r="G19" s="28">
        <f t="shared" si="11"/>
        <v>-140.8550204</v>
      </c>
      <c r="H19" s="28">
        <f t="shared" si="11"/>
        <v>-105.03685719999997</v>
      </c>
      <c r="I19" s="28">
        <f t="shared" si="11"/>
        <v>4.048037400000009</v>
      </c>
      <c r="J19" s="28">
        <f t="shared" si="11"/>
        <v>71.692648300000045</v>
      </c>
      <c r="K19" s="28">
        <f t="shared" si="11"/>
        <v>-75.721356800000024</v>
      </c>
      <c r="L19" s="28">
        <f t="shared" si="11"/>
        <v>-182.15483040000004</v>
      </c>
      <c r="M19" s="29">
        <f t="shared" si="11"/>
        <v>494.51066399999991</v>
      </c>
      <c r="N19" s="6"/>
      <c r="O19" s="7"/>
      <c r="P19" s="6"/>
      <c r="Q19" s="1"/>
    </row>
    <row r="20" spans="1:17" ht="17" thickBot="1" x14ac:dyDescent="0.5">
      <c r="A20" s="8"/>
      <c r="B20" s="20" t="s">
        <v>18</v>
      </c>
      <c r="C20" s="30">
        <f t="shared" ref="C20" si="12">C3+C4+C5+C6+C7+C8+C13</f>
        <v>-9.9389910438062251E-2</v>
      </c>
      <c r="D20" s="30">
        <f t="shared" ref="D20" si="13">D3+D4+D5+D6+D7+D8+D13</f>
        <v>0</v>
      </c>
      <c r="E20" s="30">
        <f t="shared" ref="E20" si="14">E3+E4+E5+E6+E7+E8+E13</f>
        <v>2.063201837586423E-16</v>
      </c>
      <c r="F20" s="30">
        <f t="shared" ref="F20:M20" si="15">F3+F4+F5+F6+F7+F8+F13</f>
        <v>2.6075194453491166</v>
      </c>
      <c r="G20" s="30">
        <f t="shared" si="15"/>
        <v>2.7418232503856368</v>
      </c>
      <c r="H20" s="30">
        <f t="shared" si="15"/>
        <v>2.8418964408415901</v>
      </c>
      <c r="I20" s="30">
        <f t="shared" si="15"/>
        <v>24.90862836262724</v>
      </c>
      <c r="J20" s="30">
        <f t="shared" si="15"/>
        <v>58.496526682123033</v>
      </c>
      <c r="K20" s="30">
        <f t="shared" si="15"/>
        <v>31.327341798501067</v>
      </c>
      <c r="L20" s="30">
        <f t="shared" si="15"/>
        <v>-6.5329601033027487</v>
      </c>
      <c r="M20" s="31">
        <f t="shared" si="15"/>
        <v>131.2494609588698</v>
      </c>
      <c r="N20" s="6"/>
      <c r="O20" s="7"/>
      <c r="P20" s="6"/>
      <c r="Q20" s="1"/>
    </row>
    <row r="21" spans="1:17" ht="17" thickBot="1" x14ac:dyDescent="0.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6"/>
      <c r="O21" s="7"/>
      <c r="P21" s="6"/>
      <c r="Q21" s="1"/>
    </row>
    <row r="22" spans="1:17" ht="16.5" x14ac:dyDescent="0.45">
      <c r="A22" s="8"/>
      <c r="B22" s="14"/>
      <c r="C22" s="15">
        <f t="shared" ref="C22" si="16">C2</f>
        <v>2011</v>
      </c>
      <c r="D22" s="15">
        <f t="shared" ref="D22" si="17">D2</f>
        <v>2012</v>
      </c>
      <c r="E22" s="15">
        <f t="shared" ref="E22" si="18">E2</f>
        <v>2013</v>
      </c>
      <c r="F22" s="15">
        <f t="shared" ref="F22:M22" si="19">F2</f>
        <v>2014</v>
      </c>
      <c r="G22" s="15">
        <f t="shared" si="19"/>
        <v>2015</v>
      </c>
      <c r="H22" s="15">
        <f t="shared" si="19"/>
        <v>2016</v>
      </c>
      <c r="I22" s="15">
        <f t="shared" si="19"/>
        <v>2017</v>
      </c>
      <c r="J22" s="15">
        <f t="shared" si="19"/>
        <v>2018</v>
      </c>
      <c r="K22" s="15">
        <f t="shared" si="19"/>
        <v>2019</v>
      </c>
      <c r="L22" s="15">
        <f t="shared" si="19"/>
        <v>2020</v>
      </c>
      <c r="M22" s="16">
        <f t="shared" si="19"/>
        <v>2021</v>
      </c>
    </row>
    <row r="23" spans="1:17" ht="16.5" x14ac:dyDescent="0.45">
      <c r="A23" s="8"/>
      <c r="B23" s="17" t="s">
        <v>52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9">
        <v>0</v>
      </c>
    </row>
    <row r="24" spans="1:17" ht="16.5" x14ac:dyDescent="0.45">
      <c r="A24" s="8"/>
      <c r="B24" s="17" t="s">
        <v>116</v>
      </c>
      <c r="C24" s="18">
        <f t="shared" ref="C24:D24" si="20">SUM(C9:C13)</f>
        <v>0</v>
      </c>
      <c r="D24" s="18">
        <f t="shared" si="20"/>
        <v>0</v>
      </c>
      <c r="E24" s="18">
        <f t="shared" ref="E24" si="21">SUM(E9:E13)</f>
        <v>0</v>
      </c>
      <c r="F24" s="18">
        <f t="shared" ref="F24:M24" si="22">SUM(F9:F13)</f>
        <v>-102.07955943733391</v>
      </c>
      <c r="G24" s="18">
        <f t="shared" si="22"/>
        <v>-144.81844511157684</v>
      </c>
      <c r="H24" s="18">
        <f t="shared" si="22"/>
        <v>-108.8480001207503</v>
      </c>
      <c r="I24" s="18">
        <f t="shared" si="22"/>
        <v>19.226756738764948</v>
      </c>
      <c r="J24" s="18">
        <f t="shared" si="22"/>
        <v>94.368958164099681</v>
      </c>
      <c r="K24" s="18">
        <f t="shared" si="22"/>
        <v>-78.195365129543617</v>
      </c>
      <c r="L24" s="18">
        <f t="shared" si="22"/>
        <v>-217.300149471373</v>
      </c>
      <c r="M24" s="19">
        <f t="shared" si="22"/>
        <v>599.70271551737039</v>
      </c>
    </row>
    <row r="25" spans="1:17" ht="17" thickBot="1" x14ac:dyDescent="0.5">
      <c r="A25" s="8"/>
      <c r="B25" s="20" t="s">
        <v>22</v>
      </c>
      <c r="C25" s="21">
        <f t="shared" ref="C25" si="23">SUM(C3:C8)</f>
        <v>-9.9389910438062251E-2</v>
      </c>
      <c r="D25" s="21">
        <f t="shared" ref="D25" si="24">SUM(D3:D8)</f>
        <v>0</v>
      </c>
      <c r="E25" s="21">
        <f t="shared" ref="E25" si="25">SUM(E3:E8)</f>
        <v>2.063201837586423E-16</v>
      </c>
      <c r="F25" s="21">
        <f t="shared" ref="F25:M25" si="26">SUM(F3:F8)</f>
        <v>2.6075194453491166</v>
      </c>
      <c r="G25" s="21">
        <f t="shared" si="26"/>
        <v>2.7418232503856368</v>
      </c>
      <c r="H25" s="21">
        <f t="shared" si="26"/>
        <v>2.8418964408415901</v>
      </c>
      <c r="I25" s="21">
        <f t="shared" si="26"/>
        <v>2.7767527624223018</v>
      </c>
      <c r="J25" s="21">
        <f t="shared" si="26"/>
        <v>30.346875559108398</v>
      </c>
      <c r="K25" s="21">
        <f t="shared" si="26"/>
        <v>29.580110893881663</v>
      </c>
      <c r="L25" s="21">
        <f t="shared" si="26"/>
        <v>24.848555878929201</v>
      </c>
      <c r="M25" s="22">
        <f t="shared" si="26"/>
        <v>21.997809771394358</v>
      </c>
    </row>
    <row r="26" spans="1:17" ht="16.5" x14ac:dyDescent="0.45">
      <c r="A26" s="8"/>
    </row>
  </sheetData>
  <mergeCells count="1">
    <mergeCell ref="A9:A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Zoznam</vt:lpstr>
      <vt:lpstr>INDIKÁTOR</vt:lpstr>
      <vt:lpstr>Sumár dát</vt:lpstr>
      <vt:lpstr>Priorizácia</vt:lpstr>
      <vt:lpstr>Benchmark</vt:lpstr>
      <vt:lpstr>fosílne palivá_energia</vt:lpstr>
      <vt:lpstr>output_priame dotácie</vt:lpstr>
      <vt:lpstr>output daňové výdavky</vt:lpstr>
      <vt:lpstr>output_nepriame dotácie</vt:lpstr>
      <vt:lpstr>Priorizácia sort</vt:lpstr>
      <vt:lpstr>input_priame dotácie</vt:lpstr>
      <vt:lpstr>input_daňové výdavky</vt:lpstr>
      <vt:lpstr>input_nepriame dotácie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2023-02-14T09:07:12Z</dcterms:modified>
</cp:coreProperties>
</file>