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defaultThemeVersion="164011"/>
  <bookViews>
    <workbookView xWindow="0" yWindow="0" windowWidth="28800" windowHeight="13668" firstSheet="1" activeTab="2"/>
  </bookViews>
  <sheets>
    <sheet name="Input_nad_mil" sheetId="9" state="hidden" r:id="rId1"/>
    <sheet name="Poznámky" sheetId="60" r:id="rId2"/>
    <sheet name="Data" sheetId="53" r:id="rId3"/>
    <sheet name="Priorizovaný zásobník" sheetId="62" r:id="rId4"/>
    <sheet name="Vychodiská" sheetId="12" r:id="rId5"/>
    <sheet name="Investície" sheetId="59" r:id="rId6"/>
    <sheet name="emisie_CO2" sheetId="54" r:id="rId7"/>
    <sheet name="emisie_ostatné" sheetId="55" r:id="rId8"/>
    <sheet name="komunálny odpad" sheetId="56" r:id="rId9"/>
    <sheet name="zmena cien tepla" sheetId="57" r:id="rId10"/>
    <sheet name="výrobné a prevádzkové n" sheetId="58" r:id="rId11"/>
    <sheet name="Input" sheetId="8" state="hidden"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62" l="1"/>
  <c r="K23" i="62"/>
  <c r="K22" i="62"/>
  <c r="K21" i="62"/>
  <c r="K20" i="62"/>
  <c r="K19" i="62"/>
  <c r="K18" i="62"/>
  <c r="K17" i="62"/>
  <c r="K16" i="62"/>
  <c r="K15" i="62"/>
  <c r="K14" i="62"/>
  <c r="K13" i="62"/>
  <c r="K12" i="62"/>
  <c r="K11" i="62"/>
  <c r="K10" i="62"/>
  <c r="K9" i="62"/>
  <c r="K8" i="62"/>
  <c r="K7" i="62"/>
  <c r="K6" i="62"/>
  <c r="K5" i="62"/>
  <c r="K4" i="62"/>
  <c r="K3" i="62"/>
  <c r="M20" i="62" l="1"/>
  <c r="M18" i="62"/>
  <c r="M16" i="62"/>
  <c r="M13" i="62"/>
  <c r="M14" i="62"/>
  <c r="M9" i="62"/>
  <c r="M8" i="62"/>
  <c r="M5" i="62"/>
  <c r="M3" i="62"/>
  <c r="M15" i="62"/>
  <c r="M19" i="62"/>
  <c r="M24" i="62"/>
  <c r="M17" i="62"/>
  <c r="M4" i="62"/>
  <c r="M10" i="62"/>
  <c r="M22" i="62"/>
  <c r="M23" i="62"/>
  <c r="M6" i="62"/>
  <c r="M21" i="62"/>
  <c r="M7" i="62"/>
  <c r="M11" i="62"/>
  <c r="M12" i="62"/>
  <c r="J20" i="62"/>
  <c r="J18" i="62"/>
  <c r="J16" i="62"/>
  <c r="J13" i="62"/>
  <c r="J14" i="62"/>
  <c r="J9" i="62"/>
  <c r="J8" i="62"/>
  <c r="J5" i="62"/>
  <c r="J3" i="62"/>
  <c r="J15" i="62"/>
  <c r="J19" i="62"/>
  <c r="J24" i="62"/>
  <c r="J17" i="62"/>
  <c r="J4" i="62"/>
  <c r="J10" i="62"/>
  <c r="J22" i="62"/>
  <c r="J23" i="62"/>
  <c r="J6" i="62"/>
  <c r="J21" i="62"/>
  <c r="J7" i="62"/>
  <c r="J11" i="62"/>
  <c r="J12" i="62"/>
  <c r="I20" i="62"/>
  <c r="I18" i="62"/>
  <c r="I16" i="62"/>
  <c r="I13" i="62"/>
  <c r="I14" i="62"/>
  <c r="I9" i="62"/>
  <c r="I8" i="62"/>
  <c r="I5" i="62"/>
  <c r="I3" i="62"/>
  <c r="I15" i="62"/>
  <c r="I19" i="62"/>
  <c r="I24" i="62"/>
  <c r="I17" i="62"/>
  <c r="I4" i="62"/>
  <c r="I10" i="62"/>
  <c r="I22" i="62"/>
  <c r="I23" i="62"/>
  <c r="I6" i="62"/>
  <c r="I21" i="62"/>
  <c r="I7" i="62"/>
  <c r="I11" i="62"/>
  <c r="I12" i="62"/>
  <c r="H20" i="62"/>
  <c r="H18" i="62"/>
  <c r="H16" i="62"/>
  <c r="H13" i="62"/>
  <c r="H14" i="62"/>
  <c r="H9" i="62"/>
  <c r="H8" i="62"/>
  <c r="H5" i="62"/>
  <c r="H3" i="62"/>
  <c r="N3" i="62" s="1"/>
  <c r="H15" i="62"/>
  <c r="H19" i="62"/>
  <c r="H24" i="62"/>
  <c r="H17" i="62"/>
  <c r="H4" i="62"/>
  <c r="H10" i="62"/>
  <c r="H22" i="62"/>
  <c r="H23" i="62"/>
  <c r="H6" i="62"/>
  <c r="H21" i="62"/>
  <c r="H7" i="62"/>
  <c r="H11" i="62"/>
  <c r="H12" i="62"/>
  <c r="N9" i="62" l="1"/>
  <c r="N8" i="62"/>
  <c r="N21" i="62"/>
  <c r="N23" i="62"/>
  <c r="N5" i="62"/>
  <c r="N14" i="62"/>
  <c r="N18" i="62"/>
  <c r="N17" i="62"/>
  <c r="N20" i="62"/>
  <c r="N19" i="62"/>
  <c r="N6" i="62"/>
  <c r="N15" i="62"/>
  <c r="N24" i="62"/>
  <c r="N13" i="62"/>
  <c r="N16" i="62"/>
  <c r="N7" i="62"/>
  <c r="N11" i="62"/>
  <c r="N4" i="62"/>
  <c r="N10" i="62"/>
  <c r="N22" i="62"/>
  <c r="N12" i="62"/>
  <c r="K10" i="12" l="1"/>
  <c r="J15" i="12"/>
  <c r="J14" i="12"/>
  <c r="J13" i="12"/>
  <c r="J12" i="12"/>
  <c r="J11" i="12"/>
  <c r="J10" i="12"/>
  <c r="K5" i="12" l="1"/>
  <c r="L5" i="12" l="1"/>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X5" i="12"/>
  <c r="W5" i="12"/>
  <c r="V5" i="12"/>
  <c r="F2" i="54" l="1"/>
  <c r="K2" i="55"/>
  <c r="J2" i="55"/>
  <c r="I2" i="55"/>
  <c r="H2" i="55"/>
  <c r="G2" i="55"/>
  <c r="F2" i="55"/>
  <c r="F2" i="56"/>
  <c r="F2" i="57"/>
  <c r="H2" i="58"/>
  <c r="G2" i="58"/>
  <c r="F2" i="58"/>
  <c r="F4" i="59" l="1"/>
  <c r="F5" i="59"/>
  <c r="F6" i="59"/>
  <c r="F7" i="59"/>
  <c r="F8" i="59"/>
  <c r="F9" i="59"/>
  <c r="F10" i="59"/>
  <c r="F11" i="59"/>
  <c r="F12" i="59"/>
  <c r="F13" i="59"/>
  <c r="F14" i="59"/>
  <c r="F15" i="59"/>
  <c r="F16" i="59"/>
  <c r="F17" i="59"/>
  <c r="F18" i="59"/>
  <c r="F19" i="59"/>
  <c r="F20" i="59"/>
  <c r="F21" i="59"/>
  <c r="F22" i="59"/>
  <c r="F23" i="59"/>
  <c r="F24" i="59"/>
  <c r="F3" i="59"/>
  <c r="E24" i="59"/>
  <c r="CK24" i="59" s="1"/>
  <c r="D24" i="59"/>
  <c r="C24" i="59"/>
  <c r="B24" i="59"/>
  <c r="E23" i="59"/>
  <c r="CQ23" i="59" s="1"/>
  <c r="D23" i="59"/>
  <c r="C23" i="59"/>
  <c r="B23" i="59"/>
  <c r="E22" i="59"/>
  <c r="CG22" i="59" s="1"/>
  <c r="D22" i="59"/>
  <c r="C22" i="59"/>
  <c r="B22" i="59"/>
  <c r="E21" i="59"/>
  <c r="CM21" i="59" s="1"/>
  <c r="D21" i="59"/>
  <c r="C21" i="59"/>
  <c r="B21" i="59"/>
  <c r="E20" i="59"/>
  <c r="CR20" i="59" s="1"/>
  <c r="D20" i="59"/>
  <c r="C20" i="59"/>
  <c r="B20" i="59"/>
  <c r="E19" i="59"/>
  <c r="CQ19" i="59" s="1"/>
  <c r="D19" i="59"/>
  <c r="C19" i="59"/>
  <c r="B19" i="59"/>
  <c r="E18" i="59"/>
  <c r="AE18" i="59" s="1"/>
  <c r="D18" i="59"/>
  <c r="C18" i="59"/>
  <c r="B18" i="59"/>
  <c r="E17" i="59"/>
  <c r="CL17" i="59" s="1"/>
  <c r="D17" i="59"/>
  <c r="C17" i="59"/>
  <c r="B17" i="59"/>
  <c r="E16" i="59"/>
  <c r="CR16" i="59" s="1"/>
  <c r="D16" i="59"/>
  <c r="C16" i="59"/>
  <c r="B16" i="59"/>
  <c r="E15" i="59"/>
  <c r="CP15" i="59" s="1"/>
  <c r="D15" i="59"/>
  <c r="C15" i="59"/>
  <c r="B15" i="59"/>
  <c r="E14" i="59"/>
  <c r="CN14" i="59" s="1"/>
  <c r="D14" i="59"/>
  <c r="C14" i="59"/>
  <c r="B14" i="59"/>
  <c r="E13" i="59"/>
  <c r="CL13" i="59" s="1"/>
  <c r="D13" i="59"/>
  <c r="C13" i="59"/>
  <c r="B13" i="59"/>
  <c r="E12" i="59"/>
  <c r="CR12" i="59" s="1"/>
  <c r="D12" i="59"/>
  <c r="C12" i="59"/>
  <c r="B12" i="59"/>
  <c r="E11" i="59"/>
  <c r="CP11" i="59" s="1"/>
  <c r="D11" i="59"/>
  <c r="C11" i="59"/>
  <c r="B11" i="59"/>
  <c r="E10" i="59"/>
  <c r="AE10" i="59" s="1"/>
  <c r="D10" i="59"/>
  <c r="C10" i="59"/>
  <c r="B10" i="59"/>
  <c r="E9" i="59"/>
  <c r="D9" i="59"/>
  <c r="C9" i="59"/>
  <c r="B9" i="59"/>
  <c r="E8" i="59"/>
  <c r="CR8" i="59" s="1"/>
  <c r="D8" i="59"/>
  <c r="C8" i="59"/>
  <c r="B8" i="59"/>
  <c r="E7" i="59"/>
  <c r="CP7" i="59" s="1"/>
  <c r="D7" i="59"/>
  <c r="C7" i="59"/>
  <c r="B7" i="59"/>
  <c r="E6" i="59"/>
  <c r="CN6" i="59" s="1"/>
  <c r="D6" i="59"/>
  <c r="C6" i="59"/>
  <c r="B6" i="59"/>
  <c r="E5" i="59"/>
  <c r="CL5" i="59" s="1"/>
  <c r="D5" i="59"/>
  <c r="C5" i="59"/>
  <c r="B5" i="59"/>
  <c r="E4" i="59"/>
  <c r="CR4" i="59" s="1"/>
  <c r="D4" i="59"/>
  <c r="C4" i="59"/>
  <c r="B4" i="59"/>
  <c r="E3" i="59"/>
  <c r="D3" i="59"/>
  <c r="C3" i="59"/>
  <c r="B3" i="59"/>
  <c r="S3" i="59" l="1"/>
  <c r="AC9" i="59"/>
  <c r="CE13" i="59"/>
  <c r="CI15" i="59"/>
  <c r="CC20" i="59"/>
  <c r="CQ3" i="59"/>
  <c r="BY6" i="59"/>
  <c r="CC8" i="59"/>
  <c r="CA11" i="59"/>
  <c r="CM13" i="59"/>
  <c r="CQ15" i="59"/>
  <c r="CG18" i="59"/>
  <c r="CK20" i="59"/>
  <c r="BS23" i="59"/>
  <c r="BY18" i="59"/>
  <c r="BU4" i="59"/>
  <c r="CG6" i="59"/>
  <c r="CK8" i="59"/>
  <c r="CI11" i="59"/>
  <c r="BQ14" i="59"/>
  <c r="BU16" i="59"/>
  <c r="CO18" i="59"/>
  <c r="BW21" i="59"/>
  <c r="CA23" i="59"/>
  <c r="CI3" i="59"/>
  <c r="BQ6" i="59"/>
  <c r="BU8" i="59"/>
  <c r="CO10" i="59"/>
  <c r="CO22" i="59"/>
  <c r="CC4" i="59"/>
  <c r="CO6" i="59"/>
  <c r="BW9" i="59"/>
  <c r="CQ11" i="59"/>
  <c r="BY14" i="59"/>
  <c r="CC16" i="59"/>
  <c r="BS19" i="59"/>
  <c r="CE21" i="59"/>
  <c r="CI23" i="59"/>
  <c r="CK4" i="59"/>
  <c r="BS7" i="59"/>
  <c r="CE9" i="59"/>
  <c r="BU12" i="59"/>
  <c r="CG14" i="59"/>
  <c r="CK16" i="59"/>
  <c r="CA19" i="59"/>
  <c r="BW5" i="59"/>
  <c r="CA7" i="59"/>
  <c r="CM9" i="59"/>
  <c r="CC12" i="59"/>
  <c r="CO14" i="59"/>
  <c r="BW17" i="59"/>
  <c r="CI19" i="59"/>
  <c r="BQ22" i="59"/>
  <c r="BU24" i="59"/>
  <c r="CE5" i="59"/>
  <c r="CI7" i="59"/>
  <c r="BY10" i="59"/>
  <c r="CK12" i="59"/>
  <c r="BS15" i="59"/>
  <c r="CE17" i="59"/>
  <c r="BY22" i="59"/>
  <c r="CC24" i="59"/>
  <c r="CA3" i="59"/>
  <c r="CM5" i="59"/>
  <c r="CQ7" i="59"/>
  <c r="CG10" i="59"/>
  <c r="BW13" i="59"/>
  <c r="CA15" i="59"/>
  <c r="CM17" i="59"/>
  <c r="BU20" i="59"/>
  <c r="CB3" i="59"/>
  <c r="CJ3" i="59"/>
  <c r="CR3" i="59"/>
  <c r="BV4" i="59"/>
  <c r="CD4" i="59"/>
  <c r="CL4" i="59"/>
  <c r="BP5" i="59"/>
  <c r="BX5" i="59"/>
  <c r="CF5" i="59"/>
  <c r="CN5" i="59"/>
  <c r="BR6" i="59"/>
  <c r="BZ6" i="59"/>
  <c r="CH6" i="59"/>
  <c r="CP6" i="59"/>
  <c r="BT7" i="59"/>
  <c r="CB7" i="59"/>
  <c r="CJ7" i="59"/>
  <c r="CR7" i="59"/>
  <c r="BV8" i="59"/>
  <c r="CD8" i="59"/>
  <c r="CL8" i="59"/>
  <c r="BX9" i="59"/>
  <c r="CF9" i="59"/>
  <c r="CN9" i="59"/>
  <c r="BZ10" i="59"/>
  <c r="CH10" i="59"/>
  <c r="CP10" i="59"/>
  <c r="CB11" i="59"/>
  <c r="CJ11" i="59"/>
  <c r="CR11" i="59"/>
  <c r="BV12" i="59"/>
  <c r="CD12" i="59"/>
  <c r="CL12" i="59"/>
  <c r="BX13" i="59"/>
  <c r="CF13" i="59"/>
  <c r="CN13" i="59"/>
  <c r="BR14" i="59"/>
  <c r="BZ14" i="59"/>
  <c r="CH14" i="59"/>
  <c r="CP14" i="59"/>
  <c r="BT15" i="59"/>
  <c r="CB15" i="59"/>
  <c r="CJ15" i="59"/>
  <c r="CR15" i="59"/>
  <c r="BV16" i="59"/>
  <c r="CD16" i="59"/>
  <c r="CL16" i="59"/>
  <c r="BX17" i="59"/>
  <c r="CF17" i="59"/>
  <c r="CN17" i="59"/>
  <c r="BZ18" i="59"/>
  <c r="CH18" i="59"/>
  <c r="CP18" i="59"/>
  <c r="BT19" i="59"/>
  <c r="CB19" i="59"/>
  <c r="CJ19" i="59"/>
  <c r="CR19" i="59"/>
  <c r="BV20" i="59"/>
  <c r="CD20" i="59"/>
  <c r="CL20" i="59"/>
  <c r="BX21" i="59"/>
  <c r="CF21" i="59"/>
  <c r="CN21" i="59"/>
  <c r="BR22" i="59"/>
  <c r="BZ22" i="59"/>
  <c r="CH22" i="59"/>
  <c r="CP22" i="59"/>
  <c r="BT23" i="59"/>
  <c r="CB23" i="59"/>
  <c r="CJ23" i="59"/>
  <c r="CR23" i="59"/>
  <c r="BV24" i="59"/>
  <c r="CD24" i="59"/>
  <c r="CL24" i="59"/>
  <c r="BU3" i="59"/>
  <c r="CC3" i="59"/>
  <c r="CK3" i="59"/>
  <c r="BW4" i="59"/>
  <c r="CE4" i="59"/>
  <c r="CM4" i="59"/>
  <c r="BQ5" i="59"/>
  <c r="BY5" i="59"/>
  <c r="CG5" i="59"/>
  <c r="CO5" i="59"/>
  <c r="BS6" i="59"/>
  <c r="CA6" i="59"/>
  <c r="CI6" i="59"/>
  <c r="CQ6" i="59"/>
  <c r="BU7" i="59"/>
  <c r="CC7" i="59"/>
  <c r="CK7" i="59"/>
  <c r="BW8" i="59"/>
  <c r="CE8" i="59"/>
  <c r="CM8" i="59"/>
  <c r="BQ9" i="59"/>
  <c r="BY9" i="59"/>
  <c r="CG9" i="59"/>
  <c r="CO9" i="59"/>
  <c r="CA10" i="59"/>
  <c r="CI10" i="59"/>
  <c r="CQ10" i="59"/>
  <c r="BU11" i="59"/>
  <c r="CC11" i="59"/>
  <c r="CK11" i="59"/>
  <c r="BW12" i="59"/>
  <c r="CE12" i="59"/>
  <c r="CM12" i="59"/>
  <c r="BQ13" i="59"/>
  <c r="BY13" i="59"/>
  <c r="CG13" i="59"/>
  <c r="CO13" i="59"/>
  <c r="BS14" i="59"/>
  <c r="CA14" i="59"/>
  <c r="CI14" i="59"/>
  <c r="CQ14" i="59"/>
  <c r="BU15" i="59"/>
  <c r="CC15" i="59"/>
  <c r="CK15" i="59"/>
  <c r="BW16" i="59"/>
  <c r="CE16" i="59"/>
  <c r="CM16" i="59"/>
  <c r="BY17" i="59"/>
  <c r="CG17" i="59"/>
  <c r="CO17" i="59"/>
  <c r="BS18" i="59"/>
  <c r="CA18" i="59"/>
  <c r="CI18" i="59"/>
  <c r="CQ18" i="59"/>
  <c r="BU19" i="59"/>
  <c r="CC19" i="59"/>
  <c r="CK19" i="59"/>
  <c r="BW20" i="59"/>
  <c r="CE20" i="59"/>
  <c r="CM20" i="59"/>
  <c r="BY21" i="59"/>
  <c r="CG21" i="59"/>
  <c r="CO21" i="59"/>
  <c r="BS22" i="59"/>
  <c r="CA22" i="59"/>
  <c r="CI22" i="59"/>
  <c r="CQ22" i="59"/>
  <c r="BU23" i="59"/>
  <c r="CC23" i="59"/>
  <c r="CK23" i="59"/>
  <c r="BW24" i="59"/>
  <c r="CE24" i="59"/>
  <c r="CM24" i="59"/>
  <c r="BV3" i="59"/>
  <c r="CD3" i="59"/>
  <c r="CL3" i="59"/>
  <c r="BP4" i="59"/>
  <c r="BX4" i="59"/>
  <c r="CF4" i="59"/>
  <c r="CN4" i="59"/>
  <c r="BR5" i="59"/>
  <c r="BZ5" i="59"/>
  <c r="CH5" i="59"/>
  <c r="CP5" i="59"/>
  <c r="BT6" i="59"/>
  <c r="CB6" i="59"/>
  <c r="CJ6" i="59"/>
  <c r="CR6" i="59"/>
  <c r="BV7" i="59"/>
  <c r="CD7" i="59"/>
  <c r="CL7" i="59"/>
  <c r="BX8" i="59"/>
  <c r="CF8" i="59"/>
  <c r="CN8" i="59"/>
  <c r="BR9" i="59"/>
  <c r="BZ9" i="59"/>
  <c r="CH9" i="59"/>
  <c r="CP9" i="59"/>
  <c r="CB10" i="59"/>
  <c r="CJ10" i="59"/>
  <c r="CR10" i="59"/>
  <c r="BV11" i="59"/>
  <c r="CD11" i="59"/>
  <c r="CL11" i="59"/>
  <c r="BX12" i="59"/>
  <c r="CF12" i="59"/>
  <c r="CN12" i="59"/>
  <c r="BR13" i="59"/>
  <c r="BZ13" i="59"/>
  <c r="CH13" i="59"/>
  <c r="CP13" i="59"/>
  <c r="BT14" i="59"/>
  <c r="CB14" i="59"/>
  <c r="CJ14" i="59"/>
  <c r="CR14" i="59"/>
  <c r="BV15" i="59"/>
  <c r="CD15" i="59"/>
  <c r="CL15" i="59"/>
  <c r="BX16" i="59"/>
  <c r="CF16" i="59"/>
  <c r="CN16" i="59"/>
  <c r="BZ17" i="59"/>
  <c r="CH17" i="59"/>
  <c r="CP17" i="59"/>
  <c r="BT18" i="59"/>
  <c r="CB18" i="59"/>
  <c r="CJ18" i="59"/>
  <c r="CR18" i="59"/>
  <c r="BV19" i="59"/>
  <c r="CD19" i="59"/>
  <c r="CL19" i="59"/>
  <c r="BX20" i="59"/>
  <c r="CF20" i="59"/>
  <c r="CN20" i="59"/>
  <c r="BR21" i="59"/>
  <c r="BZ21" i="59"/>
  <c r="CH21" i="59"/>
  <c r="CP21" i="59"/>
  <c r="BT22" i="59"/>
  <c r="CB22" i="59"/>
  <c r="CJ22" i="59"/>
  <c r="CR22" i="59"/>
  <c r="BV23" i="59"/>
  <c r="CD23" i="59"/>
  <c r="CL23" i="59"/>
  <c r="BX24" i="59"/>
  <c r="CF24" i="59"/>
  <c r="CN24" i="59"/>
  <c r="BW3" i="59"/>
  <c r="CE3" i="59"/>
  <c r="CM3" i="59"/>
  <c r="BQ4" i="59"/>
  <c r="BY4" i="59"/>
  <c r="CG4" i="59"/>
  <c r="CO4" i="59"/>
  <c r="BS5" i="59"/>
  <c r="CA5" i="59"/>
  <c r="CI5" i="59"/>
  <c r="CQ5" i="59"/>
  <c r="BU6" i="59"/>
  <c r="CC6" i="59"/>
  <c r="CK6" i="59"/>
  <c r="BW7" i="59"/>
  <c r="CE7" i="59"/>
  <c r="CM7" i="59"/>
  <c r="BQ8" i="59"/>
  <c r="BY8" i="59"/>
  <c r="CG8" i="59"/>
  <c r="CO8" i="59"/>
  <c r="BS9" i="59"/>
  <c r="CA9" i="59"/>
  <c r="CI9" i="59"/>
  <c r="CQ9" i="59"/>
  <c r="BU10" i="59"/>
  <c r="CC10" i="59"/>
  <c r="CK10" i="59"/>
  <c r="BW11" i="59"/>
  <c r="CE11" i="59"/>
  <c r="CM11" i="59"/>
  <c r="BQ12" i="59"/>
  <c r="BY12" i="59"/>
  <c r="CG12" i="59"/>
  <c r="CO12" i="59"/>
  <c r="BS13" i="59"/>
  <c r="CA13" i="59"/>
  <c r="CI13" i="59"/>
  <c r="CQ13" i="59"/>
  <c r="BU14" i="59"/>
  <c r="CC14" i="59"/>
  <c r="CK14" i="59"/>
  <c r="BW15" i="59"/>
  <c r="CE15" i="59"/>
  <c r="CM15" i="59"/>
  <c r="BQ16" i="59"/>
  <c r="BY16" i="59"/>
  <c r="CG16" i="59"/>
  <c r="CO16" i="59"/>
  <c r="BS17" i="59"/>
  <c r="CA17" i="59"/>
  <c r="CI17" i="59"/>
  <c r="CQ17" i="59"/>
  <c r="BU18" i="59"/>
  <c r="CC18" i="59"/>
  <c r="CK18" i="59"/>
  <c r="BW19" i="59"/>
  <c r="CE19" i="59"/>
  <c r="CM19" i="59"/>
  <c r="BY20" i="59"/>
  <c r="CG20" i="59"/>
  <c r="CO20" i="59"/>
  <c r="BS21" i="59"/>
  <c r="CA21" i="59"/>
  <c r="CI21" i="59"/>
  <c r="CQ21" i="59"/>
  <c r="BU22" i="59"/>
  <c r="CC22" i="59"/>
  <c r="CK22" i="59"/>
  <c r="BW23" i="59"/>
  <c r="CE23" i="59"/>
  <c r="CM23" i="59"/>
  <c r="BQ24" i="59"/>
  <c r="BY24" i="59"/>
  <c r="CG24" i="59"/>
  <c r="CO24" i="59"/>
  <c r="BX3" i="59"/>
  <c r="CF3" i="59"/>
  <c r="CN3" i="59"/>
  <c r="BR4" i="59"/>
  <c r="BZ4" i="59"/>
  <c r="CH4" i="59"/>
  <c r="CP4" i="59"/>
  <c r="BT5" i="59"/>
  <c r="CB5" i="59"/>
  <c r="CJ5" i="59"/>
  <c r="CR5" i="59"/>
  <c r="BV6" i="59"/>
  <c r="CD6" i="59"/>
  <c r="CL6" i="59"/>
  <c r="BX7" i="59"/>
  <c r="CF7" i="59"/>
  <c r="CN7" i="59"/>
  <c r="BR8" i="59"/>
  <c r="BZ8" i="59"/>
  <c r="CH8" i="59"/>
  <c r="CP8" i="59"/>
  <c r="BT9" i="59"/>
  <c r="CB9" i="59"/>
  <c r="CJ9" i="59"/>
  <c r="CR9" i="59"/>
  <c r="BV10" i="59"/>
  <c r="CD10" i="59"/>
  <c r="CL10" i="59"/>
  <c r="BX11" i="59"/>
  <c r="CF11" i="59"/>
  <c r="CN11" i="59"/>
  <c r="BR12" i="59"/>
  <c r="BZ12" i="59"/>
  <c r="CH12" i="59"/>
  <c r="CP12" i="59"/>
  <c r="BT13" i="59"/>
  <c r="CB13" i="59"/>
  <c r="CJ13" i="59"/>
  <c r="CR13" i="59"/>
  <c r="BV14" i="59"/>
  <c r="CD14" i="59"/>
  <c r="CL14" i="59"/>
  <c r="BX15" i="59"/>
  <c r="CF15" i="59"/>
  <c r="CN15" i="59"/>
  <c r="BR16" i="59"/>
  <c r="BZ16" i="59"/>
  <c r="CH16" i="59"/>
  <c r="CP16" i="59"/>
  <c r="BT17" i="59"/>
  <c r="CB17" i="59"/>
  <c r="CJ17" i="59"/>
  <c r="CR17" i="59"/>
  <c r="BV18" i="59"/>
  <c r="CD18" i="59"/>
  <c r="CL18" i="59"/>
  <c r="BX19" i="59"/>
  <c r="CF19" i="59"/>
  <c r="CN19" i="59"/>
  <c r="BR20" i="59"/>
  <c r="BZ20" i="59"/>
  <c r="CH20" i="59"/>
  <c r="CP20" i="59"/>
  <c r="BT21" i="59"/>
  <c r="CB21" i="59"/>
  <c r="CJ21" i="59"/>
  <c r="CR21" i="59"/>
  <c r="BV22" i="59"/>
  <c r="CD22" i="59"/>
  <c r="CL22" i="59"/>
  <c r="BX23" i="59"/>
  <c r="CF23" i="59"/>
  <c r="CN23" i="59"/>
  <c r="BR24" i="59"/>
  <c r="BZ24" i="59"/>
  <c r="CH24" i="59"/>
  <c r="CP24" i="59"/>
  <c r="BY3" i="59"/>
  <c r="CG3" i="59"/>
  <c r="CO3" i="59"/>
  <c r="BS4" i="59"/>
  <c r="CA4" i="59"/>
  <c r="CI4" i="59"/>
  <c r="CQ4" i="59"/>
  <c r="BU5" i="59"/>
  <c r="CC5" i="59"/>
  <c r="CK5" i="59"/>
  <c r="BW6" i="59"/>
  <c r="CE6" i="59"/>
  <c r="CM6" i="59"/>
  <c r="BQ7" i="59"/>
  <c r="BY7" i="59"/>
  <c r="CG7" i="59"/>
  <c r="CO7" i="59"/>
  <c r="BS8" i="59"/>
  <c r="CA8" i="59"/>
  <c r="CI8" i="59"/>
  <c r="CQ8" i="59"/>
  <c r="BU9" i="59"/>
  <c r="CC9" i="59"/>
  <c r="CK9" i="59"/>
  <c r="BW10" i="59"/>
  <c r="CE10" i="59"/>
  <c r="CM10" i="59"/>
  <c r="BY11" i="59"/>
  <c r="CG11" i="59"/>
  <c r="CO11" i="59"/>
  <c r="BS12" i="59"/>
  <c r="CA12" i="59"/>
  <c r="CI12" i="59"/>
  <c r="CQ12" i="59"/>
  <c r="BU13" i="59"/>
  <c r="CC13" i="59"/>
  <c r="CK13" i="59"/>
  <c r="BW14" i="59"/>
  <c r="CE14" i="59"/>
  <c r="CM14" i="59"/>
  <c r="BY15" i="59"/>
  <c r="CG15" i="59"/>
  <c r="CO15" i="59"/>
  <c r="BS16" i="59"/>
  <c r="CA16" i="59"/>
  <c r="CI16" i="59"/>
  <c r="CQ16" i="59"/>
  <c r="BU17" i="59"/>
  <c r="CC17" i="59"/>
  <c r="CK17" i="59"/>
  <c r="BW18" i="59"/>
  <c r="CE18" i="59"/>
  <c r="CM18" i="59"/>
  <c r="BY19" i="59"/>
  <c r="CG19" i="59"/>
  <c r="CO19" i="59"/>
  <c r="BS20" i="59"/>
  <c r="CA20" i="59"/>
  <c r="CI20" i="59"/>
  <c r="CQ20" i="59"/>
  <c r="BU21" i="59"/>
  <c r="CC21" i="59"/>
  <c r="CK21" i="59"/>
  <c r="BW22" i="59"/>
  <c r="CE22" i="59"/>
  <c r="CM22" i="59"/>
  <c r="BQ23" i="59"/>
  <c r="BY23" i="59"/>
  <c r="CG23" i="59"/>
  <c r="CO23" i="59"/>
  <c r="BS24" i="59"/>
  <c r="CA24" i="59"/>
  <c r="CI24" i="59"/>
  <c r="CQ24" i="59"/>
  <c r="BZ3" i="59"/>
  <c r="CH3" i="59"/>
  <c r="CP3" i="59"/>
  <c r="BT4" i="59"/>
  <c r="CB4" i="59"/>
  <c r="CJ4" i="59"/>
  <c r="BV5" i="59"/>
  <c r="CD5" i="59"/>
  <c r="BP6" i="59"/>
  <c r="BX6" i="59"/>
  <c r="CF6" i="59"/>
  <c r="BR7" i="59"/>
  <c r="BZ7" i="59"/>
  <c r="CH7" i="59"/>
  <c r="BT8" i="59"/>
  <c r="CB8" i="59"/>
  <c r="CJ8" i="59"/>
  <c r="BV9" i="59"/>
  <c r="CD9" i="59"/>
  <c r="CL9" i="59"/>
  <c r="BX10" i="59"/>
  <c r="CF10" i="59"/>
  <c r="CN10" i="59"/>
  <c r="BZ11" i="59"/>
  <c r="CH11" i="59"/>
  <c r="BT12" i="59"/>
  <c r="CB12" i="59"/>
  <c r="CJ12" i="59"/>
  <c r="BV13" i="59"/>
  <c r="CD13" i="59"/>
  <c r="BX14" i="59"/>
  <c r="CF14" i="59"/>
  <c r="BR15" i="59"/>
  <c r="BZ15" i="59"/>
  <c r="CH15" i="59"/>
  <c r="BT16" i="59"/>
  <c r="CB16" i="59"/>
  <c r="CJ16" i="59"/>
  <c r="BV17" i="59"/>
  <c r="CD17" i="59"/>
  <c r="BX18" i="59"/>
  <c r="CF18" i="59"/>
  <c r="CN18" i="59"/>
  <c r="BR19" i="59"/>
  <c r="BZ19" i="59"/>
  <c r="CH19" i="59"/>
  <c r="CP19" i="59"/>
  <c r="BT20" i="59"/>
  <c r="CB20" i="59"/>
  <c r="CJ20" i="59"/>
  <c r="BV21" i="59"/>
  <c r="CD21" i="59"/>
  <c r="CL21" i="59"/>
  <c r="BX22" i="59"/>
  <c r="CF22" i="59"/>
  <c r="CN22" i="59"/>
  <c r="BR23" i="59"/>
  <c r="BZ23" i="59"/>
  <c r="CH23" i="59"/>
  <c r="CP23" i="59"/>
  <c r="BT24" i="59"/>
  <c r="CB24" i="59"/>
  <c r="CJ24" i="59"/>
  <c r="CR24" i="59"/>
  <c r="G3" i="59"/>
  <c r="BO3" i="59" s="1"/>
  <c r="AE6" i="59"/>
  <c r="R5" i="59"/>
  <c r="V7" i="59"/>
  <c r="R15" i="59"/>
  <c r="AC17" i="59"/>
  <c r="AE14" i="59"/>
  <c r="Z13" i="59"/>
  <c r="X4" i="59"/>
  <c r="U12" i="59"/>
  <c r="AG11" i="59"/>
  <c r="V3" i="59"/>
  <c r="X14" i="59"/>
  <c r="Z11" i="59"/>
  <c r="AB4" i="59"/>
  <c r="J17" i="59"/>
  <c r="BR17" i="59" s="1"/>
  <c r="P6" i="59"/>
  <c r="AE17" i="59"/>
  <c r="AJ6" i="59"/>
  <c r="X18" i="59"/>
  <c r="V9" i="59"/>
  <c r="N19" i="59"/>
  <c r="Z21" i="59"/>
  <c r="AE13" i="59"/>
  <c r="W5" i="59"/>
  <c r="L10" i="59"/>
  <c r="BT10" i="59" s="1"/>
  <c r="AI19" i="59"/>
  <c r="AG10" i="59"/>
  <c r="Q22" i="59"/>
  <c r="J13" i="59"/>
  <c r="P12" i="59"/>
  <c r="U4" i="59"/>
  <c r="Z3" i="59"/>
  <c r="AC4" i="59"/>
  <c r="Z5" i="59"/>
  <c r="Q6" i="59"/>
  <c r="S7" i="59"/>
  <c r="W9" i="59"/>
  <c r="P10" i="59"/>
  <c r="AJ10" i="59"/>
  <c r="AA11" i="59"/>
  <c r="N13" i="59"/>
  <c r="AH13" i="59"/>
  <c r="Y14" i="59"/>
  <c r="N17" i="59"/>
  <c r="AH17" i="59"/>
  <c r="Y18" i="59"/>
  <c r="R19" i="59"/>
  <c r="G21" i="59"/>
  <c r="BO21" i="59" s="1"/>
  <c r="AD21" i="59"/>
  <c r="T22" i="59"/>
  <c r="AA3" i="59"/>
  <c r="G5" i="59"/>
  <c r="BO5" i="59" s="1"/>
  <c r="AD5" i="59"/>
  <c r="T6" i="59"/>
  <c r="Z9" i="59"/>
  <c r="Q10" i="59"/>
  <c r="J11" i="59"/>
  <c r="BR11" i="59" s="1"/>
  <c r="AD11" i="59"/>
  <c r="O13" i="59"/>
  <c r="H14" i="59"/>
  <c r="BP14" i="59" s="1"/>
  <c r="AB14" i="59"/>
  <c r="O17" i="59"/>
  <c r="H18" i="59"/>
  <c r="BP18" i="59" s="1"/>
  <c r="AB18" i="59"/>
  <c r="S19" i="59"/>
  <c r="J21" i="59"/>
  <c r="AE21" i="59"/>
  <c r="X22" i="59"/>
  <c r="J3" i="59"/>
  <c r="BR3" i="59" s="1"/>
  <c r="AD3" i="59"/>
  <c r="J5" i="59"/>
  <c r="AE5" i="59"/>
  <c r="X6" i="59"/>
  <c r="G9" i="59"/>
  <c r="BO9" i="59" s="1"/>
  <c r="AD9" i="59"/>
  <c r="T10" i="59"/>
  <c r="K11" i="59"/>
  <c r="BS11" i="59" s="1"/>
  <c r="AH11" i="59"/>
  <c r="R13" i="59"/>
  <c r="I14" i="59"/>
  <c r="AF14" i="59"/>
  <c r="R17" i="59"/>
  <c r="I18" i="59"/>
  <c r="BQ18" i="59" s="1"/>
  <c r="AF18" i="59"/>
  <c r="V19" i="59"/>
  <c r="N21" i="59"/>
  <c r="AH21" i="59"/>
  <c r="Y22" i="59"/>
  <c r="K3" i="59"/>
  <c r="BS3" i="59" s="1"/>
  <c r="AH3" i="59"/>
  <c r="N5" i="59"/>
  <c r="AH5" i="59"/>
  <c r="Y6" i="59"/>
  <c r="J9" i="59"/>
  <c r="AE9" i="59"/>
  <c r="X10" i="59"/>
  <c r="N11" i="59"/>
  <c r="AI11" i="59"/>
  <c r="V13" i="59"/>
  <c r="L14" i="59"/>
  <c r="AG14" i="59"/>
  <c r="V17" i="59"/>
  <c r="L18" i="59"/>
  <c r="AG18" i="59"/>
  <c r="Z19" i="59"/>
  <c r="O21" i="59"/>
  <c r="H22" i="59"/>
  <c r="BP22" i="59" s="1"/>
  <c r="AB22" i="59"/>
  <c r="AB16" i="59"/>
  <c r="AF8" i="59"/>
  <c r="N3" i="59"/>
  <c r="AI3" i="59"/>
  <c r="O5" i="59"/>
  <c r="H6" i="59"/>
  <c r="AB6" i="59"/>
  <c r="N9" i="59"/>
  <c r="AH9" i="59"/>
  <c r="Y10" i="59"/>
  <c r="R11" i="59"/>
  <c r="T12" i="59"/>
  <c r="W13" i="59"/>
  <c r="P14" i="59"/>
  <c r="AJ14" i="59"/>
  <c r="W17" i="59"/>
  <c r="P18" i="59"/>
  <c r="AJ18" i="59"/>
  <c r="AA19" i="59"/>
  <c r="R21" i="59"/>
  <c r="I22" i="59"/>
  <c r="AF22" i="59"/>
  <c r="AI15" i="59"/>
  <c r="R7" i="59"/>
  <c r="R3" i="59"/>
  <c r="H4" i="59"/>
  <c r="I6" i="59"/>
  <c r="AF6" i="59"/>
  <c r="O9" i="59"/>
  <c r="H10" i="59"/>
  <c r="BP10" i="59" s="1"/>
  <c r="AB10" i="59"/>
  <c r="S11" i="59"/>
  <c r="Q14" i="59"/>
  <c r="Z17" i="59"/>
  <c r="Q18" i="59"/>
  <c r="J19" i="59"/>
  <c r="AD19" i="59"/>
  <c r="V21" i="59"/>
  <c r="L22" i="59"/>
  <c r="AG22" i="59"/>
  <c r="AC5" i="59"/>
  <c r="AC13" i="59"/>
  <c r="V5" i="59"/>
  <c r="L6" i="59"/>
  <c r="AG6" i="59"/>
  <c r="R9" i="59"/>
  <c r="I10" i="59"/>
  <c r="BQ10" i="59" s="1"/>
  <c r="AF10" i="59"/>
  <c r="V11" i="59"/>
  <c r="G13" i="59"/>
  <c r="BO13" i="59" s="1"/>
  <c r="AD13" i="59"/>
  <c r="T14" i="59"/>
  <c r="G17" i="59"/>
  <c r="BO17" i="59" s="1"/>
  <c r="AD17" i="59"/>
  <c r="T18" i="59"/>
  <c r="K19" i="59"/>
  <c r="AH19" i="59"/>
  <c r="W21" i="59"/>
  <c r="P22" i="59"/>
  <c r="AJ22" i="59"/>
  <c r="AJ24" i="59"/>
  <c r="AB24" i="59"/>
  <c r="T24" i="59"/>
  <c r="L24" i="59"/>
  <c r="AF24" i="59"/>
  <c r="X24" i="59"/>
  <c r="P24" i="59"/>
  <c r="H24" i="59"/>
  <c r="BP24" i="59" s="1"/>
  <c r="AC24" i="59"/>
  <c r="U24" i="59"/>
  <c r="M24" i="59"/>
  <c r="X12" i="59"/>
  <c r="S15" i="59"/>
  <c r="AF16" i="59"/>
  <c r="AG7" i="59"/>
  <c r="L4" i="59"/>
  <c r="AF4" i="59"/>
  <c r="AA7" i="59"/>
  <c r="T8" i="59"/>
  <c r="AB12" i="59"/>
  <c r="V15" i="59"/>
  <c r="M16" i="59"/>
  <c r="AJ16" i="59"/>
  <c r="AH23" i="59"/>
  <c r="Z23" i="59"/>
  <c r="R23" i="59"/>
  <c r="J23" i="59"/>
  <c r="AD23" i="59"/>
  <c r="V23" i="59"/>
  <c r="N23" i="59"/>
  <c r="AI23" i="59"/>
  <c r="S23" i="59"/>
  <c r="AA23" i="59"/>
  <c r="Z7" i="59"/>
  <c r="P8" i="59"/>
  <c r="L16" i="59"/>
  <c r="AG15" i="59"/>
  <c r="M4" i="59"/>
  <c r="AJ4" i="59"/>
  <c r="J7" i="59"/>
  <c r="AD7" i="59"/>
  <c r="U8" i="59"/>
  <c r="H12" i="59"/>
  <c r="BP12" i="59" s="1"/>
  <c r="AC12" i="59"/>
  <c r="Z15" i="59"/>
  <c r="P16" i="59"/>
  <c r="AC16" i="59"/>
  <c r="AJ20" i="59"/>
  <c r="AB20" i="59"/>
  <c r="T20" i="59"/>
  <c r="L20" i="59"/>
  <c r="AF20" i="59"/>
  <c r="X20" i="59"/>
  <c r="P20" i="59"/>
  <c r="H20" i="59"/>
  <c r="BP20" i="59" s="1"/>
  <c r="K7" i="59"/>
  <c r="AH7" i="59"/>
  <c r="X8" i="59"/>
  <c r="L12" i="59"/>
  <c r="AF12" i="59"/>
  <c r="AA15" i="59"/>
  <c r="T16" i="59"/>
  <c r="T4" i="59"/>
  <c r="N7" i="59"/>
  <c r="AI7" i="59"/>
  <c r="AB8" i="59"/>
  <c r="M12" i="59"/>
  <c r="AJ12" i="59"/>
  <c r="J15" i="59"/>
  <c r="AD15" i="59"/>
  <c r="U16" i="59"/>
  <c r="M20" i="59"/>
  <c r="AJ8" i="59"/>
  <c r="H16" i="59"/>
  <c r="BP16" i="59" s="1"/>
  <c r="P4" i="59"/>
  <c r="AI4" i="59"/>
  <c r="AI8" i="59"/>
  <c r="AI12" i="59"/>
  <c r="AI16" i="59"/>
  <c r="AI20" i="59"/>
  <c r="H8" i="59"/>
  <c r="BP8" i="59" s="1"/>
  <c r="AC8" i="59"/>
  <c r="K15" i="59"/>
  <c r="AH15" i="59"/>
  <c r="X16" i="59"/>
  <c r="U20" i="59"/>
  <c r="M8" i="59"/>
  <c r="L8" i="59"/>
  <c r="N15" i="59"/>
  <c r="AC20" i="59"/>
  <c r="K23" i="59"/>
  <c r="L3" i="59"/>
  <c r="BT3" i="59" s="1"/>
  <c r="T3" i="59"/>
  <c r="AB3" i="59"/>
  <c r="AJ3" i="59"/>
  <c r="N4" i="59"/>
  <c r="V4" i="59"/>
  <c r="AD4" i="59"/>
  <c r="H5" i="59"/>
  <c r="P5" i="59"/>
  <c r="X5" i="59"/>
  <c r="AF5" i="59"/>
  <c r="J6" i="59"/>
  <c r="R6" i="59"/>
  <c r="Z6" i="59"/>
  <c r="AH6" i="59"/>
  <c r="L7" i="59"/>
  <c r="T7" i="59"/>
  <c r="AB7" i="59"/>
  <c r="AJ7" i="59"/>
  <c r="N8" i="59"/>
  <c r="V8" i="59"/>
  <c r="AD8" i="59"/>
  <c r="H9" i="59"/>
  <c r="BP9" i="59" s="1"/>
  <c r="P9" i="59"/>
  <c r="X9" i="59"/>
  <c r="AF9" i="59"/>
  <c r="J10" i="59"/>
  <c r="BR10" i="59" s="1"/>
  <c r="R10" i="59"/>
  <c r="Z10" i="59"/>
  <c r="AH10" i="59"/>
  <c r="L11" i="59"/>
  <c r="BT11" i="59" s="1"/>
  <c r="T11" i="59"/>
  <c r="AB11" i="59"/>
  <c r="AJ11" i="59"/>
  <c r="N12" i="59"/>
  <c r="V12" i="59"/>
  <c r="AD12" i="59"/>
  <c r="H13" i="59"/>
  <c r="BP13" i="59" s="1"/>
  <c r="P13" i="59"/>
  <c r="X13" i="59"/>
  <c r="AF13" i="59"/>
  <c r="J14" i="59"/>
  <c r="R14" i="59"/>
  <c r="Z14" i="59"/>
  <c r="AH14" i="59"/>
  <c r="L15" i="59"/>
  <c r="T15" i="59"/>
  <c r="AB15" i="59"/>
  <c r="AJ15" i="59"/>
  <c r="N16" i="59"/>
  <c r="V16" i="59"/>
  <c r="AD16" i="59"/>
  <c r="H17" i="59"/>
  <c r="BP17" i="59" s="1"/>
  <c r="P17" i="59"/>
  <c r="X17" i="59"/>
  <c r="AF17" i="59"/>
  <c r="J18" i="59"/>
  <c r="BR18" i="59" s="1"/>
  <c r="R18" i="59"/>
  <c r="Z18" i="59"/>
  <c r="AH18" i="59"/>
  <c r="L19" i="59"/>
  <c r="T19" i="59"/>
  <c r="AB19" i="59"/>
  <c r="AJ19" i="59"/>
  <c r="N20" i="59"/>
  <c r="V20" i="59"/>
  <c r="AD20" i="59"/>
  <c r="H21" i="59"/>
  <c r="BP21" i="59" s="1"/>
  <c r="P21" i="59"/>
  <c r="X21" i="59"/>
  <c r="AF21" i="59"/>
  <c r="J22" i="59"/>
  <c r="R22" i="59"/>
  <c r="Z22" i="59"/>
  <c r="AH22" i="59"/>
  <c r="L23" i="59"/>
  <c r="T23" i="59"/>
  <c r="AB23" i="59"/>
  <c r="AJ23" i="59"/>
  <c r="N24" i="59"/>
  <c r="V24" i="59"/>
  <c r="AD24" i="59"/>
  <c r="M3" i="59"/>
  <c r="U3" i="59"/>
  <c r="AC3" i="59"/>
  <c r="G4" i="59"/>
  <c r="BO4" i="59" s="1"/>
  <c r="O4" i="59"/>
  <c r="W4" i="59"/>
  <c r="AE4" i="59"/>
  <c r="I5" i="59"/>
  <c r="Q5" i="59"/>
  <c r="Y5" i="59"/>
  <c r="AG5" i="59"/>
  <c r="K6" i="59"/>
  <c r="S6" i="59"/>
  <c r="AA6" i="59"/>
  <c r="AI6" i="59"/>
  <c r="M7" i="59"/>
  <c r="U7" i="59"/>
  <c r="AC7" i="59"/>
  <c r="G8" i="59"/>
  <c r="BO8" i="59" s="1"/>
  <c r="O8" i="59"/>
  <c r="W8" i="59"/>
  <c r="AE8" i="59"/>
  <c r="I9" i="59"/>
  <c r="Q9" i="59"/>
  <c r="Y9" i="59"/>
  <c r="AG9" i="59"/>
  <c r="K10" i="59"/>
  <c r="BS10" i="59" s="1"/>
  <c r="S10" i="59"/>
  <c r="AA10" i="59"/>
  <c r="AI10" i="59"/>
  <c r="M11" i="59"/>
  <c r="U11" i="59"/>
  <c r="AC11" i="59"/>
  <c r="G12" i="59"/>
  <c r="BO12" i="59" s="1"/>
  <c r="O12" i="59"/>
  <c r="W12" i="59"/>
  <c r="AE12" i="59"/>
  <c r="I13" i="59"/>
  <c r="Q13" i="59"/>
  <c r="Y13" i="59"/>
  <c r="AG13" i="59"/>
  <c r="K14" i="59"/>
  <c r="S14" i="59"/>
  <c r="AA14" i="59"/>
  <c r="AI14" i="59"/>
  <c r="M15" i="59"/>
  <c r="U15" i="59"/>
  <c r="AC15" i="59"/>
  <c r="G16" i="59"/>
  <c r="BO16" i="59" s="1"/>
  <c r="O16" i="59"/>
  <c r="W16" i="59"/>
  <c r="AE16" i="59"/>
  <c r="I17" i="59"/>
  <c r="BQ17" i="59" s="1"/>
  <c r="Q17" i="59"/>
  <c r="Y17" i="59"/>
  <c r="AG17" i="59"/>
  <c r="K18" i="59"/>
  <c r="S18" i="59"/>
  <c r="AA18" i="59"/>
  <c r="AI18" i="59"/>
  <c r="M19" i="59"/>
  <c r="U19" i="59"/>
  <c r="AC19" i="59"/>
  <c r="G20" i="59"/>
  <c r="BO20" i="59" s="1"/>
  <c r="O20" i="59"/>
  <c r="W20" i="59"/>
  <c r="AE20" i="59"/>
  <c r="I21" i="59"/>
  <c r="BQ21" i="59" s="1"/>
  <c r="Q21" i="59"/>
  <c r="Y21" i="59"/>
  <c r="AG21" i="59"/>
  <c r="K22" i="59"/>
  <c r="S22" i="59"/>
  <c r="AA22" i="59"/>
  <c r="AI22" i="59"/>
  <c r="M23" i="59"/>
  <c r="U23" i="59"/>
  <c r="AC23" i="59"/>
  <c r="G24" i="59"/>
  <c r="BO24" i="59" s="1"/>
  <c r="O24" i="59"/>
  <c r="W24" i="59"/>
  <c r="AE24" i="59"/>
  <c r="O3" i="59"/>
  <c r="W3" i="59"/>
  <c r="AE3" i="59"/>
  <c r="I4" i="59"/>
  <c r="Q4" i="59"/>
  <c r="Y4" i="59"/>
  <c r="AG4" i="59"/>
  <c r="K5" i="59"/>
  <c r="S5" i="59"/>
  <c r="AA5" i="59"/>
  <c r="AI5" i="59"/>
  <c r="M6" i="59"/>
  <c r="U6" i="59"/>
  <c r="AC6" i="59"/>
  <c r="G7" i="59"/>
  <c r="BO7" i="59" s="1"/>
  <c r="O7" i="59"/>
  <c r="W7" i="59"/>
  <c r="AE7" i="59"/>
  <c r="I8" i="59"/>
  <c r="Q8" i="59"/>
  <c r="Y8" i="59"/>
  <c r="AG8" i="59"/>
  <c r="K9" i="59"/>
  <c r="S9" i="59"/>
  <c r="AA9" i="59"/>
  <c r="AI9" i="59"/>
  <c r="M10" i="59"/>
  <c r="U10" i="59"/>
  <c r="AC10" i="59"/>
  <c r="G11" i="59"/>
  <c r="BO11" i="59" s="1"/>
  <c r="O11" i="59"/>
  <c r="W11" i="59"/>
  <c r="AE11" i="59"/>
  <c r="I12" i="59"/>
  <c r="Q12" i="59"/>
  <c r="Y12" i="59"/>
  <c r="AG12" i="59"/>
  <c r="K13" i="59"/>
  <c r="S13" i="59"/>
  <c r="AA13" i="59"/>
  <c r="AI13" i="59"/>
  <c r="M14" i="59"/>
  <c r="U14" i="59"/>
  <c r="AC14" i="59"/>
  <c r="G15" i="59"/>
  <c r="BO15" i="59" s="1"/>
  <c r="O15" i="59"/>
  <c r="W15" i="59"/>
  <c r="AE15" i="59"/>
  <c r="I16" i="59"/>
  <c r="Q16" i="59"/>
  <c r="Y16" i="59"/>
  <c r="AG16" i="59"/>
  <c r="K17" i="59"/>
  <c r="S17" i="59"/>
  <c r="AA17" i="59"/>
  <c r="AI17" i="59"/>
  <c r="M18" i="59"/>
  <c r="U18" i="59"/>
  <c r="AC18" i="59"/>
  <c r="G19" i="59"/>
  <c r="BO19" i="59" s="1"/>
  <c r="O19" i="59"/>
  <c r="W19" i="59"/>
  <c r="AE19" i="59"/>
  <c r="I20" i="59"/>
  <c r="BQ20" i="59" s="1"/>
  <c r="Q20" i="59"/>
  <c r="Y20" i="59"/>
  <c r="AG20" i="59"/>
  <c r="K21" i="59"/>
  <c r="S21" i="59"/>
  <c r="AA21" i="59"/>
  <c r="AI21" i="59"/>
  <c r="M22" i="59"/>
  <c r="U22" i="59"/>
  <c r="AC22" i="59"/>
  <c r="G23" i="59"/>
  <c r="BO23" i="59" s="1"/>
  <c r="O23" i="59"/>
  <c r="W23" i="59"/>
  <c r="AE23" i="59"/>
  <c r="I24" i="59"/>
  <c r="Q24" i="59"/>
  <c r="Y24" i="59"/>
  <c r="AG24" i="59"/>
  <c r="H3" i="59"/>
  <c r="BP3" i="59" s="1"/>
  <c r="P3" i="59"/>
  <c r="X3" i="59"/>
  <c r="AF3" i="59"/>
  <c r="J4" i="59"/>
  <c r="R4" i="59"/>
  <c r="Z4" i="59"/>
  <c r="AH4" i="59"/>
  <c r="L5" i="59"/>
  <c r="T5" i="59"/>
  <c r="AB5" i="59"/>
  <c r="AJ5" i="59"/>
  <c r="N6" i="59"/>
  <c r="V6" i="59"/>
  <c r="AD6" i="59"/>
  <c r="H7" i="59"/>
  <c r="BP7" i="59" s="1"/>
  <c r="P7" i="59"/>
  <c r="X7" i="59"/>
  <c r="AF7" i="59"/>
  <c r="J8" i="59"/>
  <c r="R8" i="59"/>
  <c r="Z8" i="59"/>
  <c r="AH8" i="59"/>
  <c r="L9" i="59"/>
  <c r="T9" i="59"/>
  <c r="AB9" i="59"/>
  <c r="AJ9" i="59"/>
  <c r="N10" i="59"/>
  <c r="V10" i="59"/>
  <c r="AD10" i="59"/>
  <c r="H11" i="59"/>
  <c r="BP11" i="59" s="1"/>
  <c r="P11" i="59"/>
  <c r="X11" i="59"/>
  <c r="AF11" i="59"/>
  <c r="J12" i="59"/>
  <c r="R12" i="59"/>
  <c r="Z12" i="59"/>
  <c r="AH12" i="59"/>
  <c r="L13" i="59"/>
  <c r="T13" i="59"/>
  <c r="AB13" i="59"/>
  <c r="AJ13" i="59"/>
  <c r="N14" i="59"/>
  <c r="V14" i="59"/>
  <c r="AD14" i="59"/>
  <c r="H15" i="59"/>
  <c r="BP15" i="59" s="1"/>
  <c r="P15" i="59"/>
  <c r="X15" i="59"/>
  <c r="AF15" i="59"/>
  <c r="J16" i="59"/>
  <c r="R16" i="59"/>
  <c r="Z16" i="59"/>
  <c r="AH16" i="59"/>
  <c r="L17" i="59"/>
  <c r="T17" i="59"/>
  <c r="AB17" i="59"/>
  <c r="AJ17" i="59"/>
  <c r="N18" i="59"/>
  <c r="V18" i="59"/>
  <c r="AD18" i="59"/>
  <c r="H19" i="59"/>
  <c r="BP19" i="59" s="1"/>
  <c r="P19" i="59"/>
  <c r="X19" i="59"/>
  <c r="AF19" i="59"/>
  <c r="J20" i="59"/>
  <c r="R20" i="59"/>
  <c r="Z20" i="59"/>
  <c r="AH20" i="59"/>
  <c r="L21" i="59"/>
  <c r="T21" i="59"/>
  <c r="AB21" i="59"/>
  <c r="AJ21" i="59"/>
  <c r="N22" i="59"/>
  <c r="V22" i="59"/>
  <c r="AD22" i="59"/>
  <c r="H23" i="59"/>
  <c r="BP23" i="59" s="1"/>
  <c r="P23" i="59"/>
  <c r="X23" i="59"/>
  <c r="AF23" i="59"/>
  <c r="J24" i="59"/>
  <c r="R24" i="59"/>
  <c r="Z24" i="59"/>
  <c r="AH24" i="59"/>
  <c r="I3" i="59"/>
  <c r="BQ3" i="59" s="1"/>
  <c r="Q3" i="59"/>
  <c r="Y3" i="59"/>
  <c r="AG3" i="59"/>
  <c r="K4" i="59"/>
  <c r="S4" i="59"/>
  <c r="AA4" i="59"/>
  <c r="M5" i="59"/>
  <c r="U5" i="59"/>
  <c r="G6" i="59"/>
  <c r="BO6" i="59" s="1"/>
  <c r="O6" i="59"/>
  <c r="W6" i="59"/>
  <c r="I7" i="59"/>
  <c r="Q7" i="59"/>
  <c r="Y7" i="59"/>
  <c r="K8" i="59"/>
  <c r="S8" i="59"/>
  <c r="AA8" i="59"/>
  <c r="M9" i="59"/>
  <c r="U9" i="59"/>
  <c r="G10" i="59"/>
  <c r="BO10" i="59" s="1"/>
  <c r="O10" i="59"/>
  <c r="W10" i="59"/>
  <c r="I11" i="59"/>
  <c r="BQ11" i="59" s="1"/>
  <c r="Q11" i="59"/>
  <c r="Y11" i="59"/>
  <c r="K12" i="59"/>
  <c r="S12" i="59"/>
  <c r="AA12" i="59"/>
  <c r="M13" i="59"/>
  <c r="U13" i="59"/>
  <c r="G14" i="59"/>
  <c r="BO14" i="59" s="1"/>
  <c r="O14" i="59"/>
  <c r="W14" i="59"/>
  <c r="I15" i="59"/>
  <c r="BQ15" i="59" s="1"/>
  <c r="Q15" i="59"/>
  <c r="Y15" i="59"/>
  <c r="K16" i="59"/>
  <c r="S16" i="59"/>
  <c r="AA16" i="59"/>
  <c r="M17" i="59"/>
  <c r="U17" i="59"/>
  <c r="G18" i="59"/>
  <c r="BO18" i="59" s="1"/>
  <c r="O18" i="59"/>
  <c r="W18" i="59"/>
  <c r="I19" i="59"/>
  <c r="BQ19" i="59" s="1"/>
  <c r="Q19" i="59"/>
  <c r="Y19" i="59"/>
  <c r="AG19" i="59"/>
  <c r="K20" i="59"/>
  <c r="S20" i="59"/>
  <c r="AA20" i="59"/>
  <c r="M21" i="59"/>
  <c r="U21" i="59"/>
  <c r="AC21" i="59"/>
  <c r="G22" i="59"/>
  <c r="BO22" i="59" s="1"/>
  <c r="O22" i="59"/>
  <c r="W22" i="59"/>
  <c r="AE22" i="59"/>
  <c r="I23" i="59"/>
  <c r="Q23" i="59"/>
  <c r="Y23" i="59"/>
  <c r="AG23" i="59"/>
  <c r="K24" i="59"/>
  <c r="S24" i="59"/>
  <c r="AA24" i="59"/>
  <c r="AI24" i="59"/>
  <c r="H4" i="58"/>
  <c r="H5" i="58"/>
  <c r="H6" i="58"/>
  <c r="H7" i="58"/>
  <c r="H8" i="58"/>
  <c r="H9" i="58"/>
  <c r="H10" i="58"/>
  <c r="H11" i="58"/>
  <c r="H12" i="58"/>
  <c r="H13" i="58"/>
  <c r="H14" i="58"/>
  <c r="H15" i="58"/>
  <c r="H16" i="58"/>
  <c r="H17" i="58"/>
  <c r="H18" i="58"/>
  <c r="H19" i="58"/>
  <c r="H20" i="58"/>
  <c r="H21" i="58"/>
  <c r="H22" i="58"/>
  <c r="H23" i="58"/>
  <c r="H24" i="58"/>
  <c r="H3" i="58"/>
  <c r="G4" i="58"/>
  <c r="G5" i="58"/>
  <c r="G6" i="58"/>
  <c r="G7" i="58"/>
  <c r="G8" i="58"/>
  <c r="G9" i="58"/>
  <c r="G10" i="58"/>
  <c r="G11" i="58"/>
  <c r="G12" i="58"/>
  <c r="G13" i="58"/>
  <c r="G14" i="58"/>
  <c r="G15" i="58"/>
  <c r="G16" i="58"/>
  <c r="G17" i="58"/>
  <c r="G18" i="58"/>
  <c r="G19" i="58"/>
  <c r="G20" i="58"/>
  <c r="G21" i="58"/>
  <c r="G22" i="58"/>
  <c r="G23" i="58"/>
  <c r="G24" i="58"/>
  <c r="G3" i="58"/>
  <c r="F4" i="58"/>
  <c r="F5" i="58"/>
  <c r="F6" i="58"/>
  <c r="F7" i="58"/>
  <c r="F8" i="58"/>
  <c r="F9" i="58"/>
  <c r="F10" i="58"/>
  <c r="F11" i="58"/>
  <c r="F12" i="58"/>
  <c r="F13" i="58"/>
  <c r="F14" i="58"/>
  <c r="F15" i="58"/>
  <c r="F16" i="58"/>
  <c r="F17" i="58"/>
  <c r="F18" i="58"/>
  <c r="F19" i="58"/>
  <c r="F20" i="58"/>
  <c r="F21" i="58"/>
  <c r="F22" i="58"/>
  <c r="F23" i="58"/>
  <c r="F24" i="58"/>
  <c r="F3" i="58"/>
  <c r="E24" i="58"/>
  <c r="CW24" i="58" s="1"/>
  <c r="D24" i="58"/>
  <c r="C24" i="58"/>
  <c r="B25" i="58"/>
  <c r="E23" i="58"/>
  <c r="CW23" i="58" s="1"/>
  <c r="D23" i="58"/>
  <c r="C23" i="58"/>
  <c r="B23" i="58"/>
  <c r="E22" i="58"/>
  <c r="CW22" i="58" s="1"/>
  <c r="D22" i="58"/>
  <c r="C22" i="58"/>
  <c r="B22" i="58"/>
  <c r="E21" i="58"/>
  <c r="CW21" i="58" s="1"/>
  <c r="D21" i="58"/>
  <c r="C21" i="58"/>
  <c r="B21" i="58"/>
  <c r="E20" i="58"/>
  <c r="CW20" i="58" s="1"/>
  <c r="D20" i="58"/>
  <c r="C20" i="58"/>
  <c r="B20" i="58"/>
  <c r="E19" i="58"/>
  <c r="CW19" i="58" s="1"/>
  <c r="D19" i="58"/>
  <c r="C19" i="58"/>
  <c r="B19" i="58"/>
  <c r="E18" i="58"/>
  <c r="CW18" i="58" s="1"/>
  <c r="D18" i="58"/>
  <c r="C18" i="58"/>
  <c r="B18" i="58"/>
  <c r="E17" i="58"/>
  <c r="CW17" i="58" s="1"/>
  <c r="D17" i="58"/>
  <c r="C17" i="58"/>
  <c r="B17" i="58"/>
  <c r="E16" i="58"/>
  <c r="CW16" i="58" s="1"/>
  <c r="D16" i="58"/>
  <c r="C16" i="58"/>
  <c r="B16" i="58"/>
  <c r="E15" i="58"/>
  <c r="CW15" i="58" s="1"/>
  <c r="D15" i="58"/>
  <c r="C15" i="58"/>
  <c r="B15" i="58"/>
  <c r="E14" i="58"/>
  <c r="CW14" i="58" s="1"/>
  <c r="D14" i="58"/>
  <c r="C14" i="58"/>
  <c r="B14" i="58"/>
  <c r="E13" i="58"/>
  <c r="CW13" i="58" s="1"/>
  <c r="D13" i="58"/>
  <c r="C13" i="58"/>
  <c r="B13" i="58"/>
  <c r="E12" i="58"/>
  <c r="CW12" i="58" s="1"/>
  <c r="D12" i="58"/>
  <c r="C12" i="58"/>
  <c r="B12" i="58"/>
  <c r="E11" i="58"/>
  <c r="CW11" i="58" s="1"/>
  <c r="D11" i="58"/>
  <c r="C11" i="58"/>
  <c r="B11" i="58"/>
  <c r="E10" i="58"/>
  <c r="CW10" i="58" s="1"/>
  <c r="D10" i="58"/>
  <c r="C10" i="58"/>
  <c r="B10" i="58"/>
  <c r="E9" i="58"/>
  <c r="CW9" i="58" s="1"/>
  <c r="D9" i="58"/>
  <c r="C9" i="58"/>
  <c r="B9" i="58"/>
  <c r="E8" i="58"/>
  <c r="CW8" i="58" s="1"/>
  <c r="D8" i="58"/>
  <c r="C8" i="58"/>
  <c r="B8" i="58"/>
  <c r="E7" i="58"/>
  <c r="CW7" i="58" s="1"/>
  <c r="D7" i="58"/>
  <c r="C7" i="58"/>
  <c r="B7" i="58"/>
  <c r="E6" i="58"/>
  <c r="CW6" i="58" s="1"/>
  <c r="D6" i="58"/>
  <c r="C6" i="58"/>
  <c r="B6" i="58"/>
  <c r="E5" i="58"/>
  <c r="CW5" i="58" s="1"/>
  <c r="D5" i="58"/>
  <c r="C5" i="58"/>
  <c r="B5" i="58"/>
  <c r="E4" i="58"/>
  <c r="CW4" i="58" s="1"/>
  <c r="D4" i="58"/>
  <c r="C4" i="58"/>
  <c r="B4" i="58"/>
  <c r="E3" i="58"/>
  <c r="CW3" i="58" s="1"/>
  <c r="D3" i="58"/>
  <c r="C3" i="58"/>
  <c r="B3" i="58"/>
  <c r="F4" i="57"/>
  <c r="F6" i="57"/>
  <c r="F7" i="57"/>
  <c r="F8" i="57"/>
  <c r="F9" i="57"/>
  <c r="F10" i="57"/>
  <c r="F11" i="57"/>
  <c r="F12" i="57"/>
  <c r="F13" i="57"/>
  <c r="F14" i="57"/>
  <c r="F15" i="57"/>
  <c r="F18" i="57"/>
  <c r="F19" i="57"/>
  <c r="F20" i="57"/>
  <c r="F21" i="57"/>
  <c r="F22" i="57"/>
  <c r="F23" i="57"/>
  <c r="F24" i="57"/>
  <c r="F3" i="57"/>
  <c r="E24" i="57"/>
  <c r="CU24" i="57" s="1"/>
  <c r="D24" i="57"/>
  <c r="C24" i="57"/>
  <c r="B24" i="57"/>
  <c r="E23" i="57"/>
  <c r="CU23" i="57" s="1"/>
  <c r="D23" i="57"/>
  <c r="C23" i="57"/>
  <c r="B23" i="57"/>
  <c r="E22" i="57"/>
  <c r="CU22" i="57" s="1"/>
  <c r="D22" i="57"/>
  <c r="C22" i="57"/>
  <c r="B22" i="57"/>
  <c r="E21" i="57"/>
  <c r="CU21" i="57" s="1"/>
  <c r="D21" i="57"/>
  <c r="C21" i="57"/>
  <c r="B21" i="57"/>
  <c r="E20" i="57"/>
  <c r="CU20" i="57" s="1"/>
  <c r="D20" i="57"/>
  <c r="C20" i="57"/>
  <c r="B20" i="57"/>
  <c r="E19" i="57"/>
  <c r="CU19" i="57" s="1"/>
  <c r="D19" i="57"/>
  <c r="C19" i="57"/>
  <c r="B19" i="57"/>
  <c r="E18" i="57"/>
  <c r="CU18" i="57" s="1"/>
  <c r="D18" i="57"/>
  <c r="C18" i="57"/>
  <c r="B18" i="57"/>
  <c r="E17" i="57"/>
  <c r="CU17" i="57" s="1"/>
  <c r="D17" i="57"/>
  <c r="C17" i="57"/>
  <c r="B17" i="57"/>
  <c r="E16" i="57"/>
  <c r="CU16" i="57" s="1"/>
  <c r="D16" i="57"/>
  <c r="C16" i="57"/>
  <c r="B16" i="57"/>
  <c r="E15" i="57"/>
  <c r="CU15" i="57" s="1"/>
  <c r="D15" i="57"/>
  <c r="C15" i="57"/>
  <c r="B15" i="57"/>
  <c r="E14" i="57"/>
  <c r="CU14" i="57" s="1"/>
  <c r="D14" i="57"/>
  <c r="C14" i="57"/>
  <c r="B14" i="57"/>
  <c r="E13" i="57"/>
  <c r="CU13" i="57" s="1"/>
  <c r="D13" i="57"/>
  <c r="C13" i="57"/>
  <c r="B13" i="57"/>
  <c r="E12" i="57"/>
  <c r="CU12" i="57" s="1"/>
  <c r="D12" i="57"/>
  <c r="C12" i="57"/>
  <c r="B12" i="57"/>
  <c r="E11" i="57"/>
  <c r="CU11" i="57" s="1"/>
  <c r="D11" i="57"/>
  <c r="C11" i="57"/>
  <c r="B11" i="57"/>
  <c r="E10" i="57"/>
  <c r="CU10" i="57" s="1"/>
  <c r="D10" i="57"/>
  <c r="C10" i="57"/>
  <c r="B10" i="57"/>
  <c r="E9" i="57"/>
  <c r="CU9" i="57" s="1"/>
  <c r="D9" i="57"/>
  <c r="C9" i="57"/>
  <c r="B9" i="57"/>
  <c r="E8" i="57"/>
  <c r="CU8" i="57" s="1"/>
  <c r="D8" i="57"/>
  <c r="C8" i="57"/>
  <c r="B8" i="57"/>
  <c r="E7" i="57"/>
  <c r="CU7" i="57" s="1"/>
  <c r="D7" i="57"/>
  <c r="C7" i="57"/>
  <c r="B7" i="57"/>
  <c r="E6" i="57"/>
  <c r="CU6" i="57" s="1"/>
  <c r="D6" i="57"/>
  <c r="C6" i="57"/>
  <c r="B6" i="57"/>
  <c r="E5" i="57"/>
  <c r="CU5" i="57" s="1"/>
  <c r="D5" i="57"/>
  <c r="C5" i="57"/>
  <c r="B5" i="57"/>
  <c r="E4" i="57"/>
  <c r="CU4" i="57" s="1"/>
  <c r="D4" i="57"/>
  <c r="C4" i="57"/>
  <c r="B4" i="57"/>
  <c r="E3" i="57"/>
  <c r="CU3" i="57" s="1"/>
  <c r="D3" i="57"/>
  <c r="C3" i="57"/>
  <c r="B3" i="57"/>
  <c r="F4" i="56"/>
  <c r="F5" i="56"/>
  <c r="F6" i="56"/>
  <c r="F7" i="56"/>
  <c r="F8" i="56"/>
  <c r="F9" i="56"/>
  <c r="F10" i="56"/>
  <c r="F11" i="56"/>
  <c r="F12" i="56"/>
  <c r="F13" i="56"/>
  <c r="F14" i="56"/>
  <c r="F15" i="56"/>
  <c r="F16" i="56"/>
  <c r="F17" i="56"/>
  <c r="F18" i="56"/>
  <c r="F19" i="56"/>
  <c r="F20" i="56"/>
  <c r="F21" i="56"/>
  <c r="F22" i="56"/>
  <c r="F23" i="56"/>
  <c r="F24" i="56"/>
  <c r="F3" i="56"/>
  <c r="E24" i="56"/>
  <c r="CU24" i="56" s="1"/>
  <c r="CV24" i="56" s="1"/>
  <c r="CW24" i="56" s="1"/>
  <c r="CX24" i="56" s="1"/>
  <c r="CY24" i="56" s="1"/>
  <c r="CZ24" i="56" s="1"/>
  <c r="DA24" i="56" s="1"/>
  <c r="DB24" i="56" s="1"/>
  <c r="DC24" i="56" s="1"/>
  <c r="DD24" i="56" s="1"/>
  <c r="DE24" i="56" s="1"/>
  <c r="DF24" i="56" s="1"/>
  <c r="DG24" i="56" s="1"/>
  <c r="DH24" i="56" s="1"/>
  <c r="DI24" i="56" s="1"/>
  <c r="DJ24" i="56" s="1"/>
  <c r="DK24" i="56" s="1"/>
  <c r="DL24" i="56" s="1"/>
  <c r="DM24" i="56" s="1"/>
  <c r="DN24" i="56" s="1"/>
  <c r="DO24" i="56" s="1"/>
  <c r="DP24" i="56" s="1"/>
  <c r="DQ24" i="56" s="1"/>
  <c r="DR24" i="56" s="1"/>
  <c r="DS24" i="56" s="1"/>
  <c r="DT24" i="56" s="1"/>
  <c r="DU24" i="56" s="1"/>
  <c r="DV24" i="56" s="1"/>
  <c r="DW24" i="56" s="1"/>
  <c r="DX24" i="56" s="1"/>
  <c r="D24" i="56"/>
  <c r="C24" i="56"/>
  <c r="B24" i="56"/>
  <c r="E23" i="56"/>
  <c r="CU23" i="56" s="1"/>
  <c r="D23" i="56"/>
  <c r="C23" i="56"/>
  <c r="B23" i="56"/>
  <c r="E22" i="56"/>
  <c r="CU22" i="56" s="1"/>
  <c r="D22" i="56"/>
  <c r="C22" i="56"/>
  <c r="B22" i="56"/>
  <c r="E21" i="56"/>
  <c r="CU21" i="56" s="1"/>
  <c r="CV21" i="56" s="1"/>
  <c r="CW21" i="56" s="1"/>
  <c r="CX21" i="56" s="1"/>
  <c r="CY21" i="56" s="1"/>
  <c r="CZ21" i="56" s="1"/>
  <c r="DA21" i="56" s="1"/>
  <c r="DB21" i="56" s="1"/>
  <c r="DC21" i="56" s="1"/>
  <c r="DD21" i="56" s="1"/>
  <c r="DE21" i="56" s="1"/>
  <c r="DF21" i="56" s="1"/>
  <c r="DG21" i="56" s="1"/>
  <c r="DH21" i="56" s="1"/>
  <c r="DI21" i="56" s="1"/>
  <c r="DJ21" i="56" s="1"/>
  <c r="DK21" i="56" s="1"/>
  <c r="DL21" i="56" s="1"/>
  <c r="DM21" i="56" s="1"/>
  <c r="DN21" i="56" s="1"/>
  <c r="DO21" i="56" s="1"/>
  <c r="DP21" i="56" s="1"/>
  <c r="DQ21" i="56" s="1"/>
  <c r="DR21" i="56" s="1"/>
  <c r="DS21" i="56" s="1"/>
  <c r="DT21" i="56" s="1"/>
  <c r="DU21" i="56" s="1"/>
  <c r="DV21" i="56" s="1"/>
  <c r="DW21" i="56" s="1"/>
  <c r="DX21" i="56" s="1"/>
  <c r="D21" i="56"/>
  <c r="C21" i="56"/>
  <c r="B21" i="56"/>
  <c r="E20" i="56"/>
  <c r="CU20" i="56" s="1"/>
  <c r="D20" i="56"/>
  <c r="C20" i="56"/>
  <c r="B20" i="56"/>
  <c r="E19" i="56"/>
  <c r="CU19" i="56" s="1"/>
  <c r="D19" i="56"/>
  <c r="C19" i="56"/>
  <c r="B19" i="56"/>
  <c r="E18" i="56"/>
  <c r="CU18" i="56" s="1"/>
  <c r="CV18" i="56" s="1"/>
  <c r="CW18" i="56" s="1"/>
  <c r="CX18" i="56" s="1"/>
  <c r="CY18" i="56" s="1"/>
  <c r="CZ18" i="56" s="1"/>
  <c r="DA18" i="56" s="1"/>
  <c r="DB18" i="56" s="1"/>
  <c r="DC18" i="56" s="1"/>
  <c r="DD18" i="56" s="1"/>
  <c r="DE18" i="56" s="1"/>
  <c r="DF18" i="56" s="1"/>
  <c r="DG18" i="56" s="1"/>
  <c r="DH18" i="56" s="1"/>
  <c r="DI18" i="56" s="1"/>
  <c r="DJ18" i="56" s="1"/>
  <c r="DK18" i="56" s="1"/>
  <c r="DL18" i="56" s="1"/>
  <c r="DM18" i="56" s="1"/>
  <c r="DN18" i="56" s="1"/>
  <c r="DO18" i="56" s="1"/>
  <c r="DP18" i="56" s="1"/>
  <c r="DQ18" i="56" s="1"/>
  <c r="DR18" i="56" s="1"/>
  <c r="DS18" i="56" s="1"/>
  <c r="DT18" i="56" s="1"/>
  <c r="DU18" i="56" s="1"/>
  <c r="DV18" i="56" s="1"/>
  <c r="DW18" i="56" s="1"/>
  <c r="DX18" i="56" s="1"/>
  <c r="D18" i="56"/>
  <c r="C18" i="56"/>
  <c r="B18" i="56"/>
  <c r="E17" i="56"/>
  <c r="CU17" i="56" s="1"/>
  <c r="D17" i="56"/>
  <c r="C17" i="56"/>
  <c r="B17" i="56"/>
  <c r="E16" i="56"/>
  <c r="CU16" i="56" s="1"/>
  <c r="D16" i="56"/>
  <c r="C16" i="56"/>
  <c r="B16" i="56"/>
  <c r="E15" i="56"/>
  <c r="CU15" i="56" s="1"/>
  <c r="CV15" i="56" s="1"/>
  <c r="CW15" i="56" s="1"/>
  <c r="CX15" i="56" s="1"/>
  <c r="CY15" i="56" s="1"/>
  <c r="CZ15" i="56" s="1"/>
  <c r="DA15" i="56" s="1"/>
  <c r="DB15" i="56" s="1"/>
  <c r="DC15" i="56" s="1"/>
  <c r="DD15" i="56" s="1"/>
  <c r="DE15" i="56" s="1"/>
  <c r="DF15" i="56" s="1"/>
  <c r="DG15" i="56" s="1"/>
  <c r="DH15" i="56" s="1"/>
  <c r="DI15" i="56" s="1"/>
  <c r="DJ15" i="56" s="1"/>
  <c r="DK15" i="56" s="1"/>
  <c r="DL15" i="56" s="1"/>
  <c r="DM15" i="56" s="1"/>
  <c r="DN15" i="56" s="1"/>
  <c r="DO15" i="56" s="1"/>
  <c r="DP15" i="56" s="1"/>
  <c r="DQ15" i="56" s="1"/>
  <c r="DR15" i="56" s="1"/>
  <c r="DS15" i="56" s="1"/>
  <c r="DT15" i="56" s="1"/>
  <c r="DU15" i="56" s="1"/>
  <c r="DV15" i="56" s="1"/>
  <c r="DW15" i="56" s="1"/>
  <c r="DX15" i="56" s="1"/>
  <c r="D15" i="56"/>
  <c r="C15" i="56"/>
  <c r="B15" i="56"/>
  <c r="E14" i="56"/>
  <c r="CU14" i="56" s="1"/>
  <c r="D14" i="56"/>
  <c r="C14" i="56"/>
  <c r="B14" i="56"/>
  <c r="E13" i="56"/>
  <c r="CU13" i="56" s="1"/>
  <c r="D13" i="56"/>
  <c r="C13" i="56"/>
  <c r="B13" i="56"/>
  <c r="E12" i="56"/>
  <c r="CU12" i="56" s="1"/>
  <c r="CV12" i="56" s="1"/>
  <c r="CW12" i="56" s="1"/>
  <c r="CX12" i="56" s="1"/>
  <c r="CY12" i="56" s="1"/>
  <c r="CZ12" i="56" s="1"/>
  <c r="DA12" i="56" s="1"/>
  <c r="DB12" i="56" s="1"/>
  <c r="DC12" i="56" s="1"/>
  <c r="DD12" i="56" s="1"/>
  <c r="DE12" i="56" s="1"/>
  <c r="DF12" i="56" s="1"/>
  <c r="DG12" i="56" s="1"/>
  <c r="DH12" i="56" s="1"/>
  <c r="DI12" i="56" s="1"/>
  <c r="DJ12" i="56" s="1"/>
  <c r="DK12" i="56" s="1"/>
  <c r="DL12" i="56" s="1"/>
  <c r="DM12" i="56" s="1"/>
  <c r="DN12" i="56" s="1"/>
  <c r="DO12" i="56" s="1"/>
  <c r="DP12" i="56" s="1"/>
  <c r="DQ12" i="56" s="1"/>
  <c r="DR12" i="56" s="1"/>
  <c r="DS12" i="56" s="1"/>
  <c r="DT12" i="56" s="1"/>
  <c r="DU12" i="56" s="1"/>
  <c r="DV12" i="56" s="1"/>
  <c r="DW12" i="56" s="1"/>
  <c r="DX12" i="56" s="1"/>
  <c r="D12" i="56"/>
  <c r="C12" i="56"/>
  <c r="B12" i="56"/>
  <c r="E11" i="56"/>
  <c r="CU11" i="56" s="1"/>
  <c r="D11" i="56"/>
  <c r="C11" i="56"/>
  <c r="B11" i="56"/>
  <c r="E10" i="56"/>
  <c r="CU10" i="56" s="1"/>
  <c r="D10" i="56"/>
  <c r="C10" i="56"/>
  <c r="B10" i="56"/>
  <c r="E9" i="56"/>
  <c r="CU9" i="56" s="1"/>
  <c r="CV9" i="56" s="1"/>
  <c r="CW9" i="56" s="1"/>
  <c r="CX9" i="56" s="1"/>
  <c r="CY9" i="56" s="1"/>
  <c r="CZ9" i="56" s="1"/>
  <c r="DA9" i="56" s="1"/>
  <c r="DB9" i="56" s="1"/>
  <c r="DC9" i="56" s="1"/>
  <c r="DD9" i="56" s="1"/>
  <c r="DE9" i="56" s="1"/>
  <c r="DF9" i="56" s="1"/>
  <c r="DG9" i="56" s="1"/>
  <c r="DH9" i="56" s="1"/>
  <c r="DI9" i="56" s="1"/>
  <c r="DJ9" i="56" s="1"/>
  <c r="DK9" i="56" s="1"/>
  <c r="DL9" i="56" s="1"/>
  <c r="DM9" i="56" s="1"/>
  <c r="DN9" i="56" s="1"/>
  <c r="DO9" i="56" s="1"/>
  <c r="DP9" i="56" s="1"/>
  <c r="DQ9" i="56" s="1"/>
  <c r="DR9" i="56" s="1"/>
  <c r="DS9" i="56" s="1"/>
  <c r="DT9" i="56" s="1"/>
  <c r="DU9" i="56" s="1"/>
  <c r="DV9" i="56" s="1"/>
  <c r="DW9" i="56" s="1"/>
  <c r="DX9" i="56" s="1"/>
  <c r="D9" i="56"/>
  <c r="C9" i="56"/>
  <c r="B9" i="56"/>
  <c r="E8" i="56"/>
  <c r="CU8" i="56" s="1"/>
  <c r="D8" i="56"/>
  <c r="C8" i="56"/>
  <c r="B8" i="56"/>
  <c r="E7" i="56"/>
  <c r="CU7" i="56" s="1"/>
  <c r="D7" i="56"/>
  <c r="C7" i="56"/>
  <c r="B7" i="56"/>
  <c r="E6" i="56"/>
  <c r="CU6" i="56" s="1"/>
  <c r="CV6" i="56" s="1"/>
  <c r="CW6" i="56" s="1"/>
  <c r="CX6" i="56" s="1"/>
  <c r="CY6" i="56" s="1"/>
  <c r="CZ6" i="56" s="1"/>
  <c r="DA6" i="56" s="1"/>
  <c r="DB6" i="56" s="1"/>
  <c r="DC6" i="56" s="1"/>
  <c r="DD6" i="56" s="1"/>
  <c r="DE6" i="56" s="1"/>
  <c r="DF6" i="56" s="1"/>
  <c r="DG6" i="56" s="1"/>
  <c r="DH6" i="56" s="1"/>
  <c r="DI6" i="56" s="1"/>
  <c r="DJ6" i="56" s="1"/>
  <c r="DK6" i="56" s="1"/>
  <c r="DL6" i="56" s="1"/>
  <c r="DM6" i="56" s="1"/>
  <c r="DN6" i="56" s="1"/>
  <c r="DO6" i="56" s="1"/>
  <c r="DP6" i="56" s="1"/>
  <c r="DQ6" i="56" s="1"/>
  <c r="DR6" i="56" s="1"/>
  <c r="DS6" i="56" s="1"/>
  <c r="DT6" i="56" s="1"/>
  <c r="DU6" i="56" s="1"/>
  <c r="DV6" i="56" s="1"/>
  <c r="DW6" i="56" s="1"/>
  <c r="DX6" i="56" s="1"/>
  <c r="D6" i="56"/>
  <c r="C6" i="56"/>
  <c r="B6" i="56"/>
  <c r="E5" i="56"/>
  <c r="CU5" i="56" s="1"/>
  <c r="D5" i="56"/>
  <c r="C5" i="56"/>
  <c r="B5" i="56"/>
  <c r="E4" i="56"/>
  <c r="CU4" i="56" s="1"/>
  <c r="D4" i="56"/>
  <c r="C4" i="56"/>
  <c r="B4" i="56"/>
  <c r="E3" i="56"/>
  <c r="CU3" i="56" s="1"/>
  <c r="CV3" i="56" s="1"/>
  <c r="CW3" i="56" s="1"/>
  <c r="CX3" i="56" s="1"/>
  <c r="CY3" i="56" s="1"/>
  <c r="CZ3" i="56" s="1"/>
  <c r="DA3" i="56" s="1"/>
  <c r="DB3" i="56" s="1"/>
  <c r="DC3" i="56" s="1"/>
  <c r="DD3" i="56" s="1"/>
  <c r="DE3" i="56" s="1"/>
  <c r="DF3" i="56" s="1"/>
  <c r="DG3" i="56" s="1"/>
  <c r="DH3" i="56" s="1"/>
  <c r="DI3" i="56" s="1"/>
  <c r="DJ3" i="56" s="1"/>
  <c r="DK3" i="56" s="1"/>
  <c r="DL3" i="56" s="1"/>
  <c r="DM3" i="56" s="1"/>
  <c r="DN3" i="56" s="1"/>
  <c r="DO3" i="56" s="1"/>
  <c r="DP3" i="56" s="1"/>
  <c r="DQ3" i="56" s="1"/>
  <c r="DR3" i="56" s="1"/>
  <c r="DS3" i="56" s="1"/>
  <c r="DT3" i="56" s="1"/>
  <c r="DU3" i="56" s="1"/>
  <c r="DV3" i="56" s="1"/>
  <c r="DW3" i="56" s="1"/>
  <c r="DX3" i="56" s="1"/>
  <c r="D3" i="56"/>
  <c r="C3" i="56"/>
  <c r="B3" i="56"/>
  <c r="CX3" i="58" l="1"/>
  <c r="CY3" i="58" s="1"/>
  <c r="CZ3" i="58" s="1"/>
  <c r="DA3" i="58" s="1"/>
  <c r="DB3" i="58" s="1"/>
  <c r="DC3" i="58" s="1"/>
  <c r="DD3" i="58" s="1"/>
  <c r="DE3" i="58" s="1"/>
  <c r="DF3" i="58" s="1"/>
  <c r="DG3" i="58" s="1"/>
  <c r="DH3" i="58" s="1"/>
  <c r="DI3" i="58" s="1"/>
  <c r="DJ3" i="58" s="1"/>
  <c r="DK3" i="58" s="1"/>
  <c r="DL3" i="58" s="1"/>
  <c r="DM3" i="58" s="1"/>
  <c r="DN3" i="58" s="1"/>
  <c r="DO3" i="58" s="1"/>
  <c r="DP3" i="58" s="1"/>
  <c r="DQ3" i="58" s="1"/>
  <c r="DR3" i="58" s="1"/>
  <c r="DS3" i="58" s="1"/>
  <c r="DT3" i="58" s="1"/>
  <c r="DU3" i="58" s="1"/>
  <c r="DV3" i="58" s="1"/>
  <c r="DW3" i="58" s="1"/>
  <c r="DX3" i="58" s="1"/>
  <c r="DY3" i="58" s="1"/>
  <c r="DZ3" i="58" s="1"/>
  <c r="CX6" i="58"/>
  <c r="CY6" i="58" s="1"/>
  <c r="CZ6" i="58" s="1"/>
  <c r="DA6" i="58" s="1"/>
  <c r="DB6" i="58" s="1"/>
  <c r="DC6" i="58" s="1"/>
  <c r="DD6" i="58" s="1"/>
  <c r="DE6" i="58" s="1"/>
  <c r="DF6" i="58" s="1"/>
  <c r="DG6" i="58" s="1"/>
  <c r="DH6" i="58" s="1"/>
  <c r="DI6" i="58" s="1"/>
  <c r="DJ6" i="58" s="1"/>
  <c r="DK6" i="58" s="1"/>
  <c r="DL6" i="58" s="1"/>
  <c r="DM6" i="58" s="1"/>
  <c r="DN6" i="58" s="1"/>
  <c r="DO6" i="58" s="1"/>
  <c r="DP6" i="58" s="1"/>
  <c r="DQ6" i="58" s="1"/>
  <c r="DR6" i="58" s="1"/>
  <c r="DS6" i="58" s="1"/>
  <c r="DT6" i="58" s="1"/>
  <c r="DU6" i="58" s="1"/>
  <c r="DV6" i="58" s="1"/>
  <c r="DW6" i="58" s="1"/>
  <c r="DX6" i="58" s="1"/>
  <c r="DY6" i="58" s="1"/>
  <c r="DZ6" i="58" s="1"/>
  <c r="CX9" i="58"/>
  <c r="CY9" i="58" s="1"/>
  <c r="CZ9" i="58" s="1"/>
  <c r="DA9" i="58" s="1"/>
  <c r="DB9" i="58" s="1"/>
  <c r="DC9" i="58" s="1"/>
  <c r="DD9" i="58" s="1"/>
  <c r="DE9" i="58" s="1"/>
  <c r="DF9" i="58" s="1"/>
  <c r="DG9" i="58" s="1"/>
  <c r="DH9" i="58" s="1"/>
  <c r="DI9" i="58" s="1"/>
  <c r="DJ9" i="58" s="1"/>
  <c r="DK9" i="58" s="1"/>
  <c r="DL9" i="58" s="1"/>
  <c r="DM9" i="58" s="1"/>
  <c r="DN9" i="58" s="1"/>
  <c r="DO9" i="58" s="1"/>
  <c r="DP9" i="58" s="1"/>
  <c r="DQ9" i="58" s="1"/>
  <c r="DR9" i="58" s="1"/>
  <c r="DS9" i="58" s="1"/>
  <c r="DT9" i="58" s="1"/>
  <c r="DU9" i="58" s="1"/>
  <c r="DV9" i="58" s="1"/>
  <c r="DW9" i="58" s="1"/>
  <c r="DX9" i="58" s="1"/>
  <c r="DY9" i="58" s="1"/>
  <c r="DZ9" i="58" s="1"/>
  <c r="CX12" i="58"/>
  <c r="CY12" i="58" s="1"/>
  <c r="CZ12" i="58" s="1"/>
  <c r="DA12" i="58" s="1"/>
  <c r="DB12" i="58" s="1"/>
  <c r="DC12" i="58" s="1"/>
  <c r="DD12" i="58" s="1"/>
  <c r="DE12" i="58" s="1"/>
  <c r="DF12" i="58" s="1"/>
  <c r="DG12" i="58" s="1"/>
  <c r="DH12" i="58" s="1"/>
  <c r="DI12" i="58" s="1"/>
  <c r="DJ12" i="58" s="1"/>
  <c r="DK12" i="58" s="1"/>
  <c r="DL12" i="58" s="1"/>
  <c r="DM12" i="58" s="1"/>
  <c r="DN12" i="58" s="1"/>
  <c r="DO12" i="58" s="1"/>
  <c r="DP12" i="58" s="1"/>
  <c r="DQ12" i="58" s="1"/>
  <c r="DR12" i="58" s="1"/>
  <c r="DS12" i="58" s="1"/>
  <c r="DT12" i="58" s="1"/>
  <c r="DU12" i="58" s="1"/>
  <c r="DV12" i="58" s="1"/>
  <c r="DW12" i="58" s="1"/>
  <c r="DX12" i="58" s="1"/>
  <c r="DY12" i="58" s="1"/>
  <c r="DZ12" i="58" s="1"/>
  <c r="CX15" i="58"/>
  <c r="CY15" i="58" s="1"/>
  <c r="CZ15" i="58" s="1"/>
  <c r="DA15" i="58" s="1"/>
  <c r="DB15" i="58" s="1"/>
  <c r="DC15" i="58" s="1"/>
  <c r="DD15" i="58" s="1"/>
  <c r="DE15" i="58" s="1"/>
  <c r="DF15" i="58" s="1"/>
  <c r="DG15" i="58" s="1"/>
  <c r="DH15" i="58" s="1"/>
  <c r="DI15" i="58" s="1"/>
  <c r="DJ15" i="58" s="1"/>
  <c r="DK15" i="58" s="1"/>
  <c r="DL15" i="58" s="1"/>
  <c r="DM15" i="58" s="1"/>
  <c r="DN15" i="58" s="1"/>
  <c r="DO15" i="58" s="1"/>
  <c r="DP15" i="58" s="1"/>
  <c r="DQ15" i="58" s="1"/>
  <c r="DR15" i="58" s="1"/>
  <c r="DS15" i="58" s="1"/>
  <c r="DT15" i="58" s="1"/>
  <c r="DU15" i="58" s="1"/>
  <c r="DV15" i="58" s="1"/>
  <c r="DW15" i="58" s="1"/>
  <c r="DX15" i="58" s="1"/>
  <c r="DY15" i="58" s="1"/>
  <c r="DZ15" i="58" s="1"/>
  <c r="CX18" i="58"/>
  <c r="CY18" i="58" s="1"/>
  <c r="CZ18" i="58" s="1"/>
  <c r="DA18" i="58" s="1"/>
  <c r="DB18" i="58" s="1"/>
  <c r="DC18" i="58" s="1"/>
  <c r="DD18" i="58" s="1"/>
  <c r="DE18" i="58" s="1"/>
  <c r="DF18" i="58" s="1"/>
  <c r="DG18" i="58" s="1"/>
  <c r="DH18" i="58" s="1"/>
  <c r="DI18" i="58" s="1"/>
  <c r="DJ18" i="58" s="1"/>
  <c r="DK18" i="58" s="1"/>
  <c r="DL18" i="58" s="1"/>
  <c r="DM18" i="58" s="1"/>
  <c r="DN18" i="58" s="1"/>
  <c r="DO18" i="58" s="1"/>
  <c r="DP18" i="58" s="1"/>
  <c r="DQ18" i="58" s="1"/>
  <c r="DR18" i="58" s="1"/>
  <c r="DS18" i="58" s="1"/>
  <c r="DT18" i="58" s="1"/>
  <c r="DU18" i="58" s="1"/>
  <c r="DV18" i="58" s="1"/>
  <c r="DW18" i="58" s="1"/>
  <c r="DX18" i="58" s="1"/>
  <c r="DY18" i="58" s="1"/>
  <c r="DZ18" i="58" s="1"/>
  <c r="CX21" i="58"/>
  <c r="CY21" i="58" s="1"/>
  <c r="CZ21" i="58" s="1"/>
  <c r="DA21" i="58" s="1"/>
  <c r="DB21" i="58" s="1"/>
  <c r="DC21" i="58" s="1"/>
  <c r="DD21" i="58" s="1"/>
  <c r="DE21" i="58" s="1"/>
  <c r="DF21" i="58" s="1"/>
  <c r="DG21" i="58" s="1"/>
  <c r="DH21" i="58" s="1"/>
  <c r="DI21" i="58" s="1"/>
  <c r="DJ21" i="58" s="1"/>
  <c r="DK21" i="58" s="1"/>
  <c r="DL21" i="58" s="1"/>
  <c r="DM21" i="58" s="1"/>
  <c r="DN21" i="58" s="1"/>
  <c r="DO21" i="58" s="1"/>
  <c r="DP21" i="58" s="1"/>
  <c r="DQ21" i="58" s="1"/>
  <c r="DR21" i="58" s="1"/>
  <c r="DS21" i="58" s="1"/>
  <c r="DT21" i="58" s="1"/>
  <c r="DU21" i="58" s="1"/>
  <c r="DV21" i="58" s="1"/>
  <c r="DW21" i="58" s="1"/>
  <c r="DX21" i="58" s="1"/>
  <c r="DY21" i="58" s="1"/>
  <c r="DZ21" i="58" s="1"/>
  <c r="CX24" i="58"/>
  <c r="CY24" i="58" s="1"/>
  <c r="CZ24" i="58" s="1"/>
  <c r="DA24" i="58" s="1"/>
  <c r="DB24" i="58" s="1"/>
  <c r="DC24" i="58" s="1"/>
  <c r="DD24" i="58" s="1"/>
  <c r="DE24" i="58" s="1"/>
  <c r="DF24" i="58" s="1"/>
  <c r="DG24" i="58" s="1"/>
  <c r="DH24" i="58" s="1"/>
  <c r="DI24" i="58" s="1"/>
  <c r="DJ24" i="58" s="1"/>
  <c r="DK24" i="58" s="1"/>
  <c r="DL24" i="58" s="1"/>
  <c r="DM24" i="58" s="1"/>
  <c r="DN24" i="58" s="1"/>
  <c r="DO24" i="58" s="1"/>
  <c r="DP24" i="58" s="1"/>
  <c r="DQ24" i="58" s="1"/>
  <c r="DR24" i="58" s="1"/>
  <c r="DS24" i="58" s="1"/>
  <c r="DT24" i="58" s="1"/>
  <c r="DU24" i="58" s="1"/>
  <c r="DV24" i="58" s="1"/>
  <c r="DW24" i="58" s="1"/>
  <c r="DX24" i="58" s="1"/>
  <c r="DY24" i="58" s="1"/>
  <c r="DZ24" i="58" s="1"/>
  <c r="CV3" i="57"/>
  <c r="CW3" i="57" s="1"/>
  <c r="CX3" i="57" s="1"/>
  <c r="CY3" i="57" s="1"/>
  <c r="CZ3" i="57" s="1"/>
  <c r="DA3" i="57" s="1"/>
  <c r="DB3" i="57" s="1"/>
  <c r="DC3" i="57" s="1"/>
  <c r="DD3" i="57" s="1"/>
  <c r="DE3" i="57" s="1"/>
  <c r="DF3" i="57" s="1"/>
  <c r="DG3" i="57" s="1"/>
  <c r="DH3" i="57" s="1"/>
  <c r="DI3" i="57" s="1"/>
  <c r="DJ3" i="57" s="1"/>
  <c r="DK3" i="57" s="1"/>
  <c r="DL3" i="57" s="1"/>
  <c r="DM3" i="57" s="1"/>
  <c r="DN3" i="57" s="1"/>
  <c r="DO3" i="57" s="1"/>
  <c r="DP3" i="57" s="1"/>
  <c r="DQ3" i="57" s="1"/>
  <c r="DR3" i="57" s="1"/>
  <c r="DS3" i="57" s="1"/>
  <c r="DT3" i="57" s="1"/>
  <c r="DU3" i="57" s="1"/>
  <c r="DV3" i="57" s="1"/>
  <c r="DW3" i="57" s="1"/>
  <c r="DX3" i="57" s="1"/>
  <c r="CX4" i="58"/>
  <c r="CY4" i="58" s="1"/>
  <c r="CZ4" i="58" s="1"/>
  <c r="DA4" i="58" s="1"/>
  <c r="DB4" i="58" s="1"/>
  <c r="DC4" i="58" s="1"/>
  <c r="DD4" i="58" s="1"/>
  <c r="DE4" i="58" s="1"/>
  <c r="DF4" i="58" s="1"/>
  <c r="DG4" i="58" s="1"/>
  <c r="DH4" i="58" s="1"/>
  <c r="DI4" i="58" s="1"/>
  <c r="DJ4" i="58" s="1"/>
  <c r="DK4" i="58" s="1"/>
  <c r="DL4" i="58" s="1"/>
  <c r="DM4" i="58" s="1"/>
  <c r="DN4" i="58" s="1"/>
  <c r="DO4" i="58" s="1"/>
  <c r="DP4" i="58" s="1"/>
  <c r="DQ4" i="58" s="1"/>
  <c r="DR4" i="58" s="1"/>
  <c r="DS4" i="58" s="1"/>
  <c r="DT4" i="58" s="1"/>
  <c r="DU4" i="58" s="1"/>
  <c r="DV4" i="58" s="1"/>
  <c r="DW4" i="58" s="1"/>
  <c r="DX4" i="58" s="1"/>
  <c r="DY4" i="58" s="1"/>
  <c r="DZ4" i="58" s="1"/>
  <c r="CX7" i="58"/>
  <c r="CY7" i="58" s="1"/>
  <c r="CZ7" i="58" s="1"/>
  <c r="DA7" i="58" s="1"/>
  <c r="DB7" i="58" s="1"/>
  <c r="DC7" i="58" s="1"/>
  <c r="DD7" i="58" s="1"/>
  <c r="DE7" i="58" s="1"/>
  <c r="DF7" i="58" s="1"/>
  <c r="DG7" i="58" s="1"/>
  <c r="DH7" i="58" s="1"/>
  <c r="DI7" i="58" s="1"/>
  <c r="DJ7" i="58" s="1"/>
  <c r="DK7" i="58" s="1"/>
  <c r="DL7" i="58" s="1"/>
  <c r="DM7" i="58" s="1"/>
  <c r="DN7" i="58" s="1"/>
  <c r="DO7" i="58" s="1"/>
  <c r="DP7" i="58" s="1"/>
  <c r="DQ7" i="58" s="1"/>
  <c r="DR7" i="58" s="1"/>
  <c r="DS7" i="58" s="1"/>
  <c r="DT7" i="58" s="1"/>
  <c r="DU7" i="58" s="1"/>
  <c r="DV7" i="58" s="1"/>
  <c r="DW7" i="58" s="1"/>
  <c r="DX7" i="58" s="1"/>
  <c r="DY7" i="58" s="1"/>
  <c r="DZ7" i="58" s="1"/>
  <c r="CX10" i="58"/>
  <c r="CY10" i="58" s="1"/>
  <c r="CZ10" i="58" s="1"/>
  <c r="DA10" i="58" s="1"/>
  <c r="DB10" i="58" s="1"/>
  <c r="DC10" i="58" s="1"/>
  <c r="DD10" i="58" s="1"/>
  <c r="DE10" i="58" s="1"/>
  <c r="DF10" i="58" s="1"/>
  <c r="DG10" i="58" s="1"/>
  <c r="DH10" i="58" s="1"/>
  <c r="DI10" i="58" s="1"/>
  <c r="DJ10" i="58" s="1"/>
  <c r="DK10" i="58" s="1"/>
  <c r="DL10" i="58" s="1"/>
  <c r="DM10" i="58" s="1"/>
  <c r="DN10" i="58" s="1"/>
  <c r="DO10" i="58" s="1"/>
  <c r="DP10" i="58" s="1"/>
  <c r="DQ10" i="58" s="1"/>
  <c r="DR10" i="58" s="1"/>
  <c r="DS10" i="58" s="1"/>
  <c r="DT10" i="58" s="1"/>
  <c r="DU10" i="58" s="1"/>
  <c r="DV10" i="58" s="1"/>
  <c r="DW10" i="58" s="1"/>
  <c r="DX10" i="58" s="1"/>
  <c r="DY10" i="58" s="1"/>
  <c r="DZ10" i="58" s="1"/>
  <c r="CX13" i="58"/>
  <c r="CY13" i="58" s="1"/>
  <c r="CZ13" i="58" s="1"/>
  <c r="DA13" i="58" s="1"/>
  <c r="DB13" i="58" s="1"/>
  <c r="DC13" i="58" s="1"/>
  <c r="DD13" i="58" s="1"/>
  <c r="DE13" i="58" s="1"/>
  <c r="DF13" i="58" s="1"/>
  <c r="DG13" i="58" s="1"/>
  <c r="DH13" i="58" s="1"/>
  <c r="DI13" i="58" s="1"/>
  <c r="DJ13" i="58" s="1"/>
  <c r="DK13" i="58" s="1"/>
  <c r="DL13" i="58" s="1"/>
  <c r="DM13" i="58" s="1"/>
  <c r="DN13" i="58" s="1"/>
  <c r="DO13" i="58" s="1"/>
  <c r="DP13" i="58" s="1"/>
  <c r="DQ13" i="58" s="1"/>
  <c r="DR13" i="58" s="1"/>
  <c r="DS13" i="58" s="1"/>
  <c r="DT13" i="58" s="1"/>
  <c r="DU13" i="58" s="1"/>
  <c r="DV13" i="58" s="1"/>
  <c r="DW13" i="58" s="1"/>
  <c r="DX13" i="58" s="1"/>
  <c r="DY13" i="58" s="1"/>
  <c r="DZ13" i="58" s="1"/>
  <c r="CV11" i="56"/>
  <c r="CW11" i="56" s="1"/>
  <c r="CX11" i="56" s="1"/>
  <c r="CY11" i="56" s="1"/>
  <c r="CZ11" i="56" s="1"/>
  <c r="DA11" i="56" s="1"/>
  <c r="DB11" i="56" s="1"/>
  <c r="DC11" i="56" s="1"/>
  <c r="DD11" i="56" s="1"/>
  <c r="DE11" i="56" s="1"/>
  <c r="DF11" i="56" s="1"/>
  <c r="DG11" i="56" s="1"/>
  <c r="DH11" i="56" s="1"/>
  <c r="DI11" i="56" s="1"/>
  <c r="DJ11" i="56" s="1"/>
  <c r="DK11" i="56" s="1"/>
  <c r="DL11" i="56" s="1"/>
  <c r="DM11" i="56" s="1"/>
  <c r="DN11" i="56" s="1"/>
  <c r="DO11" i="56" s="1"/>
  <c r="DP11" i="56" s="1"/>
  <c r="DQ11" i="56" s="1"/>
  <c r="DR11" i="56" s="1"/>
  <c r="DS11" i="56" s="1"/>
  <c r="DT11" i="56" s="1"/>
  <c r="DU11" i="56" s="1"/>
  <c r="DV11" i="56" s="1"/>
  <c r="DW11" i="56" s="1"/>
  <c r="DX11" i="56" s="1"/>
  <c r="CV14" i="56"/>
  <c r="CW14" i="56" s="1"/>
  <c r="CX14" i="56" s="1"/>
  <c r="CY14" i="56" s="1"/>
  <c r="CZ14" i="56" s="1"/>
  <c r="DA14" i="56" s="1"/>
  <c r="DB14" i="56" s="1"/>
  <c r="DC14" i="56" s="1"/>
  <c r="DD14" i="56" s="1"/>
  <c r="DE14" i="56" s="1"/>
  <c r="DF14" i="56" s="1"/>
  <c r="DG14" i="56" s="1"/>
  <c r="DH14" i="56" s="1"/>
  <c r="DI14" i="56" s="1"/>
  <c r="DJ14" i="56" s="1"/>
  <c r="DK14" i="56" s="1"/>
  <c r="DL14" i="56" s="1"/>
  <c r="DM14" i="56" s="1"/>
  <c r="DN14" i="56" s="1"/>
  <c r="DO14" i="56" s="1"/>
  <c r="DP14" i="56" s="1"/>
  <c r="DQ14" i="56" s="1"/>
  <c r="DR14" i="56" s="1"/>
  <c r="DS14" i="56" s="1"/>
  <c r="DT14" i="56" s="1"/>
  <c r="DU14" i="56" s="1"/>
  <c r="DV14" i="56" s="1"/>
  <c r="DW14" i="56" s="1"/>
  <c r="DX14" i="56" s="1"/>
  <c r="CV17" i="56"/>
  <c r="CW17" i="56" s="1"/>
  <c r="CX17" i="56" s="1"/>
  <c r="CY17" i="56" s="1"/>
  <c r="CZ17" i="56" s="1"/>
  <c r="DA17" i="56" s="1"/>
  <c r="DB17" i="56" s="1"/>
  <c r="DC17" i="56" s="1"/>
  <c r="DD17" i="56" s="1"/>
  <c r="DE17" i="56" s="1"/>
  <c r="DF17" i="56" s="1"/>
  <c r="DG17" i="56" s="1"/>
  <c r="DH17" i="56" s="1"/>
  <c r="DI17" i="56" s="1"/>
  <c r="DJ17" i="56" s="1"/>
  <c r="DK17" i="56" s="1"/>
  <c r="DL17" i="56" s="1"/>
  <c r="DM17" i="56" s="1"/>
  <c r="DN17" i="56" s="1"/>
  <c r="DO17" i="56" s="1"/>
  <c r="DP17" i="56" s="1"/>
  <c r="DQ17" i="56" s="1"/>
  <c r="DR17" i="56" s="1"/>
  <c r="DS17" i="56" s="1"/>
  <c r="DT17" i="56" s="1"/>
  <c r="DU17" i="56" s="1"/>
  <c r="DV17" i="56" s="1"/>
  <c r="DW17" i="56" s="1"/>
  <c r="DX17" i="56" s="1"/>
  <c r="CV5" i="56"/>
  <c r="CW5" i="56" s="1"/>
  <c r="CX5" i="56" s="1"/>
  <c r="CY5" i="56" s="1"/>
  <c r="CZ5" i="56" s="1"/>
  <c r="DA5" i="56" s="1"/>
  <c r="DB5" i="56" s="1"/>
  <c r="DC5" i="56" s="1"/>
  <c r="DD5" i="56" s="1"/>
  <c r="DE5" i="56" s="1"/>
  <c r="DF5" i="56" s="1"/>
  <c r="DG5" i="56" s="1"/>
  <c r="DH5" i="56" s="1"/>
  <c r="DI5" i="56" s="1"/>
  <c r="DJ5" i="56" s="1"/>
  <c r="DK5" i="56" s="1"/>
  <c r="DL5" i="56" s="1"/>
  <c r="DM5" i="56" s="1"/>
  <c r="DN5" i="56" s="1"/>
  <c r="DO5" i="56" s="1"/>
  <c r="DP5" i="56" s="1"/>
  <c r="DQ5" i="56" s="1"/>
  <c r="DR5" i="56" s="1"/>
  <c r="DS5" i="56" s="1"/>
  <c r="DT5" i="56" s="1"/>
  <c r="DU5" i="56" s="1"/>
  <c r="DV5" i="56" s="1"/>
  <c r="DW5" i="56" s="1"/>
  <c r="DX5" i="56" s="1"/>
  <c r="CX17" i="58"/>
  <c r="CY17" i="58" s="1"/>
  <c r="CZ17" i="58" s="1"/>
  <c r="DA17" i="58" s="1"/>
  <c r="DB17" i="58" s="1"/>
  <c r="DC17" i="58" s="1"/>
  <c r="DD17" i="58" s="1"/>
  <c r="DE17" i="58" s="1"/>
  <c r="DF17" i="58" s="1"/>
  <c r="DG17" i="58" s="1"/>
  <c r="DH17" i="58" s="1"/>
  <c r="DI17" i="58" s="1"/>
  <c r="DJ17" i="58" s="1"/>
  <c r="DK17" i="58" s="1"/>
  <c r="DL17" i="58" s="1"/>
  <c r="DM17" i="58" s="1"/>
  <c r="DN17" i="58" s="1"/>
  <c r="DO17" i="58" s="1"/>
  <c r="DP17" i="58" s="1"/>
  <c r="DQ17" i="58" s="1"/>
  <c r="DR17" i="58" s="1"/>
  <c r="DS17" i="58" s="1"/>
  <c r="DT17" i="58" s="1"/>
  <c r="DU17" i="58" s="1"/>
  <c r="DV17" i="58" s="1"/>
  <c r="DW17" i="58" s="1"/>
  <c r="DX17" i="58" s="1"/>
  <c r="DY17" i="58" s="1"/>
  <c r="DZ17" i="58" s="1"/>
  <c r="CV8" i="56"/>
  <c r="CW8" i="56" s="1"/>
  <c r="CX8" i="56" s="1"/>
  <c r="CY8" i="56" s="1"/>
  <c r="CZ8" i="56" s="1"/>
  <c r="DA8" i="56" s="1"/>
  <c r="DB8" i="56" s="1"/>
  <c r="DC8" i="56" s="1"/>
  <c r="DD8" i="56" s="1"/>
  <c r="DE8" i="56" s="1"/>
  <c r="DF8" i="56" s="1"/>
  <c r="DG8" i="56" s="1"/>
  <c r="DH8" i="56" s="1"/>
  <c r="DI8" i="56" s="1"/>
  <c r="DJ8" i="56" s="1"/>
  <c r="DK8" i="56" s="1"/>
  <c r="DL8" i="56" s="1"/>
  <c r="DM8" i="56" s="1"/>
  <c r="DN8" i="56" s="1"/>
  <c r="DO8" i="56" s="1"/>
  <c r="DP8" i="56" s="1"/>
  <c r="DQ8" i="56" s="1"/>
  <c r="DR8" i="56" s="1"/>
  <c r="DS8" i="56" s="1"/>
  <c r="DT8" i="56" s="1"/>
  <c r="DU8" i="56" s="1"/>
  <c r="DV8" i="56" s="1"/>
  <c r="DW8" i="56" s="1"/>
  <c r="DX8" i="56" s="1"/>
  <c r="CV5" i="57"/>
  <c r="CW5" i="57" s="1"/>
  <c r="CX5" i="57" s="1"/>
  <c r="CY5" i="57" s="1"/>
  <c r="CZ5" i="57" s="1"/>
  <c r="DA5" i="57" s="1"/>
  <c r="DB5" i="57" s="1"/>
  <c r="DC5" i="57" s="1"/>
  <c r="DD5" i="57" s="1"/>
  <c r="DE5" i="57" s="1"/>
  <c r="DF5" i="57" s="1"/>
  <c r="DG5" i="57" s="1"/>
  <c r="DH5" i="57" s="1"/>
  <c r="DI5" i="57" s="1"/>
  <c r="DJ5" i="57" s="1"/>
  <c r="DK5" i="57" s="1"/>
  <c r="DL5" i="57" s="1"/>
  <c r="DM5" i="57" s="1"/>
  <c r="DN5" i="57" s="1"/>
  <c r="DO5" i="57" s="1"/>
  <c r="DP5" i="57" s="1"/>
  <c r="DQ5" i="57" s="1"/>
  <c r="DR5" i="57" s="1"/>
  <c r="DS5" i="57" s="1"/>
  <c r="DT5" i="57" s="1"/>
  <c r="DU5" i="57" s="1"/>
  <c r="DV5" i="57" s="1"/>
  <c r="DW5" i="57" s="1"/>
  <c r="DX5" i="57" s="1"/>
  <c r="CV8" i="57"/>
  <c r="CW8" i="57" s="1"/>
  <c r="CX8" i="57" s="1"/>
  <c r="CY8" i="57" s="1"/>
  <c r="CZ8" i="57" s="1"/>
  <c r="DA8" i="57" s="1"/>
  <c r="DB8" i="57" s="1"/>
  <c r="DC8" i="57" s="1"/>
  <c r="DD8" i="57" s="1"/>
  <c r="DE8" i="57" s="1"/>
  <c r="DF8" i="57" s="1"/>
  <c r="DG8" i="57" s="1"/>
  <c r="DH8" i="57" s="1"/>
  <c r="DI8" i="57" s="1"/>
  <c r="DJ8" i="57" s="1"/>
  <c r="DK8" i="57" s="1"/>
  <c r="DL8" i="57" s="1"/>
  <c r="DM8" i="57" s="1"/>
  <c r="DN8" i="57" s="1"/>
  <c r="DO8" i="57" s="1"/>
  <c r="DP8" i="57" s="1"/>
  <c r="DQ8" i="57" s="1"/>
  <c r="DR8" i="57" s="1"/>
  <c r="DS8" i="57" s="1"/>
  <c r="DT8" i="57" s="1"/>
  <c r="DU8" i="57" s="1"/>
  <c r="DV8" i="57" s="1"/>
  <c r="DW8" i="57" s="1"/>
  <c r="DX8" i="57" s="1"/>
  <c r="CV11" i="57"/>
  <c r="CW11" i="57" s="1"/>
  <c r="CX11" i="57" s="1"/>
  <c r="CY11" i="57" s="1"/>
  <c r="CZ11" i="57" s="1"/>
  <c r="DA11" i="57" s="1"/>
  <c r="DB11" i="57" s="1"/>
  <c r="DC11" i="57" s="1"/>
  <c r="DD11" i="57" s="1"/>
  <c r="DE11" i="57" s="1"/>
  <c r="DF11" i="57" s="1"/>
  <c r="DG11" i="57" s="1"/>
  <c r="DH11" i="57" s="1"/>
  <c r="DI11" i="57" s="1"/>
  <c r="DJ11" i="57" s="1"/>
  <c r="DK11" i="57" s="1"/>
  <c r="DL11" i="57" s="1"/>
  <c r="DM11" i="57" s="1"/>
  <c r="DN11" i="57" s="1"/>
  <c r="DO11" i="57" s="1"/>
  <c r="DP11" i="57" s="1"/>
  <c r="DQ11" i="57" s="1"/>
  <c r="DR11" i="57" s="1"/>
  <c r="DS11" i="57" s="1"/>
  <c r="DT11" i="57" s="1"/>
  <c r="DU11" i="57" s="1"/>
  <c r="DV11" i="57" s="1"/>
  <c r="DW11" i="57" s="1"/>
  <c r="DX11" i="57" s="1"/>
  <c r="CV14" i="57"/>
  <c r="CW14" i="57" s="1"/>
  <c r="CX14" i="57" s="1"/>
  <c r="CY14" i="57" s="1"/>
  <c r="CZ14" i="57" s="1"/>
  <c r="DA14" i="57" s="1"/>
  <c r="DB14" i="57" s="1"/>
  <c r="DC14" i="57" s="1"/>
  <c r="DD14" i="57" s="1"/>
  <c r="DE14" i="57" s="1"/>
  <c r="DF14" i="57" s="1"/>
  <c r="DG14" i="57" s="1"/>
  <c r="DH14" i="57" s="1"/>
  <c r="DI14" i="57" s="1"/>
  <c r="DJ14" i="57" s="1"/>
  <c r="DK14" i="57" s="1"/>
  <c r="DL14" i="57" s="1"/>
  <c r="DM14" i="57" s="1"/>
  <c r="DN14" i="57" s="1"/>
  <c r="DO14" i="57" s="1"/>
  <c r="DP14" i="57" s="1"/>
  <c r="DQ14" i="57" s="1"/>
  <c r="DR14" i="57" s="1"/>
  <c r="DS14" i="57" s="1"/>
  <c r="DT14" i="57" s="1"/>
  <c r="DU14" i="57" s="1"/>
  <c r="DV14" i="57" s="1"/>
  <c r="DW14" i="57" s="1"/>
  <c r="DX14" i="57" s="1"/>
  <c r="CV17" i="57"/>
  <c r="CW17" i="57" s="1"/>
  <c r="CX17" i="57" s="1"/>
  <c r="CY17" i="57" s="1"/>
  <c r="CZ17" i="57" s="1"/>
  <c r="DA17" i="57" s="1"/>
  <c r="DB17" i="57" s="1"/>
  <c r="DC17" i="57" s="1"/>
  <c r="DD17" i="57" s="1"/>
  <c r="DE17" i="57" s="1"/>
  <c r="DF17" i="57" s="1"/>
  <c r="DG17" i="57" s="1"/>
  <c r="DH17" i="57" s="1"/>
  <c r="DI17" i="57" s="1"/>
  <c r="DJ17" i="57" s="1"/>
  <c r="DK17" i="57" s="1"/>
  <c r="DL17" i="57" s="1"/>
  <c r="DM17" i="57" s="1"/>
  <c r="DN17" i="57" s="1"/>
  <c r="DO17" i="57" s="1"/>
  <c r="DP17" i="57" s="1"/>
  <c r="DQ17" i="57" s="1"/>
  <c r="DR17" i="57" s="1"/>
  <c r="DS17" i="57" s="1"/>
  <c r="DT17" i="57" s="1"/>
  <c r="DU17" i="57" s="1"/>
  <c r="DV17" i="57" s="1"/>
  <c r="DW17" i="57" s="1"/>
  <c r="DX17" i="57" s="1"/>
  <c r="CV20" i="56"/>
  <c r="CW20" i="56" s="1"/>
  <c r="CX20" i="56" s="1"/>
  <c r="CY20" i="56" s="1"/>
  <c r="CZ20" i="56" s="1"/>
  <c r="DA20" i="56" s="1"/>
  <c r="DB20" i="56" s="1"/>
  <c r="DC20" i="56" s="1"/>
  <c r="DD20" i="56" s="1"/>
  <c r="DE20" i="56" s="1"/>
  <c r="DF20" i="56" s="1"/>
  <c r="DG20" i="56" s="1"/>
  <c r="DH20" i="56" s="1"/>
  <c r="DI20" i="56" s="1"/>
  <c r="DJ20" i="56" s="1"/>
  <c r="DK20" i="56" s="1"/>
  <c r="DL20" i="56" s="1"/>
  <c r="DM20" i="56" s="1"/>
  <c r="DN20" i="56" s="1"/>
  <c r="DO20" i="56" s="1"/>
  <c r="DP20" i="56" s="1"/>
  <c r="DQ20" i="56" s="1"/>
  <c r="DR20" i="56" s="1"/>
  <c r="DS20" i="56" s="1"/>
  <c r="DT20" i="56" s="1"/>
  <c r="DU20" i="56" s="1"/>
  <c r="DV20" i="56" s="1"/>
  <c r="DW20" i="56" s="1"/>
  <c r="DX20" i="56" s="1"/>
  <c r="CV23" i="56"/>
  <c r="CW23" i="56" s="1"/>
  <c r="CX23" i="56" s="1"/>
  <c r="CY23" i="56" s="1"/>
  <c r="CZ23" i="56" s="1"/>
  <c r="DA23" i="56" s="1"/>
  <c r="DB23" i="56" s="1"/>
  <c r="DC23" i="56" s="1"/>
  <c r="DD23" i="56" s="1"/>
  <c r="DE23" i="56" s="1"/>
  <c r="DF23" i="56" s="1"/>
  <c r="DG23" i="56" s="1"/>
  <c r="DH23" i="56" s="1"/>
  <c r="DI23" i="56" s="1"/>
  <c r="DJ23" i="56" s="1"/>
  <c r="DK23" i="56" s="1"/>
  <c r="DL23" i="56" s="1"/>
  <c r="DM23" i="56" s="1"/>
  <c r="DN23" i="56" s="1"/>
  <c r="DO23" i="56" s="1"/>
  <c r="DP23" i="56" s="1"/>
  <c r="DQ23" i="56" s="1"/>
  <c r="DR23" i="56" s="1"/>
  <c r="DS23" i="56" s="1"/>
  <c r="DT23" i="56" s="1"/>
  <c r="DU23" i="56" s="1"/>
  <c r="DV23" i="56" s="1"/>
  <c r="DW23" i="56" s="1"/>
  <c r="DX23" i="56" s="1"/>
  <c r="CV6" i="57"/>
  <c r="CW6" i="57" s="1"/>
  <c r="CX6" i="57" s="1"/>
  <c r="CY6" i="57" s="1"/>
  <c r="CZ6" i="57" s="1"/>
  <c r="DA6" i="57" s="1"/>
  <c r="DB6" i="57" s="1"/>
  <c r="DC6" i="57" s="1"/>
  <c r="DD6" i="57" s="1"/>
  <c r="DE6" i="57" s="1"/>
  <c r="DF6" i="57" s="1"/>
  <c r="DG6" i="57" s="1"/>
  <c r="DH6" i="57" s="1"/>
  <c r="DI6" i="57" s="1"/>
  <c r="DJ6" i="57" s="1"/>
  <c r="DK6" i="57" s="1"/>
  <c r="DL6" i="57" s="1"/>
  <c r="DM6" i="57" s="1"/>
  <c r="DN6" i="57" s="1"/>
  <c r="DO6" i="57" s="1"/>
  <c r="DP6" i="57" s="1"/>
  <c r="DQ6" i="57" s="1"/>
  <c r="DR6" i="57" s="1"/>
  <c r="DS6" i="57" s="1"/>
  <c r="DT6" i="57" s="1"/>
  <c r="DU6" i="57" s="1"/>
  <c r="DV6" i="57" s="1"/>
  <c r="DW6" i="57" s="1"/>
  <c r="DX6" i="57" s="1"/>
  <c r="CV9" i="57"/>
  <c r="CW9" i="57" s="1"/>
  <c r="CX9" i="57" s="1"/>
  <c r="CY9" i="57" s="1"/>
  <c r="CZ9" i="57" s="1"/>
  <c r="DA9" i="57" s="1"/>
  <c r="DB9" i="57" s="1"/>
  <c r="DC9" i="57" s="1"/>
  <c r="DD9" i="57" s="1"/>
  <c r="DE9" i="57" s="1"/>
  <c r="DF9" i="57" s="1"/>
  <c r="DG9" i="57" s="1"/>
  <c r="DH9" i="57" s="1"/>
  <c r="DI9" i="57" s="1"/>
  <c r="DJ9" i="57" s="1"/>
  <c r="DK9" i="57" s="1"/>
  <c r="DL9" i="57" s="1"/>
  <c r="DM9" i="57" s="1"/>
  <c r="DN9" i="57" s="1"/>
  <c r="DO9" i="57" s="1"/>
  <c r="DP9" i="57" s="1"/>
  <c r="DQ9" i="57" s="1"/>
  <c r="DR9" i="57" s="1"/>
  <c r="DS9" i="57" s="1"/>
  <c r="DT9" i="57" s="1"/>
  <c r="DU9" i="57" s="1"/>
  <c r="DV9" i="57" s="1"/>
  <c r="DW9" i="57" s="1"/>
  <c r="DX9" i="57" s="1"/>
  <c r="CV12" i="57"/>
  <c r="CW12" i="57" s="1"/>
  <c r="CX12" i="57" s="1"/>
  <c r="CY12" i="57" s="1"/>
  <c r="CZ12" i="57" s="1"/>
  <c r="DA12" i="57" s="1"/>
  <c r="DB12" i="57" s="1"/>
  <c r="DC12" i="57" s="1"/>
  <c r="DD12" i="57" s="1"/>
  <c r="DE12" i="57" s="1"/>
  <c r="DF12" i="57" s="1"/>
  <c r="DG12" i="57" s="1"/>
  <c r="DH12" i="57" s="1"/>
  <c r="DI12" i="57" s="1"/>
  <c r="DJ12" i="57" s="1"/>
  <c r="DK12" i="57" s="1"/>
  <c r="DL12" i="57" s="1"/>
  <c r="DM12" i="57" s="1"/>
  <c r="DN12" i="57" s="1"/>
  <c r="DO12" i="57" s="1"/>
  <c r="DP12" i="57" s="1"/>
  <c r="DQ12" i="57" s="1"/>
  <c r="DR12" i="57" s="1"/>
  <c r="DS12" i="57" s="1"/>
  <c r="DT12" i="57" s="1"/>
  <c r="DU12" i="57" s="1"/>
  <c r="DV12" i="57" s="1"/>
  <c r="DW12" i="57" s="1"/>
  <c r="DX12" i="57" s="1"/>
  <c r="CV15" i="57"/>
  <c r="CW15" i="57" s="1"/>
  <c r="CX15" i="57" s="1"/>
  <c r="CY15" i="57" s="1"/>
  <c r="CZ15" i="57" s="1"/>
  <c r="DA15" i="57" s="1"/>
  <c r="DB15" i="57" s="1"/>
  <c r="DC15" i="57" s="1"/>
  <c r="DD15" i="57" s="1"/>
  <c r="DE15" i="57" s="1"/>
  <c r="DF15" i="57" s="1"/>
  <c r="DG15" i="57" s="1"/>
  <c r="DH15" i="57" s="1"/>
  <c r="DI15" i="57" s="1"/>
  <c r="DJ15" i="57" s="1"/>
  <c r="DK15" i="57" s="1"/>
  <c r="DL15" i="57" s="1"/>
  <c r="DM15" i="57" s="1"/>
  <c r="DN15" i="57" s="1"/>
  <c r="DO15" i="57" s="1"/>
  <c r="DP15" i="57" s="1"/>
  <c r="DQ15" i="57" s="1"/>
  <c r="DR15" i="57" s="1"/>
  <c r="DS15" i="57" s="1"/>
  <c r="DT15" i="57" s="1"/>
  <c r="DU15" i="57" s="1"/>
  <c r="DV15" i="57" s="1"/>
  <c r="DW15" i="57" s="1"/>
  <c r="DX15" i="57" s="1"/>
  <c r="CV18" i="57"/>
  <c r="CW18" i="57" s="1"/>
  <c r="CX18" i="57" s="1"/>
  <c r="CY18" i="57" s="1"/>
  <c r="CZ18" i="57" s="1"/>
  <c r="DA18" i="57" s="1"/>
  <c r="DB18" i="57" s="1"/>
  <c r="DC18" i="57" s="1"/>
  <c r="DD18" i="57" s="1"/>
  <c r="DE18" i="57" s="1"/>
  <c r="DF18" i="57" s="1"/>
  <c r="DG18" i="57" s="1"/>
  <c r="DH18" i="57" s="1"/>
  <c r="DI18" i="57" s="1"/>
  <c r="DJ18" i="57" s="1"/>
  <c r="DK18" i="57" s="1"/>
  <c r="DL18" i="57" s="1"/>
  <c r="DM18" i="57" s="1"/>
  <c r="DN18" i="57" s="1"/>
  <c r="DO18" i="57" s="1"/>
  <c r="DP18" i="57" s="1"/>
  <c r="DQ18" i="57" s="1"/>
  <c r="DR18" i="57" s="1"/>
  <c r="DS18" i="57" s="1"/>
  <c r="DT18" i="57" s="1"/>
  <c r="DU18" i="57" s="1"/>
  <c r="DV18" i="57" s="1"/>
  <c r="DW18" i="57" s="1"/>
  <c r="DX18" i="57" s="1"/>
  <c r="CV21" i="57"/>
  <c r="CW21" i="57" s="1"/>
  <c r="CX21" i="57" s="1"/>
  <c r="CY21" i="57" s="1"/>
  <c r="CZ21" i="57" s="1"/>
  <c r="DA21" i="57" s="1"/>
  <c r="DB21" i="57" s="1"/>
  <c r="DC21" i="57" s="1"/>
  <c r="DD21" i="57" s="1"/>
  <c r="DE21" i="57" s="1"/>
  <c r="DF21" i="57" s="1"/>
  <c r="DG21" i="57" s="1"/>
  <c r="DH21" i="57" s="1"/>
  <c r="DI21" i="57" s="1"/>
  <c r="DJ21" i="57" s="1"/>
  <c r="DK21" i="57" s="1"/>
  <c r="DL21" i="57" s="1"/>
  <c r="DM21" i="57" s="1"/>
  <c r="DN21" i="57" s="1"/>
  <c r="DO21" i="57" s="1"/>
  <c r="DP21" i="57" s="1"/>
  <c r="DQ21" i="57" s="1"/>
  <c r="DR21" i="57" s="1"/>
  <c r="DS21" i="57" s="1"/>
  <c r="DT21" i="57" s="1"/>
  <c r="DU21" i="57" s="1"/>
  <c r="DV21" i="57" s="1"/>
  <c r="DW21" i="57" s="1"/>
  <c r="DX21" i="57" s="1"/>
  <c r="CV24" i="57"/>
  <c r="CW24" i="57" s="1"/>
  <c r="CX24" i="57" s="1"/>
  <c r="CY24" i="57" s="1"/>
  <c r="CZ24" i="57" s="1"/>
  <c r="DA24" i="57" s="1"/>
  <c r="DB24" i="57" s="1"/>
  <c r="DC24" i="57" s="1"/>
  <c r="DD24" i="57" s="1"/>
  <c r="DE24" i="57" s="1"/>
  <c r="DF24" i="57" s="1"/>
  <c r="DG24" i="57" s="1"/>
  <c r="DH24" i="57" s="1"/>
  <c r="DI24" i="57" s="1"/>
  <c r="DJ24" i="57" s="1"/>
  <c r="DK24" i="57" s="1"/>
  <c r="DL24" i="57" s="1"/>
  <c r="DM24" i="57" s="1"/>
  <c r="DN24" i="57" s="1"/>
  <c r="DO24" i="57" s="1"/>
  <c r="DP24" i="57" s="1"/>
  <c r="DQ24" i="57" s="1"/>
  <c r="DR24" i="57" s="1"/>
  <c r="DS24" i="57" s="1"/>
  <c r="DT24" i="57" s="1"/>
  <c r="DU24" i="57" s="1"/>
  <c r="DV24" i="57" s="1"/>
  <c r="DW24" i="57" s="1"/>
  <c r="DX24" i="57" s="1"/>
  <c r="CV4" i="56"/>
  <c r="CW4" i="56" s="1"/>
  <c r="CX4" i="56" s="1"/>
  <c r="CY4" i="56" s="1"/>
  <c r="CZ4" i="56" s="1"/>
  <c r="DA4" i="56" s="1"/>
  <c r="DB4" i="56" s="1"/>
  <c r="DC4" i="56" s="1"/>
  <c r="DD4" i="56" s="1"/>
  <c r="DE4" i="56" s="1"/>
  <c r="DF4" i="56" s="1"/>
  <c r="DG4" i="56" s="1"/>
  <c r="DH4" i="56" s="1"/>
  <c r="DI4" i="56" s="1"/>
  <c r="DJ4" i="56" s="1"/>
  <c r="DK4" i="56" s="1"/>
  <c r="DL4" i="56" s="1"/>
  <c r="DM4" i="56" s="1"/>
  <c r="DN4" i="56" s="1"/>
  <c r="DO4" i="56" s="1"/>
  <c r="DP4" i="56" s="1"/>
  <c r="DQ4" i="56" s="1"/>
  <c r="DR4" i="56" s="1"/>
  <c r="DS4" i="56" s="1"/>
  <c r="DT4" i="56" s="1"/>
  <c r="DU4" i="56" s="1"/>
  <c r="DV4" i="56" s="1"/>
  <c r="DW4" i="56" s="1"/>
  <c r="DX4" i="56" s="1"/>
  <c r="CV7" i="56"/>
  <c r="CW7" i="56" s="1"/>
  <c r="CX7" i="56" s="1"/>
  <c r="CY7" i="56" s="1"/>
  <c r="CZ7" i="56" s="1"/>
  <c r="DA7" i="56" s="1"/>
  <c r="DB7" i="56" s="1"/>
  <c r="DC7" i="56" s="1"/>
  <c r="DD7" i="56" s="1"/>
  <c r="DE7" i="56" s="1"/>
  <c r="DF7" i="56" s="1"/>
  <c r="DG7" i="56" s="1"/>
  <c r="DH7" i="56" s="1"/>
  <c r="DI7" i="56" s="1"/>
  <c r="DJ7" i="56" s="1"/>
  <c r="DK7" i="56" s="1"/>
  <c r="DL7" i="56" s="1"/>
  <c r="DM7" i="56" s="1"/>
  <c r="DN7" i="56" s="1"/>
  <c r="DO7" i="56" s="1"/>
  <c r="DP7" i="56" s="1"/>
  <c r="DQ7" i="56" s="1"/>
  <c r="DR7" i="56" s="1"/>
  <c r="DS7" i="56" s="1"/>
  <c r="DT7" i="56" s="1"/>
  <c r="DU7" i="56" s="1"/>
  <c r="DV7" i="56" s="1"/>
  <c r="DW7" i="56" s="1"/>
  <c r="DX7" i="56" s="1"/>
  <c r="CV10" i="56"/>
  <c r="CW10" i="56" s="1"/>
  <c r="CX10" i="56" s="1"/>
  <c r="CY10" i="56" s="1"/>
  <c r="CZ10" i="56" s="1"/>
  <c r="DA10" i="56" s="1"/>
  <c r="DB10" i="56" s="1"/>
  <c r="DC10" i="56" s="1"/>
  <c r="DD10" i="56" s="1"/>
  <c r="DE10" i="56" s="1"/>
  <c r="DF10" i="56" s="1"/>
  <c r="DG10" i="56" s="1"/>
  <c r="DH10" i="56" s="1"/>
  <c r="DI10" i="56" s="1"/>
  <c r="DJ10" i="56" s="1"/>
  <c r="DK10" i="56" s="1"/>
  <c r="DL10" i="56" s="1"/>
  <c r="DM10" i="56" s="1"/>
  <c r="DN10" i="56" s="1"/>
  <c r="DO10" i="56" s="1"/>
  <c r="DP10" i="56" s="1"/>
  <c r="DQ10" i="56" s="1"/>
  <c r="DR10" i="56" s="1"/>
  <c r="DS10" i="56" s="1"/>
  <c r="DT10" i="56" s="1"/>
  <c r="DU10" i="56" s="1"/>
  <c r="DV10" i="56" s="1"/>
  <c r="DW10" i="56" s="1"/>
  <c r="DX10" i="56" s="1"/>
  <c r="CV13" i="56"/>
  <c r="CW13" i="56" s="1"/>
  <c r="CX13" i="56" s="1"/>
  <c r="CY13" i="56" s="1"/>
  <c r="CZ13" i="56" s="1"/>
  <c r="DA13" i="56" s="1"/>
  <c r="DB13" i="56" s="1"/>
  <c r="DC13" i="56" s="1"/>
  <c r="DD13" i="56" s="1"/>
  <c r="DE13" i="56" s="1"/>
  <c r="DF13" i="56" s="1"/>
  <c r="DG13" i="56" s="1"/>
  <c r="DH13" i="56" s="1"/>
  <c r="DI13" i="56" s="1"/>
  <c r="DJ13" i="56" s="1"/>
  <c r="DK13" i="56" s="1"/>
  <c r="DL13" i="56" s="1"/>
  <c r="DM13" i="56" s="1"/>
  <c r="DN13" i="56" s="1"/>
  <c r="DO13" i="56" s="1"/>
  <c r="DP13" i="56" s="1"/>
  <c r="DQ13" i="56" s="1"/>
  <c r="DR13" i="56" s="1"/>
  <c r="DS13" i="56" s="1"/>
  <c r="DT13" i="56" s="1"/>
  <c r="DU13" i="56" s="1"/>
  <c r="DV13" i="56" s="1"/>
  <c r="DW13" i="56" s="1"/>
  <c r="DX13" i="56" s="1"/>
  <c r="CV16" i="56"/>
  <c r="CW16" i="56" s="1"/>
  <c r="CX16" i="56" s="1"/>
  <c r="CY16" i="56" s="1"/>
  <c r="CZ16" i="56" s="1"/>
  <c r="DA16" i="56" s="1"/>
  <c r="DB16" i="56" s="1"/>
  <c r="DC16" i="56" s="1"/>
  <c r="DD16" i="56" s="1"/>
  <c r="DE16" i="56" s="1"/>
  <c r="DF16" i="56" s="1"/>
  <c r="DG16" i="56" s="1"/>
  <c r="DH16" i="56" s="1"/>
  <c r="DI16" i="56" s="1"/>
  <c r="DJ16" i="56" s="1"/>
  <c r="DK16" i="56" s="1"/>
  <c r="DL16" i="56" s="1"/>
  <c r="DM16" i="56" s="1"/>
  <c r="DN16" i="56" s="1"/>
  <c r="DO16" i="56" s="1"/>
  <c r="DP16" i="56" s="1"/>
  <c r="DQ16" i="56" s="1"/>
  <c r="DR16" i="56" s="1"/>
  <c r="DS16" i="56" s="1"/>
  <c r="DT16" i="56" s="1"/>
  <c r="DU16" i="56" s="1"/>
  <c r="DV16" i="56" s="1"/>
  <c r="DW16" i="56" s="1"/>
  <c r="DX16" i="56" s="1"/>
  <c r="CV19" i="56"/>
  <c r="CW19" i="56" s="1"/>
  <c r="CX19" i="56" s="1"/>
  <c r="CY19" i="56" s="1"/>
  <c r="CZ19" i="56" s="1"/>
  <c r="DA19" i="56" s="1"/>
  <c r="DB19" i="56" s="1"/>
  <c r="DC19" i="56" s="1"/>
  <c r="DD19" i="56" s="1"/>
  <c r="DE19" i="56" s="1"/>
  <c r="DF19" i="56" s="1"/>
  <c r="DG19" i="56" s="1"/>
  <c r="DH19" i="56" s="1"/>
  <c r="DI19" i="56" s="1"/>
  <c r="DJ19" i="56" s="1"/>
  <c r="DK19" i="56" s="1"/>
  <c r="DL19" i="56" s="1"/>
  <c r="DM19" i="56" s="1"/>
  <c r="DN19" i="56" s="1"/>
  <c r="DO19" i="56" s="1"/>
  <c r="DP19" i="56" s="1"/>
  <c r="DQ19" i="56" s="1"/>
  <c r="DR19" i="56" s="1"/>
  <c r="DS19" i="56" s="1"/>
  <c r="DT19" i="56" s="1"/>
  <c r="DU19" i="56" s="1"/>
  <c r="DV19" i="56" s="1"/>
  <c r="DW19" i="56" s="1"/>
  <c r="DX19" i="56" s="1"/>
  <c r="CV22" i="56"/>
  <c r="CW22" i="56" s="1"/>
  <c r="CX22" i="56" s="1"/>
  <c r="CY22" i="56" s="1"/>
  <c r="CZ22" i="56" s="1"/>
  <c r="DA22" i="56" s="1"/>
  <c r="DB22" i="56" s="1"/>
  <c r="DC22" i="56" s="1"/>
  <c r="DD22" i="56" s="1"/>
  <c r="DE22" i="56" s="1"/>
  <c r="DF22" i="56" s="1"/>
  <c r="DG22" i="56" s="1"/>
  <c r="DH22" i="56" s="1"/>
  <c r="DI22" i="56" s="1"/>
  <c r="DJ22" i="56" s="1"/>
  <c r="DK22" i="56" s="1"/>
  <c r="DL22" i="56" s="1"/>
  <c r="DM22" i="56" s="1"/>
  <c r="DN22" i="56" s="1"/>
  <c r="DO22" i="56" s="1"/>
  <c r="DP22" i="56" s="1"/>
  <c r="DQ22" i="56" s="1"/>
  <c r="DR22" i="56" s="1"/>
  <c r="DS22" i="56" s="1"/>
  <c r="DT22" i="56" s="1"/>
  <c r="DU22" i="56" s="1"/>
  <c r="DV22" i="56" s="1"/>
  <c r="DW22" i="56" s="1"/>
  <c r="DX22" i="56" s="1"/>
  <c r="CX16" i="58"/>
  <c r="CY16" i="58" s="1"/>
  <c r="CZ16" i="58" s="1"/>
  <c r="DA16" i="58" s="1"/>
  <c r="DB16" i="58" s="1"/>
  <c r="DC16" i="58" s="1"/>
  <c r="DD16" i="58" s="1"/>
  <c r="DE16" i="58" s="1"/>
  <c r="DF16" i="58" s="1"/>
  <c r="DG16" i="58" s="1"/>
  <c r="DH16" i="58" s="1"/>
  <c r="DI16" i="58" s="1"/>
  <c r="DJ16" i="58" s="1"/>
  <c r="DK16" i="58" s="1"/>
  <c r="DL16" i="58" s="1"/>
  <c r="DM16" i="58" s="1"/>
  <c r="DN16" i="58" s="1"/>
  <c r="DO16" i="58" s="1"/>
  <c r="DP16" i="58" s="1"/>
  <c r="DQ16" i="58" s="1"/>
  <c r="DR16" i="58" s="1"/>
  <c r="DS16" i="58" s="1"/>
  <c r="DT16" i="58" s="1"/>
  <c r="DU16" i="58" s="1"/>
  <c r="DV16" i="58" s="1"/>
  <c r="DW16" i="58" s="1"/>
  <c r="DX16" i="58" s="1"/>
  <c r="DY16" i="58" s="1"/>
  <c r="DZ16" i="58" s="1"/>
  <c r="CX19" i="58"/>
  <c r="CY19" i="58" s="1"/>
  <c r="CZ19" i="58" s="1"/>
  <c r="DA19" i="58" s="1"/>
  <c r="DB19" i="58" s="1"/>
  <c r="DC19" i="58" s="1"/>
  <c r="DD19" i="58" s="1"/>
  <c r="DE19" i="58" s="1"/>
  <c r="DF19" i="58" s="1"/>
  <c r="DG19" i="58" s="1"/>
  <c r="DH19" i="58" s="1"/>
  <c r="DI19" i="58" s="1"/>
  <c r="DJ19" i="58" s="1"/>
  <c r="DK19" i="58" s="1"/>
  <c r="DL19" i="58" s="1"/>
  <c r="DM19" i="58" s="1"/>
  <c r="DN19" i="58" s="1"/>
  <c r="DO19" i="58" s="1"/>
  <c r="DP19" i="58" s="1"/>
  <c r="DQ19" i="58" s="1"/>
  <c r="DR19" i="58" s="1"/>
  <c r="DS19" i="58" s="1"/>
  <c r="DT19" i="58" s="1"/>
  <c r="DU19" i="58" s="1"/>
  <c r="DV19" i="58" s="1"/>
  <c r="DW19" i="58" s="1"/>
  <c r="DX19" i="58" s="1"/>
  <c r="DY19" i="58" s="1"/>
  <c r="DZ19" i="58" s="1"/>
  <c r="CX22" i="58"/>
  <c r="CY22" i="58" s="1"/>
  <c r="CZ22" i="58" s="1"/>
  <c r="DA22" i="58" s="1"/>
  <c r="DB22" i="58" s="1"/>
  <c r="DC22" i="58" s="1"/>
  <c r="DD22" i="58" s="1"/>
  <c r="DE22" i="58" s="1"/>
  <c r="DF22" i="58" s="1"/>
  <c r="DG22" i="58" s="1"/>
  <c r="DH22" i="58" s="1"/>
  <c r="DI22" i="58" s="1"/>
  <c r="DJ22" i="58" s="1"/>
  <c r="DK22" i="58" s="1"/>
  <c r="DL22" i="58" s="1"/>
  <c r="DM22" i="58" s="1"/>
  <c r="DN22" i="58" s="1"/>
  <c r="DO22" i="58" s="1"/>
  <c r="DP22" i="58" s="1"/>
  <c r="DQ22" i="58" s="1"/>
  <c r="DR22" i="58" s="1"/>
  <c r="DS22" i="58" s="1"/>
  <c r="DT22" i="58" s="1"/>
  <c r="DU22" i="58" s="1"/>
  <c r="DV22" i="58" s="1"/>
  <c r="DW22" i="58" s="1"/>
  <c r="DX22" i="58" s="1"/>
  <c r="DY22" i="58" s="1"/>
  <c r="DZ22" i="58" s="1"/>
  <c r="CV4" i="57"/>
  <c r="CW4" i="57" s="1"/>
  <c r="CX4" i="57" s="1"/>
  <c r="CY4" i="57" s="1"/>
  <c r="CZ4" i="57" s="1"/>
  <c r="DA4" i="57" s="1"/>
  <c r="DB4" i="57" s="1"/>
  <c r="DC4" i="57" s="1"/>
  <c r="DD4" i="57" s="1"/>
  <c r="DE4" i="57" s="1"/>
  <c r="DF4" i="57" s="1"/>
  <c r="DG4" i="57" s="1"/>
  <c r="DH4" i="57" s="1"/>
  <c r="DI4" i="57" s="1"/>
  <c r="DJ4" i="57" s="1"/>
  <c r="DK4" i="57" s="1"/>
  <c r="DL4" i="57" s="1"/>
  <c r="DM4" i="57" s="1"/>
  <c r="DN4" i="57" s="1"/>
  <c r="DO4" i="57" s="1"/>
  <c r="DP4" i="57" s="1"/>
  <c r="DQ4" i="57" s="1"/>
  <c r="DR4" i="57" s="1"/>
  <c r="DS4" i="57" s="1"/>
  <c r="DT4" i="57" s="1"/>
  <c r="DU4" i="57" s="1"/>
  <c r="DV4" i="57" s="1"/>
  <c r="DW4" i="57" s="1"/>
  <c r="DX4" i="57" s="1"/>
  <c r="CV7" i="57"/>
  <c r="CW7" i="57" s="1"/>
  <c r="CX7" i="57" s="1"/>
  <c r="CY7" i="57" s="1"/>
  <c r="CZ7" i="57" s="1"/>
  <c r="DA7" i="57" s="1"/>
  <c r="DB7" i="57" s="1"/>
  <c r="DC7" i="57" s="1"/>
  <c r="DD7" i="57" s="1"/>
  <c r="DE7" i="57" s="1"/>
  <c r="DF7" i="57" s="1"/>
  <c r="DG7" i="57" s="1"/>
  <c r="DH7" i="57" s="1"/>
  <c r="DI7" i="57" s="1"/>
  <c r="DJ7" i="57" s="1"/>
  <c r="DK7" i="57" s="1"/>
  <c r="DL7" i="57" s="1"/>
  <c r="DM7" i="57" s="1"/>
  <c r="DN7" i="57" s="1"/>
  <c r="DO7" i="57" s="1"/>
  <c r="DP7" i="57" s="1"/>
  <c r="DQ7" i="57" s="1"/>
  <c r="DR7" i="57" s="1"/>
  <c r="DS7" i="57" s="1"/>
  <c r="DT7" i="57" s="1"/>
  <c r="DU7" i="57" s="1"/>
  <c r="DV7" i="57" s="1"/>
  <c r="DW7" i="57" s="1"/>
  <c r="DX7" i="57" s="1"/>
  <c r="CV10" i="57"/>
  <c r="CW10" i="57" s="1"/>
  <c r="CX10" i="57" s="1"/>
  <c r="CY10" i="57" s="1"/>
  <c r="CZ10" i="57" s="1"/>
  <c r="DA10" i="57" s="1"/>
  <c r="DB10" i="57" s="1"/>
  <c r="DC10" i="57" s="1"/>
  <c r="DD10" i="57" s="1"/>
  <c r="DE10" i="57" s="1"/>
  <c r="DF10" i="57" s="1"/>
  <c r="DG10" i="57" s="1"/>
  <c r="DH10" i="57" s="1"/>
  <c r="DI10" i="57" s="1"/>
  <c r="DJ10" i="57" s="1"/>
  <c r="DK10" i="57" s="1"/>
  <c r="DL10" i="57" s="1"/>
  <c r="DM10" i="57" s="1"/>
  <c r="DN10" i="57" s="1"/>
  <c r="DO10" i="57" s="1"/>
  <c r="DP10" i="57" s="1"/>
  <c r="DQ10" i="57" s="1"/>
  <c r="DR10" i="57" s="1"/>
  <c r="DS10" i="57" s="1"/>
  <c r="DT10" i="57" s="1"/>
  <c r="DU10" i="57" s="1"/>
  <c r="DV10" i="57" s="1"/>
  <c r="DW10" i="57" s="1"/>
  <c r="DX10" i="57" s="1"/>
  <c r="CV13" i="57"/>
  <c r="CW13" i="57" s="1"/>
  <c r="CX13" i="57" s="1"/>
  <c r="CY13" i="57" s="1"/>
  <c r="CZ13" i="57" s="1"/>
  <c r="DA13" i="57" s="1"/>
  <c r="DB13" i="57" s="1"/>
  <c r="DC13" i="57" s="1"/>
  <c r="DD13" i="57" s="1"/>
  <c r="DE13" i="57" s="1"/>
  <c r="DF13" i="57" s="1"/>
  <c r="DG13" i="57" s="1"/>
  <c r="DH13" i="57" s="1"/>
  <c r="DI13" i="57" s="1"/>
  <c r="DJ13" i="57" s="1"/>
  <c r="DK13" i="57" s="1"/>
  <c r="DL13" i="57" s="1"/>
  <c r="DM13" i="57" s="1"/>
  <c r="DN13" i="57" s="1"/>
  <c r="DO13" i="57" s="1"/>
  <c r="DP13" i="57" s="1"/>
  <c r="DQ13" i="57" s="1"/>
  <c r="DR13" i="57" s="1"/>
  <c r="DS13" i="57" s="1"/>
  <c r="DT13" i="57" s="1"/>
  <c r="DU13" i="57" s="1"/>
  <c r="DV13" i="57" s="1"/>
  <c r="DW13" i="57" s="1"/>
  <c r="DX13" i="57" s="1"/>
  <c r="CV16" i="57"/>
  <c r="CW16" i="57" s="1"/>
  <c r="CX16" i="57" s="1"/>
  <c r="CY16" i="57" s="1"/>
  <c r="CZ16" i="57" s="1"/>
  <c r="DA16" i="57" s="1"/>
  <c r="DB16" i="57" s="1"/>
  <c r="DC16" i="57" s="1"/>
  <c r="DD16" i="57" s="1"/>
  <c r="DE16" i="57" s="1"/>
  <c r="DF16" i="57" s="1"/>
  <c r="DG16" i="57" s="1"/>
  <c r="DH16" i="57" s="1"/>
  <c r="DI16" i="57" s="1"/>
  <c r="DJ16" i="57" s="1"/>
  <c r="DK16" i="57" s="1"/>
  <c r="DL16" i="57" s="1"/>
  <c r="DM16" i="57" s="1"/>
  <c r="DN16" i="57" s="1"/>
  <c r="DO16" i="57" s="1"/>
  <c r="DP16" i="57" s="1"/>
  <c r="DQ16" i="57" s="1"/>
  <c r="DR16" i="57" s="1"/>
  <c r="DS16" i="57" s="1"/>
  <c r="DT16" i="57" s="1"/>
  <c r="DU16" i="57" s="1"/>
  <c r="DV16" i="57" s="1"/>
  <c r="DW16" i="57" s="1"/>
  <c r="DX16" i="57" s="1"/>
  <c r="CV19" i="57"/>
  <c r="CW19" i="57" s="1"/>
  <c r="CX19" i="57" s="1"/>
  <c r="CY19" i="57" s="1"/>
  <c r="CZ19" i="57" s="1"/>
  <c r="DA19" i="57" s="1"/>
  <c r="DB19" i="57" s="1"/>
  <c r="DC19" i="57" s="1"/>
  <c r="DD19" i="57" s="1"/>
  <c r="DE19" i="57" s="1"/>
  <c r="DF19" i="57" s="1"/>
  <c r="DG19" i="57" s="1"/>
  <c r="DH19" i="57" s="1"/>
  <c r="DI19" i="57" s="1"/>
  <c r="DJ19" i="57" s="1"/>
  <c r="DK19" i="57" s="1"/>
  <c r="DL19" i="57" s="1"/>
  <c r="DM19" i="57" s="1"/>
  <c r="DN19" i="57" s="1"/>
  <c r="DO19" i="57" s="1"/>
  <c r="DP19" i="57" s="1"/>
  <c r="DQ19" i="57" s="1"/>
  <c r="DR19" i="57" s="1"/>
  <c r="DS19" i="57" s="1"/>
  <c r="DT19" i="57" s="1"/>
  <c r="DU19" i="57" s="1"/>
  <c r="DV19" i="57" s="1"/>
  <c r="DW19" i="57" s="1"/>
  <c r="DX19" i="57" s="1"/>
  <c r="CV22" i="57"/>
  <c r="CW22" i="57" s="1"/>
  <c r="CX22" i="57" s="1"/>
  <c r="CY22" i="57" s="1"/>
  <c r="CZ22" i="57" s="1"/>
  <c r="DA22" i="57" s="1"/>
  <c r="DB22" i="57" s="1"/>
  <c r="DC22" i="57" s="1"/>
  <c r="DD22" i="57" s="1"/>
  <c r="DE22" i="57" s="1"/>
  <c r="DF22" i="57" s="1"/>
  <c r="DG22" i="57" s="1"/>
  <c r="DH22" i="57" s="1"/>
  <c r="DI22" i="57" s="1"/>
  <c r="DJ22" i="57" s="1"/>
  <c r="DK22" i="57" s="1"/>
  <c r="DL22" i="57" s="1"/>
  <c r="DM22" i="57" s="1"/>
  <c r="DN22" i="57" s="1"/>
  <c r="DO22" i="57" s="1"/>
  <c r="DP22" i="57" s="1"/>
  <c r="DQ22" i="57" s="1"/>
  <c r="DR22" i="57" s="1"/>
  <c r="DS22" i="57" s="1"/>
  <c r="DT22" i="57" s="1"/>
  <c r="DU22" i="57" s="1"/>
  <c r="DV22" i="57" s="1"/>
  <c r="DW22" i="57" s="1"/>
  <c r="DX22" i="57" s="1"/>
  <c r="CX5" i="58"/>
  <c r="CY5" i="58" s="1"/>
  <c r="CZ5" i="58" s="1"/>
  <c r="DA5" i="58" s="1"/>
  <c r="DB5" i="58" s="1"/>
  <c r="DC5" i="58" s="1"/>
  <c r="DD5" i="58" s="1"/>
  <c r="DE5" i="58" s="1"/>
  <c r="DF5" i="58" s="1"/>
  <c r="DG5" i="58" s="1"/>
  <c r="DH5" i="58" s="1"/>
  <c r="DI5" i="58" s="1"/>
  <c r="DJ5" i="58" s="1"/>
  <c r="DK5" i="58" s="1"/>
  <c r="DL5" i="58" s="1"/>
  <c r="DM5" i="58" s="1"/>
  <c r="DN5" i="58" s="1"/>
  <c r="DO5" i="58" s="1"/>
  <c r="DP5" i="58" s="1"/>
  <c r="DQ5" i="58" s="1"/>
  <c r="DR5" i="58" s="1"/>
  <c r="DS5" i="58" s="1"/>
  <c r="DT5" i="58" s="1"/>
  <c r="DU5" i="58" s="1"/>
  <c r="DV5" i="58" s="1"/>
  <c r="DW5" i="58" s="1"/>
  <c r="DX5" i="58" s="1"/>
  <c r="DY5" i="58" s="1"/>
  <c r="DZ5" i="58" s="1"/>
  <c r="CX8" i="58"/>
  <c r="CY8" i="58" s="1"/>
  <c r="CZ8" i="58" s="1"/>
  <c r="DA8" i="58" s="1"/>
  <c r="DB8" i="58" s="1"/>
  <c r="DC8" i="58" s="1"/>
  <c r="DD8" i="58" s="1"/>
  <c r="DE8" i="58" s="1"/>
  <c r="DF8" i="58" s="1"/>
  <c r="DG8" i="58" s="1"/>
  <c r="DH8" i="58" s="1"/>
  <c r="DI8" i="58" s="1"/>
  <c r="DJ8" i="58" s="1"/>
  <c r="DK8" i="58" s="1"/>
  <c r="DL8" i="58" s="1"/>
  <c r="DM8" i="58" s="1"/>
  <c r="DN8" i="58" s="1"/>
  <c r="DO8" i="58" s="1"/>
  <c r="DP8" i="58" s="1"/>
  <c r="DQ8" i="58" s="1"/>
  <c r="DR8" i="58" s="1"/>
  <c r="DS8" i="58" s="1"/>
  <c r="DT8" i="58" s="1"/>
  <c r="DU8" i="58" s="1"/>
  <c r="DV8" i="58" s="1"/>
  <c r="DW8" i="58" s="1"/>
  <c r="DX8" i="58" s="1"/>
  <c r="DY8" i="58" s="1"/>
  <c r="DZ8" i="58" s="1"/>
  <c r="CX11" i="58"/>
  <c r="CY11" i="58" s="1"/>
  <c r="CZ11" i="58" s="1"/>
  <c r="DA11" i="58" s="1"/>
  <c r="DB11" i="58" s="1"/>
  <c r="DC11" i="58" s="1"/>
  <c r="DD11" i="58" s="1"/>
  <c r="DE11" i="58" s="1"/>
  <c r="DF11" i="58" s="1"/>
  <c r="DG11" i="58" s="1"/>
  <c r="DH11" i="58" s="1"/>
  <c r="DI11" i="58" s="1"/>
  <c r="DJ11" i="58" s="1"/>
  <c r="DK11" i="58" s="1"/>
  <c r="DL11" i="58" s="1"/>
  <c r="DM11" i="58" s="1"/>
  <c r="DN11" i="58" s="1"/>
  <c r="DO11" i="58" s="1"/>
  <c r="DP11" i="58" s="1"/>
  <c r="DQ11" i="58" s="1"/>
  <c r="DR11" i="58" s="1"/>
  <c r="DS11" i="58" s="1"/>
  <c r="DT11" i="58" s="1"/>
  <c r="DU11" i="58" s="1"/>
  <c r="DV11" i="58" s="1"/>
  <c r="DW11" i="58" s="1"/>
  <c r="DX11" i="58" s="1"/>
  <c r="DY11" i="58" s="1"/>
  <c r="DZ11" i="58" s="1"/>
  <c r="CX14" i="58"/>
  <c r="CY14" i="58" s="1"/>
  <c r="CZ14" i="58" s="1"/>
  <c r="DA14" i="58" s="1"/>
  <c r="DB14" i="58" s="1"/>
  <c r="DC14" i="58" s="1"/>
  <c r="DD14" i="58" s="1"/>
  <c r="DE14" i="58" s="1"/>
  <c r="DF14" i="58" s="1"/>
  <c r="DG14" i="58" s="1"/>
  <c r="DH14" i="58" s="1"/>
  <c r="DI14" i="58" s="1"/>
  <c r="DJ14" i="58" s="1"/>
  <c r="DK14" i="58" s="1"/>
  <c r="DL14" i="58" s="1"/>
  <c r="DM14" i="58" s="1"/>
  <c r="DN14" i="58" s="1"/>
  <c r="DO14" i="58" s="1"/>
  <c r="DP14" i="58" s="1"/>
  <c r="DQ14" i="58" s="1"/>
  <c r="DR14" i="58" s="1"/>
  <c r="DS14" i="58" s="1"/>
  <c r="DT14" i="58" s="1"/>
  <c r="DU14" i="58" s="1"/>
  <c r="DV14" i="58" s="1"/>
  <c r="DW14" i="58" s="1"/>
  <c r="DX14" i="58" s="1"/>
  <c r="DY14" i="58" s="1"/>
  <c r="DZ14" i="58" s="1"/>
  <c r="CX20" i="58"/>
  <c r="CY20" i="58" s="1"/>
  <c r="CZ20" i="58" s="1"/>
  <c r="DA20" i="58" s="1"/>
  <c r="DB20" i="58" s="1"/>
  <c r="DC20" i="58" s="1"/>
  <c r="DD20" i="58" s="1"/>
  <c r="DE20" i="58" s="1"/>
  <c r="DF20" i="58" s="1"/>
  <c r="DG20" i="58" s="1"/>
  <c r="DH20" i="58" s="1"/>
  <c r="DI20" i="58" s="1"/>
  <c r="DJ20" i="58" s="1"/>
  <c r="DK20" i="58" s="1"/>
  <c r="DL20" i="58" s="1"/>
  <c r="DM20" i="58" s="1"/>
  <c r="DN20" i="58" s="1"/>
  <c r="DO20" i="58" s="1"/>
  <c r="DP20" i="58" s="1"/>
  <c r="DQ20" i="58" s="1"/>
  <c r="DR20" i="58" s="1"/>
  <c r="DS20" i="58" s="1"/>
  <c r="DT20" i="58" s="1"/>
  <c r="DU20" i="58" s="1"/>
  <c r="DV20" i="58" s="1"/>
  <c r="DW20" i="58" s="1"/>
  <c r="DX20" i="58" s="1"/>
  <c r="DY20" i="58" s="1"/>
  <c r="DZ20" i="58" s="1"/>
  <c r="CX23" i="58"/>
  <c r="CY23" i="58" s="1"/>
  <c r="CZ23" i="58" s="1"/>
  <c r="DA23" i="58" s="1"/>
  <c r="DB23" i="58" s="1"/>
  <c r="DC23" i="58" s="1"/>
  <c r="DD23" i="58" s="1"/>
  <c r="DE23" i="58" s="1"/>
  <c r="DF23" i="58" s="1"/>
  <c r="DG23" i="58" s="1"/>
  <c r="DH23" i="58" s="1"/>
  <c r="DI23" i="58" s="1"/>
  <c r="DJ23" i="58" s="1"/>
  <c r="DK23" i="58" s="1"/>
  <c r="DL23" i="58" s="1"/>
  <c r="DM23" i="58" s="1"/>
  <c r="DN23" i="58" s="1"/>
  <c r="DO23" i="58" s="1"/>
  <c r="DP23" i="58" s="1"/>
  <c r="DQ23" i="58" s="1"/>
  <c r="DR23" i="58" s="1"/>
  <c r="DS23" i="58" s="1"/>
  <c r="DT23" i="58" s="1"/>
  <c r="DU23" i="58" s="1"/>
  <c r="DV23" i="58" s="1"/>
  <c r="DW23" i="58" s="1"/>
  <c r="DX23" i="58" s="1"/>
  <c r="DY23" i="58" s="1"/>
  <c r="DZ23" i="58" s="1"/>
  <c r="CV20" i="57"/>
  <c r="CW20" i="57" s="1"/>
  <c r="CX20" i="57" s="1"/>
  <c r="CY20" i="57" s="1"/>
  <c r="CZ20" i="57" s="1"/>
  <c r="DA20" i="57" s="1"/>
  <c r="DB20" i="57" s="1"/>
  <c r="DC20" i="57" s="1"/>
  <c r="DD20" i="57" s="1"/>
  <c r="DE20" i="57" s="1"/>
  <c r="DF20" i="57" s="1"/>
  <c r="DG20" i="57" s="1"/>
  <c r="DH20" i="57" s="1"/>
  <c r="DI20" i="57" s="1"/>
  <c r="DJ20" i="57" s="1"/>
  <c r="DK20" i="57" s="1"/>
  <c r="DL20" i="57" s="1"/>
  <c r="DM20" i="57" s="1"/>
  <c r="DN20" i="57" s="1"/>
  <c r="DO20" i="57" s="1"/>
  <c r="DP20" i="57" s="1"/>
  <c r="DQ20" i="57" s="1"/>
  <c r="DR20" i="57" s="1"/>
  <c r="DS20" i="57" s="1"/>
  <c r="DT20" i="57" s="1"/>
  <c r="DU20" i="57" s="1"/>
  <c r="DV20" i="57" s="1"/>
  <c r="DW20" i="57" s="1"/>
  <c r="DX20" i="57" s="1"/>
  <c r="CV23" i="57"/>
  <c r="CW23" i="57" s="1"/>
  <c r="CX23" i="57" s="1"/>
  <c r="CY23" i="57" s="1"/>
  <c r="CZ23" i="57" s="1"/>
  <c r="DA23" i="57" s="1"/>
  <c r="DB23" i="57" s="1"/>
  <c r="DC23" i="57" s="1"/>
  <c r="DD23" i="57" s="1"/>
  <c r="DE23" i="57" s="1"/>
  <c r="DF23" i="57" s="1"/>
  <c r="DG23" i="57" s="1"/>
  <c r="DH23" i="57" s="1"/>
  <c r="DI23" i="57" s="1"/>
  <c r="DJ23" i="57" s="1"/>
  <c r="DK23" i="57" s="1"/>
  <c r="DL23" i="57" s="1"/>
  <c r="DM23" i="57" s="1"/>
  <c r="DN23" i="57" s="1"/>
  <c r="DO23" i="57" s="1"/>
  <c r="DP23" i="57" s="1"/>
  <c r="DQ23" i="57" s="1"/>
  <c r="DR23" i="57" s="1"/>
  <c r="DS23" i="57" s="1"/>
  <c r="DT23" i="57" s="1"/>
  <c r="DU23" i="57" s="1"/>
  <c r="DV23" i="57" s="1"/>
  <c r="DW23" i="57" s="1"/>
  <c r="DX23" i="57" s="1"/>
  <c r="AD24" i="58"/>
  <c r="R24" i="58"/>
  <c r="AC24" i="58"/>
  <c r="Q24" i="58"/>
  <c r="AI24" i="58"/>
  <c r="U24" i="58"/>
  <c r="AH24" i="58"/>
  <c r="T24" i="58"/>
  <c r="AF24" i="58"/>
  <c r="P24" i="58"/>
  <c r="AE24" i="58"/>
  <c r="O24" i="58"/>
  <c r="Z24" i="58"/>
  <c r="L24" i="58"/>
  <c r="Y24" i="58"/>
  <c r="K24" i="58"/>
  <c r="AJ24" i="58"/>
  <c r="I24" i="58"/>
  <c r="M24" i="58"/>
  <c r="AG24" i="58"/>
  <c r="W24" i="58"/>
  <c r="J24" i="58"/>
  <c r="AB24" i="58"/>
  <c r="X24" i="58"/>
  <c r="AA24" i="58"/>
  <c r="AL24" i="58"/>
  <c r="AK24" i="58"/>
  <c r="V24" i="58"/>
  <c r="S24" i="58"/>
  <c r="N24" i="58"/>
  <c r="AD12" i="58"/>
  <c r="R12" i="58"/>
  <c r="AC12" i="58"/>
  <c r="Q12" i="58"/>
  <c r="AK12" i="58"/>
  <c r="W12" i="58"/>
  <c r="AJ12" i="58"/>
  <c r="V12" i="58"/>
  <c r="AH12" i="58"/>
  <c r="T12" i="58"/>
  <c r="AG12" i="58"/>
  <c r="S12" i="58"/>
  <c r="AB12" i="58"/>
  <c r="N12" i="58"/>
  <c r="AA12" i="58"/>
  <c r="AL12" i="58"/>
  <c r="K12" i="58"/>
  <c r="AI12" i="58"/>
  <c r="J12" i="58"/>
  <c r="Z12" i="58"/>
  <c r="Y12" i="58"/>
  <c r="L12" i="58"/>
  <c r="AF12" i="58"/>
  <c r="O12" i="58"/>
  <c r="M12" i="58"/>
  <c r="AE12" i="58"/>
  <c r="I12" i="58"/>
  <c r="BQ12" i="58" s="1"/>
  <c r="X12" i="58"/>
  <c r="P12" i="58"/>
  <c r="U12" i="58"/>
  <c r="AI23" i="58"/>
  <c r="W23" i="58"/>
  <c r="K23" i="58"/>
  <c r="AH23" i="58"/>
  <c r="V23" i="58"/>
  <c r="J23" i="58"/>
  <c r="AJ23" i="58"/>
  <c r="T23" i="58"/>
  <c r="AG23" i="58"/>
  <c r="S23" i="58"/>
  <c r="AE23" i="58"/>
  <c r="Q23" i="58"/>
  <c r="AD23" i="58"/>
  <c r="P23" i="58"/>
  <c r="AA23" i="58"/>
  <c r="M23" i="58"/>
  <c r="Z23" i="58"/>
  <c r="L23" i="58"/>
  <c r="AK23" i="58"/>
  <c r="AF23" i="58"/>
  <c r="I23" i="58"/>
  <c r="BQ23" i="58" s="1"/>
  <c r="Y23" i="58"/>
  <c r="AC23" i="58"/>
  <c r="N23" i="58"/>
  <c r="AB23" i="58"/>
  <c r="X23" i="58"/>
  <c r="U23" i="58"/>
  <c r="O23" i="58"/>
  <c r="AL23" i="58"/>
  <c r="R23" i="58"/>
  <c r="AI11" i="58"/>
  <c r="W11" i="58"/>
  <c r="K11" i="58"/>
  <c r="AH11" i="58"/>
  <c r="V11" i="58"/>
  <c r="AL11" i="58"/>
  <c r="X11" i="58"/>
  <c r="AK11" i="58"/>
  <c r="U11" i="58"/>
  <c r="AG11" i="58"/>
  <c r="S11" i="58"/>
  <c r="AC11" i="58"/>
  <c r="O11" i="58"/>
  <c r="Q11" i="58"/>
  <c r="L11" i="58"/>
  <c r="AD11" i="58"/>
  <c r="R11" i="58"/>
  <c r="P11" i="58"/>
  <c r="Y11" i="58"/>
  <c r="AJ11" i="58"/>
  <c r="N11" i="58"/>
  <c r="AE11" i="58"/>
  <c r="J11" i="58"/>
  <c r="I11" i="58"/>
  <c r="AF11" i="58"/>
  <c r="M11" i="58"/>
  <c r="AB11" i="58"/>
  <c r="Z11" i="58"/>
  <c r="AA11" i="58"/>
  <c r="T11" i="58"/>
  <c r="AG9" i="58"/>
  <c r="U9" i="58"/>
  <c r="AB9" i="58"/>
  <c r="O9" i="58"/>
  <c r="AA9" i="58"/>
  <c r="N9" i="58"/>
  <c r="AL9" i="58"/>
  <c r="Y9" i="58"/>
  <c r="L9" i="58"/>
  <c r="AH9" i="58"/>
  <c r="T9" i="58"/>
  <c r="AJ9" i="58"/>
  <c r="Q9" i="58"/>
  <c r="I9" i="58"/>
  <c r="AI9" i="58"/>
  <c r="P9" i="58"/>
  <c r="AC9" i="58"/>
  <c r="S9" i="58"/>
  <c r="AF9" i="58"/>
  <c r="M9" i="58"/>
  <c r="AD9" i="58"/>
  <c r="AE9" i="58"/>
  <c r="K9" i="58"/>
  <c r="J9" i="58"/>
  <c r="R9" i="58"/>
  <c r="Z9" i="58"/>
  <c r="W9" i="58"/>
  <c r="AK9" i="58"/>
  <c r="X9" i="58"/>
  <c r="V9" i="58"/>
  <c r="AL20" i="58"/>
  <c r="Z20" i="58"/>
  <c r="N20" i="58"/>
  <c r="AK20" i="58"/>
  <c r="Y20" i="58"/>
  <c r="M20" i="58"/>
  <c r="AI20" i="58"/>
  <c r="U20" i="58"/>
  <c r="AH20" i="58"/>
  <c r="T20" i="58"/>
  <c r="AF20" i="58"/>
  <c r="R20" i="58"/>
  <c r="AE20" i="58"/>
  <c r="Q20" i="58"/>
  <c r="AB20" i="58"/>
  <c r="L20" i="58"/>
  <c r="AA20" i="58"/>
  <c r="K20" i="58"/>
  <c r="AJ20" i="58"/>
  <c r="AG20" i="58"/>
  <c r="X20" i="58"/>
  <c r="O20" i="58"/>
  <c r="AD20" i="58"/>
  <c r="J20" i="58"/>
  <c r="AC20" i="58"/>
  <c r="I20" i="58"/>
  <c r="BQ20" i="58" s="1"/>
  <c r="W20" i="58"/>
  <c r="V20" i="58"/>
  <c r="P20" i="58"/>
  <c r="S20" i="58"/>
  <c r="AL8" i="58"/>
  <c r="Z8" i="58"/>
  <c r="N8" i="58"/>
  <c r="AE8" i="58"/>
  <c r="R8" i="58"/>
  <c r="I8" i="58"/>
  <c r="AD8" i="58"/>
  <c r="Q8" i="58"/>
  <c r="AB8" i="58"/>
  <c r="O8" i="58"/>
  <c r="AJ8" i="58"/>
  <c r="W8" i="58"/>
  <c r="J8" i="58"/>
  <c r="Y8" i="58"/>
  <c r="AF8" i="58"/>
  <c r="X8" i="58"/>
  <c r="T8" i="58"/>
  <c r="S8" i="58"/>
  <c r="K8" i="58"/>
  <c r="V8" i="58"/>
  <c r="AK8" i="58"/>
  <c r="U8" i="58"/>
  <c r="AC8" i="58"/>
  <c r="AI8" i="58"/>
  <c r="P8" i="58"/>
  <c r="AH8" i="58"/>
  <c r="L8" i="58"/>
  <c r="M8" i="58"/>
  <c r="AG8" i="58"/>
  <c r="AA8" i="58"/>
  <c r="AE19" i="58"/>
  <c r="S19" i="58"/>
  <c r="AD19" i="58"/>
  <c r="R19" i="58"/>
  <c r="AJ19" i="58"/>
  <c r="V19" i="58"/>
  <c r="AI19" i="58"/>
  <c r="U19" i="58"/>
  <c r="AG19" i="58"/>
  <c r="Q19" i="58"/>
  <c r="AF19" i="58"/>
  <c r="P19" i="58"/>
  <c r="AA19" i="58"/>
  <c r="M19" i="58"/>
  <c r="Z19" i="58"/>
  <c r="L19" i="58"/>
  <c r="AK19" i="58"/>
  <c r="I19" i="58"/>
  <c r="BQ19" i="58" s="1"/>
  <c r="AL19" i="58"/>
  <c r="AH19" i="58"/>
  <c r="X19" i="58"/>
  <c r="K19" i="58"/>
  <c r="AC19" i="58"/>
  <c r="Y19" i="58"/>
  <c r="AB19" i="58"/>
  <c r="N19" i="58"/>
  <c r="W19" i="58"/>
  <c r="J19" i="58"/>
  <c r="T19" i="58"/>
  <c r="O19" i="58"/>
  <c r="AE7" i="58"/>
  <c r="S7" i="58"/>
  <c r="AH7" i="58"/>
  <c r="U7" i="58"/>
  <c r="AG7" i="58"/>
  <c r="T7" i="58"/>
  <c r="AD7" i="58"/>
  <c r="Q7" i="58"/>
  <c r="Z7" i="58"/>
  <c r="M7" i="58"/>
  <c r="AJ7" i="58"/>
  <c r="O7" i="58"/>
  <c r="I7" i="58"/>
  <c r="BQ7" i="58" s="1"/>
  <c r="AB7" i="58"/>
  <c r="AA7" i="58"/>
  <c r="AI7" i="58"/>
  <c r="N7" i="58"/>
  <c r="AK7" i="58"/>
  <c r="AF7" i="58"/>
  <c r="L7" i="58"/>
  <c r="J7" i="58"/>
  <c r="AL7" i="58"/>
  <c r="P7" i="58"/>
  <c r="AC7" i="58"/>
  <c r="K7" i="58"/>
  <c r="V7" i="58"/>
  <c r="Y7" i="58"/>
  <c r="X7" i="58"/>
  <c r="R7" i="58"/>
  <c r="W7" i="58"/>
  <c r="AB22" i="58"/>
  <c r="P22" i="58"/>
  <c r="AA22" i="58"/>
  <c r="O22" i="58"/>
  <c r="AI22" i="58"/>
  <c r="U22" i="58"/>
  <c r="AH22" i="58"/>
  <c r="T22" i="58"/>
  <c r="AF22" i="58"/>
  <c r="R22" i="58"/>
  <c r="AE22" i="58"/>
  <c r="Q22" i="58"/>
  <c r="Z22" i="58"/>
  <c r="L22" i="58"/>
  <c r="Y22" i="58"/>
  <c r="K22" i="58"/>
  <c r="AJ22" i="58"/>
  <c r="AG22" i="58"/>
  <c r="I22" i="58"/>
  <c r="AK22" i="58"/>
  <c r="AD22" i="58"/>
  <c r="W22" i="58"/>
  <c r="AC22" i="58"/>
  <c r="X22" i="58"/>
  <c r="V22" i="58"/>
  <c r="N22" i="58"/>
  <c r="M22" i="58"/>
  <c r="J22" i="58"/>
  <c r="S22" i="58"/>
  <c r="AL22" i="58"/>
  <c r="AJ18" i="58"/>
  <c r="X18" i="58"/>
  <c r="L18" i="58"/>
  <c r="I18" i="58"/>
  <c r="BQ18" i="58" s="1"/>
  <c r="AI18" i="58"/>
  <c r="W18" i="58"/>
  <c r="K18" i="58"/>
  <c r="AK18" i="58"/>
  <c r="U18" i="58"/>
  <c r="AH18" i="58"/>
  <c r="T18" i="58"/>
  <c r="AF18" i="58"/>
  <c r="R18" i="58"/>
  <c r="AE18" i="58"/>
  <c r="Q18" i="58"/>
  <c r="AB18" i="58"/>
  <c r="N18" i="58"/>
  <c r="AA18" i="58"/>
  <c r="M18" i="58"/>
  <c r="AL18" i="58"/>
  <c r="AG18" i="58"/>
  <c r="Z18" i="58"/>
  <c r="AD18" i="58"/>
  <c r="Y18" i="58"/>
  <c r="AC18" i="58"/>
  <c r="J18" i="58"/>
  <c r="V18" i="58"/>
  <c r="P18" i="58"/>
  <c r="O18" i="58"/>
  <c r="S18" i="58"/>
  <c r="AJ6" i="58"/>
  <c r="X6" i="58"/>
  <c r="L6" i="58"/>
  <c r="I6" i="58"/>
  <c r="AK6" i="58"/>
  <c r="W6" i="58"/>
  <c r="J6" i="58"/>
  <c r="AG6" i="58"/>
  <c r="T6" i="58"/>
  <c r="AC6" i="58"/>
  <c r="P6" i="58"/>
  <c r="AA6" i="58"/>
  <c r="M6" i="58"/>
  <c r="K6" i="58"/>
  <c r="Z6" i="58"/>
  <c r="AD6" i="58"/>
  <c r="Y6" i="58"/>
  <c r="S6" i="58"/>
  <c r="AE6" i="58"/>
  <c r="V6" i="58"/>
  <c r="U6" i="58"/>
  <c r="AL6" i="58"/>
  <c r="AI6" i="58"/>
  <c r="R6" i="58"/>
  <c r="Q6" i="58"/>
  <c r="AF6" i="58"/>
  <c r="O6" i="58"/>
  <c r="N6" i="58"/>
  <c r="AB6" i="58"/>
  <c r="AH6" i="58"/>
  <c r="AC17" i="58"/>
  <c r="Q17" i="58"/>
  <c r="AB17" i="58"/>
  <c r="P17" i="58"/>
  <c r="AJ17" i="58"/>
  <c r="V17" i="58"/>
  <c r="AI17" i="58"/>
  <c r="U17" i="58"/>
  <c r="AG17" i="58"/>
  <c r="S17" i="58"/>
  <c r="I17" i="58"/>
  <c r="AF17" i="58"/>
  <c r="R17" i="58"/>
  <c r="AA17" i="58"/>
  <c r="M17" i="58"/>
  <c r="Z17" i="58"/>
  <c r="L17" i="58"/>
  <c r="AK17" i="58"/>
  <c r="J17" i="58"/>
  <c r="AH17" i="58"/>
  <c r="N17" i="58"/>
  <c r="AL17" i="58"/>
  <c r="AE17" i="58"/>
  <c r="Y17" i="58"/>
  <c r="AD17" i="58"/>
  <c r="X17" i="58"/>
  <c r="W17" i="58"/>
  <c r="T17" i="58"/>
  <c r="O17" i="58"/>
  <c r="K17" i="58"/>
  <c r="AC5" i="58"/>
  <c r="Q5" i="58"/>
  <c r="Z5" i="58"/>
  <c r="M5" i="58"/>
  <c r="AJ5" i="58"/>
  <c r="W5" i="58"/>
  <c r="J5" i="58"/>
  <c r="AF5" i="58"/>
  <c r="S5" i="58"/>
  <c r="AL5" i="58"/>
  <c r="U5" i="58"/>
  <c r="O5" i="58"/>
  <c r="AK5" i="58"/>
  <c r="T5" i="58"/>
  <c r="I5" i="58"/>
  <c r="BQ5" i="58" s="1"/>
  <c r="AI5" i="58"/>
  <c r="P5" i="58"/>
  <c r="AG5" i="58"/>
  <c r="AE5" i="58"/>
  <c r="R5" i="58"/>
  <c r="AH5" i="58"/>
  <c r="N5" i="58"/>
  <c r="V5" i="58"/>
  <c r="AD5" i="58"/>
  <c r="L5" i="58"/>
  <c r="K5" i="58"/>
  <c r="AB5" i="58"/>
  <c r="AA5" i="58"/>
  <c r="Y5" i="58"/>
  <c r="X5" i="58"/>
  <c r="AB10" i="58"/>
  <c r="P10" i="58"/>
  <c r="AL10" i="58"/>
  <c r="Y10" i="58"/>
  <c r="L10" i="58"/>
  <c r="AK10" i="58"/>
  <c r="X10" i="58"/>
  <c r="K10" i="58"/>
  <c r="AI10" i="58"/>
  <c r="V10" i="58"/>
  <c r="AE10" i="58"/>
  <c r="R10" i="58"/>
  <c r="AA10" i="58"/>
  <c r="J10" i="58"/>
  <c r="I10" i="58"/>
  <c r="Z10" i="58"/>
  <c r="T10" i="58"/>
  <c r="W10" i="58"/>
  <c r="AC10" i="58"/>
  <c r="U10" i="58"/>
  <c r="S10" i="58"/>
  <c r="AF10" i="58"/>
  <c r="AJ10" i="58"/>
  <c r="Q10" i="58"/>
  <c r="AH10" i="58"/>
  <c r="N10" i="58"/>
  <c r="M10" i="58"/>
  <c r="AD10" i="58"/>
  <c r="O10" i="58"/>
  <c r="AG10" i="58"/>
  <c r="AH16" i="58"/>
  <c r="V16" i="58"/>
  <c r="J16" i="58"/>
  <c r="AG16" i="58"/>
  <c r="U16" i="58"/>
  <c r="AK16" i="58"/>
  <c r="W16" i="58"/>
  <c r="AJ16" i="58"/>
  <c r="T16" i="58"/>
  <c r="AF16" i="58"/>
  <c r="R16" i="58"/>
  <c r="AE16" i="58"/>
  <c r="Q16" i="58"/>
  <c r="AB16" i="58"/>
  <c r="N16" i="58"/>
  <c r="AA16" i="58"/>
  <c r="M16" i="58"/>
  <c r="AL16" i="58"/>
  <c r="Y16" i="58"/>
  <c r="AI16" i="58"/>
  <c r="Z16" i="58"/>
  <c r="AD16" i="58"/>
  <c r="K16" i="58"/>
  <c r="AC16" i="58"/>
  <c r="I16" i="58"/>
  <c r="BQ16" i="58" s="1"/>
  <c r="O16" i="58"/>
  <c r="X16" i="58"/>
  <c r="P16" i="58"/>
  <c r="L16" i="58"/>
  <c r="S16" i="58"/>
  <c r="AH4" i="58"/>
  <c r="V4" i="58"/>
  <c r="J4" i="58"/>
  <c r="AC4" i="58"/>
  <c r="P4" i="58"/>
  <c r="Z4" i="58"/>
  <c r="M4" i="58"/>
  <c r="I4" i="58"/>
  <c r="BQ4" i="58" s="1"/>
  <c r="AI4" i="58"/>
  <c r="U4" i="58"/>
  <c r="AF4" i="58"/>
  <c r="O4" i="58"/>
  <c r="Y4" i="58"/>
  <c r="AE4" i="58"/>
  <c r="N4" i="58"/>
  <c r="AD4" i="58"/>
  <c r="K4" i="58"/>
  <c r="AK4" i="58"/>
  <c r="AG4" i="58"/>
  <c r="L4" i="58"/>
  <c r="AA4" i="58"/>
  <c r="R4" i="58"/>
  <c r="Q4" i="58"/>
  <c r="AB4" i="58"/>
  <c r="S4" i="58"/>
  <c r="AJ4" i="58"/>
  <c r="X4" i="58"/>
  <c r="W4" i="58"/>
  <c r="AL4" i="58"/>
  <c r="T4" i="58"/>
  <c r="AA15" i="58"/>
  <c r="O15" i="58"/>
  <c r="AL15" i="58"/>
  <c r="Z15" i="58"/>
  <c r="N15" i="58"/>
  <c r="AJ15" i="58"/>
  <c r="V15" i="58"/>
  <c r="AI15" i="58"/>
  <c r="U15" i="58"/>
  <c r="AG15" i="58"/>
  <c r="S15" i="58"/>
  <c r="AF15" i="58"/>
  <c r="R15" i="58"/>
  <c r="AC15" i="58"/>
  <c r="M15" i="58"/>
  <c r="AB15" i="58"/>
  <c r="L15" i="58"/>
  <c r="AK15" i="58"/>
  <c r="Y15" i="58"/>
  <c r="P15" i="58"/>
  <c r="K15" i="58"/>
  <c r="AH15" i="58"/>
  <c r="X15" i="58"/>
  <c r="AE15" i="58"/>
  <c r="AD15" i="58"/>
  <c r="W15" i="58"/>
  <c r="I15" i="58"/>
  <c r="BQ15" i="58" s="1"/>
  <c r="T15" i="58"/>
  <c r="Q15" i="58"/>
  <c r="J15" i="58"/>
  <c r="AG21" i="58"/>
  <c r="U21" i="58"/>
  <c r="AF21" i="58"/>
  <c r="T21" i="58"/>
  <c r="AJ21" i="58"/>
  <c r="V21" i="58"/>
  <c r="I21" i="58"/>
  <c r="BQ21" i="58" s="1"/>
  <c r="AI21" i="58"/>
  <c r="S21" i="58"/>
  <c r="AE21" i="58"/>
  <c r="Q21" i="58"/>
  <c r="AD21" i="58"/>
  <c r="P21" i="58"/>
  <c r="AA21" i="58"/>
  <c r="M21" i="58"/>
  <c r="Z21" i="58"/>
  <c r="L21" i="58"/>
  <c r="AK21" i="58"/>
  <c r="Y21" i="58"/>
  <c r="X21" i="58"/>
  <c r="K21" i="58"/>
  <c r="AH21" i="58"/>
  <c r="AC21" i="58"/>
  <c r="J21" i="58"/>
  <c r="AB21" i="58"/>
  <c r="W21" i="58"/>
  <c r="R21" i="58"/>
  <c r="O21" i="58"/>
  <c r="N21" i="58"/>
  <c r="AL21" i="58"/>
  <c r="AF14" i="58"/>
  <c r="T14" i="58"/>
  <c r="AE14" i="58"/>
  <c r="S14" i="58"/>
  <c r="AK14" i="58"/>
  <c r="W14" i="58"/>
  <c r="AJ14" i="58"/>
  <c r="V14" i="58"/>
  <c r="AH14" i="58"/>
  <c r="R14" i="58"/>
  <c r="AG14" i="58"/>
  <c r="Q14" i="58"/>
  <c r="AB14" i="58"/>
  <c r="N14" i="58"/>
  <c r="AA14" i="58"/>
  <c r="M14" i="58"/>
  <c r="AL14" i="58"/>
  <c r="J14" i="58"/>
  <c r="AI14" i="58"/>
  <c r="L14" i="58"/>
  <c r="AD14" i="58"/>
  <c r="Z14" i="58"/>
  <c r="Y14" i="58"/>
  <c r="AC14" i="58"/>
  <c r="K14" i="58"/>
  <c r="X14" i="58"/>
  <c r="I14" i="58"/>
  <c r="BQ14" i="58" s="1"/>
  <c r="P14" i="58"/>
  <c r="U14" i="58"/>
  <c r="O14" i="58"/>
  <c r="AA3" i="58"/>
  <c r="O3" i="58"/>
  <c r="AF3" i="58"/>
  <c r="S3" i="58"/>
  <c r="AC3" i="58"/>
  <c r="P3" i="58"/>
  <c r="AK3" i="58"/>
  <c r="X3" i="58"/>
  <c r="K3" i="58"/>
  <c r="Z3" i="58"/>
  <c r="AE3" i="58"/>
  <c r="Y3" i="58"/>
  <c r="W3" i="58"/>
  <c r="V3" i="58"/>
  <c r="U3" i="58"/>
  <c r="T3" i="58"/>
  <c r="L3" i="58"/>
  <c r="I3" i="58"/>
  <c r="AJ3" i="58"/>
  <c r="AL3" i="58"/>
  <c r="AI3" i="58"/>
  <c r="R3" i="58"/>
  <c r="Q3" i="58"/>
  <c r="AG3" i="58"/>
  <c r="M3" i="58"/>
  <c r="AD3" i="58"/>
  <c r="J3" i="58"/>
  <c r="AH3" i="58"/>
  <c r="N3" i="58"/>
  <c r="AB3" i="58"/>
  <c r="AK13" i="58"/>
  <c r="Y13" i="58"/>
  <c r="M13" i="58"/>
  <c r="AJ13" i="58"/>
  <c r="L13" i="58"/>
  <c r="X13" i="58"/>
  <c r="AL13" i="58"/>
  <c r="V13" i="58"/>
  <c r="AI13" i="58"/>
  <c r="U13" i="58"/>
  <c r="AG13" i="58"/>
  <c r="S13" i="58"/>
  <c r="AF13" i="58"/>
  <c r="R13" i="58"/>
  <c r="AC13" i="58"/>
  <c r="O13" i="58"/>
  <c r="I13" i="58"/>
  <c r="BQ13" i="58" s="1"/>
  <c r="AB13" i="58"/>
  <c r="N13" i="58"/>
  <c r="AH13" i="58"/>
  <c r="AE13" i="58"/>
  <c r="AD13" i="58"/>
  <c r="AA13" i="58"/>
  <c r="Z13" i="58"/>
  <c r="K13" i="58"/>
  <c r="W13" i="58"/>
  <c r="P13" i="58"/>
  <c r="J13" i="58"/>
  <c r="T13" i="58"/>
  <c r="Q13" i="58"/>
  <c r="BQ22" i="58"/>
  <c r="BQ9" i="58"/>
  <c r="BQ24" i="58"/>
  <c r="BQ8" i="58"/>
  <c r="BQ11" i="58"/>
  <c r="AH19" i="57"/>
  <c r="Z19" i="57"/>
  <c r="R19" i="57"/>
  <c r="J19" i="57"/>
  <c r="AG19" i="57"/>
  <c r="Y19" i="57"/>
  <c r="Q19" i="57"/>
  <c r="I19" i="57"/>
  <c r="AF19" i="57"/>
  <c r="X19" i="57"/>
  <c r="P19" i="57"/>
  <c r="H19" i="57"/>
  <c r="AE19" i="57"/>
  <c r="W19" i="57"/>
  <c r="O19" i="57"/>
  <c r="G19" i="57"/>
  <c r="AK19" i="57" s="1"/>
  <c r="AC19" i="57"/>
  <c r="U19" i="57"/>
  <c r="M19" i="57"/>
  <c r="AA19" i="57"/>
  <c r="V19" i="57"/>
  <c r="S19" i="57"/>
  <c r="T19" i="57"/>
  <c r="AJ19" i="57"/>
  <c r="N19" i="57"/>
  <c r="AI19" i="57"/>
  <c r="L19" i="57"/>
  <c r="AD19" i="57"/>
  <c r="AB19" i="57"/>
  <c r="K19" i="57"/>
  <c r="AH3" i="57"/>
  <c r="Z3" i="57"/>
  <c r="R3" i="57"/>
  <c r="J3" i="57"/>
  <c r="AG3" i="57"/>
  <c r="Y3" i="57"/>
  <c r="Q3" i="57"/>
  <c r="I3" i="57"/>
  <c r="AF3" i="57"/>
  <c r="X3" i="57"/>
  <c r="P3" i="57"/>
  <c r="H3" i="57"/>
  <c r="AE3" i="57"/>
  <c r="W3" i="57"/>
  <c r="O3" i="57"/>
  <c r="G3" i="57"/>
  <c r="AC3" i="57"/>
  <c r="U3" i="57"/>
  <c r="M3" i="57"/>
  <c r="AJ3" i="57"/>
  <c r="N3" i="57"/>
  <c r="AI3" i="57"/>
  <c r="L3" i="57"/>
  <c r="AB3" i="57"/>
  <c r="AD3" i="57"/>
  <c r="K3" i="57"/>
  <c r="AA3" i="57"/>
  <c r="V3" i="57"/>
  <c r="T3" i="57"/>
  <c r="S3" i="57"/>
  <c r="AH7" i="57"/>
  <c r="Z7" i="57"/>
  <c r="R7" i="57"/>
  <c r="J7" i="57"/>
  <c r="AG7" i="57"/>
  <c r="Y7" i="57"/>
  <c r="Q7" i="57"/>
  <c r="I7" i="57"/>
  <c r="AF7" i="57"/>
  <c r="X7" i="57"/>
  <c r="P7" i="57"/>
  <c r="H7" i="57"/>
  <c r="AE7" i="57"/>
  <c r="W7" i="57"/>
  <c r="O7" i="57"/>
  <c r="G7" i="57"/>
  <c r="AC7" i="57"/>
  <c r="U7" i="57"/>
  <c r="M7" i="57"/>
  <c r="V7" i="57"/>
  <c r="T7" i="57"/>
  <c r="AJ7" i="57"/>
  <c r="S7" i="57"/>
  <c r="N7" i="57"/>
  <c r="AI7" i="57"/>
  <c r="L7" i="57"/>
  <c r="AD7" i="57"/>
  <c r="K7" i="57"/>
  <c r="AB7" i="57"/>
  <c r="AA7" i="57"/>
  <c r="AJ24" i="57"/>
  <c r="AB24" i="57"/>
  <c r="T24" i="57"/>
  <c r="L24" i="57"/>
  <c r="P24" i="57"/>
  <c r="AI24" i="57"/>
  <c r="AA24" i="57"/>
  <c r="S24" i="57"/>
  <c r="K24" i="57"/>
  <c r="H24" i="57"/>
  <c r="AH24" i="57"/>
  <c r="Z24" i="57"/>
  <c r="R24" i="57"/>
  <c r="J24" i="57"/>
  <c r="X24" i="57"/>
  <c r="AG24" i="57"/>
  <c r="Y24" i="57"/>
  <c r="Q24" i="57"/>
  <c r="I24" i="57"/>
  <c r="AF24" i="57"/>
  <c r="AE24" i="57"/>
  <c r="W24" i="57"/>
  <c r="O24" i="57"/>
  <c r="G24" i="57"/>
  <c r="BO24" i="57" s="1"/>
  <c r="AD24" i="57"/>
  <c r="V24" i="57"/>
  <c r="N24" i="57"/>
  <c r="U24" i="57"/>
  <c r="M24" i="57"/>
  <c r="AC24" i="57"/>
  <c r="AF14" i="57"/>
  <c r="X14" i="57"/>
  <c r="P14" i="57"/>
  <c r="H14" i="57"/>
  <c r="AE14" i="57"/>
  <c r="W14" i="57"/>
  <c r="O14" i="57"/>
  <c r="G14" i="57"/>
  <c r="AD14" i="57"/>
  <c r="V14" i="57"/>
  <c r="N14" i="57"/>
  <c r="AC14" i="57"/>
  <c r="U14" i="57"/>
  <c r="M14" i="57"/>
  <c r="AI14" i="57"/>
  <c r="AA14" i="57"/>
  <c r="S14" i="57"/>
  <c r="K14" i="57"/>
  <c r="Z14" i="57"/>
  <c r="Y14" i="57"/>
  <c r="R14" i="57"/>
  <c r="T14" i="57"/>
  <c r="AJ14" i="57"/>
  <c r="Q14" i="57"/>
  <c r="AH14" i="57"/>
  <c r="L14" i="57"/>
  <c r="AG14" i="57"/>
  <c r="AB14" i="57"/>
  <c r="J14" i="57"/>
  <c r="I14" i="57"/>
  <c r="AF6" i="57"/>
  <c r="X6" i="57"/>
  <c r="P6" i="57"/>
  <c r="H6" i="57"/>
  <c r="AE6" i="57"/>
  <c r="W6" i="57"/>
  <c r="O6" i="57"/>
  <c r="G6" i="57"/>
  <c r="BO6" i="57" s="1"/>
  <c r="AD6" i="57"/>
  <c r="V6" i="57"/>
  <c r="N6" i="57"/>
  <c r="AC6" i="57"/>
  <c r="U6" i="57"/>
  <c r="M6" i="57"/>
  <c r="AI6" i="57"/>
  <c r="AA6" i="57"/>
  <c r="S6" i="57"/>
  <c r="K6" i="57"/>
  <c r="AG6" i="57"/>
  <c r="J6" i="57"/>
  <c r="AB6" i="57"/>
  <c r="I6" i="57"/>
  <c r="Y6" i="57"/>
  <c r="Z6" i="57"/>
  <c r="T6" i="57"/>
  <c r="R6" i="57"/>
  <c r="AJ6" i="57"/>
  <c r="AH6" i="57"/>
  <c r="Q6" i="57"/>
  <c r="L6" i="57"/>
  <c r="AD9" i="57"/>
  <c r="V9" i="57"/>
  <c r="N9" i="57"/>
  <c r="AC9" i="57"/>
  <c r="U9" i="57"/>
  <c r="M9" i="57"/>
  <c r="AJ9" i="57"/>
  <c r="AB9" i="57"/>
  <c r="T9" i="57"/>
  <c r="L9" i="57"/>
  <c r="AI9" i="57"/>
  <c r="AA9" i="57"/>
  <c r="S9" i="57"/>
  <c r="K9" i="57"/>
  <c r="AG9" i="57"/>
  <c r="Y9" i="57"/>
  <c r="Q9" i="57"/>
  <c r="I9" i="57"/>
  <c r="Z9" i="57"/>
  <c r="G9" i="57"/>
  <c r="BO9" i="57" s="1"/>
  <c r="X9" i="57"/>
  <c r="R9" i="57"/>
  <c r="W9" i="57"/>
  <c r="P9" i="57"/>
  <c r="AH9" i="57"/>
  <c r="O9" i="57"/>
  <c r="AF9" i="57"/>
  <c r="AE9" i="57"/>
  <c r="J9" i="57"/>
  <c r="H9" i="57"/>
  <c r="AH15" i="57"/>
  <c r="Z15" i="57"/>
  <c r="R15" i="57"/>
  <c r="J15" i="57"/>
  <c r="AG15" i="57"/>
  <c r="Y15" i="57"/>
  <c r="Q15" i="57"/>
  <c r="I15" i="57"/>
  <c r="AF15" i="57"/>
  <c r="X15" i="57"/>
  <c r="P15" i="57"/>
  <c r="H15" i="57"/>
  <c r="AE15" i="57"/>
  <c r="W15" i="57"/>
  <c r="O15" i="57"/>
  <c r="G15" i="57"/>
  <c r="AC15" i="57"/>
  <c r="U15" i="57"/>
  <c r="M15" i="57"/>
  <c r="S15" i="57"/>
  <c r="AJ15" i="57"/>
  <c r="N15" i="57"/>
  <c r="AD15" i="57"/>
  <c r="K15" i="57"/>
  <c r="AI15" i="57"/>
  <c r="L15" i="57"/>
  <c r="AB15" i="57"/>
  <c r="AA15" i="57"/>
  <c r="V15" i="57"/>
  <c r="T15" i="57"/>
  <c r="AH23" i="57"/>
  <c r="Z23" i="57"/>
  <c r="R23" i="57"/>
  <c r="J23" i="57"/>
  <c r="N23" i="57"/>
  <c r="AG23" i="57"/>
  <c r="Y23" i="57"/>
  <c r="Q23" i="57"/>
  <c r="I23" i="57"/>
  <c r="V23" i="57"/>
  <c r="AF23" i="57"/>
  <c r="X23" i="57"/>
  <c r="P23" i="57"/>
  <c r="H23" i="57"/>
  <c r="AE23" i="57"/>
  <c r="W23" i="57"/>
  <c r="O23" i="57"/>
  <c r="G23" i="57"/>
  <c r="BO23" i="57" s="1"/>
  <c r="AD23" i="57"/>
  <c r="AC23" i="57"/>
  <c r="U23" i="57"/>
  <c r="M23" i="57"/>
  <c r="L23" i="57"/>
  <c r="K23" i="57"/>
  <c r="AJ23" i="57"/>
  <c r="AI23" i="57"/>
  <c r="AB23" i="57"/>
  <c r="AA23" i="57"/>
  <c r="T23" i="57"/>
  <c r="S23" i="57"/>
  <c r="AD13" i="57"/>
  <c r="V13" i="57"/>
  <c r="N13" i="57"/>
  <c r="AC13" i="57"/>
  <c r="U13" i="57"/>
  <c r="M13" i="57"/>
  <c r="AJ13" i="57"/>
  <c r="AB13" i="57"/>
  <c r="T13" i="57"/>
  <c r="L13" i="57"/>
  <c r="AI13" i="57"/>
  <c r="AA13" i="57"/>
  <c r="S13" i="57"/>
  <c r="K13" i="57"/>
  <c r="AG13" i="57"/>
  <c r="Y13" i="57"/>
  <c r="Q13" i="57"/>
  <c r="I13" i="57"/>
  <c r="AH13" i="57"/>
  <c r="O13" i="57"/>
  <c r="AF13" i="57"/>
  <c r="J13" i="57"/>
  <c r="Z13" i="57"/>
  <c r="G13" i="57"/>
  <c r="AK13" i="57" s="1"/>
  <c r="AE13" i="57"/>
  <c r="H13" i="57"/>
  <c r="X13" i="57"/>
  <c r="W13" i="57"/>
  <c r="R13" i="57"/>
  <c r="P13" i="57"/>
  <c r="AJ4" i="57"/>
  <c r="AB4" i="57"/>
  <c r="T4" i="57"/>
  <c r="L4" i="57"/>
  <c r="AI4" i="57"/>
  <c r="AA4" i="57"/>
  <c r="S4" i="57"/>
  <c r="K4" i="57"/>
  <c r="AH4" i="57"/>
  <c r="Z4" i="57"/>
  <c r="R4" i="57"/>
  <c r="J4" i="57"/>
  <c r="AG4" i="57"/>
  <c r="Y4" i="57"/>
  <c r="Q4" i="57"/>
  <c r="I4" i="57"/>
  <c r="AE4" i="57"/>
  <c r="W4" i="57"/>
  <c r="O4" i="57"/>
  <c r="G4" i="57"/>
  <c r="AC4" i="57"/>
  <c r="X4" i="57"/>
  <c r="U4" i="57"/>
  <c r="V4" i="57"/>
  <c r="P4" i="57"/>
  <c r="N4" i="57"/>
  <c r="M4" i="57"/>
  <c r="AD4" i="57"/>
  <c r="H4" i="57"/>
  <c r="AF4" i="57"/>
  <c r="AF18" i="57"/>
  <c r="X18" i="57"/>
  <c r="P18" i="57"/>
  <c r="H18" i="57"/>
  <c r="AE18" i="57"/>
  <c r="W18" i="57"/>
  <c r="O18" i="57"/>
  <c r="G18" i="57"/>
  <c r="AD18" i="57"/>
  <c r="V18" i="57"/>
  <c r="N18" i="57"/>
  <c r="AC18" i="57"/>
  <c r="U18" i="57"/>
  <c r="M18" i="57"/>
  <c r="AI18" i="57"/>
  <c r="AA18" i="57"/>
  <c r="S18" i="57"/>
  <c r="K18" i="57"/>
  <c r="AH18" i="57"/>
  <c r="L18" i="57"/>
  <c r="AG18" i="57"/>
  <c r="J18" i="57"/>
  <c r="Z18" i="57"/>
  <c r="AB18" i="57"/>
  <c r="I18" i="57"/>
  <c r="Y18" i="57"/>
  <c r="T18" i="57"/>
  <c r="R18" i="57"/>
  <c r="AJ18" i="57"/>
  <c r="Q18" i="57"/>
  <c r="AJ8" i="57"/>
  <c r="AB8" i="57"/>
  <c r="T8" i="57"/>
  <c r="L8" i="57"/>
  <c r="AI8" i="57"/>
  <c r="AA8" i="57"/>
  <c r="S8" i="57"/>
  <c r="K8" i="57"/>
  <c r="AH8" i="57"/>
  <c r="Z8" i="57"/>
  <c r="R8" i="57"/>
  <c r="J8" i="57"/>
  <c r="AG8" i="57"/>
  <c r="Y8" i="57"/>
  <c r="Q8" i="57"/>
  <c r="I8" i="57"/>
  <c r="AE8" i="57"/>
  <c r="W8" i="57"/>
  <c r="O8" i="57"/>
  <c r="G8" i="57"/>
  <c r="BO8" i="57" s="1"/>
  <c r="N8" i="57"/>
  <c r="AF8" i="57"/>
  <c r="M8" i="57"/>
  <c r="AC8" i="57"/>
  <c r="AD8" i="57"/>
  <c r="H8" i="57"/>
  <c r="X8" i="57"/>
  <c r="V8" i="57"/>
  <c r="U8" i="57"/>
  <c r="P8" i="57"/>
  <c r="AF22" i="57"/>
  <c r="X22" i="57"/>
  <c r="P22" i="57"/>
  <c r="H22" i="57"/>
  <c r="AE22" i="57"/>
  <c r="W22" i="57"/>
  <c r="O22" i="57"/>
  <c r="G22" i="57"/>
  <c r="AD22" i="57"/>
  <c r="V22" i="57"/>
  <c r="N22" i="57"/>
  <c r="AC22" i="57"/>
  <c r="U22" i="57"/>
  <c r="M22" i="57"/>
  <c r="AI22" i="57"/>
  <c r="AA22" i="57"/>
  <c r="S22" i="57"/>
  <c r="K22" i="57"/>
  <c r="T22" i="57"/>
  <c r="R22" i="57"/>
  <c r="AH22" i="57"/>
  <c r="L22" i="57"/>
  <c r="AJ22" i="57"/>
  <c r="Q22" i="57"/>
  <c r="AG22" i="57"/>
  <c r="J22" i="57"/>
  <c r="AB22" i="57"/>
  <c r="I22" i="57"/>
  <c r="Z22" i="57"/>
  <c r="Y22" i="57"/>
  <c r="AD21" i="57"/>
  <c r="V21" i="57"/>
  <c r="N21" i="57"/>
  <c r="AC21" i="57"/>
  <c r="U21" i="57"/>
  <c r="M21" i="57"/>
  <c r="AJ21" i="57"/>
  <c r="AB21" i="57"/>
  <c r="T21" i="57"/>
  <c r="L21" i="57"/>
  <c r="AI21" i="57"/>
  <c r="AA21" i="57"/>
  <c r="S21" i="57"/>
  <c r="K21" i="57"/>
  <c r="AG21" i="57"/>
  <c r="Y21" i="57"/>
  <c r="Q21" i="57"/>
  <c r="I21" i="57"/>
  <c r="AE21" i="57"/>
  <c r="H21" i="57"/>
  <c r="Z21" i="57"/>
  <c r="G21" i="57"/>
  <c r="W21" i="57"/>
  <c r="X21" i="57"/>
  <c r="R21" i="57"/>
  <c r="P21" i="57"/>
  <c r="O21" i="57"/>
  <c r="AH21" i="57"/>
  <c r="J21" i="57"/>
  <c r="AF21" i="57"/>
  <c r="AH11" i="57"/>
  <c r="Z11" i="57"/>
  <c r="R11" i="57"/>
  <c r="J11" i="57"/>
  <c r="AG11" i="57"/>
  <c r="Y11" i="57"/>
  <c r="Q11" i="57"/>
  <c r="I11" i="57"/>
  <c r="AF11" i="57"/>
  <c r="X11" i="57"/>
  <c r="P11" i="57"/>
  <c r="H11" i="57"/>
  <c r="AE11" i="57"/>
  <c r="W11" i="57"/>
  <c r="O11" i="57"/>
  <c r="G11" i="57"/>
  <c r="BO11" i="57" s="1"/>
  <c r="AC11" i="57"/>
  <c r="U11" i="57"/>
  <c r="M11" i="57"/>
  <c r="AD11" i="57"/>
  <c r="K11" i="57"/>
  <c r="AB11" i="57"/>
  <c r="V11" i="57"/>
  <c r="AA11" i="57"/>
  <c r="T11" i="57"/>
  <c r="S11" i="57"/>
  <c r="AJ11" i="57"/>
  <c r="AI11" i="57"/>
  <c r="L11" i="57"/>
  <c r="N11" i="57"/>
  <c r="AJ12" i="57"/>
  <c r="AB12" i="57"/>
  <c r="T12" i="57"/>
  <c r="L12" i="57"/>
  <c r="AI12" i="57"/>
  <c r="AA12" i="57"/>
  <c r="S12" i="57"/>
  <c r="K12" i="57"/>
  <c r="AH12" i="57"/>
  <c r="Z12" i="57"/>
  <c r="R12" i="57"/>
  <c r="J12" i="57"/>
  <c r="AG12" i="57"/>
  <c r="Y12" i="57"/>
  <c r="Q12" i="57"/>
  <c r="I12" i="57"/>
  <c r="AE12" i="57"/>
  <c r="W12" i="57"/>
  <c r="O12" i="57"/>
  <c r="G12" i="57"/>
  <c r="BO12" i="57" s="1"/>
  <c r="V12" i="57"/>
  <c r="U12" i="57"/>
  <c r="N12" i="57"/>
  <c r="P12" i="57"/>
  <c r="AF12" i="57"/>
  <c r="M12" i="57"/>
  <c r="AD12" i="57"/>
  <c r="H12" i="57"/>
  <c r="AC12" i="57"/>
  <c r="X12" i="57"/>
  <c r="AJ20" i="57"/>
  <c r="AB20" i="57"/>
  <c r="T20" i="57"/>
  <c r="L20" i="57"/>
  <c r="AI20" i="57"/>
  <c r="AA20" i="57"/>
  <c r="S20" i="57"/>
  <c r="K20" i="57"/>
  <c r="AH20" i="57"/>
  <c r="Z20" i="57"/>
  <c r="R20" i="57"/>
  <c r="J20" i="57"/>
  <c r="AG20" i="57"/>
  <c r="Y20" i="57"/>
  <c r="Q20" i="57"/>
  <c r="I20" i="57"/>
  <c r="AE20" i="57"/>
  <c r="W20" i="57"/>
  <c r="O20" i="57"/>
  <c r="G20" i="57"/>
  <c r="P20" i="57"/>
  <c r="N20" i="57"/>
  <c r="AD20" i="57"/>
  <c r="H20" i="57"/>
  <c r="AF20" i="57"/>
  <c r="M20" i="57"/>
  <c r="AC20" i="57"/>
  <c r="X20" i="57"/>
  <c r="V20" i="57"/>
  <c r="U20" i="57"/>
  <c r="AF10" i="57"/>
  <c r="X10" i="57"/>
  <c r="P10" i="57"/>
  <c r="H10" i="57"/>
  <c r="AE10" i="57"/>
  <c r="W10" i="57"/>
  <c r="O10" i="57"/>
  <c r="G10" i="57"/>
  <c r="BO10" i="57" s="1"/>
  <c r="AD10" i="57"/>
  <c r="V10" i="57"/>
  <c r="N10" i="57"/>
  <c r="AC10" i="57"/>
  <c r="U10" i="57"/>
  <c r="M10" i="57"/>
  <c r="AI10" i="57"/>
  <c r="AA10" i="57"/>
  <c r="S10" i="57"/>
  <c r="K10" i="57"/>
  <c r="R10" i="57"/>
  <c r="AJ10" i="57"/>
  <c r="Q10" i="57"/>
  <c r="J10" i="57"/>
  <c r="AH10" i="57"/>
  <c r="L10" i="57"/>
  <c r="AG10" i="57"/>
  <c r="AB10" i="57"/>
  <c r="I10" i="57"/>
  <c r="Z10" i="57"/>
  <c r="Y10" i="57"/>
  <c r="T10" i="57"/>
  <c r="AJ20" i="56"/>
  <c r="AB20" i="56"/>
  <c r="T20" i="56"/>
  <c r="L20" i="56"/>
  <c r="AG20" i="56"/>
  <c r="Y20" i="56"/>
  <c r="Q20" i="56"/>
  <c r="I20" i="56"/>
  <c r="AF20" i="56"/>
  <c r="X20" i="56"/>
  <c r="P20" i="56"/>
  <c r="H20" i="56"/>
  <c r="AE20" i="56"/>
  <c r="W20" i="56"/>
  <c r="O20" i="56"/>
  <c r="G20" i="56"/>
  <c r="BO20" i="56" s="1"/>
  <c r="AD20" i="56"/>
  <c r="N20" i="56"/>
  <c r="AC20" i="56"/>
  <c r="M20" i="56"/>
  <c r="AA20" i="56"/>
  <c r="K20" i="56"/>
  <c r="U20" i="56"/>
  <c r="Z20" i="56"/>
  <c r="J20" i="56"/>
  <c r="V20" i="56"/>
  <c r="AI20" i="56"/>
  <c r="S20" i="56"/>
  <c r="AH20" i="56"/>
  <c r="R20" i="56"/>
  <c r="AJ12" i="56"/>
  <c r="AB12" i="56"/>
  <c r="T12" i="56"/>
  <c r="L12" i="56"/>
  <c r="AG12" i="56"/>
  <c r="Y12" i="56"/>
  <c r="Q12" i="56"/>
  <c r="I12" i="56"/>
  <c r="AF12" i="56"/>
  <c r="X12" i="56"/>
  <c r="P12" i="56"/>
  <c r="H12" i="56"/>
  <c r="AE12" i="56"/>
  <c r="W12" i="56"/>
  <c r="O12" i="56"/>
  <c r="G12" i="56"/>
  <c r="AD12" i="56"/>
  <c r="N12" i="56"/>
  <c r="U12" i="56"/>
  <c r="AC12" i="56"/>
  <c r="M12" i="56"/>
  <c r="AA12" i="56"/>
  <c r="K12" i="56"/>
  <c r="R12" i="56"/>
  <c r="Z12" i="56"/>
  <c r="J12" i="56"/>
  <c r="V12" i="56"/>
  <c r="AI12" i="56"/>
  <c r="S12" i="56"/>
  <c r="AH12" i="56"/>
  <c r="AJ4" i="56"/>
  <c r="AB4" i="56"/>
  <c r="T4" i="56"/>
  <c r="L4" i="56"/>
  <c r="AG4" i="56"/>
  <c r="Y4" i="56"/>
  <c r="Q4" i="56"/>
  <c r="I4" i="56"/>
  <c r="AF4" i="56"/>
  <c r="X4" i="56"/>
  <c r="P4" i="56"/>
  <c r="H4" i="56"/>
  <c r="AE4" i="56"/>
  <c r="W4" i="56"/>
  <c r="O4" i="56"/>
  <c r="G4" i="56"/>
  <c r="BO4" i="56" s="1"/>
  <c r="AD4" i="56"/>
  <c r="N4" i="56"/>
  <c r="K4" i="56"/>
  <c r="J4" i="56"/>
  <c r="V4" i="56"/>
  <c r="U4" i="56"/>
  <c r="AC4" i="56"/>
  <c r="M4" i="56"/>
  <c r="AA4" i="56"/>
  <c r="Z4" i="56"/>
  <c r="AH4" i="56"/>
  <c r="R4" i="56"/>
  <c r="AI4" i="56"/>
  <c r="S4" i="56"/>
  <c r="AD21" i="56"/>
  <c r="V21" i="56"/>
  <c r="N21" i="56"/>
  <c r="AI21" i="56"/>
  <c r="AA21" i="56"/>
  <c r="S21" i="56"/>
  <c r="K21" i="56"/>
  <c r="AH21" i="56"/>
  <c r="Z21" i="56"/>
  <c r="R21" i="56"/>
  <c r="J21" i="56"/>
  <c r="AG21" i="56"/>
  <c r="Y21" i="56"/>
  <c r="Q21" i="56"/>
  <c r="I21" i="56"/>
  <c r="AF21" i="56"/>
  <c r="P21" i="56"/>
  <c r="G21" i="56"/>
  <c r="BO21" i="56" s="1"/>
  <c r="AE21" i="56"/>
  <c r="O21" i="56"/>
  <c r="W21" i="56"/>
  <c r="AC21" i="56"/>
  <c r="M21" i="56"/>
  <c r="AB21" i="56"/>
  <c r="L21" i="56"/>
  <c r="X21" i="56"/>
  <c r="H21" i="56"/>
  <c r="U21" i="56"/>
  <c r="AJ21" i="56"/>
  <c r="T21" i="56"/>
  <c r="AH19" i="56"/>
  <c r="Z19" i="56"/>
  <c r="R19" i="56"/>
  <c r="J19" i="56"/>
  <c r="AE19" i="56"/>
  <c r="W19" i="56"/>
  <c r="O19" i="56"/>
  <c r="G19" i="56"/>
  <c r="BO19" i="56" s="1"/>
  <c r="AD19" i="56"/>
  <c r="V19" i="56"/>
  <c r="N19" i="56"/>
  <c r="AC19" i="56"/>
  <c r="U19" i="56"/>
  <c r="M19" i="56"/>
  <c r="AB19" i="56"/>
  <c r="L19" i="56"/>
  <c r="S19" i="56"/>
  <c r="AA19" i="56"/>
  <c r="K19" i="56"/>
  <c r="AI19" i="56"/>
  <c r="Y19" i="56"/>
  <c r="I19" i="56"/>
  <c r="X19" i="56"/>
  <c r="H19" i="56"/>
  <c r="AJ19" i="56"/>
  <c r="T19" i="56"/>
  <c r="AG19" i="56"/>
  <c r="Q19" i="56"/>
  <c r="AF19" i="56"/>
  <c r="P19" i="56"/>
  <c r="AH11" i="56"/>
  <c r="Z11" i="56"/>
  <c r="R11" i="56"/>
  <c r="J11" i="56"/>
  <c r="AE11" i="56"/>
  <c r="W11" i="56"/>
  <c r="O11" i="56"/>
  <c r="G11" i="56"/>
  <c r="BO11" i="56" s="1"/>
  <c r="AD11" i="56"/>
  <c r="V11" i="56"/>
  <c r="N11" i="56"/>
  <c r="AC11" i="56"/>
  <c r="U11" i="56"/>
  <c r="M11" i="56"/>
  <c r="AB11" i="56"/>
  <c r="L11" i="56"/>
  <c r="AF11" i="56"/>
  <c r="AA11" i="56"/>
  <c r="K11" i="56"/>
  <c r="AI11" i="56"/>
  <c r="P11" i="56"/>
  <c r="Y11" i="56"/>
  <c r="I11" i="56"/>
  <c r="X11" i="56"/>
  <c r="H11" i="56"/>
  <c r="AJ11" i="56"/>
  <c r="T11" i="56"/>
  <c r="S11" i="56"/>
  <c r="AG11" i="56"/>
  <c r="Q11" i="56"/>
  <c r="AF18" i="56"/>
  <c r="X18" i="56"/>
  <c r="P18" i="56"/>
  <c r="H18" i="56"/>
  <c r="AC18" i="56"/>
  <c r="U18" i="56"/>
  <c r="M18" i="56"/>
  <c r="AJ18" i="56"/>
  <c r="AB18" i="56"/>
  <c r="T18" i="56"/>
  <c r="L18" i="56"/>
  <c r="AI18" i="56"/>
  <c r="AA18" i="56"/>
  <c r="S18" i="56"/>
  <c r="K18" i="56"/>
  <c r="Z18" i="56"/>
  <c r="J18" i="56"/>
  <c r="Y18" i="56"/>
  <c r="I18" i="56"/>
  <c r="W18" i="56"/>
  <c r="G18" i="56"/>
  <c r="BO18" i="56" s="1"/>
  <c r="Q18" i="56"/>
  <c r="V18" i="56"/>
  <c r="AG18" i="56"/>
  <c r="AH18" i="56"/>
  <c r="R18" i="56"/>
  <c r="AE18" i="56"/>
  <c r="O18" i="56"/>
  <c r="AD18" i="56"/>
  <c r="N18" i="56"/>
  <c r="AF10" i="56"/>
  <c r="X10" i="56"/>
  <c r="P10" i="56"/>
  <c r="H10" i="56"/>
  <c r="AC10" i="56"/>
  <c r="U10" i="56"/>
  <c r="M10" i="56"/>
  <c r="AJ10" i="56"/>
  <c r="AB10" i="56"/>
  <c r="T10" i="56"/>
  <c r="L10" i="56"/>
  <c r="AI10" i="56"/>
  <c r="AA10" i="56"/>
  <c r="S10" i="56"/>
  <c r="K10" i="56"/>
  <c r="Z10" i="56"/>
  <c r="J10" i="56"/>
  <c r="Y10" i="56"/>
  <c r="I10" i="56"/>
  <c r="W10" i="56"/>
  <c r="G10" i="56"/>
  <c r="AG10" i="56"/>
  <c r="V10" i="56"/>
  <c r="Q10" i="56"/>
  <c r="N10" i="56"/>
  <c r="AH10" i="56"/>
  <c r="R10" i="56"/>
  <c r="AE10" i="56"/>
  <c r="O10" i="56"/>
  <c r="AD10" i="56"/>
  <c r="AH3" i="56"/>
  <c r="Z3" i="56"/>
  <c r="R3" i="56"/>
  <c r="J3" i="56"/>
  <c r="AE3" i="56"/>
  <c r="W3" i="56"/>
  <c r="O3" i="56"/>
  <c r="G3" i="56"/>
  <c r="AD3" i="56"/>
  <c r="V3" i="56"/>
  <c r="N3" i="56"/>
  <c r="AC3" i="56"/>
  <c r="U3" i="56"/>
  <c r="M3" i="56"/>
  <c r="AB3" i="56"/>
  <c r="L3" i="56"/>
  <c r="I3" i="56"/>
  <c r="P3" i="56"/>
  <c r="AA3" i="56"/>
  <c r="K3" i="56"/>
  <c r="Y3" i="56"/>
  <c r="H3" i="56"/>
  <c r="AI3" i="56"/>
  <c r="X3" i="56"/>
  <c r="AJ3" i="56"/>
  <c r="T3" i="56"/>
  <c r="AF3" i="56"/>
  <c r="S3" i="56"/>
  <c r="AG3" i="56"/>
  <c r="Q3" i="56"/>
  <c r="AD17" i="56"/>
  <c r="V17" i="56"/>
  <c r="N17" i="56"/>
  <c r="AI17" i="56"/>
  <c r="AA17" i="56"/>
  <c r="S17" i="56"/>
  <c r="K17" i="56"/>
  <c r="AH17" i="56"/>
  <c r="Z17" i="56"/>
  <c r="R17" i="56"/>
  <c r="J17" i="56"/>
  <c r="AG17" i="56"/>
  <c r="Y17" i="56"/>
  <c r="Q17" i="56"/>
  <c r="I17" i="56"/>
  <c r="X17" i="56"/>
  <c r="H17" i="56"/>
  <c r="O17" i="56"/>
  <c r="W17" i="56"/>
  <c r="G17" i="56"/>
  <c r="BO17" i="56" s="1"/>
  <c r="AE17" i="56"/>
  <c r="U17" i="56"/>
  <c r="AJ17" i="56"/>
  <c r="T17" i="56"/>
  <c r="AF17" i="56"/>
  <c r="P17" i="56"/>
  <c r="AC17" i="56"/>
  <c r="M17" i="56"/>
  <c r="AB17" i="56"/>
  <c r="L17" i="56"/>
  <c r="AD9" i="56"/>
  <c r="V9" i="56"/>
  <c r="N9" i="56"/>
  <c r="AI9" i="56"/>
  <c r="AA9" i="56"/>
  <c r="S9" i="56"/>
  <c r="K9" i="56"/>
  <c r="AH9" i="56"/>
  <c r="Z9" i="56"/>
  <c r="R9" i="56"/>
  <c r="J9" i="56"/>
  <c r="AG9" i="56"/>
  <c r="Y9" i="56"/>
  <c r="Q9" i="56"/>
  <c r="I9" i="56"/>
  <c r="X9" i="56"/>
  <c r="H9" i="56"/>
  <c r="AE9" i="56"/>
  <c r="W9" i="56"/>
  <c r="G9" i="56"/>
  <c r="U9" i="56"/>
  <c r="L9" i="56"/>
  <c r="AJ9" i="56"/>
  <c r="T9" i="56"/>
  <c r="AF9" i="56"/>
  <c r="P9" i="56"/>
  <c r="O9" i="56"/>
  <c r="AB9" i="56"/>
  <c r="AC9" i="56"/>
  <c r="M9" i="56"/>
  <c r="AD5" i="56"/>
  <c r="V5" i="56"/>
  <c r="N5" i="56"/>
  <c r="AI5" i="56"/>
  <c r="AA5" i="56"/>
  <c r="S5" i="56"/>
  <c r="K5" i="56"/>
  <c r="AH5" i="56"/>
  <c r="Z5" i="56"/>
  <c r="R5" i="56"/>
  <c r="J5" i="56"/>
  <c r="AG5" i="56"/>
  <c r="Y5" i="56"/>
  <c r="Q5" i="56"/>
  <c r="I5" i="56"/>
  <c r="AF5" i="56"/>
  <c r="P5" i="56"/>
  <c r="M5" i="56"/>
  <c r="AB5" i="56"/>
  <c r="AJ5" i="56"/>
  <c r="AE5" i="56"/>
  <c r="O5" i="56"/>
  <c r="X5" i="56"/>
  <c r="AC5" i="56"/>
  <c r="W5" i="56"/>
  <c r="L5" i="56"/>
  <c r="G5" i="56"/>
  <c r="BO5" i="56" s="1"/>
  <c r="H5" i="56"/>
  <c r="U5" i="56"/>
  <c r="T5" i="56"/>
  <c r="AJ24" i="56"/>
  <c r="AB24" i="56"/>
  <c r="T24" i="56"/>
  <c r="L24" i="56"/>
  <c r="AI24" i="56"/>
  <c r="AA24" i="56"/>
  <c r="AG24" i="56"/>
  <c r="Y24" i="56"/>
  <c r="Q24" i="56"/>
  <c r="I24" i="56"/>
  <c r="AF24" i="56"/>
  <c r="X24" i="56"/>
  <c r="P24" i="56"/>
  <c r="H24" i="56"/>
  <c r="V24" i="56"/>
  <c r="AE24" i="56"/>
  <c r="W24" i="56"/>
  <c r="O24" i="56"/>
  <c r="G24" i="56"/>
  <c r="BO24" i="56" s="1"/>
  <c r="AD24" i="56"/>
  <c r="AH24" i="56"/>
  <c r="K24" i="56"/>
  <c r="AC24" i="56"/>
  <c r="J24" i="56"/>
  <c r="R24" i="56"/>
  <c r="Z24" i="56"/>
  <c r="U24" i="56"/>
  <c r="S24" i="56"/>
  <c r="N24" i="56"/>
  <c r="M24" i="56"/>
  <c r="AJ16" i="56"/>
  <c r="AB16" i="56"/>
  <c r="T16" i="56"/>
  <c r="L16" i="56"/>
  <c r="AG16" i="56"/>
  <c r="Y16" i="56"/>
  <c r="Q16" i="56"/>
  <c r="I16" i="56"/>
  <c r="AF16" i="56"/>
  <c r="X16" i="56"/>
  <c r="P16" i="56"/>
  <c r="H16" i="56"/>
  <c r="AE16" i="56"/>
  <c r="W16" i="56"/>
  <c r="O16" i="56"/>
  <c r="G16" i="56"/>
  <c r="V16" i="56"/>
  <c r="U16" i="56"/>
  <c r="AI16" i="56"/>
  <c r="S16" i="56"/>
  <c r="M16" i="56"/>
  <c r="AH16" i="56"/>
  <c r="R16" i="56"/>
  <c r="AD16" i="56"/>
  <c r="N16" i="56"/>
  <c r="AC16" i="56"/>
  <c r="AA16" i="56"/>
  <c r="K16" i="56"/>
  <c r="Z16" i="56"/>
  <c r="J16" i="56"/>
  <c r="AJ8" i="56"/>
  <c r="AB8" i="56"/>
  <c r="T8" i="56"/>
  <c r="L8" i="56"/>
  <c r="AG8" i="56"/>
  <c r="Y8" i="56"/>
  <c r="Q8" i="56"/>
  <c r="I8" i="56"/>
  <c r="AF8" i="56"/>
  <c r="X8" i="56"/>
  <c r="P8" i="56"/>
  <c r="H8" i="56"/>
  <c r="AE8" i="56"/>
  <c r="W8" i="56"/>
  <c r="O8" i="56"/>
  <c r="G8" i="56"/>
  <c r="BO8" i="56" s="1"/>
  <c r="V8" i="56"/>
  <c r="Z8" i="56"/>
  <c r="U8" i="56"/>
  <c r="AC8" i="56"/>
  <c r="AI8" i="56"/>
  <c r="S8" i="56"/>
  <c r="M8" i="56"/>
  <c r="AH8" i="56"/>
  <c r="R8" i="56"/>
  <c r="AD8" i="56"/>
  <c r="N8" i="56"/>
  <c r="AA8" i="56"/>
  <c r="K8" i="56"/>
  <c r="J8" i="56"/>
  <c r="AH15" i="56"/>
  <c r="Z15" i="56"/>
  <c r="R15" i="56"/>
  <c r="J15" i="56"/>
  <c r="AE15" i="56"/>
  <c r="W15" i="56"/>
  <c r="O15" i="56"/>
  <c r="G15" i="56"/>
  <c r="BO15" i="56" s="1"/>
  <c r="AD15" i="56"/>
  <c r="V15" i="56"/>
  <c r="N15" i="56"/>
  <c r="AC15" i="56"/>
  <c r="U15" i="56"/>
  <c r="M15" i="56"/>
  <c r="AJ15" i="56"/>
  <c r="T15" i="56"/>
  <c r="AI15" i="56"/>
  <c r="S15" i="56"/>
  <c r="K15" i="56"/>
  <c r="H15" i="56"/>
  <c r="AG15" i="56"/>
  <c r="Q15" i="56"/>
  <c r="X15" i="56"/>
  <c r="AF15" i="56"/>
  <c r="P15" i="56"/>
  <c r="AA15" i="56"/>
  <c r="AB15" i="56"/>
  <c r="L15" i="56"/>
  <c r="Y15" i="56"/>
  <c r="I15" i="56"/>
  <c r="AH7" i="56"/>
  <c r="Z7" i="56"/>
  <c r="R7" i="56"/>
  <c r="J7" i="56"/>
  <c r="AE7" i="56"/>
  <c r="W7" i="56"/>
  <c r="O7" i="56"/>
  <c r="G7" i="56"/>
  <c r="BO7" i="56" s="1"/>
  <c r="AD7" i="56"/>
  <c r="V7" i="56"/>
  <c r="N7" i="56"/>
  <c r="AC7" i="56"/>
  <c r="U7" i="56"/>
  <c r="M7" i="56"/>
  <c r="AJ7" i="56"/>
  <c r="T7" i="56"/>
  <c r="L7" i="56"/>
  <c r="K7" i="56"/>
  <c r="AI7" i="56"/>
  <c r="S7" i="56"/>
  <c r="AG7" i="56"/>
  <c r="Q7" i="56"/>
  <c r="AF7" i="56"/>
  <c r="P7" i="56"/>
  <c r="AA7" i="56"/>
  <c r="X7" i="56"/>
  <c r="AB7" i="56"/>
  <c r="H7" i="56"/>
  <c r="Y7" i="56"/>
  <c r="I7" i="56"/>
  <c r="AD13" i="56"/>
  <c r="V13" i="56"/>
  <c r="N13" i="56"/>
  <c r="AI13" i="56"/>
  <c r="AA13" i="56"/>
  <c r="S13" i="56"/>
  <c r="K13" i="56"/>
  <c r="AH13" i="56"/>
  <c r="Z13" i="56"/>
  <c r="R13" i="56"/>
  <c r="J13" i="56"/>
  <c r="AG13" i="56"/>
  <c r="Y13" i="56"/>
  <c r="Q13" i="56"/>
  <c r="I13" i="56"/>
  <c r="AF13" i="56"/>
  <c r="P13" i="56"/>
  <c r="AJ13" i="56"/>
  <c r="AE13" i="56"/>
  <c r="O13" i="56"/>
  <c r="AC13" i="56"/>
  <c r="M13" i="56"/>
  <c r="W13" i="56"/>
  <c r="AB13" i="56"/>
  <c r="L13" i="56"/>
  <c r="G13" i="56"/>
  <c r="BO13" i="56" s="1"/>
  <c r="X13" i="56"/>
  <c r="H13" i="56"/>
  <c r="T13" i="56"/>
  <c r="U13" i="56"/>
  <c r="AH23" i="56"/>
  <c r="Z23" i="56"/>
  <c r="R23" i="56"/>
  <c r="J23" i="56"/>
  <c r="AE23" i="56"/>
  <c r="W23" i="56"/>
  <c r="O23" i="56"/>
  <c r="G23" i="56"/>
  <c r="BO23" i="56" s="1"/>
  <c r="AD23" i="56"/>
  <c r="V23" i="56"/>
  <c r="N23" i="56"/>
  <c r="AJ23" i="56"/>
  <c r="AB23" i="56"/>
  <c r="AC23" i="56"/>
  <c r="U23" i="56"/>
  <c r="M23" i="56"/>
  <c r="T23" i="56"/>
  <c r="AA23" i="56"/>
  <c r="S23" i="56"/>
  <c r="AI23" i="56"/>
  <c r="Q23" i="56"/>
  <c r="K23" i="56"/>
  <c r="AG23" i="56"/>
  <c r="P23" i="56"/>
  <c r="AF23" i="56"/>
  <c r="L23" i="56"/>
  <c r="Y23" i="56"/>
  <c r="I23" i="56"/>
  <c r="X23" i="56"/>
  <c r="H23" i="56"/>
  <c r="AF22" i="56"/>
  <c r="X22" i="56"/>
  <c r="P22" i="56"/>
  <c r="H22" i="56"/>
  <c r="AC22" i="56"/>
  <c r="U22" i="56"/>
  <c r="M22" i="56"/>
  <c r="AJ22" i="56"/>
  <c r="AB22" i="56"/>
  <c r="T22" i="56"/>
  <c r="L22" i="56"/>
  <c r="AI22" i="56"/>
  <c r="AA22" i="56"/>
  <c r="S22" i="56"/>
  <c r="K22" i="56"/>
  <c r="AH22" i="56"/>
  <c r="R22" i="56"/>
  <c r="AG22" i="56"/>
  <c r="Q22" i="56"/>
  <c r="AE22" i="56"/>
  <c r="O22" i="56"/>
  <c r="AD22" i="56"/>
  <c r="N22" i="56"/>
  <c r="Y22" i="56"/>
  <c r="Z22" i="56"/>
  <c r="J22" i="56"/>
  <c r="I22" i="56"/>
  <c r="W22" i="56"/>
  <c r="G22" i="56"/>
  <c r="V22" i="56"/>
  <c r="AF14" i="56"/>
  <c r="X14" i="56"/>
  <c r="P14" i="56"/>
  <c r="H14" i="56"/>
  <c r="AC14" i="56"/>
  <c r="U14" i="56"/>
  <c r="M14" i="56"/>
  <c r="AJ14" i="56"/>
  <c r="AB14" i="56"/>
  <c r="T14" i="56"/>
  <c r="L14" i="56"/>
  <c r="AI14" i="56"/>
  <c r="AA14" i="56"/>
  <c r="S14" i="56"/>
  <c r="K14" i="56"/>
  <c r="AH14" i="56"/>
  <c r="R14" i="56"/>
  <c r="Y14" i="56"/>
  <c r="AG14" i="56"/>
  <c r="Q14" i="56"/>
  <c r="AE14" i="56"/>
  <c r="O14" i="56"/>
  <c r="AD14" i="56"/>
  <c r="N14" i="56"/>
  <c r="V14" i="56"/>
  <c r="Z14" i="56"/>
  <c r="J14" i="56"/>
  <c r="I14" i="56"/>
  <c r="W14" i="56"/>
  <c r="G14" i="56"/>
  <c r="BO14" i="56" s="1"/>
  <c r="AF6" i="56"/>
  <c r="X6" i="56"/>
  <c r="P6" i="56"/>
  <c r="H6" i="56"/>
  <c r="AC6" i="56"/>
  <c r="U6" i="56"/>
  <c r="M6" i="56"/>
  <c r="AJ6" i="56"/>
  <c r="AB6" i="56"/>
  <c r="T6" i="56"/>
  <c r="L6" i="56"/>
  <c r="AI6" i="56"/>
  <c r="AA6" i="56"/>
  <c r="S6" i="56"/>
  <c r="K6" i="56"/>
  <c r="AH6" i="56"/>
  <c r="R6" i="56"/>
  <c r="O6" i="56"/>
  <c r="AG6" i="56"/>
  <c r="Q6" i="56"/>
  <c r="AE6" i="56"/>
  <c r="N6" i="56"/>
  <c r="Z6" i="56"/>
  <c r="I6" i="56"/>
  <c r="J6" i="56"/>
  <c r="V6" i="56"/>
  <c r="AD6" i="56"/>
  <c r="Y6" i="56"/>
  <c r="W6" i="56"/>
  <c r="G6" i="56"/>
  <c r="BO6" i="56" s="1"/>
  <c r="CS21" i="59"/>
  <c r="CS8" i="59"/>
  <c r="CS3" i="59"/>
  <c r="CS18" i="59"/>
  <c r="CS12" i="59"/>
  <c r="CS6" i="59"/>
  <c r="CS7" i="59"/>
  <c r="CS16" i="59"/>
  <c r="CS13" i="59"/>
  <c r="CS11" i="59"/>
  <c r="CS20" i="59"/>
  <c r="CS22" i="59"/>
  <c r="CS14" i="59"/>
  <c r="CS15" i="59"/>
  <c r="CS24" i="59"/>
  <c r="CS5" i="59"/>
  <c r="CS19" i="59"/>
  <c r="CS23" i="59"/>
  <c r="CS9" i="59"/>
  <c r="CS10" i="59"/>
  <c r="CS4" i="59"/>
  <c r="CS17" i="59"/>
  <c r="BQ17" i="58"/>
  <c r="BQ3" i="58"/>
  <c r="BQ6" i="58"/>
  <c r="BQ10" i="58"/>
  <c r="BO14" i="57"/>
  <c r="BO20" i="57"/>
  <c r="BO9" i="56"/>
  <c r="BO12" i="56"/>
  <c r="BO16" i="56"/>
  <c r="BO3" i="56"/>
  <c r="BO10" i="56"/>
  <c r="BO22" i="56"/>
  <c r="BR24" i="58" l="1"/>
  <c r="BR12" i="58"/>
  <c r="AL21" i="57"/>
  <c r="BR4" i="58"/>
  <c r="BR20" i="58"/>
  <c r="BR5" i="58"/>
  <c r="BR18" i="58"/>
  <c r="BR10" i="58"/>
  <c r="BR11" i="58"/>
  <c r="BR15" i="58"/>
  <c r="BR14" i="58"/>
  <c r="BR21" i="58"/>
  <c r="BR9" i="58"/>
  <c r="BR22" i="58"/>
  <c r="BR13" i="58"/>
  <c r="BR7" i="58"/>
  <c r="BR16" i="58"/>
  <c r="BR3" i="58"/>
  <c r="BR17" i="58"/>
  <c r="BR8" i="58"/>
  <c r="BR19" i="58"/>
  <c r="BR6" i="58"/>
  <c r="BR23" i="58"/>
  <c r="BS19" i="58"/>
  <c r="BS14" i="58"/>
  <c r="BS4" i="58"/>
  <c r="BS11" i="58"/>
  <c r="BS8" i="58"/>
  <c r="BS13" i="58"/>
  <c r="BS7" i="58"/>
  <c r="BS5" i="58"/>
  <c r="BS17" i="58"/>
  <c r="BS12" i="58"/>
  <c r="BS23" i="58"/>
  <c r="BS3" i="58"/>
  <c r="BS21" i="58"/>
  <c r="BS15" i="58"/>
  <c r="BS10" i="58"/>
  <c r="BS20" i="58"/>
  <c r="BS18" i="58"/>
  <c r="BS22" i="58"/>
  <c r="BS24" i="58"/>
  <c r="BS16" i="58"/>
  <c r="BS6" i="58"/>
  <c r="BS9" i="58"/>
  <c r="BO3" i="57"/>
  <c r="AK9" i="57"/>
  <c r="BQ7" i="57"/>
  <c r="BP7" i="57"/>
  <c r="AL15" i="57"/>
  <c r="BQ14" i="57"/>
  <c r="BP4" i="57"/>
  <c r="AL9" i="57"/>
  <c r="AL4" i="57"/>
  <c r="AM13" i="57"/>
  <c r="AK10" i="57"/>
  <c r="BO15" i="57"/>
  <c r="BO4" i="57"/>
  <c r="AK21" i="57"/>
  <c r="AL10" i="57"/>
  <c r="AN10" i="57"/>
  <c r="AK4" i="57"/>
  <c r="BO21" i="57"/>
  <c r="AM15" i="57"/>
  <c r="AM11" i="57"/>
  <c r="AM4" i="57"/>
  <c r="AK15" i="57"/>
  <c r="AP10" i="57"/>
  <c r="AU4" i="57"/>
  <c r="BN19" i="57"/>
  <c r="AW15" i="57"/>
  <c r="BO19" i="57"/>
  <c r="AL13" i="57"/>
  <c r="AN6" i="57"/>
  <c r="AK6" i="57"/>
  <c r="AN19" i="57"/>
  <c r="BG15" i="57"/>
  <c r="AM19" i="57"/>
  <c r="AM10" i="57"/>
  <c r="BO13" i="57"/>
  <c r="AL6" i="57"/>
  <c r="AQ10" i="57"/>
  <c r="BK13" i="57"/>
  <c r="AL19" i="57"/>
  <c r="BF19" i="57"/>
  <c r="BP14" i="57"/>
  <c r="BR14" i="57"/>
  <c r="AN11" i="57"/>
  <c r="AZ3" i="57"/>
  <c r="AP6" i="57"/>
  <c r="BH19" i="57"/>
  <c r="BH11" i="57"/>
  <c r="BK6" i="57"/>
  <c r="BD4" i="57"/>
  <c r="BP10" i="57"/>
  <c r="AK3" i="57"/>
  <c r="AT6" i="57"/>
  <c r="AT15" i="57"/>
  <c r="AT11" i="57"/>
  <c r="BH9" i="57"/>
  <c r="AY13" i="57"/>
  <c r="AO11" i="57"/>
  <c r="AS15" i="57"/>
  <c r="BB6" i="57"/>
  <c r="AK11" i="57"/>
  <c r="BK9" i="57"/>
  <c r="AO13" i="57"/>
  <c r="AL3" i="57"/>
  <c r="BN3" i="57"/>
  <c r="BD21" i="57"/>
  <c r="AY10" i="57"/>
  <c r="BI19" i="57"/>
  <c r="BM11" i="57"/>
  <c r="AL11" i="57"/>
  <c r="AQ13" i="57"/>
  <c r="AX15" i="57"/>
  <c r="AO3" i="57"/>
  <c r="AM6" i="57"/>
  <c r="BB10" i="57"/>
  <c r="BA3" i="57"/>
  <c r="AU21" i="57"/>
  <c r="BG22" i="57"/>
  <c r="AK22" i="53" s="1"/>
  <c r="AY22" i="57"/>
  <c r="AQ22" i="57"/>
  <c r="BN22" i="57"/>
  <c r="BF22" i="57"/>
  <c r="AX22" i="57"/>
  <c r="AP22" i="57"/>
  <c r="BM22" i="57"/>
  <c r="BE22" i="57"/>
  <c r="AW22" i="57"/>
  <c r="AO22" i="57"/>
  <c r="BL22" i="57"/>
  <c r="BD22" i="57"/>
  <c r="AV22" i="57"/>
  <c r="AN22" i="57"/>
  <c r="BK22" i="57"/>
  <c r="BC22" i="57"/>
  <c r="AU22" i="57"/>
  <c r="AM22" i="57"/>
  <c r="BJ22" i="57"/>
  <c r="BB22" i="57"/>
  <c r="AT22" i="57"/>
  <c r="AL22" i="57"/>
  <c r="BI22" i="57"/>
  <c r="BA22" i="57"/>
  <c r="AS22" i="57"/>
  <c r="AK22" i="57"/>
  <c r="AR22" i="57"/>
  <c r="BH22" i="57"/>
  <c r="AZ22" i="57"/>
  <c r="AZ21" i="57"/>
  <c r="AX19" i="57"/>
  <c r="BK19" i="57"/>
  <c r="BA19" i="57"/>
  <c r="AZ19" i="57"/>
  <c r="AP11" i="57"/>
  <c r="BN10" i="57"/>
  <c r="AR10" i="57"/>
  <c r="BE10" i="57"/>
  <c r="AZ10" i="57"/>
  <c r="AO10" i="57"/>
  <c r="BH10" i="57"/>
  <c r="AK10" i="53" s="1"/>
  <c r="AR13" i="57"/>
  <c r="BG19" i="57"/>
  <c r="AW13" i="57"/>
  <c r="AU10" i="57"/>
  <c r="AT10" i="57"/>
  <c r="BI10" i="57"/>
  <c r="AO9" i="57"/>
  <c r="BC15" i="57"/>
  <c r="AU15" i="57"/>
  <c r="BA15" i="57"/>
  <c r="BF15" i="57"/>
  <c r="BD11" i="57"/>
  <c r="BG10" i="57"/>
  <c r="BA6" i="57"/>
  <c r="AX3" i="57"/>
  <c r="BK3" i="57"/>
  <c r="AP3" i="57"/>
  <c r="BI4" i="57"/>
  <c r="BK4" i="57"/>
  <c r="BG11" i="57"/>
  <c r="BE3" i="57"/>
  <c r="BH3" i="57"/>
  <c r="AK3" i="53" s="1"/>
  <c r="AT3" i="57"/>
  <c r="AR6" i="57"/>
  <c r="BM4" i="57"/>
  <c r="AK4" i="53" s="1"/>
  <c r="AV6" i="57"/>
  <c r="AX6" i="57"/>
  <c r="AQ3" i="57"/>
  <c r="BC21" i="57"/>
  <c r="BH21" i="57"/>
  <c r="BJ11" i="57"/>
  <c r="BJ9" i="57"/>
  <c r="BP6" i="57"/>
  <c r="AM21" i="57"/>
  <c r="BI21" i="57"/>
  <c r="AR21" i="57"/>
  <c r="AP19" i="57"/>
  <c r="BP21" i="57"/>
  <c r="AS19" i="57"/>
  <c r="AR19" i="57"/>
  <c r="BA13" i="57"/>
  <c r="AU13" i="57"/>
  <c r="AS13" i="57"/>
  <c r="AS11" i="57"/>
  <c r="AX11" i="57"/>
  <c r="BL10" i="57"/>
  <c r="BI13" i="57"/>
  <c r="BE13" i="57"/>
  <c r="BG13" i="57"/>
  <c r="AO19" i="57"/>
  <c r="BA10" i="57"/>
  <c r="AX9" i="57"/>
  <c r="AS9" i="57"/>
  <c r="AW9" i="57"/>
  <c r="BL15" i="57"/>
  <c r="AK15" i="53" s="1"/>
  <c r="BK15" i="57"/>
  <c r="BI15" i="57"/>
  <c r="BN15" i="57"/>
  <c r="AX10" i="57"/>
  <c r="AY11" i="57"/>
  <c r="AZ6" i="57"/>
  <c r="AU6" i="57"/>
  <c r="BC6" i="57"/>
  <c r="BL4" i="57"/>
  <c r="BG4" i="57"/>
  <c r="AP4" i="57"/>
  <c r="AU3" i="57"/>
  <c r="BL3" i="57"/>
  <c r="AY4" i="57"/>
  <c r="BP3" i="57"/>
  <c r="AM9" i="57"/>
  <c r="BD6" i="57"/>
  <c r="BF6" i="57"/>
  <c r="BJ6" i="57"/>
  <c r="AQ21" i="57"/>
  <c r="BE21" i="57"/>
  <c r="BJ21" i="57"/>
  <c r="BA21" i="57"/>
  <c r="BP23" i="57"/>
  <c r="BL18" i="57"/>
  <c r="BD18" i="57"/>
  <c r="AV18" i="57"/>
  <c r="AN18" i="57"/>
  <c r="BI18" i="57"/>
  <c r="BA18" i="57"/>
  <c r="AS18" i="57"/>
  <c r="AK18" i="57"/>
  <c r="BH18" i="57"/>
  <c r="AZ18" i="57"/>
  <c r="AR18" i="57"/>
  <c r="BG18" i="57"/>
  <c r="AY18" i="57"/>
  <c r="AQ18" i="57"/>
  <c r="BN18" i="57"/>
  <c r="BF18" i="57"/>
  <c r="AX18" i="57"/>
  <c r="AP18" i="57"/>
  <c r="BK18" i="57"/>
  <c r="AO18" i="57"/>
  <c r="BC18" i="57"/>
  <c r="BB18" i="57"/>
  <c r="AW18" i="57"/>
  <c r="AU18" i="57"/>
  <c r="AT18" i="57"/>
  <c r="BM18" i="57"/>
  <c r="BJ18" i="57"/>
  <c r="AL18" i="57"/>
  <c r="BE18" i="57"/>
  <c r="AM18" i="57"/>
  <c r="AZ13" i="57"/>
  <c r="BA11" i="57"/>
  <c r="BF11" i="57"/>
  <c r="BD10" i="57"/>
  <c r="BM13" i="57"/>
  <c r="AV19" i="57"/>
  <c r="AW19" i="57"/>
  <c r="AS10" i="57"/>
  <c r="AQ9" i="57"/>
  <c r="BA9" i="57"/>
  <c r="BE9" i="57"/>
  <c r="AN15" i="57"/>
  <c r="AY15" i="57"/>
  <c r="BL11" i="57"/>
  <c r="AW10" i="57"/>
  <c r="BP15" i="57"/>
  <c r="BP9" i="57"/>
  <c r="AO4" i="57"/>
  <c r="AR4" i="57"/>
  <c r="AT4" i="57"/>
  <c r="AX4" i="57"/>
  <c r="AV3" i="57"/>
  <c r="AM3" i="57"/>
  <c r="BC3" i="57"/>
  <c r="BF9" i="57"/>
  <c r="BL6" i="57"/>
  <c r="BN6" i="57"/>
  <c r="AW4" i="57"/>
  <c r="BE4" i="57"/>
  <c r="BC10" i="57"/>
  <c r="AW21" i="57"/>
  <c r="BB21" i="57"/>
  <c r="AS21" i="57"/>
  <c r="BP20" i="57"/>
  <c r="BP22" i="57"/>
  <c r="AV21" i="57"/>
  <c r="BK20" i="57"/>
  <c r="AK20" i="53" s="1"/>
  <c r="BC20" i="57"/>
  <c r="AU20" i="57"/>
  <c r="AM20" i="57"/>
  <c r="BI20" i="57"/>
  <c r="BA20" i="57"/>
  <c r="AS20" i="57"/>
  <c r="AK20" i="57"/>
  <c r="BH20" i="57"/>
  <c r="AZ20" i="57"/>
  <c r="AR20" i="57"/>
  <c r="BG20" i="57"/>
  <c r="AY20" i="57"/>
  <c r="AQ20" i="57"/>
  <c r="BN20" i="57"/>
  <c r="BF20" i="57"/>
  <c r="AX20" i="57"/>
  <c r="AP20" i="57"/>
  <c r="BM20" i="57"/>
  <c r="BE20" i="57"/>
  <c r="AW20" i="57"/>
  <c r="AO20" i="57"/>
  <c r="AT20" i="57"/>
  <c r="BL20" i="57"/>
  <c r="BJ20" i="57"/>
  <c r="BD20" i="57"/>
  <c r="BB20" i="57"/>
  <c r="AL20" i="57"/>
  <c r="AN20" i="57"/>
  <c r="AV20" i="57"/>
  <c r="BK11" i="57"/>
  <c r="BI11" i="57"/>
  <c r="BN11" i="57"/>
  <c r="BC9" i="57"/>
  <c r="AV9" i="57"/>
  <c r="AV10" i="57"/>
  <c r="AN13" i="57"/>
  <c r="AP13" i="57"/>
  <c r="AT13" i="57"/>
  <c r="AY19" i="57"/>
  <c r="AY9" i="57"/>
  <c r="BI9" i="57"/>
  <c r="BM9" i="57"/>
  <c r="BD15" i="57"/>
  <c r="AR15" i="57"/>
  <c r="AW11" i="57"/>
  <c r="BK8" i="57"/>
  <c r="BC8" i="57"/>
  <c r="AU8" i="57"/>
  <c r="AM8" i="57"/>
  <c r="BH8" i="57"/>
  <c r="AZ8" i="57"/>
  <c r="AR8" i="57"/>
  <c r="BG8" i="57"/>
  <c r="AY8" i="57"/>
  <c r="AQ8" i="57"/>
  <c r="BN8" i="57"/>
  <c r="BF8" i="57"/>
  <c r="AX8" i="57"/>
  <c r="AP8" i="57"/>
  <c r="BM8" i="57"/>
  <c r="BE8" i="57"/>
  <c r="AW8" i="57"/>
  <c r="AO8" i="57"/>
  <c r="BD8" i="57"/>
  <c r="AK8" i="57"/>
  <c r="AV8" i="57"/>
  <c r="AT8" i="57"/>
  <c r="BL8" i="57"/>
  <c r="AK8" i="53" s="1"/>
  <c r="AS8" i="57"/>
  <c r="BJ8" i="57"/>
  <c r="AN8" i="57"/>
  <c r="AL8" i="57"/>
  <c r="BA8" i="57"/>
  <c r="BI8" i="57"/>
  <c r="BB8" i="57"/>
  <c r="AN9" i="57"/>
  <c r="AV11" i="57"/>
  <c r="BD9" i="57"/>
  <c r="BJ3" i="57"/>
  <c r="AZ4" i="57"/>
  <c r="BB4" i="57"/>
  <c r="BF4" i="57"/>
  <c r="BF3" i="57"/>
  <c r="BQ10" i="57"/>
  <c r="AS3" i="57"/>
  <c r="AP9" i="57"/>
  <c r="AO6" i="57"/>
  <c r="AQ6" i="57"/>
  <c r="BB3" i="57"/>
  <c r="BI7" i="57"/>
  <c r="BA7" i="57"/>
  <c r="AS7" i="57"/>
  <c r="AK7" i="57"/>
  <c r="BN7" i="57"/>
  <c r="BF7" i="57"/>
  <c r="AX7" i="57"/>
  <c r="AP7" i="57"/>
  <c r="BL7" i="57"/>
  <c r="AK7" i="53" s="1"/>
  <c r="BD7" i="57"/>
  <c r="AV7" i="57"/>
  <c r="AN7" i="57"/>
  <c r="BE7" i="57"/>
  <c r="AR7" i="57"/>
  <c r="BM7" i="57"/>
  <c r="AZ7" i="57"/>
  <c r="AM7" i="57"/>
  <c r="BK7" i="57"/>
  <c r="AY7" i="57"/>
  <c r="AL7" i="57"/>
  <c r="BJ7" i="57"/>
  <c r="AW7" i="57"/>
  <c r="BH7" i="57"/>
  <c r="AU7" i="57"/>
  <c r="BO7" i="57"/>
  <c r="BG7" i="57"/>
  <c r="BC7" i="57"/>
  <c r="BB7" i="57"/>
  <c r="AT7" i="57"/>
  <c r="AQ7" i="57"/>
  <c r="AO7" i="57"/>
  <c r="BH6" i="57"/>
  <c r="BH12" i="57"/>
  <c r="AZ12" i="57"/>
  <c r="AR12" i="57"/>
  <c r="BM12" i="57"/>
  <c r="BE12" i="57"/>
  <c r="AW12" i="57"/>
  <c r="AO12" i="57"/>
  <c r="BL12" i="57"/>
  <c r="BD12" i="57"/>
  <c r="AV12" i="57"/>
  <c r="AN12" i="57"/>
  <c r="BK12" i="57"/>
  <c r="BC12" i="57"/>
  <c r="AU12" i="57"/>
  <c r="AM12" i="57"/>
  <c r="BJ12" i="57"/>
  <c r="BB12" i="57"/>
  <c r="AT12" i="57"/>
  <c r="AL12" i="57"/>
  <c r="AS12" i="57"/>
  <c r="BG12" i="57"/>
  <c r="AK12" i="57"/>
  <c r="BF12" i="57"/>
  <c r="BA12" i="57"/>
  <c r="AY12" i="57"/>
  <c r="BI12" i="57"/>
  <c r="AP12" i="57"/>
  <c r="BN12" i="57"/>
  <c r="AX12" i="57"/>
  <c r="AQ12" i="57"/>
  <c r="BP13" i="57"/>
  <c r="BA4" i="57"/>
  <c r="BH13" i="57"/>
  <c r="AO21" i="57"/>
  <c r="AT21" i="57"/>
  <c r="BM15" i="57"/>
  <c r="BL19" i="57"/>
  <c r="AK19" i="53" s="1"/>
  <c r="BB19" i="57"/>
  <c r="AU11" i="57"/>
  <c r="BM19" i="57"/>
  <c r="AV13" i="57"/>
  <c r="AX13" i="57"/>
  <c r="BB13" i="57"/>
  <c r="BL14" i="57"/>
  <c r="AK14" i="53" s="1"/>
  <c r="BD14" i="57"/>
  <c r="AV14" i="57"/>
  <c r="AN14" i="57"/>
  <c r="BI14" i="57"/>
  <c r="BA14" i="57"/>
  <c r="AS14" i="57"/>
  <c r="AK14" i="57"/>
  <c r="BH14" i="57"/>
  <c r="AZ14" i="57"/>
  <c r="AR14" i="57"/>
  <c r="BG14" i="57"/>
  <c r="AY14" i="57"/>
  <c r="AQ14" i="57"/>
  <c r="BN14" i="57"/>
  <c r="BF14" i="57"/>
  <c r="AX14" i="57"/>
  <c r="AP14" i="57"/>
  <c r="BK14" i="57"/>
  <c r="AO14" i="57"/>
  <c r="BC14" i="57"/>
  <c r="BB14" i="57"/>
  <c r="AW14" i="57"/>
  <c r="AU14" i="57"/>
  <c r="BJ14" i="57"/>
  <c r="AM14" i="57"/>
  <c r="AL14" i="57"/>
  <c r="BM14" i="57"/>
  <c r="BE14" i="57"/>
  <c r="AT14" i="57"/>
  <c r="BD19" i="57"/>
  <c r="BJ19" i="57"/>
  <c r="BG9" i="57"/>
  <c r="AO15" i="57"/>
  <c r="AZ15" i="57"/>
  <c r="BB15" i="57"/>
  <c r="BN9" i="57"/>
  <c r="AW3" i="57"/>
  <c r="BH4" i="57"/>
  <c r="BJ4" i="57"/>
  <c r="BN4" i="57"/>
  <c r="AU9" i="57"/>
  <c r="BL9" i="57"/>
  <c r="AK9" i="53" s="1"/>
  <c r="AW6" i="57"/>
  <c r="AY6" i="57"/>
  <c r="AR3" i="57"/>
  <c r="AN4" i="57"/>
  <c r="BP12" i="57"/>
  <c r="BC4" i="57"/>
  <c r="BQ4" i="57"/>
  <c r="BK24" i="57"/>
  <c r="BC24" i="57"/>
  <c r="AU24" i="57"/>
  <c r="AM24" i="57"/>
  <c r="BJ24" i="57"/>
  <c r="BB24" i="57"/>
  <c r="AK24" i="53" s="1"/>
  <c r="AT24" i="57"/>
  <c r="AL24" i="57"/>
  <c r="BI24" i="57"/>
  <c r="BA24" i="57"/>
  <c r="AS24" i="57"/>
  <c r="AK24" i="57"/>
  <c r="BH24" i="57"/>
  <c r="AZ24" i="57"/>
  <c r="AR24" i="57"/>
  <c r="BG24" i="57"/>
  <c r="AY24" i="57"/>
  <c r="AQ24" i="57"/>
  <c r="BN24" i="57"/>
  <c r="BF24" i="57"/>
  <c r="AX24" i="57"/>
  <c r="AP24" i="57"/>
  <c r="BM24" i="57"/>
  <c r="BE24" i="57"/>
  <c r="AW24" i="57"/>
  <c r="AO24" i="57"/>
  <c r="BD24" i="57"/>
  <c r="AV24" i="57"/>
  <c r="AN24" i="57"/>
  <c r="BL24" i="57"/>
  <c r="BG21" i="57"/>
  <c r="BP24" i="57"/>
  <c r="BI23" i="57"/>
  <c r="BA23" i="57"/>
  <c r="AS23" i="57"/>
  <c r="AK23" i="57"/>
  <c r="BH23" i="57"/>
  <c r="AZ23" i="57"/>
  <c r="AR23" i="57"/>
  <c r="BG23" i="57"/>
  <c r="AK23" i="53" s="1"/>
  <c r="AY23" i="57"/>
  <c r="AQ23" i="57"/>
  <c r="BN23" i="57"/>
  <c r="BF23" i="57"/>
  <c r="AX23" i="57"/>
  <c r="AP23" i="57"/>
  <c r="BM23" i="57"/>
  <c r="BE23" i="57"/>
  <c r="AW23" i="57"/>
  <c r="AO23" i="57"/>
  <c r="BL23" i="57"/>
  <c r="BD23" i="57"/>
  <c r="AV23" i="57"/>
  <c r="AN23" i="57"/>
  <c r="BK23" i="57"/>
  <c r="BC23" i="57"/>
  <c r="AU23" i="57"/>
  <c r="AM23" i="57"/>
  <c r="BJ23" i="57"/>
  <c r="BB23" i="57"/>
  <c r="AT23" i="57"/>
  <c r="AL23" i="57"/>
  <c r="BC19" i="57"/>
  <c r="AT19" i="57"/>
  <c r="BF21" i="57"/>
  <c r="AR11" i="57"/>
  <c r="BD13" i="57"/>
  <c r="AK13" i="53" s="1"/>
  <c r="BF13" i="57"/>
  <c r="BJ13" i="57"/>
  <c r="BE19" i="57"/>
  <c r="BC13" i="57"/>
  <c r="BO18" i="57"/>
  <c r="AR9" i="57"/>
  <c r="AT9" i="57"/>
  <c r="BE15" i="57"/>
  <c r="BH15" i="57"/>
  <c r="BJ15" i="57"/>
  <c r="BP8" i="57"/>
  <c r="BP11" i="57"/>
  <c r="BI3" i="57"/>
  <c r="AY3" i="57"/>
  <c r="AQ4" i="57"/>
  <c r="BI6" i="57"/>
  <c r="BE6" i="57"/>
  <c r="BG6" i="57"/>
  <c r="AV4" i="57"/>
  <c r="BF10" i="57"/>
  <c r="BD3" i="57"/>
  <c r="BN21" i="57"/>
  <c r="BL21" i="57"/>
  <c r="AP21" i="57"/>
  <c r="AX21" i="57"/>
  <c r="AN21" i="57"/>
  <c r="BR7" i="57"/>
  <c r="BP13" i="56"/>
  <c r="BO22" i="57"/>
  <c r="BK21" i="57"/>
  <c r="AK21" i="53" s="1"/>
  <c r="AY21" i="57"/>
  <c r="AU19" i="57"/>
  <c r="BP19" i="57"/>
  <c r="BM21" i="57"/>
  <c r="BE11" i="57"/>
  <c r="AQ11" i="57"/>
  <c r="AZ11" i="57"/>
  <c r="BB11" i="57"/>
  <c r="BL13" i="57"/>
  <c r="BN13" i="57"/>
  <c r="BK10" i="57"/>
  <c r="BJ10" i="57"/>
  <c r="AQ19" i="57"/>
  <c r="BP18" i="57"/>
  <c r="AZ9" i="57"/>
  <c r="BB9" i="57"/>
  <c r="AV15" i="57"/>
  <c r="AQ15" i="57"/>
  <c r="AP15" i="57"/>
  <c r="BC11" i="57"/>
  <c r="BM10" i="57"/>
  <c r="AS4" i="57"/>
  <c r="AN3" i="57"/>
  <c r="BG3" i="57"/>
  <c r="AS6" i="57"/>
  <c r="BM6" i="57"/>
  <c r="AK6" i="53" s="1"/>
  <c r="BM3" i="57"/>
  <c r="BP18" i="56"/>
  <c r="BP16" i="56"/>
  <c r="BP8" i="56"/>
  <c r="BP7" i="56"/>
  <c r="BP9" i="56"/>
  <c r="BP11" i="56"/>
  <c r="BP14" i="56"/>
  <c r="BP5" i="56"/>
  <c r="BP20" i="56"/>
  <c r="BP23" i="56"/>
  <c r="BP10" i="56"/>
  <c r="BP3" i="56"/>
  <c r="BP12" i="56"/>
  <c r="BP19" i="56"/>
  <c r="BQ4" i="56"/>
  <c r="BP4" i="56"/>
  <c r="BP24" i="56"/>
  <c r="BP17" i="56"/>
  <c r="BQ6" i="56"/>
  <c r="BP6" i="56"/>
  <c r="BP15" i="56"/>
  <c r="BP22" i="56"/>
  <c r="BP21" i="56"/>
  <c r="BQ15" i="56"/>
  <c r="BQ14" i="56"/>
  <c r="BQ21" i="56"/>
  <c r="BQ17" i="56"/>
  <c r="BQ20" i="56"/>
  <c r="BQ24" i="56"/>
  <c r="BQ23" i="56"/>
  <c r="BQ16" i="56"/>
  <c r="BQ22" i="56"/>
  <c r="BQ10" i="56"/>
  <c r="BQ19" i="56"/>
  <c r="BQ12" i="56"/>
  <c r="BQ7" i="56"/>
  <c r="BQ8" i="56"/>
  <c r="BQ5" i="56"/>
  <c r="BQ11" i="56"/>
  <c r="BQ9" i="56"/>
  <c r="BQ13" i="56"/>
  <c r="BQ18" i="56"/>
  <c r="BQ3" i="56"/>
  <c r="AK18" i="53" l="1"/>
  <c r="BT14" i="58"/>
  <c r="BT19" i="58"/>
  <c r="BT16" i="58"/>
  <c r="BT21" i="58"/>
  <c r="BT17" i="58"/>
  <c r="BT8" i="58"/>
  <c r="BT20" i="58"/>
  <c r="BT24" i="58"/>
  <c r="BT3" i="58"/>
  <c r="BT5" i="58"/>
  <c r="BT11" i="58"/>
  <c r="BT9" i="58"/>
  <c r="BT22" i="58"/>
  <c r="BT10" i="58"/>
  <c r="BT23" i="58"/>
  <c r="BT7" i="58"/>
  <c r="BT4" i="58"/>
  <c r="BT18" i="58"/>
  <c r="BT6" i="58"/>
  <c r="BT15" i="58"/>
  <c r="BT12" i="58"/>
  <c r="BT13" i="58"/>
  <c r="BQ15" i="57"/>
  <c r="BR4" i="57"/>
  <c r="BQ13" i="57"/>
  <c r="BQ22" i="57"/>
  <c r="BQ21" i="57"/>
  <c r="BQ23" i="57"/>
  <c r="BQ12" i="57"/>
  <c r="BQ20" i="57"/>
  <c r="BS7" i="57"/>
  <c r="BR10" i="57"/>
  <c r="BQ24" i="57"/>
  <c r="BQ11" i="57"/>
  <c r="BQ9" i="57"/>
  <c r="BQ8" i="57"/>
  <c r="BQ18" i="57"/>
  <c r="BQ19" i="57"/>
  <c r="BQ3" i="57"/>
  <c r="BQ6" i="57"/>
  <c r="BR4" i="56"/>
  <c r="BR6" i="56"/>
  <c r="BR11" i="56"/>
  <c r="BR12" i="56"/>
  <c r="BR16" i="56"/>
  <c r="BR17" i="56"/>
  <c r="BR13" i="56"/>
  <c r="BR19" i="56"/>
  <c r="BR23" i="56"/>
  <c r="BR21" i="56"/>
  <c r="BR10" i="56"/>
  <c r="BR5" i="56"/>
  <c r="BR3" i="56"/>
  <c r="BR8" i="56"/>
  <c r="BR24" i="56"/>
  <c r="BR14" i="56"/>
  <c r="BR20" i="56"/>
  <c r="BR18" i="56"/>
  <c r="BR9" i="56"/>
  <c r="BR7" i="56"/>
  <c r="BR22" i="56"/>
  <c r="BR15" i="56"/>
  <c r="BU14" i="58" l="1"/>
  <c r="BU19" i="58"/>
  <c r="BU12" i="58"/>
  <c r="BU22" i="58"/>
  <c r="BU3" i="58"/>
  <c r="BU8" i="58"/>
  <c r="BU15" i="58"/>
  <c r="BU7" i="58"/>
  <c r="BU9" i="58"/>
  <c r="BU17" i="58"/>
  <c r="BU4" i="58"/>
  <c r="BU6" i="58"/>
  <c r="BU23" i="58"/>
  <c r="BU11" i="58"/>
  <c r="BU24" i="58"/>
  <c r="BU21" i="58"/>
  <c r="BU10" i="58"/>
  <c r="BU13" i="58"/>
  <c r="BU18" i="58"/>
  <c r="BU5" i="58"/>
  <c r="BU20" i="58"/>
  <c r="BU16" i="58"/>
  <c r="BS14" i="57"/>
  <c r="BR9" i="57"/>
  <c r="BR24" i="57"/>
  <c r="BR15" i="57"/>
  <c r="BR18" i="57"/>
  <c r="BR21" i="57"/>
  <c r="BR6" i="57"/>
  <c r="BR3" i="57"/>
  <c r="BS10" i="57"/>
  <c r="BR12" i="57"/>
  <c r="BR22" i="57"/>
  <c r="BR8" i="57"/>
  <c r="BT14" i="57"/>
  <c r="BT7" i="57"/>
  <c r="BR23" i="57"/>
  <c r="BR13" i="57"/>
  <c r="BR19" i="57"/>
  <c r="BR11" i="57"/>
  <c r="AK11" i="53" s="1"/>
  <c r="BR20" i="57"/>
  <c r="BS4" i="57"/>
  <c r="BS4" i="56"/>
  <c r="BS6" i="56"/>
  <c r="BS14" i="56"/>
  <c r="BS5" i="56"/>
  <c r="BS24" i="56"/>
  <c r="BS19" i="56"/>
  <c r="BS12" i="56"/>
  <c r="BS3" i="56"/>
  <c r="BS23" i="56"/>
  <c r="BS15" i="56"/>
  <c r="BS18" i="56"/>
  <c r="BS8" i="56"/>
  <c r="BS10" i="56"/>
  <c r="BS13" i="56"/>
  <c r="BS16" i="56"/>
  <c r="BS9" i="56"/>
  <c r="BS17" i="56"/>
  <c r="BS7" i="56"/>
  <c r="BS22" i="56"/>
  <c r="BS20" i="56"/>
  <c r="BS21" i="56"/>
  <c r="BS11" i="56"/>
  <c r="F4" i="55"/>
  <c r="G4" i="55"/>
  <c r="H4" i="55"/>
  <c r="I4" i="55"/>
  <c r="J4" i="55"/>
  <c r="K4" i="55"/>
  <c r="F5" i="55"/>
  <c r="G5" i="55"/>
  <c r="H5" i="55"/>
  <c r="I5" i="55"/>
  <c r="J5" i="55"/>
  <c r="K5" i="55"/>
  <c r="F6" i="55"/>
  <c r="G6" i="55"/>
  <c r="H6" i="55"/>
  <c r="I6" i="55"/>
  <c r="J6" i="55"/>
  <c r="K6" i="55"/>
  <c r="F7" i="55"/>
  <c r="G7" i="55"/>
  <c r="H7" i="55"/>
  <c r="I7" i="55"/>
  <c r="J7" i="55"/>
  <c r="K7" i="55"/>
  <c r="F8" i="55"/>
  <c r="G8" i="55"/>
  <c r="H8" i="55"/>
  <c r="I8" i="55"/>
  <c r="J8" i="55"/>
  <c r="K8" i="55"/>
  <c r="F9" i="55"/>
  <c r="G9" i="55"/>
  <c r="H9" i="55"/>
  <c r="I9" i="55"/>
  <c r="J9" i="55"/>
  <c r="K9" i="55"/>
  <c r="F10" i="55"/>
  <c r="G10" i="55"/>
  <c r="H10" i="55"/>
  <c r="I10" i="55"/>
  <c r="J10" i="55"/>
  <c r="K10" i="55"/>
  <c r="F11" i="55"/>
  <c r="G11" i="55"/>
  <c r="H11" i="55"/>
  <c r="I11" i="55"/>
  <c r="J11" i="55"/>
  <c r="K11" i="55"/>
  <c r="F12" i="55"/>
  <c r="G12" i="55"/>
  <c r="H12" i="55"/>
  <c r="I12" i="55"/>
  <c r="J12" i="55"/>
  <c r="K12" i="55"/>
  <c r="F13" i="55"/>
  <c r="G13" i="55"/>
  <c r="H13" i="55"/>
  <c r="I13" i="55"/>
  <c r="J13" i="55"/>
  <c r="K13" i="55"/>
  <c r="F14" i="55"/>
  <c r="G14" i="55"/>
  <c r="H14" i="55"/>
  <c r="I14" i="55"/>
  <c r="J14" i="55"/>
  <c r="K14" i="55"/>
  <c r="F15" i="55"/>
  <c r="G15" i="55"/>
  <c r="H15" i="55"/>
  <c r="I15" i="55"/>
  <c r="J15" i="55"/>
  <c r="K15" i="55"/>
  <c r="F16" i="55"/>
  <c r="G16" i="55"/>
  <c r="H16" i="55"/>
  <c r="I16" i="55"/>
  <c r="J16" i="55"/>
  <c r="K16" i="55"/>
  <c r="F17" i="55"/>
  <c r="G17" i="55"/>
  <c r="H17" i="55"/>
  <c r="I17" i="55"/>
  <c r="J17" i="55"/>
  <c r="K17" i="55"/>
  <c r="F18" i="55"/>
  <c r="G18" i="55"/>
  <c r="H18" i="55"/>
  <c r="I18" i="55"/>
  <c r="J18" i="55"/>
  <c r="K18" i="55"/>
  <c r="F19" i="55"/>
  <c r="G19" i="55"/>
  <c r="H19" i="55"/>
  <c r="I19" i="55"/>
  <c r="J19" i="55"/>
  <c r="K19" i="55"/>
  <c r="F20" i="55"/>
  <c r="G20" i="55"/>
  <c r="H20" i="55"/>
  <c r="I20" i="55"/>
  <c r="J20" i="55"/>
  <c r="K20" i="55"/>
  <c r="F21" i="55"/>
  <c r="G21" i="55"/>
  <c r="H21" i="55"/>
  <c r="I21" i="55"/>
  <c r="J21" i="55"/>
  <c r="K21" i="55"/>
  <c r="F22" i="55"/>
  <c r="G22" i="55"/>
  <c r="H22" i="55"/>
  <c r="I22" i="55"/>
  <c r="J22" i="55"/>
  <c r="K22" i="55"/>
  <c r="F23" i="55"/>
  <c r="G23" i="55"/>
  <c r="H23" i="55"/>
  <c r="I23" i="55"/>
  <c r="J23" i="55"/>
  <c r="K23" i="55"/>
  <c r="F24" i="55"/>
  <c r="G24" i="55"/>
  <c r="H24" i="55"/>
  <c r="I24" i="55"/>
  <c r="J24" i="55"/>
  <c r="K24" i="55"/>
  <c r="K3" i="55"/>
  <c r="J3" i="55"/>
  <c r="I3" i="55"/>
  <c r="H3" i="55"/>
  <c r="G3" i="55"/>
  <c r="F3" i="55"/>
  <c r="E24" i="55"/>
  <c r="CZ24" i="55" s="1"/>
  <c r="D24" i="55"/>
  <c r="C24" i="55"/>
  <c r="B24" i="55"/>
  <c r="E23" i="55"/>
  <c r="CZ23" i="55" s="1"/>
  <c r="D23" i="55"/>
  <c r="C23" i="55"/>
  <c r="B23" i="55"/>
  <c r="E22" i="55"/>
  <c r="CZ22" i="55" s="1"/>
  <c r="D22" i="55"/>
  <c r="C22" i="55"/>
  <c r="B22" i="55"/>
  <c r="E21" i="55"/>
  <c r="CZ21" i="55" s="1"/>
  <c r="D21" i="55"/>
  <c r="C21" i="55"/>
  <c r="B21" i="55"/>
  <c r="E20" i="55"/>
  <c r="CZ20" i="55" s="1"/>
  <c r="D20" i="55"/>
  <c r="C20" i="55"/>
  <c r="B20" i="55"/>
  <c r="E19" i="55"/>
  <c r="CZ19" i="55" s="1"/>
  <c r="D19" i="55"/>
  <c r="C19" i="55"/>
  <c r="B19" i="55"/>
  <c r="E18" i="55"/>
  <c r="CZ18" i="55" s="1"/>
  <c r="D18" i="55"/>
  <c r="C18" i="55"/>
  <c r="B18" i="55"/>
  <c r="E17" i="55"/>
  <c r="CZ17" i="55" s="1"/>
  <c r="D17" i="55"/>
  <c r="C17" i="55"/>
  <c r="B17" i="55"/>
  <c r="E16" i="55"/>
  <c r="CZ16" i="55" s="1"/>
  <c r="D16" i="55"/>
  <c r="C16" i="55"/>
  <c r="B16" i="55"/>
  <c r="E15" i="55"/>
  <c r="CZ15" i="55" s="1"/>
  <c r="D15" i="55"/>
  <c r="C15" i="55"/>
  <c r="B15" i="55"/>
  <c r="E14" i="55"/>
  <c r="CZ14" i="55" s="1"/>
  <c r="D14" i="55"/>
  <c r="C14" i="55"/>
  <c r="B14" i="55"/>
  <c r="E13" i="55"/>
  <c r="CZ13" i="55" s="1"/>
  <c r="D13" i="55"/>
  <c r="C13" i="55"/>
  <c r="B13" i="55"/>
  <c r="E12" i="55"/>
  <c r="CZ12" i="55" s="1"/>
  <c r="D12" i="55"/>
  <c r="C12" i="55"/>
  <c r="B12" i="55"/>
  <c r="E11" i="55"/>
  <c r="CZ11" i="55" s="1"/>
  <c r="D11" i="55"/>
  <c r="C11" i="55"/>
  <c r="B11" i="55"/>
  <c r="E10" i="55"/>
  <c r="CZ10" i="55" s="1"/>
  <c r="D10" i="55"/>
  <c r="C10" i="55"/>
  <c r="B10" i="55"/>
  <c r="E9" i="55"/>
  <c r="CZ9" i="55" s="1"/>
  <c r="D9" i="55"/>
  <c r="C9" i="55"/>
  <c r="B9" i="55"/>
  <c r="E8" i="55"/>
  <c r="CZ8" i="55" s="1"/>
  <c r="D8" i="55"/>
  <c r="C8" i="55"/>
  <c r="B8" i="55"/>
  <c r="E7" i="55"/>
  <c r="CZ7" i="55" s="1"/>
  <c r="D7" i="55"/>
  <c r="C7" i="55"/>
  <c r="B7" i="55"/>
  <c r="E6" i="55"/>
  <c r="CZ6" i="55" s="1"/>
  <c r="D6" i="55"/>
  <c r="C6" i="55"/>
  <c r="B6" i="55"/>
  <c r="E5" i="55"/>
  <c r="CZ5" i="55" s="1"/>
  <c r="D5" i="55"/>
  <c r="C5" i="55"/>
  <c r="B5" i="55"/>
  <c r="E4" i="55"/>
  <c r="CZ4" i="55" s="1"/>
  <c r="D4" i="55"/>
  <c r="C4" i="55"/>
  <c r="B4" i="55"/>
  <c r="E3" i="55"/>
  <c r="CZ3" i="55" s="1"/>
  <c r="D3" i="55"/>
  <c r="C3" i="55"/>
  <c r="B3" i="55"/>
  <c r="C4" i="54"/>
  <c r="C5" i="54"/>
  <c r="C6" i="54"/>
  <c r="C7" i="54"/>
  <c r="C8" i="54"/>
  <c r="C9" i="54"/>
  <c r="C10" i="54"/>
  <c r="C11" i="54"/>
  <c r="C12" i="54"/>
  <c r="C13" i="54"/>
  <c r="C14" i="54"/>
  <c r="C15" i="54"/>
  <c r="C16" i="54"/>
  <c r="C17" i="54"/>
  <c r="C18" i="54"/>
  <c r="C19" i="54"/>
  <c r="C20" i="54"/>
  <c r="C21" i="54"/>
  <c r="C22" i="54"/>
  <c r="C23" i="54"/>
  <c r="C24" i="54"/>
  <c r="C3" i="54"/>
  <c r="B4" i="54"/>
  <c r="B5" i="54"/>
  <c r="B6" i="54"/>
  <c r="B7" i="54"/>
  <c r="B8" i="54"/>
  <c r="B9" i="54"/>
  <c r="B10" i="54"/>
  <c r="B11" i="54"/>
  <c r="B12" i="54"/>
  <c r="B13" i="54"/>
  <c r="B14" i="54"/>
  <c r="B15" i="54"/>
  <c r="B16" i="54"/>
  <c r="B17" i="54"/>
  <c r="B18" i="54"/>
  <c r="B19" i="54"/>
  <c r="B20" i="54"/>
  <c r="B21" i="54"/>
  <c r="B22" i="54"/>
  <c r="B23" i="54"/>
  <c r="B24" i="54"/>
  <c r="B3" i="54"/>
  <c r="D4" i="54"/>
  <c r="D5" i="54"/>
  <c r="D6" i="54"/>
  <c r="D7" i="54"/>
  <c r="D8" i="54"/>
  <c r="D9" i="54"/>
  <c r="D10" i="54"/>
  <c r="D11" i="54"/>
  <c r="D12" i="54"/>
  <c r="D13" i="54"/>
  <c r="D14" i="54"/>
  <c r="D15" i="54"/>
  <c r="D16" i="54"/>
  <c r="D17" i="54"/>
  <c r="D18" i="54"/>
  <c r="D19" i="54"/>
  <c r="D20" i="54"/>
  <c r="D21" i="54"/>
  <c r="D22" i="54"/>
  <c r="D23" i="54"/>
  <c r="D24" i="54"/>
  <c r="D3" i="54"/>
  <c r="E4" i="54"/>
  <c r="CU4" i="54" s="1"/>
  <c r="E5" i="54"/>
  <c r="CU5" i="54" s="1"/>
  <c r="E6" i="54"/>
  <c r="CU6" i="54" s="1"/>
  <c r="CV6" i="54" s="1"/>
  <c r="CW6" i="54" s="1"/>
  <c r="CX6" i="54" s="1"/>
  <c r="CY6" i="54" s="1"/>
  <c r="CZ6" i="54" s="1"/>
  <c r="DA6" i="54" s="1"/>
  <c r="DB6" i="54" s="1"/>
  <c r="DC6" i="54" s="1"/>
  <c r="DD6" i="54" s="1"/>
  <c r="DE6" i="54" s="1"/>
  <c r="DF6" i="54" s="1"/>
  <c r="DG6" i="54" s="1"/>
  <c r="DH6" i="54" s="1"/>
  <c r="DI6" i="54" s="1"/>
  <c r="DJ6" i="54" s="1"/>
  <c r="DK6" i="54" s="1"/>
  <c r="DL6" i="54" s="1"/>
  <c r="DM6" i="54" s="1"/>
  <c r="DN6" i="54" s="1"/>
  <c r="DO6" i="54" s="1"/>
  <c r="DP6" i="54" s="1"/>
  <c r="DQ6" i="54" s="1"/>
  <c r="DR6" i="54" s="1"/>
  <c r="DS6" i="54" s="1"/>
  <c r="DT6" i="54" s="1"/>
  <c r="DU6" i="54" s="1"/>
  <c r="DV6" i="54" s="1"/>
  <c r="DW6" i="54" s="1"/>
  <c r="DX6" i="54" s="1"/>
  <c r="E7" i="54"/>
  <c r="CU7" i="54" s="1"/>
  <c r="CV7" i="54" s="1"/>
  <c r="CW7" i="54" s="1"/>
  <c r="CX7" i="54" s="1"/>
  <c r="CY7" i="54" s="1"/>
  <c r="CZ7" i="54" s="1"/>
  <c r="DA7" i="54" s="1"/>
  <c r="DB7" i="54" s="1"/>
  <c r="DC7" i="54" s="1"/>
  <c r="DD7" i="54" s="1"/>
  <c r="DE7" i="54" s="1"/>
  <c r="DF7" i="54" s="1"/>
  <c r="DG7" i="54" s="1"/>
  <c r="DH7" i="54" s="1"/>
  <c r="DI7" i="54" s="1"/>
  <c r="DJ7" i="54" s="1"/>
  <c r="DK7" i="54" s="1"/>
  <c r="DL7" i="54" s="1"/>
  <c r="DM7" i="54" s="1"/>
  <c r="DN7" i="54" s="1"/>
  <c r="DO7" i="54" s="1"/>
  <c r="DP7" i="54" s="1"/>
  <c r="DQ7" i="54" s="1"/>
  <c r="DR7" i="54" s="1"/>
  <c r="DS7" i="54" s="1"/>
  <c r="DT7" i="54" s="1"/>
  <c r="DU7" i="54" s="1"/>
  <c r="DV7" i="54" s="1"/>
  <c r="DW7" i="54" s="1"/>
  <c r="DX7" i="54" s="1"/>
  <c r="E8" i="54"/>
  <c r="CU8" i="54" s="1"/>
  <c r="E9" i="54"/>
  <c r="CU9" i="54" s="1"/>
  <c r="E10" i="54"/>
  <c r="CU10" i="54" s="1"/>
  <c r="E11" i="54"/>
  <c r="CU11" i="54" s="1"/>
  <c r="E12" i="54"/>
  <c r="CU12" i="54" s="1"/>
  <c r="E13" i="54"/>
  <c r="CU13" i="54" s="1"/>
  <c r="CV13" i="54" s="1"/>
  <c r="CW13" i="54" s="1"/>
  <c r="CX13" i="54" s="1"/>
  <c r="CY13" i="54" s="1"/>
  <c r="CZ13" i="54" s="1"/>
  <c r="DA13" i="54" s="1"/>
  <c r="DB13" i="54" s="1"/>
  <c r="DC13" i="54" s="1"/>
  <c r="DD13" i="54" s="1"/>
  <c r="DE13" i="54" s="1"/>
  <c r="DF13" i="54" s="1"/>
  <c r="DG13" i="54" s="1"/>
  <c r="DH13" i="54" s="1"/>
  <c r="DI13" i="54" s="1"/>
  <c r="DJ13" i="54" s="1"/>
  <c r="DK13" i="54" s="1"/>
  <c r="DL13" i="54" s="1"/>
  <c r="DM13" i="54" s="1"/>
  <c r="DN13" i="54" s="1"/>
  <c r="DO13" i="54" s="1"/>
  <c r="DP13" i="54" s="1"/>
  <c r="DQ13" i="54" s="1"/>
  <c r="DR13" i="54" s="1"/>
  <c r="DS13" i="54" s="1"/>
  <c r="DT13" i="54" s="1"/>
  <c r="DU13" i="54" s="1"/>
  <c r="DV13" i="54" s="1"/>
  <c r="DW13" i="54" s="1"/>
  <c r="DX13" i="54" s="1"/>
  <c r="E14" i="54"/>
  <c r="CU14" i="54" s="1"/>
  <c r="CV14" i="54" s="1"/>
  <c r="CW14" i="54" s="1"/>
  <c r="CX14" i="54" s="1"/>
  <c r="CY14" i="54" s="1"/>
  <c r="CZ14" i="54" s="1"/>
  <c r="DA14" i="54" s="1"/>
  <c r="DB14" i="54" s="1"/>
  <c r="DC14" i="54" s="1"/>
  <c r="DD14" i="54" s="1"/>
  <c r="DE14" i="54" s="1"/>
  <c r="DF14" i="54" s="1"/>
  <c r="DG14" i="54" s="1"/>
  <c r="DH14" i="54" s="1"/>
  <c r="DI14" i="54" s="1"/>
  <c r="DJ14" i="54" s="1"/>
  <c r="DK14" i="54" s="1"/>
  <c r="DL14" i="54" s="1"/>
  <c r="DM14" i="54" s="1"/>
  <c r="DN14" i="54" s="1"/>
  <c r="DO14" i="54" s="1"/>
  <c r="DP14" i="54" s="1"/>
  <c r="DQ14" i="54" s="1"/>
  <c r="DR14" i="54" s="1"/>
  <c r="DS14" i="54" s="1"/>
  <c r="DT14" i="54" s="1"/>
  <c r="DU14" i="54" s="1"/>
  <c r="DV14" i="54" s="1"/>
  <c r="DW14" i="54" s="1"/>
  <c r="DX14" i="54" s="1"/>
  <c r="E15" i="54"/>
  <c r="CU15" i="54" s="1"/>
  <c r="E16" i="54"/>
  <c r="CU16" i="54" s="1"/>
  <c r="E17" i="54"/>
  <c r="CU17" i="54" s="1"/>
  <c r="E18" i="54"/>
  <c r="CU18" i="54" s="1"/>
  <c r="CV18" i="54" s="1"/>
  <c r="CW18" i="54" s="1"/>
  <c r="CX18" i="54" s="1"/>
  <c r="CY18" i="54" s="1"/>
  <c r="CZ18" i="54" s="1"/>
  <c r="DA18" i="54" s="1"/>
  <c r="DB18" i="54" s="1"/>
  <c r="DC18" i="54" s="1"/>
  <c r="DD18" i="54" s="1"/>
  <c r="DE18" i="54" s="1"/>
  <c r="DF18" i="54" s="1"/>
  <c r="DG18" i="54" s="1"/>
  <c r="DH18" i="54" s="1"/>
  <c r="DI18" i="54" s="1"/>
  <c r="DJ18" i="54" s="1"/>
  <c r="DK18" i="54" s="1"/>
  <c r="DL18" i="54" s="1"/>
  <c r="DM18" i="54" s="1"/>
  <c r="DN18" i="54" s="1"/>
  <c r="DO18" i="54" s="1"/>
  <c r="DP18" i="54" s="1"/>
  <c r="DQ18" i="54" s="1"/>
  <c r="DR18" i="54" s="1"/>
  <c r="DS18" i="54" s="1"/>
  <c r="DT18" i="54" s="1"/>
  <c r="DU18" i="54" s="1"/>
  <c r="DV18" i="54" s="1"/>
  <c r="DW18" i="54" s="1"/>
  <c r="DX18" i="54" s="1"/>
  <c r="E19" i="54"/>
  <c r="CU19" i="54" s="1"/>
  <c r="CV19" i="54" s="1"/>
  <c r="CW19" i="54" s="1"/>
  <c r="CX19" i="54" s="1"/>
  <c r="CY19" i="54" s="1"/>
  <c r="CZ19" i="54" s="1"/>
  <c r="DA19" i="54" s="1"/>
  <c r="DB19" i="54" s="1"/>
  <c r="DC19" i="54" s="1"/>
  <c r="DD19" i="54" s="1"/>
  <c r="DE19" i="54" s="1"/>
  <c r="DF19" i="54" s="1"/>
  <c r="DG19" i="54" s="1"/>
  <c r="DH19" i="54" s="1"/>
  <c r="DI19" i="54" s="1"/>
  <c r="DJ19" i="54" s="1"/>
  <c r="DK19" i="54" s="1"/>
  <c r="DL19" i="54" s="1"/>
  <c r="DM19" i="54" s="1"/>
  <c r="DN19" i="54" s="1"/>
  <c r="DO19" i="54" s="1"/>
  <c r="DP19" i="54" s="1"/>
  <c r="DQ19" i="54" s="1"/>
  <c r="DR19" i="54" s="1"/>
  <c r="DS19" i="54" s="1"/>
  <c r="DT19" i="54" s="1"/>
  <c r="DU19" i="54" s="1"/>
  <c r="DV19" i="54" s="1"/>
  <c r="DW19" i="54" s="1"/>
  <c r="DX19" i="54" s="1"/>
  <c r="E20" i="54"/>
  <c r="CU20" i="54" s="1"/>
  <c r="E21" i="54"/>
  <c r="CU21" i="54" s="1"/>
  <c r="E22" i="54"/>
  <c r="CU22" i="54" s="1"/>
  <c r="E23" i="54"/>
  <c r="CU23" i="54" s="1"/>
  <c r="E24" i="54"/>
  <c r="CU24" i="54" s="1"/>
  <c r="E3" i="54"/>
  <c r="CU3" i="54" s="1"/>
  <c r="CV3" i="54" s="1"/>
  <c r="CW3" i="54" s="1"/>
  <c r="CX3" i="54" s="1"/>
  <c r="CY3" i="54" s="1"/>
  <c r="CZ3" i="54" s="1"/>
  <c r="DA3" i="54" s="1"/>
  <c r="DB3" i="54" s="1"/>
  <c r="DC3" i="54" s="1"/>
  <c r="DD3" i="54" s="1"/>
  <c r="DE3" i="54" s="1"/>
  <c r="DF3" i="54" s="1"/>
  <c r="DG3" i="54" s="1"/>
  <c r="DH3" i="54" s="1"/>
  <c r="DI3" i="54" s="1"/>
  <c r="DJ3" i="54" s="1"/>
  <c r="DK3" i="54" s="1"/>
  <c r="DL3" i="54" s="1"/>
  <c r="DM3" i="54" s="1"/>
  <c r="DN3" i="54" s="1"/>
  <c r="DO3" i="54" s="1"/>
  <c r="DP3" i="54" s="1"/>
  <c r="DQ3" i="54" s="1"/>
  <c r="DR3" i="54" s="1"/>
  <c r="DS3" i="54" s="1"/>
  <c r="DT3" i="54" s="1"/>
  <c r="DU3" i="54" s="1"/>
  <c r="DV3" i="54" s="1"/>
  <c r="DW3" i="54" s="1"/>
  <c r="DX3" i="54" s="1"/>
  <c r="F24" i="54"/>
  <c r="F23" i="54"/>
  <c r="F22" i="54"/>
  <c r="F21" i="54"/>
  <c r="F20" i="54"/>
  <c r="F19" i="54"/>
  <c r="F18" i="54"/>
  <c r="F17" i="54"/>
  <c r="F16" i="54"/>
  <c r="F15" i="54"/>
  <c r="F14" i="54"/>
  <c r="F13" i="54"/>
  <c r="F12" i="54"/>
  <c r="F11" i="54"/>
  <c r="F10" i="54"/>
  <c r="F9" i="54"/>
  <c r="F8" i="54"/>
  <c r="F7" i="54"/>
  <c r="F6" i="54"/>
  <c r="F5" i="54"/>
  <c r="F4" i="54"/>
  <c r="F3" i="54"/>
  <c r="DA8" i="55" l="1"/>
  <c r="DB8" i="55" s="1"/>
  <c r="DC8" i="55" s="1"/>
  <c r="DD8" i="55" s="1"/>
  <c r="DE8" i="55" s="1"/>
  <c r="DF8" i="55" s="1"/>
  <c r="DG8" i="55" s="1"/>
  <c r="DH8" i="55" s="1"/>
  <c r="DI8" i="55" s="1"/>
  <c r="DJ8" i="55" s="1"/>
  <c r="DK8" i="55" s="1"/>
  <c r="DL8" i="55" s="1"/>
  <c r="DM8" i="55" s="1"/>
  <c r="DN8" i="55" s="1"/>
  <c r="DO8" i="55" s="1"/>
  <c r="DP8" i="55" s="1"/>
  <c r="DQ8" i="55" s="1"/>
  <c r="DR8" i="55" s="1"/>
  <c r="DS8" i="55" s="1"/>
  <c r="DT8" i="55" s="1"/>
  <c r="DU8" i="55" s="1"/>
  <c r="DV8" i="55" s="1"/>
  <c r="DW8" i="55" s="1"/>
  <c r="DX8" i="55" s="1"/>
  <c r="DY8" i="55" s="1"/>
  <c r="DZ8" i="55" s="1"/>
  <c r="EA8" i="55" s="1"/>
  <c r="EB8" i="55" s="1"/>
  <c r="EC8" i="55" s="1"/>
  <c r="DA14" i="55"/>
  <c r="DB14" i="55" s="1"/>
  <c r="DC14" i="55" s="1"/>
  <c r="DD14" i="55" s="1"/>
  <c r="DE14" i="55" s="1"/>
  <c r="DF14" i="55" s="1"/>
  <c r="DG14" i="55" s="1"/>
  <c r="DH14" i="55" s="1"/>
  <c r="DI14" i="55" s="1"/>
  <c r="DJ14" i="55" s="1"/>
  <c r="DK14" i="55" s="1"/>
  <c r="DL14" i="55" s="1"/>
  <c r="DM14" i="55" s="1"/>
  <c r="DN14" i="55" s="1"/>
  <c r="DO14" i="55" s="1"/>
  <c r="DP14" i="55" s="1"/>
  <c r="DQ14" i="55" s="1"/>
  <c r="DR14" i="55" s="1"/>
  <c r="DS14" i="55" s="1"/>
  <c r="DT14" i="55" s="1"/>
  <c r="DU14" i="55" s="1"/>
  <c r="DV14" i="55" s="1"/>
  <c r="DW14" i="55" s="1"/>
  <c r="DX14" i="55" s="1"/>
  <c r="DY14" i="55" s="1"/>
  <c r="DZ14" i="55" s="1"/>
  <c r="EA14" i="55" s="1"/>
  <c r="EB14" i="55" s="1"/>
  <c r="EC14" i="55" s="1"/>
  <c r="DA20" i="55"/>
  <c r="DB20" i="55" s="1"/>
  <c r="DC20" i="55" s="1"/>
  <c r="DD20" i="55" s="1"/>
  <c r="DE20" i="55" s="1"/>
  <c r="DF20" i="55" s="1"/>
  <c r="DG20" i="55" s="1"/>
  <c r="DH20" i="55" s="1"/>
  <c r="DI20" i="55" s="1"/>
  <c r="DJ20" i="55" s="1"/>
  <c r="DK20" i="55" s="1"/>
  <c r="DL20" i="55" s="1"/>
  <c r="DM20" i="55" s="1"/>
  <c r="DN20" i="55" s="1"/>
  <c r="DO20" i="55" s="1"/>
  <c r="DP20" i="55" s="1"/>
  <c r="DQ20" i="55" s="1"/>
  <c r="DR20" i="55" s="1"/>
  <c r="DS20" i="55" s="1"/>
  <c r="DT20" i="55" s="1"/>
  <c r="DU20" i="55" s="1"/>
  <c r="DV20" i="55" s="1"/>
  <c r="DW20" i="55" s="1"/>
  <c r="DX20" i="55" s="1"/>
  <c r="DY20" i="55" s="1"/>
  <c r="DZ20" i="55" s="1"/>
  <c r="EA20" i="55" s="1"/>
  <c r="EB20" i="55" s="1"/>
  <c r="EC20" i="55" s="1"/>
  <c r="CV21" i="54"/>
  <c r="CW21" i="54" s="1"/>
  <c r="CX21" i="54" s="1"/>
  <c r="CY21" i="54" s="1"/>
  <c r="CZ21" i="54" s="1"/>
  <c r="DA21" i="54" s="1"/>
  <c r="DB21" i="54" s="1"/>
  <c r="DC21" i="54" s="1"/>
  <c r="DD21" i="54" s="1"/>
  <c r="DE21" i="54" s="1"/>
  <c r="DF21" i="54" s="1"/>
  <c r="DG21" i="54" s="1"/>
  <c r="DH21" i="54" s="1"/>
  <c r="DI21" i="54" s="1"/>
  <c r="DJ21" i="54" s="1"/>
  <c r="DK21" i="54" s="1"/>
  <c r="DL21" i="54" s="1"/>
  <c r="DM21" i="54" s="1"/>
  <c r="DN21" i="54" s="1"/>
  <c r="DO21" i="54" s="1"/>
  <c r="DP21" i="54" s="1"/>
  <c r="DQ21" i="54" s="1"/>
  <c r="DR21" i="54" s="1"/>
  <c r="DS21" i="54" s="1"/>
  <c r="DT21" i="54" s="1"/>
  <c r="DU21" i="54" s="1"/>
  <c r="DV21" i="54" s="1"/>
  <c r="DW21" i="54" s="1"/>
  <c r="DX21" i="54" s="1"/>
  <c r="CV9" i="54"/>
  <c r="CW9" i="54" s="1"/>
  <c r="CX9" i="54" s="1"/>
  <c r="CY9" i="54" s="1"/>
  <c r="CZ9" i="54" s="1"/>
  <c r="DA9" i="54" s="1"/>
  <c r="DB9" i="54" s="1"/>
  <c r="DC9" i="54" s="1"/>
  <c r="DD9" i="54" s="1"/>
  <c r="DE9" i="54" s="1"/>
  <c r="DF9" i="54" s="1"/>
  <c r="DG9" i="54" s="1"/>
  <c r="DH9" i="54" s="1"/>
  <c r="DI9" i="54" s="1"/>
  <c r="DJ9" i="54" s="1"/>
  <c r="DK9" i="54" s="1"/>
  <c r="DL9" i="54" s="1"/>
  <c r="DM9" i="54" s="1"/>
  <c r="DN9" i="54" s="1"/>
  <c r="DO9" i="54" s="1"/>
  <c r="DP9" i="54" s="1"/>
  <c r="DQ9" i="54" s="1"/>
  <c r="DR9" i="54" s="1"/>
  <c r="DS9" i="54" s="1"/>
  <c r="DT9" i="54" s="1"/>
  <c r="DU9" i="54" s="1"/>
  <c r="DV9" i="54" s="1"/>
  <c r="DW9" i="54" s="1"/>
  <c r="DX9" i="54" s="1"/>
  <c r="CV17" i="54"/>
  <c r="CW17" i="54" s="1"/>
  <c r="CX17" i="54" s="1"/>
  <c r="CY17" i="54" s="1"/>
  <c r="CZ17" i="54" s="1"/>
  <c r="DA17" i="54" s="1"/>
  <c r="DB17" i="54" s="1"/>
  <c r="DC17" i="54" s="1"/>
  <c r="DD17" i="54" s="1"/>
  <c r="DE17" i="54" s="1"/>
  <c r="DF17" i="54" s="1"/>
  <c r="DG17" i="54" s="1"/>
  <c r="DH17" i="54" s="1"/>
  <c r="DI17" i="54" s="1"/>
  <c r="DJ17" i="54" s="1"/>
  <c r="DK17" i="54" s="1"/>
  <c r="DL17" i="54" s="1"/>
  <c r="DM17" i="54" s="1"/>
  <c r="DN17" i="54" s="1"/>
  <c r="DO17" i="54" s="1"/>
  <c r="DP17" i="54" s="1"/>
  <c r="DQ17" i="54" s="1"/>
  <c r="DR17" i="54" s="1"/>
  <c r="DS17" i="54" s="1"/>
  <c r="DT17" i="54" s="1"/>
  <c r="DU17" i="54" s="1"/>
  <c r="DV17" i="54" s="1"/>
  <c r="DW17" i="54" s="1"/>
  <c r="DX17" i="54" s="1"/>
  <c r="DA4" i="55"/>
  <c r="DB4" i="55" s="1"/>
  <c r="DC4" i="55" s="1"/>
  <c r="DD4" i="55" s="1"/>
  <c r="DE4" i="55" s="1"/>
  <c r="DF4" i="55" s="1"/>
  <c r="DG4" i="55" s="1"/>
  <c r="DH4" i="55" s="1"/>
  <c r="DI4" i="55" s="1"/>
  <c r="DJ4" i="55" s="1"/>
  <c r="DK4" i="55" s="1"/>
  <c r="DL4" i="55" s="1"/>
  <c r="DM4" i="55" s="1"/>
  <c r="DN4" i="55" s="1"/>
  <c r="DO4" i="55" s="1"/>
  <c r="DP4" i="55" s="1"/>
  <c r="DQ4" i="55" s="1"/>
  <c r="DR4" i="55" s="1"/>
  <c r="DS4" i="55" s="1"/>
  <c r="DT4" i="55" s="1"/>
  <c r="DU4" i="55" s="1"/>
  <c r="DV4" i="55" s="1"/>
  <c r="DW4" i="55" s="1"/>
  <c r="DX4" i="55" s="1"/>
  <c r="DY4" i="55" s="1"/>
  <c r="DZ4" i="55" s="1"/>
  <c r="EA4" i="55" s="1"/>
  <c r="EB4" i="55" s="1"/>
  <c r="EC4" i="55" s="1"/>
  <c r="DA10" i="55"/>
  <c r="DB10" i="55" s="1"/>
  <c r="DC10" i="55" s="1"/>
  <c r="DD10" i="55" s="1"/>
  <c r="DE10" i="55" s="1"/>
  <c r="DF10" i="55" s="1"/>
  <c r="DG10" i="55" s="1"/>
  <c r="DH10" i="55" s="1"/>
  <c r="DI10" i="55" s="1"/>
  <c r="DJ10" i="55" s="1"/>
  <c r="DK10" i="55" s="1"/>
  <c r="DL10" i="55" s="1"/>
  <c r="DM10" i="55" s="1"/>
  <c r="DN10" i="55" s="1"/>
  <c r="DO10" i="55" s="1"/>
  <c r="DP10" i="55" s="1"/>
  <c r="DQ10" i="55" s="1"/>
  <c r="DR10" i="55" s="1"/>
  <c r="DS10" i="55" s="1"/>
  <c r="DT10" i="55" s="1"/>
  <c r="DU10" i="55" s="1"/>
  <c r="DV10" i="55" s="1"/>
  <c r="DW10" i="55" s="1"/>
  <c r="DX10" i="55" s="1"/>
  <c r="DY10" i="55" s="1"/>
  <c r="DZ10" i="55" s="1"/>
  <c r="EA10" i="55" s="1"/>
  <c r="EB10" i="55" s="1"/>
  <c r="EC10" i="55" s="1"/>
  <c r="DA16" i="55"/>
  <c r="DB16" i="55" s="1"/>
  <c r="DC16" i="55" s="1"/>
  <c r="DD16" i="55" s="1"/>
  <c r="DE16" i="55" s="1"/>
  <c r="DF16" i="55" s="1"/>
  <c r="DG16" i="55" s="1"/>
  <c r="DH16" i="55" s="1"/>
  <c r="DI16" i="55" s="1"/>
  <c r="DJ16" i="55" s="1"/>
  <c r="DK16" i="55" s="1"/>
  <c r="DL16" i="55" s="1"/>
  <c r="DM16" i="55" s="1"/>
  <c r="DN16" i="55" s="1"/>
  <c r="DO16" i="55" s="1"/>
  <c r="DP16" i="55" s="1"/>
  <c r="DQ16" i="55" s="1"/>
  <c r="DR16" i="55" s="1"/>
  <c r="DS16" i="55" s="1"/>
  <c r="DT16" i="55" s="1"/>
  <c r="DU16" i="55" s="1"/>
  <c r="DV16" i="55" s="1"/>
  <c r="DW16" i="55" s="1"/>
  <c r="DX16" i="55" s="1"/>
  <c r="DY16" i="55" s="1"/>
  <c r="DZ16" i="55" s="1"/>
  <c r="EA16" i="55" s="1"/>
  <c r="EB16" i="55" s="1"/>
  <c r="EC16" i="55" s="1"/>
  <c r="DA22" i="55"/>
  <c r="DB22" i="55" s="1"/>
  <c r="DC22" i="55" s="1"/>
  <c r="DD22" i="55" s="1"/>
  <c r="DE22" i="55" s="1"/>
  <c r="DF22" i="55" s="1"/>
  <c r="DG22" i="55" s="1"/>
  <c r="DH22" i="55" s="1"/>
  <c r="DI22" i="55" s="1"/>
  <c r="DJ22" i="55" s="1"/>
  <c r="DK22" i="55" s="1"/>
  <c r="DL22" i="55" s="1"/>
  <c r="DM22" i="55" s="1"/>
  <c r="DN22" i="55" s="1"/>
  <c r="DO22" i="55" s="1"/>
  <c r="DP22" i="55" s="1"/>
  <c r="DQ22" i="55" s="1"/>
  <c r="DR22" i="55" s="1"/>
  <c r="DS22" i="55" s="1"/>
  <c r="DT22" i="55" s="1"/>
  <c r="DU22" i="55" s="1"/>
  <c r="DV22" i="55" s="1"/>
  <c r="DW22" i="55" s="1"/>
  <c r="DX22" i="55" s="1"/>
  <c r="DY22" i="55" s="1"/>
  <c r="DZ22" i="55" s="1"/>
  <c r="EA22" i="55" s="1"/>
  <c r="EB22" i="55" s="1"/>
  <c r="EC22" i="55" s="1"/>
  <c r="CV22" i="54"/>
  <c r="CW22" i="54" s="1"/>
  <c r="CX22" i="54" s="1"/>
  <c r="CY22" i="54" s="1"/>
  <c r="CZ22" i="54" s="1"/>
  <c r="DA22" i="54" s="1"/>
  <c r="DB22" i="54" s="1"/>
  <c r="DC22" i="54" s="1"/>
  <c r="DD22" i="54" s="1"/>
  <c r="DE22" i="54" s="1"/>
  <c r="DF22" i="54" s="1"/>
  <c r="DG22" i="54" s="1"/>
  <c r="DH22" i="54" s="1"/>
  <c r="DI22" i="54" s="1"/>
  <c r="DJ22" i="54" s="1"/>
  <c r="DK22" i="54" s="1"/>
  <c r="DL22" i="54" s="1"/>
  <c r="DM22" i="54" s="1"/>
  <c r="DN22" i="54" s="1"/>
  <c r="DO22" i="54" s="1"/>
  <c r="DP22" i="54" s="1"/>
  <c r="DQ22" i="54" s="1"/>
  <c r="DR22" i="54" s="1"/>
  <c r="DS22" i="54" s="1"/>
  <c r="DT22" i="54" s="1"/>
  <c r="DU22" i="54" s="1"/>
  <c r="DV22" i="54" s="1"/>
  <c r="DW22" i="54" s="1"/>
  <c r="DX22" i="54" s="1"/>
  <c r="CV10" i="54"/>
  <c r="CW10" i="54" s="1"/>
  <c r="CX10" i="54" s="1"/>
  <c r="CY10" i="54" s="1"/>
  <c r="CZ10" i="54" s="1"/>
  <c r="DA10" i="54" s="1"/>
  <c r="DB10" i="54" s="1"/>
  <c r="DC10" i="54" s="1"/>
  <c r="DD10" i="54" s="1"/>
  <c r="DE10" i="54" s="1"/>
  <c r="DF10" i="54" s="1"/>
  <c r="DG10" i="54" s="1"/>
  <c r="DH10" i="54" s="1"/>
  <c r="DI10" i="54" s="1"/>
  <c r="DJ10" i="54" s="1"/>
  <c r="DK10" i="54" s="1"/>
  <c r="DL10" i="54" s="1"/>
  <c r="DM10" i="54" s="1"/>
  <c r="DN10" i="54" s="1"/>
  <c r="DO10" i="54" s="1"/>
  <c r="DP10" i="54" s="1"/>
  <c r="DQ10" i="54" s="1"/>
  <c r="DR10" i="54" s="1"/>
  <c r="DS10" i="54" s="1"/>
  <c r="DT10" i="54" s="1"/>
  <c r="DU10" i="54" s="1"/>
  <c r="DV10" i="54" s="1"/>
  <c r="DW10" i="54" s="1"/>
  <c r="DX10" i="54" s="1"/>
  <c r="DA6" i="55"/>
  <c r="DB6" i="55" s="1"/>
  <c r="DC6" i="55" s="1"/>
  <c r="DD6" i="55" s="1"/>
  <c r="DE6" i="55" s="1"/>
  <c r="DF6" i="55" s="1"/>
  <c r="DG6" i="55" s="1"/>
  <c r="DH6" i="55" s="1"/>
  <c r="DI6" i="55" s="1"/>
  <c r="DJ6" i="55" s="1"/>
  <c r="DK6" i="55" s="1"/>
  <c r="DL6" i="55" s="1"/>
  <c r="DM6" i="55" s="1"/>
  <c r="DN6" i="55" s="1"/>
  <c r="DO6" i="55" s="1"/>
  <c r="DP6" i="55" s="1"/>
  <c r="DQ6" i="55" s="1"/>
  <c r="DR6" i="55" s="1"/>
  <c r="DS6" i="55" s="1"/>
  <c r="DT6" i="55" s="1"/>
  <c r="DU6" i="55" s="1"/>
  <c r="DV6" i="55" s="1"/>
  <c r="DW6" i="55" s="1"/>
  <c r="DX6" i="55" s="1"/>
  <c r="DY6" i="55" s="1"/>
  <c r="DZ6" i="55" s="1"/>
  <c r="EA6" i="55" s="1"/>
  <c r="EB6" i="55" s="1"/>
  <c r="EC6" i="55" s="1"/>
  <c r="DA12" i="55"/>
  <c r="DB12" i="55" s="1"/>
  <c r="DC12" i="55" s="1"/>
  <c r="DD12" i="55" s="1"/>
  <c r="DE12" i="55" s="1"/>
  <c r="DF12" i="55" s="1"/>
  <c r="DG12" i="55" s="1"/>
  <c r="DH12" i="55" s="1"/>
  <c r="DI12" i="55" s="1"/>
  <c r="DJ12" i="55" s="1"/>
  <c r="DK12" i="55" s="1"/>
  <c r="DL12" i="55" s="1"/>
  <c r="DM12" i="55" s="1"/>
  <c r="DN12" i="55" s="1"/>
  <c r="DO12" i="55" s="1"/>
  <c r="DP12" i="55" s="1"/>
  <c r="DQ12" i="55" s="1"/>
  <c r="DR12" i="55" s="1"/>
  <c r="DS12" i="55" s="1"/>
  <c r="DT12" i="55" s="1"/>
  <c r="DU12" i="55" s="1"/>
  <c r="DV12" i="55" s="1"/>
  <c r="DW12" i="55" s="1"/>
  <c r="DX12" i="55" s="1"/>
  <c r="DY12" i="55" s="1"/>
  <c r="DZ12" i="55" s="1"/>
  <c r="EA12" i="55" s="1"/>
  <c r="EB12" i="55" s="1"/>
  <c r="EC12" i="55" s="1"/>
  <c r="DA18" i="55"/>
  <c r="DB18" i="55" s="1"/>
  <c r="DC18" i="55" s="1"/>
  <c r="DD18" i="55" s="1"/>
  <c r="DE18" i="55" s="1"/>
  <c r="DF18" i="55" s="1"/>
  <c r="DG18" i="55" s="1"/>
  <c r="DH18" i="55" s="1"/>
  <c r="DI18" i="55" s="1"/>
  <c r="DJ18" i="55" s="1"/>
  <c r="DK18" i="55" s="1"/>
  <c r="DL18" i="55" s="1"/>
  <c r="DM18" i="55" s="1"/>
  <c r="DN18" i="55" s="1"/>
  <c r="DO18" i="55" s="1"/>
  <c r="DP18" i="55" s="1"/>
  <c r="DQ18" i="55" s="1"/>
  <c r="DR18" i="55" s="1"/>
  <c r="DS18" i="55" s="1"/>
  <c r="DT18" i="55" s="1"/>
  <c r="DU18" i="55" s="1"/>
  <c r="DV18" i="55" s="1"/>
  <c r="DW18" i="55" s="1"/>
  <c r="DX18" i="55" s="1"/>
  <c r="DY18" i="55" s="1"/>
  <c r="DZ18" i="55" s="1"/>
  <c r="EA18" i="55" s="1"/>
  <c r="EB18" i="55" s="1"/>
  <c r="EC18" i="55" s="1"/>
  <c r="DA24" i="55"/>
  <c r="DB24" i="55" s="1"/>
  <c r="DC24" i="55" s="1"/>
  <c r="DD24" i="55" s="1"/>
  <c r="DE24" i="55" s="1"/>
  <c r="DF24" i="55" s="1"/>
  <c r="DG24" i="55" s="1"/>
  <c r="DH24" i="55" s="1"/>
  <c r="DI24" i="55" s="1"/>
  <c r="DJ24" i="55" s="1"/>
  <c r="DK24" i="55" s="1"/>
  <c r="DL24" i="55" s="1"/>
  <c r="DM24" i="55" s="1"/>
  <c r="DN24" i="55" s="1"/>
  <c r="DO24" i="55" s="1"/>
  <c r="DP24" i="55" s="1"/>
  <c r="DQ24" i="55" s="1"/>
  <c r="DR24" i="55" s="1"/>
  <c r="DS24" i="55" s="1"/>
  <c r="DT24" i="55" s="1"/>
  <c r="DU24" i="55" s="1"/>
  <c r="DV24" i="55" s="1"/>
  <c r="DW24" i="55" s="1"/>
  <c r="DX24" i="55" s="1"/>
  <c r="DY24" i="55" s="1"/>
  <c r="DZ24" i="55" s="1"/>
  <c r="EA24" i="55" s="1"/>
  <c r="EB24" i="55" s="1"/>
  <c r="EC24" i="55" s="1"/>
  <c r="CV5" i="54"/>
  <c r="CW5" i="54" s="1"/>
  <c r="CX5" i="54" s="1"/>
  <c r="CY5" i="54" s="1"/>
  <c r="CZ5" i="54" s="1"/>
  <c r="DA5" i="54" s="1"/>
  <c r="DB5" i="54" s="1"/>
  <c r="DC5" i="54" s="1"/>
  <c r="DD5" i="54" s="1"/>
  <c r="DE5" i="54" s="1"/>
  <c r="DF5" i="54" s="1"/>
  <c r="DG5" i="54" s="1"/>
  <c r="DH5" i="54" s="1"/>
  <c r="DI5" i="54" s="1"/>
  <c r="DJ5" i="54" s="1"/>
  <c r="DK5" i="54" s="1"/>
  <c r="DL5" i="54" s="1"/>
  <c r="DM5" i="54" s="1"/>
  <c r="DN5" i="54" s="1"/>
  <c r="DO5" i="54" s="1"/>
  <c r="DP5" i="54" s="1"/>
  <c r="DQ5" i="54" s="1"/>
  <c r="DR5" i="54" s="1"/>
  <c r="DS5" i="54" s="1"/>
  <c r="DT5" i="54" s="1"/>
  <c r="DU5" i="54" s="1"/>
  <c r="DV5" i="54" s="1"/>
  <c r="DW5" i="54" s="1"/>
  <c r="DX5" i="54" s="1"/>
  <c r="CV15" i="54"/>
  <c r="CW15" i="54" s="1"/>
  <c r="CX15" i="54" s="1"/>
  <c r="CY15" i="54" s="1"/>
  <c r="CZ15" i="54" s="1"/>
  <c r="DA15" i="54" s="1"/>
  <c r="DB15" i="54" s="1"/>
  <c r="DC15" i="54" s="1"/>
  <c r="DD15" i="54" s="1"/>
  <c r="DE15" i="54" s="1"/>
  <c r="DF15" i="54" s="1"/>
  <c r="DG15" i="54" s="1"/>
  <c r="DH15" i="54" s="1"/>
  <c r="DI15" i="54" s="1"/>
  <c r="DJ15" i="54" s="1"/>
  <c r="DK15" i="54" s="1"/>
  <c r="DL15" i="54" s="1"/>
  <c r="DM15" i="54" s="1"/>
  <c r="DN15" i="54" s="1"/>
  <c r="DO15" i="54" s="1"/>
  <c r="DP15" i="54" s="1"/>
  <c r="DQ15" i="54" s="1"/>
  <c r="DR15" i="54" s="1"/>
  <c r="DS15" i="54" s="1"/>
  <c r="DT15" i="54" s="1"/>
  <c r="DU15" i="54" s="1"/>
  <c r="DV15" i="54" s="1"/>
  <c r="DW15" i="54" s="1"/>
  <c r="DX15" i="54" s="1"/>
  <c r="CV24" i="54"/>
  <c r="CW24" i="54" s="1"/>
  <c r="CX24" i="54" s="1"/>
  <c r="CY24" i="54" s="1"/>
  <c r="CZ24" i="54" s="1"/>
  <c r="DA24" i="54" s="1"/>
  <c r="DB24" i="54" s="1"/>
  <c r="DC24" i="54" s="1"/>
  <c r="DD24" i="54" s="1"/>
  <c r="DE24" i="54" s="1"/>
  <c r="DF24" i="54" s="1"/>
  <c r="DG24" i="54" s="1"/>
  <c r="DH24" i="54" s="1"/>
  <c r="DI24" i="54" s="1"/>
  <c r="DJ24" i="54" s="1"/>
  <c r="DK24" i="54" s="1"/>
  <c r="DL24" i="54" s="1"/>
  <c r="DM24" i="54" s="1"/>
  <c r="DN24" i="54" s="1"/>
  <c r="DO24" i="54" s="1"/>
  <c r="DP24" i="54" s="1"/>
  <c r="DQ24" i="54" s="1"/>
  <c r="DR24" i="54" s="1"/>
  <c r="DS24" i="54" s="1"/>
  <c r="DT24" i="54" s="1"/>
  <c r="DU24" i="54" s="1"/>
  <c r="DV24" i="54" s="1"/>
  <c r="DW24" i="54" s="1"/>
  <c r="DX24" i="54" s="1"/>
  <c r="CV12" i="54"/>
  <c r="CW12" i="54" s="1"/>
  <c r="CX12" i="54" s="1"/>
  <c r="CY12" i="54" s="1"/>
  <c r="CZ12" i="54" s="1"/>
  <c r="DA12" i="54" s="1"/>
  <c r="DB12" i="54" s="1"/>
  <c r="DC12" i="54" s="1"/>
  <c r="DD12" i="54" s="1"/>
  <c r="DE12" i="54" s="1"/>
  <c r="DF12" i="54" s="1"/>
  <c r="DG12" i="54" s="1"/>
  <c r="DH12" i="54" s="1"/>
  <c r="DI12" i="54" s="1"/>
  <c r="DJ12" i="54" s="1"/>
  <c r="DK12" i="54" s="1"/>
  <c r="DL12" i="54" s="1"/>
  <c r="DM12" i="54" s="1"/>
  <c r="DN12" i="54" s="1"/>
  <c r="DO12" i="54" s="1"/>
  <c r="DP12" i="54" s="1"/>
  <c r="DQ12" i="54" s="1"/>
  <c r="DR12" i="54" s="1"/>
  <c r="DS12" i="54" s="1"/>
  <c r="DT12" i="54" s="1"/>
  <c r="DU12" i="54" s="1"/>
  <c r="DV12" i="54" s="1"/>
  <c r="DW12" i="54" s="1"/>
  <c r="DX12" i="54" s="1"/>
  <c r="G3" i="54"/>
  <c r="CV23" i="54"/>
  <c r="CW23" i="54" s="1"/>
  <c r="CX23" i="54" s="1"/>
  <c r="CY23" i="54" s="1"/>
  <c r="CZ23" i="54" s="1"/>
  <c r="DA23" i="54" s="1"/>
  <c r="DB23" i="54" s="1"/>
  <c r="DC23" i="54" s="1"/>
  <c r="DD23" i="54" s="1"/>
  <c r="DE23" i="54" s="1"/>
  <c r="DF23" i="54" s="1"/>
  <c r="DG23" i="54" s="1"/>
  <c r="DH23" i="54" s="1"/>
  <c r="DI23" i="54" s="1"/>
  <c r="DJ23" i="54" s="1"/>
  <c r="DK23" i="54" s="1"/>
  <c r="DL23" i="54" s="1"/>
  <c r="DM23" i="54" s="1"/>
  <c r="DN23" i="54" s="1"/>
  <c r="DO23" i="54" s="1"/>
  <c r="DP23" i="54" s="1"/>
  <c r="DQ23" i="54" s="1"/>
  <c r="DR23" i="54" s="1"/>
  <c r="DS23" i="54" s="1"/>
  <c r="DT23" i="54" s="1"/>
  <c r="DU23" i="54" s="1"/>
  <c r="DV23" i="54" s="1"/>
  <c r="DW23" i="54" s="1"/>
  <c r="DX23" i="54" s="1"/>
  <c r="CV11" i="54"/>
  <c r="CW11" i="54" s="1"/>
  <c r="CX11" i="54" s="1"/>
  <c r="CY11" i="54" s="1"/>
  <c r="CZ11" i="54" s="1"/>
  <c r="DA11" i="54" s="1"/>
  <c r="DB11" i="54" s="1"/>
  <c r="DC11" i="54" s="1"/>
  <c r="DD11" i="54" s="1"/>
  <c r="DE11" i="54" s="1"/>
  <c r="DF11" i="54" s="1"/>
  <c r="DG11" i="54" s="1"/>
  <c r="DH11" i="54" s="1"/>
  <c r="DI11" i="54" s="1"/>
  <c r="DJ11" i="54" s="1"/>
  <c r="DK11" i="54" s="1"/>
  <c r="DL11" i="54" s="1"/>
  <c r="DM11" i="54" s="1"/>
  <c r="DN11" i="54" s="1"/>
  <c r="DO11" i="54" s="1"/>
  <c r="DP11" i="54" s="1"/>
  <c r="DQ11" i="54" s="1"/>
  <c r="DR11" i="54" s="1"/>
  <c r="DS11" i="54" s="1"/>
  <c r="DT11" i="54" s="1"/>
  <c r="DU11" i="54" s="1"/>
  <c r="DV11" i="54" s="1"/>
  <c r="DW11" i="54" s="1"/>
  <c r="DX11" i="54" s="1"/>
  <c r="CV20" i="54"/>
  <c r="CW20" i="54" s="1"/>
  <c r="CX20" i="54" s="1"/>
  <c r="CY20" i="54" s="1"/>
  <c r="CZ20" i="54" s="1"/>
  <c r="DA20" i="54" s="1"/>
  <c r="DB20" i="54" s="1"/>
  <c r="DC20" i="54" s="1"/>
  <c r="DD20" i="54" s="1"/>
  <c r="DE20" i="54" s="1"/>
  <c r="DF20" i="54" s="1"/>
  <c r="DG20" i="54" s="1"/>
  <c r="DH20" i="54" s="1"/>
  <c r="DI20" i="54" s="1"/>
  <c r="DJ20" i="54" s="1"/>
  <c r="DK20" i="54" s="1"/>
  <c r="DL20" i="54" s="1"/>
  <c r="DM20" i="54" s="1"/>
  <c r="DN20" i="54" s="1"/>
  <c r="DO20" i="54" s="1"/>
  <c r="DP20" i="54" s="1"/>
  <c r="DQ20" i="54" s="1"/>
  <c r="DR20" i="54" s="1"/>
  <c r="DS20" i="54" s="1"/>
  <c r="DT20" i="54" s="1"/>
  <c r="DU20" i="54" s="1"/>
  <c r="DV20" i="54" s="1"/>
  <c r="DW20" i="54" s="1"/>
  <c r="DX20" i="54" s="1"/>
  <c r="CV8" i="54"/>
  <c r="CW8" i="54" s="1"/>
  <c r="CX8" i="54" s="1"/>
  <c r="CY8" i="54" s="1"/>
  <c r="CZ8" i="54" s="1"/>
  <c r="DA8" i="54" s="1"/>
  <c r="DB8" i="54" s="1"/>
  <c r="DC8" i="54" s="1"/>
  <c r="DD8" i="54" s="1"/>
  <c r="DE8" i="54" s="1"/>
  <c r="DF8" i="54" s="1"/>
  <c r="DG8" i="54" s="1"/>
  <c r="DH8" i="54" s="1"/>
  <c r="DI8" i="54" s="1"/>
  <c r="DJ8" i="54" s="1"/>
  <c r="DK8" i="54" s="1"/>
  <c r="DL8" i="54" s="1"/>
  <c r="DM8" i="54" s="1"/>
  <c r="DN8" i="54" s="1"/>
  <c r="DO8" i="54" s="1"/>
  <c r="DP8" i="54" s="1"/>
  <c r="DQ8" i="54" s="1"/>
  <c r="DR8" i="54" s="1"/>
  <c r="DS8" i="54" s="1"/>
  <c r="DT8" i="54" s="1"/>
  <c r="DU8" i="54" s="1"/>
  <c r="DV8" i="54" s="1"/>
  <c r="DW8" i="54" s="1"/>
  <c r="DX8" i="54" s="1"/>
  <c r="CV16" i="54"/>
  <c r="CW16" i="54" s="1"/>
  <c r="CX16" i="54" s="1"/>
  <c r="CY16" i="54" s="1"/>
  <c r="CZ16" i="54" s="1"/>
  <c r="DA16" i="54" s="1"/>
  <c r="DB16" i="54" s="1"/>
  <c r="DC16" i="54" s="1"/>
  <c r="DD16" i="54" s="1"/>
  <c r="DE16" i="54" s="1"/>
  <c r="DF16" i="54" s="1"/>
  <c r="DG16" i="54" s="1"/>
  <c r="DH16" i="54" s="1"/>
  <c r="DI16" i="54" s="1"/>
  <c r="DJ16" i="54" s="1"/>
  <c r="DK16" i="54" s="1"/>
  <c r="DL16" i="54" s="1"/>
  <c r="DM16" i="54" s="1"/>
  <c r="DN16" i="54" s="1"/>
  <c r="DO16" i="54" s="1"/>
  <c r="DP16" i="54" s="1"/>
  <c r="DQ16" i="54" s="1"/>
  <c r="DR16" i="54" s="1"/>
  <c r="DS16" i="54" s="1"/>
  <c r="DT16" i="54" s="1"/>
  <c r="DU16" i="54" s="1"/>
  <c r="DV16" i="54" s="1"/>
  <c r="DW16" i="54" s="1"/>
  <c r="DX16" i="54" s="1"/>
  <c r="CV4" i="54"/>
  <c r="CW4" i="54" s="1"/>
  <c r="CX4" i="54" s="1"/>
  <c r="CY4" i="54" s="1"/>
  <c r="CZ4" i="54" s="1"/>
  <c r="DA4" i="54" s="1"/>
  <c r="DB4" i="54" s="1"/>
  <c r="DC4" i="54" s="1"/>
  <c r="DD4" i="54" s="1"/>
  <c r="DE4" i="54" s="1"/>
  <c r="DF4" i="54" s="1"/>
  <c r="DG4" i="54" s="1"/>
  <c r="DH4" i="54" s="1"/>
  <c r="DI4" i="54" s="1"/>
  <c r="DJ4" i="54" s="1"/>
  <c r="DK4" i="54" s="1"/>
  <c r="DL4" i="54" s="1"/>
  <c r="DM4" i="54" s="1"/>
  <c r="DN4" i="54" s="1"/>
  <c r="DO4" i="54" s="1"/>
  <c r="DP4" i="54" s="1"/>
  <c r="DQ4" i="54" s="1"/>
  <c r="DR4" i="54" s="1"/>
  <c r="DS4" i="54" s="1"/>
  <c r="DT4" i="54" s="1"/>
  <c r="DU4" i="54" s="1"/>
  <c r="DV4" i="54" s="1"/>
  <c r="DW4" i="54" s="1"/>
  <c r="DX4" i="54" s="1"/>
  <c r="DA5" i="55"/>
  <c r="DB5" i="55" s="1"/>
  <c r="DC5" i="55" s="1"/>
  <c r="DD5" i="55" s="1"/>
  <c r="DE5" i="55" s="1"/>
  <c r="DF5" i="55" s="1"/>
  <c r="DG5" i="55" s="1"/>
  <c r="DH5" i="55" s="1"/>
  <c r="DI5" i="55" s="1"/>
  <c r="DJ5" i="55" s="1"/>
  <c r="DK5" i="55" s="1"/>
  <c r="DL5" i="55" s="1"/>
  <c r="DM5" i="55" s="1"/>
  <c r="DN5" i="55" s="1"/>
  <c r="DO5" i="55" s="1"/>
  <c r="DP5" i="55" s="1"/>
  <c r="DQ5" i="55" s="1"/>
  <c r="DR5" i="55" s="1"/>
  <c r="DS5" i="55" s="1"/>
  <c r="DT5" i="55" s="1"/>
  <c r="DU5" i="55" s="1"/>
  <c r="DV5" i="55" s="1"/>
  <c r="DW5" i="55" s="1"/>
  <c r="DX5" i="55" s="1"/>
  <c r="DY5" i="55" s="1"/>
  <c r="DZ5" i="55" s="1"/>
  <c r="EA5" i="55" s="1"/>
  <c r="EB5" i="55" s="1"/>
  <c r="EC5" i="55" s="1"/>
  <c r="DA11" i="55"/>
  <c r="DB11" i="55" s="1"/>
  <c r="DC11" i="55" s="1"/>
  <c r="DD11" i="55" s="1"/>
  <c r="DE11" i="55" s="1"/>
  <c r="DF11" i="55" s="1"/>
  <c r="DG11" i="55" s="1"/>
  <c r="DH11" i="55" s="1"/>
  <c r="DI11" i="55" s="1"/>
  <c r="DJ11" i="55" s="1"/>
  <c r="DK11" i="55" s="1"/>
  <c r="DL11" i="55" s="1"/>
  <c r="DM11" i="55" s="1"/>
  <c r="DN11" i="55" s="1"/>
  <c r="DO11" i="55" s="1"/>
  <c r="DP11" i="55" s="1"/>
  <c r="DQ11" i="55" s="1"/>
  <c r="DR11" i="55" s="1"/>
  <c r="DS11" i="55" s="1"/>
  <c r="DT11" i="55" s="1"/>
  <c r="DU11" i="55" s="1"/>
  <c r="DV11" i="55" s="1"/>
  <c r="DW11" i="55" s="1"/>
  <c r="DX11" i="55" s="1"/>
  <c r="DY11" i="55" s="1"/>
  <c r="DZ11" i="55" s="1"/>
  <c r="EA11" i="55" s="1"/>
  <c r="EB11" i="55" s="1"/>
  <c r="EC11" i="55" s="1"/>
  <c r="DA17" i="55"/>
  <c r="DB17" i="55" s="1"/>
  <c r="DC17" i="55" s="1"/>
  <c r="DD17" i="55" s="1"/>
  <c r="DE17" i="55" s="1"/>
  <c r="DF17" i="55" s="1"/>
  <c r="DG17" i="55" s="1"/>
  <c r="DH17" i="55" s="1"/>
  <c r="DI17" i="55" s="1"/>
  <c r="DJ17" i="55" s="1"/>
  <c r="DK17" i="55" s="1"/>
  <c r="DL17" i="55" s="1"/>
  <c r="DM17" i="55" s="1"/>
  <c r="DN17" i="55" s="1"/>
  <c r="DO17" i="55" s="1"/>
  <c r="DP17" i="55" s="1"/>
  <c r="DQ17" i="55" s="1"/>
  <c r="DR17" i="55" s="1"/>
  <c r="DS17" i="55" s="1"/>
  <c r="DT17" i="55" s="1"/>
  <c r="DU17" i="55" s="1"/>
  <c r="DV17" i="55" s="1"/>
  <c r="DW17" i="55" s="1"/>
  <c r="DX17" i="55" s="1"/>
  <c r="DY17" i="55" s="1"/>
  <c r="DZ17" i="55" s="1"/>
  <c r="EA17" i="55" s="1"/>
  <c r="EB17" i="55" s="1"/>
  <c r="EC17" i="55" s="1"/>
  <c r="DA23" i="55"/>
  <c r="DB23" i="55" s="1"/>
  <c r="DC23" i="55" s="1"/>
  <c r="DD23" i="55" s="1"/>
  <c r="DE23" i="55" s="1"/>
  <c r="DF23" i="55" s="1"/>
  <c r="DG23" i="55" s="1"/>
  <c r="DH23" i="55" s="1"/>
  <c r="DI23" i="55" s="1"/>
  <c r="DJ23" i="55" s="1"/>
  <c r="DK23" i="55" s="1"/>
  <c r="DL23" i="55" s="1"/>
  <c r="DM23" i="55" s="1"/>
  <c r="DN23" i="55" s="1"/>
  <c r="DO23" i="55" s="1"/>
  <c r="DP23" i="55" s="1"/>
  <c r="DQ23" i="55" s="1"/>
  <c r="DR23" i="55" s="1"/>
  <c r="DS23" i="55" s="1"/>
  <c r="DT23" i="55" s="1"/>
  <c r="DU23" i="55" s="1"/>
  <c r="DV23" i="55" s="1"/>
  <c r="DW23" i="55" s="1"/>
  <c r="DX23" i="55" s="1"/>
  <c r="DY23" i="55" s="1"/>
  <c r="DZ23" i="55" s="1"/>
  <c r="EA23" i="55" s="1"/>
  <c r="EB23" i="55" s="1"/>
  <c r="EC23" i="55" s="1"/>
  <c r="DA3" i="55"/>
  <c r="DB3" i="55" s="1"/>
  <c r="DC3" i="55" s="1"/>
  <c r="DD3" i="55" s="1"/>
  <c r="DE3" i="55" s="1"/>
  <c r="DF3" i="55" s="1"/>
  <c r="DG3" i="55" s="1"/>
  <c r="DH3" i="55" s="1"/>
  <c r="DI3" i="55" s="1"/>
  <c r="DJ3" i="55" s="1"/>
  <c r="DK3" i="55" s="1"/>
  <c r="DL3" i="55" s="1"/>
  <c r="DM3" i="55" s="1"/>
  <c r="DN3" i="55" s="1"/>
  <c r="DO3" i="55" s="1"/>
  <c r="DP3" i="55" s="1"/>
  <c r="DQ3" i="55" s="1"/>
  <c r="DR3" i="55" s="1"/>
  <c r="DS3" i="55" s="1"/>
  <c r="DT3" i="55" s="1"/>
  <c r="DU3" i="55" s="1"/>
  <c r="DV3" i="55" s="1"/>
  <c r="DW3" i="55" s="1"/>
  <c r="DX3" i="55" s="1"/>
  <c r="DY3" i="55" s="1"/>
  <c r="DZ3" i="55" s="1"/>
  <c r="EA3" i="55" s="1"/>
  <c r="EB3" i="55" s="1"/>
  <c r="EC3" i="55" s="1"/>
  <c r="DA9" i="55"/>
  <c r="DB9" i="55" s="1"/>
  <c r="DC9" i="55" s="1"/>
  <c r="DD9" i="55" s="1"/>
  <c r="DE9" i="55" s="1"/>
  <c r="DF9" i="55" s="1"/>
  <c r="DG9" i="55" s="1"/>
  <c r="DH9" i="55" s="1"/>
  <c r="DI9" i="55" s="1"/>
  <c r="DJ9" i="55" s="1"/>
  <c r="DK9" i="55" s="1"/>
  <c r="DL9" i="55" s="1"/>
  <c r="DM9" i="55" s="1"/>
  <c r="DN9" i="55" s="1"/>
  <c r="DO9" i="55" s="1"/>
  <c r="DP9" i="55" s="1"/>
  <c r="DQ9" i="55" s="1"/>
  <c r="DR9" i="55" s="1"/>
  <c r="DS9" i="55" s="1"/>
  <c r="DT9" i="55" s="1"/>
  <c r="DU9" i="55" s="1"/>
  <c r="DV9" i="55" s="1"/>
  <c r="DW9" i="55" s="1"/>
  <c r="DX9" i="55" s="1"/>
  <c r="DY9" i="55" s="1"/>
  <c r="DZ9" i="55" s="1"/>
  <c r="EA9" i="55" s="1"/>
  <c r="EB9" i="55" s="1"/>
  <c r="EC9" i="55" s="1"/>
  <c r="DA15" i="55"/>
  <c r="DB15" i="55" s="1"/>
  <c r="DC15" i="55" s="1"/>
  <c r="DD15" i="55" s="1"/>
  <c r="DE15" i="55" s="1"/>
  <c r="DF15" i="55" s="1"/>
  <c r="DG15" i="55" s="1"/>
  <c r="DH15" i="55" s="1"/>
  <c r="DI15" i="55" s="1"/>
  <c r="DJ15" i="55" s="1"/>
  <c r="DK15" i="55" s="1"/>
  <c r="DL15" i="55" s="1"/>
  <c r="DM15" i="55" s="1"/>
  <c r="DN15" i="55" s="1"/>
  <c r="DO15" i="55" s="1"/>
  <c r="DP15" i="55" s="1"/>
  <c r="DQ15" i="55" s="1"/>
  <c r="DR15" i="55" s="1"/>
  <c r="DS15" i="55" s="1"/>
  <c r="DT15" i="55" s="1"/>
  <c r="DU15" i="55" s="1"/>
  <c r="DV15" i="55" s="1"/>
  <c r="DW15" i="55" s="1"/>
  <c r="DX15" i="55" s="1"/>
  <c r="DY15" i="55" s="1"/>
  <c r="DZ15" i="55" s="1"/>
  <c r="EA15" i="55" s="1"/>
  <c r="EB15" i="55" s="1"/>
  <c r="EC15" i="55" s="1"/>
  <c r="DA21" i="55"/>
  <c r="DB21" i="55" s="1"/>
  <c r="DC21" i="55" s="1"/>
  <c r="DD21" i="55" s="1"/>
  <c r="DE21" i="55" s="1"/>
  <c r="DF21" i="55" s="1"/>
  <c r="DG21" i="55" s="1"/>
  <c r="DH21" i="55" s="1"/>
  <c r="DI21" i="55" s="1"/>
  <c r="DJ21" i="55" s="1"/>
  <c r="DK21" i="55" s="1"/>
  <c r="DL21" i="55" s="1"/>
  <c r="DM21" i="55" s="1"/>
  <c r="DN21" i="55" s="1"/>
  <c r="DO21" i="55" s="1"/>
  <c r="DP21" i="55" s="1"/>
  <c r="DQ21" i="55" s="1"/>
  <c r="DR21" i="55" s="1"/>
  <c r="DS21" i="55" s="1"/>
  <c r="DT21" i="55" s="1"/>
  <c r="DU21" i="55" s="1"/>
  <c r="DV21" i="55" s="1"/>
  <c r="DW21" i="55" s="1"/>
  <c r="DX21" i="55" s="1"/>
  <c r="DY21" i="55" s="1"/>
  <c r="DZ21" i="55" s="1"/>
  <c r="EA21" i="55" s="1"/>
  <c r="EB21" i="55" s="1"/>
  <c r="EC21" i="55" s="1"/>
  <c r="DA7" i="55"/>
  <c r="DB7" i="55" s="1"/>
  <c r="DC7" i="55" s="1"/>
  <c r="DD7" i="55" s="1"/>
  <c r="DE7" i="55" s="1"/>
  <c r="DF7" i="55" s="1"/>
  <c r="DG7" i="55" s="1"/>
  <c r="DH7" i="55" s="1"/>
  <c r="DI7" i="55" s="1"/>
  <c r="DJ7" i="55" s="1"/>
  <c r="DK7" i="55" s="1"/>
  <c r="DL7" i="55" s="1"/>
  <c r="DM7" i="55" s="1"/>
  <c r="DN7" i="55" s="1"/>
  <c r="DO7" i="55" s="1"/>
  <c r="DP7" i="55" s="1"/>
  <c r="DQ7" i="55" s="1"/>
  <c r="DR7" i="55" s="1"/>
  <c r="DS7" i="55" s="1"/>
  <c r="DT7" i="55" s="1"/>
  <c r="DU7" i="55" s="1"/>
  <c r="DV7" i="55" s="1"/>
  <c r="DW7" i="55" s="1"/>
  <c r="DX7" i="55" s="1"/>
  <c r="DY7" i="55" s="1"/>
  <c r="DZ7" i="55" s="1"/>
  <c r="EA7" i="55" s="1"/>
  <c r="EB7" i="55" s="1"/>
  <c r="EC7" i="55" s="1"/>
  <c r="DA13" i="55"/>
  <c r="DB13" i="55" s="1"/>
  <c r="DC13" i="55" s="1"/>
  <c r="DD13" i="55" s="1"/>
  <c r="DE13" i="55" s="1"/>
  <c r="DF13" i="55" s="1"/>
  <c r="DG13" i="55" s="1"/>
  <c r="DH13" i="55" s="1"/>
  <c r="DI13" i="55" s="1"/>
  <c r="DJ13" i="55" s="1"/>
  <c r="DK13" i="55" s="1"/>
  <c r="DL13" i="55" s="1"/>
  <c r="DM13" i="55" s="1"/>
  <c r="DN13" i="55" s="1"/>
  <c r="DO13" i="55" s="1"/>
  <c r="DP13" i="55" s="1"/>
  <c r="DQ13" i="55" s="1"/>
  <c r="DR13" i="55" s="1"/>
  <c r="DS13" i="55" s="1"/>
  <c r="DT13" i="55" s="1"/>
  <c r="DU13" i="55" s="1"/>
  <c r="DV13" i="55" s="1"/>
  <c r="DW13" i="55" s="1"/>
  <c r="DX13" i="55" s="1"/>
  <c r="DY13" i="55" s="1"/>
  <c r="DZ13" i="55" s="1"/>
  <c r="EA13" i="55" s="1"/>
  <c r="EB13" i="55" s="1"/>
  <c r="EC13" i="55" s="1"/>
  <c r="DA19" i="55"/>
  <c r="DB19" i="55" s="1"/>
  <c r="DC19" i="55" s="1"/>
  <c r="DD19" i="55" s="1"/>
  <c r="DE19" i="55" s="1"/>
  <c r="DF19" i="55" s="1"/>
  <c r="DG19" i="55" s="1"/>
  <c r="DH19" i="55" s="1"/>
  <c r="DI19" i="55" s="1"/>
  <c r="DJ19" i="55" s="1"/>
  <c r="DK19" i="55" s="1"/>
  <c r="DL19" i="55" s="1"/>
  <c r="DM19" i="55" s="1"/>
  <c r="DN19" i="55" s="1"/>
  <c r="DO19" i="55" s="1"/>
  <c r="DP19" i="55" s="1"/>
  <c r="DQ19" i="55" s="1"/>
  <c r="DR19" i="55" s="1"/>
  <c r="DS19" i="55" s="1"/>
  <c r="DT19" i="55" s="1"/>
  <c r="DU19" i="55" s="1"/>
  <c r="DV19" i="55" s="1"/>
  <c r="DW19" i="55" s="1"/>
  <c r="DX19" i="55" s="1"/>
  <c r="DY19" i="55" s="1"/>
  <c r="DZ19" i="55" s="1"/>
  <c r="EA19" i="55" s="1"/>
  <c r="EB19" i="55" s="1"/>
  <c r="EC19" i="55" s="1"/>
  <c r="BV14" i="58"/>
  <c r="BV19" i="58"/>
  <c r="BV8" i="58"/>
  <c r="BV5" i="58"/>
  <c r="BV21" i="58"/>
  <c r="BV6" i="58"/>
  <c r="BV18" i="58"/>
  <c r="BV24" i="58"/>
  <c r="BV9" i="58"/>
  <c r="BV3" i="58"/>
  <c r="BV22" i="58"/>
  <c r="BV16" i="58"/>
  <c r="BV13" i="58"/>
  <c r="BV11" i="58"/>
  <c r="BV4" i="58"/>
  <c r="BV7" i="58"/>
  <c r="BV10" i="58"/>
  <c r="BV20" i="58"/>
  <c r="BV23" i="58"/>
  <c r="BV17" i="58"/>
  <c r="BV15" i="58"/>
  <c r="BV12" i="58"/>
  <c r="BS8" i="57"/>
  <c r="BS18" i="57"/>
  <c r="BS11" i="57"/>
  <c r="BU7" i="57"/>
  <c r="BS9" i="57"/>
  <c r="BU14" i="57"/>
  <c r="BS22" i="57"/>
  <c r="BS3" i="57"/>
  <c r="BS15" i="57"/>
  <c r="BS19" i="57"/>
  <c r="BS12" i="57"/>
  <c r="BS6" i="57"/>
  <c r="BT4" i="57"/>
  <c r="BS13" i="57"/>
  <c r="BT10" i="57"/>
  <c r="BS20" i="57"/>
  <c r="BS23" i="57"/>
  <c r="BS21" i="57"/>
  <c r="BS24" i="57"/>
  <c r="BT4" i="56"/>
  <c r="BT6" i="56"/>
  <c r="BT15" i="56"/>
  <c r="BT17" i="56"/>
  <c r="BT13" i="56"/>
  <c r="BT19" i="56"/>
  <c r="BT20" i="56"/>
  <c r="BT9" i="56"/>
  <c r="BT10" i="56"/>
  <c r="BT23" i="56"/>
  <c r="BT24" i="56"/>
  <c r="BT22" i="56"/>
  <c r="BT11" i="56"/>
  <c r="BT16" i="56"/>
  <c r="BT8" i="56"/>
  <c r="BT3" i="56"/>
  <c r="BT5" i="56"/>
  <c r="BT14" i="56"/>
  <c r="BT21" i="56"/>
  <c r="BT7" i="56"/>
  <c r="BU4" i="56"/>
  <c r="BT18" i="56"/>
  <c r="BT12" i="56"/>
  <c r="BW14" i="58" l="1"/>
  <c r="BW19" i="58"/>
  <c r="BW7" i="58"/>
  <c r="BW16" i="58"/>
  <c r="BW6" i="58"/>
  <c r="BW23" i="58"/>
  <c r="BW4" i="58"/>
  <c r="BW22" i="58"/>
  <c r="BW24" i="58"/>
  <c r="BW21" i="58"/>
  <c r="BW5" i="58"/>
  <c r="BW17" i="58"/>
  <c r="BW12" i="58"/>
  <c r="BW20" i="58"/>
  <c r="BW11" i="58"/>
  <c r="BW3" i="58"/>
  <c r="BW18" i="58"/>
  <c r="BW15" i="58"/>
  <c r="BW10" i="58"/>
  <c r="BW13" i="58"/>
  <c r="BW9" i="58"/>
  <c r="BW8" i="58"/>
  <c r="BT23" i="57"/>
  <c r="BT13" i="57"/>
  <c r="BT18" i="57"/>
  <c r="BT12" i="57"/>
  <c r="BT22" i="57"/>
  <c r="BT20" i="57"/>
  <c r="BV14" i="57"/>
  <c r="BT11" i="57"/>
  <c r="BU4" i="57"/>
  <c r="BT19" i="57"/>
  <c r="BT3" i="57"/>
  <c r="BT24" i="57"/>
  <c r="BT8" i="57"/>
  <c r="BU10" i="57"/>
  <c r="BT15" i="57"/>
  <c r="BT9" i="57"/>
  <c r="BV7" i="57"/>
  <c r="BT21" i="57"/>
  <c r="BT6" i="57"/>
  <c r="BU6" i="56"/>
  <c r="BU11" i="56"/>
  <c r="BU5" i="56"/>
  <c r="BU12" i="56"/>
  <c r="BU21" i="56"/>
  <c r="BU23" i="56"/>
  <c r="BU13" i="56"/>
  <c r="BU15" i="56"/>
  <c r="BU18" i="56"/>
  <c r="BU3" i="56"/>
  <c r="BU10" i="56"/>
  <c r="BU17" i="56"/>
  <c r="BU14" i="56"/>
  <c r="BU22" i="56"/>
  <c r="BV4" i="56"/>
  <c r="BU8" i="56"/>
  <c r="BU9" i="56"/>
  <c r="BU19" i="56"/>
  <c r="BU7" i="56"/>
  <c r="BU16" i="56"/>
  <c r="BU24" i="56"/>
  <c r="BU20" i="56"/>
  <c r="BX14" i="58" l="1"/>
  <c r="BX19" i="58"/>
  <c r="BX9" i="58"/>
  <c r="BX18" i="58"/>
  <c r="BX12" i="58"/>
  <c r="BX24" i="58"/>
  <c r="BX6" i="58"/>
  <c r="BX13" i="58"/>
  <c r="BX3" i="58"/>
  <c r="BX17" i="58"/>
  <c r="BX22" i="58"/>
  <c r="BX8" i="58"/>
  <c r="BX10" i="58"/>
  <c r="BX11" i="58"/>
  <c r="BX5" i="58"/>
  <c r="BX4" i="58"/>
  <c r="BX16" i="58"/>
  <c r="BX15" i="58"/>
  <c r="BX20" i="58"/>
  <c r="BX21" i="58"/>
  <c r="BX23" i="58"/>
  <c r="BX7" i="58"/>
  <c r="BU12" i="57"/>
  <c r="BU9" i="57"/>
  <c r="BW14" i="57"/>
  <c r="BU8" i="57"/>
  <c r="BU19" i="57"/>
  <c r="BU20" i="57"/>
  <c r="BU18" i="57"/>
  <c r="BU3" i="57"/>
  <c r="BU6" i="57"/>
  <c r="BU15" i="57"/>
  <c r="BU21" i="57"/>
  <c r="BV4" i="57"/>
  <c r="BU13" i="57"/>
  <c r="BU24" i="57"/>
  <c r="BU11" i="57"/>
  <c r="BU23" i="57"/>
  <c r="BU22" i="57"/>
  <c r="BW7" i="57"/>
  <c r="BV10" i="57"/>
  <c r="BV6" i="56"/>
  <c r="BV16" i="56"/>
  <c r="BV22" i="56"/>
  <c r="BV15" i="56"/>
  <c r="BV12" i="56"/>
  <c r="BV5" i="56"/>
  <c r="BW4" i="56"/>
  <c r="BV14" i="56"/>
  <c r="BV3" i="56"/>
  <c r="BV18" i="56"/>
  <c r="BV23" i="56"/>
  <c r="BV13" i="56"/>
  <c r="BV20" i="56"/>
  <c r="BV9" i="56"/>
  <c r="BV17" i="56"/>
  <c r="BV11" i="56"/>
  <c r="BV7" i="56"/>
  <c r="BV21" i="56"/>
  <c r="BV24" i="56"/>
  <c r="BV19" i="56"/>
  <c r="BV8" i="56"/>
  <c r="BV10" i="56"/>
  <c r="BY14" i="58" l="1"/>
  <c r="BY19" i="58"/>
  <c r="BY16" i="58"/>
  <c r="BY17" i="58"/>
  <c r="BY24" i="58"/>
  <c r="BY21" i="58"/>
  <c r="BY20" i="58"/>
  <c r="BY4" i="58"/>
  <c r="BY8" i="58"/>
  <c r="BY3" i="58"/>
  <c r="BY12" i="58"/>
  <c r="BY7" i="58"/>
  <c r="BY15" i="58"/>
  <c r="BY5" i="58"/>
  <c r="BY13" i="58"/>
  <c r="BY18" i="58"/>
  <c r="BY10" i="58"/>
  <c r="BY23" i="58"/>
  <c r="BY11" i="58"/>
  <c r="BY22" i="58"/>
  <c r="BY6" i="58"/>
  <c r="BY9" i="58"/>
  <c r="BV3" i="57"/>
  <c r="BV23" i="57"/>
  <c r="BV13" i="57"/>
  <c r="BV21" i="57"/>
  <c r="BV18" i="57"/>
  <c r="BX14" i="57"/>
  <c r="BV8" i="57"/>
  <c r="BW10" i="57"/>
  <c r="BX7" i="57"/>
  <c r="BV11" i="57"/>
  <c r="BV15" i="57"/>
  <c r="BV20" i="57"/>
  <c r="BV9" i="57"/>
  <c r="BV19" i="57"/>
  <c r="BW4" i="57"/>
  <c r="BV6" i="57"/>
  <c r="BV24" i="57"/>
  <c r="BV22" i="57"/>
  <c r="BV12" i="57"/>
  <c r="AK12" i="53" s="1"/>
  <c r="BW6" i="56"/>
  <c r="BW20" i="56"/>
  <c r="BW23" i="56"/>
  <c r="BW8" i="56"/>
  <c r="BW21" i="56"/>
  <c r="BW19" i="56"/>
  <c r="BW13" i="56"/>
  <c r="BW16" i="56"/>
  <c r="BW17" i="56"/>
  <c r="BW14" i="56"/>
  <c r="BW5" i="56"/>
  <c r="BW11" i="56"/>
  <c r="BW22" i="56"/>
  <c r="BW24" i="56"/>
  <c r="BW18" i="56"/>
  <c r="BW9" i="56"/>
  <c r="BW12" i="56"/>
  <c r="BW10" i="56"/>
  <c r="BW7" i="56"/>
  <c r="BW3" i="56"/>
  <c r="BX4" i="56"/>
  <c r="BW15" i="56"/>
  <c r="F5" i="57"/>
  <c r="AD5" i="57" l="1"/>
  <c r="V5" i="57"/>
  <c r="N5" i="57"/>
  <c r="AC5" i="57"/>
  <c r="U5" i="57"/>
  <c r="M5" i="57"/>
  <c r="BU5" i="57" s="1"/>
  <c r="AJ5" i="57"/>
  <c r="AB5" i="57"/>
  <c r="T5" i="57"/>
  <c r="L5" i="57"/>
  <c r="BT5" i="57" s="1"/>
  <c r="AI5" i="57"/>
  <c r="AA5" i="57"/>
  <c r="S5" i="57"/>
  <c r="K5" i="57"/>
  <c r="BS5" i="57" s="1"/>
  <c r="AG5" i="57"/>
  <c r="Y5" i="57"/>
  <c r="Q5" i="57"/>
  <c r="I5" i="57"/>
  <c r="BQ5" i="57" s="1"/>
  <c r="R5" i="57"/>
  <c r="P5" i="57"/>
  <c r="AF5" i="57"/>
  <c r="AH5" i="57"/>
  <c r="O5" i="57"/>
  <c r="BW5" i="57" s="1"/>
  <c r="J5" i="57"/>
  <c r="BR5" i="57" s="1"/>
  <c r="AE5" i="57"/>
  <c r="H5" i="57"/>
  <c r="BP5" i="57" s="1"/>
  <c r="Z5" i="57"/>
  <c r="G5" i="57"/>
  <c r="X5" i="57"/>
  <c r="W5" i="57"/>
  <c r="BZ14" i="58"/>
  <c r="BZ19" i="58"/>
  <c r="BZ22" i="58"/>
  <c r="BZ10" i="58"/>
  <c r="BZ5" i="58"/>
  <c r="BZ3" i="58"/>
  <c r="BZ21" i="58"/>
  <c r="BZ11" i="58"/>
  <c r="BZ18" i="58"/>
  <c r="BZ15" i="58"/>
  <c r="BZ8" i="58"/>
  <c r="BZ24" i="58"/>
  <c r="BZ9" i="58"/>
  <c r="BZ13" i="58"/>
  <c r="BZ7" i="58"/>
  <c r="BZ4" i="58"/>
  <c r="BZ17" i="58"/>
  <c r="BZ16" i="58"/>
  <c r="BZ6" i="58"/>
  <c r="BZ23" i="58"/>
  <c r="BZ12" i="58"/>
  <c r="BZ20" i="58"/>
  <c r="BV5" i="57"/>
  <c r="BW24" i="57"/>
  <c r="BW9" i="57"/>
  <c r="BW11" i="57"/>
  <c r="BW8" i="57"/>
  <c r="BW13" i="57"/>
  <c r="BW6" i="57"/>
  <c r="BW20" i="57"/>
  <c r="BY7" i="57"/>
  <c r="BY14" i="57"/>
  <c r="BW23" i="57"/>
  <c r="BW12" i="57"/>
  <c r="BX4" i="57"/>
  <c r="BW15" i="57"/>
  <c r="BW18" i="57"/>
  <c r="BX10" i="57"/>
  <c r="BW21" i="57"/>
  <c r="BW22" i="57"/>
  <c r="BW19" i="57"/>
  <c r="BW3" i="57"/>
  <c r="BX6" i="56"/>
  <c r="BX3" i="56"/>
  <c r="BX22" i="56"/>
  <c r="BX16" i="56"/>
  <c r="BX17" i="56"/>
  <c r="BX7" i="56"/>
  <c r="BX12" i="56"/>
  <c r="BX18" i="56"/>
  <c r="BX23" i="56"/>
  <c r="BX11" i="56"/>
  <c r="BX24" i="56"/>
  <c r="BX5" i="56"/>
  <c r="BX19" i="56"/>
  <c r="BX8" i="56"/>
  <c r="BX13" i="56"/>
  <c r="BX15" i="56"/>
  <c r="BX10" i="56"/>
  <c r="BX9" i="56"/>
  <c r="BX20" i="56"/>
  <c r="BX21" i="56"/>
  <c r="BY4" i="56"/>
  <c r="BX14" i="56"/>
  <c r="CA14" i="58" l="1"/>
  <c r="CA19" i="58"/>
  <c r="CA17" i="58"/>
  <c r="CA15" i="58"/>
  <c r="CA3" i="58"/>
  <c r="CA9" i="58"/>
  <c r="CA23" i="58"/>
  <c r="CA4" i="58"/>
  <c r="CA18" i="58"/>
  <c r="CA5" i="58"/>
  <c r="CA20" i="58"/>
  <c r="CA6" i="58"/>
  <c r="CA7" i="58"/>
  <c r="CA24" i="58"/>
  <c r="CA11" i="58"/>
  <c r="CA10" i="58"/>
  <c r="CA12" i="58"/>
  <c r="CA16" i="58"/>
  <c r="CA13" i="58"/>
  <c r="CA8" i="58"/>
  <c r="CA21" i="58"/>
  <c r="CA22" i="58"/>
  <c r="BM5" i="57"/>
  <c r="AK5" i="53" s="1"/>
  <c r="BK5" i="57"/>
  <c r="AX5" i="57"/>
  <c r="AY5" i="57"/>
  <c r="BE5" i="57"/>
  <c r="BC5" i="57"/>
  <c r="AS5" i="57"/>
  <c r="BF5" i="57"/>
  <c r="BO5" i="57"/>
  <c r="AW5" i="57"/>
  <c r="AU5" i="57"/>
  <c r="BN5" i="57"/>
  <c r="BA5" i="57"/>
  <c r="AR5" i="57"/>
  <c r="AO5" i="57"/>
  <c r="AM5" i="57"/>
  <c r="AQ5" i="57"/>
  <c r="BL5" i="57"/>
  <c r="BJ5" i="57"/>
  <c r="BI5" i="57"/>
  <c r="BH5" i="57"/>
  <c r="BD5" i="57"/>
  <c r="BB5" i="57"/>
  <c r="AP5" i="57"/>
  <c r="AL5" i="57"/>
  <c r="AZ5" i="57"/>
  <c r="AV5" i="57"/>
  <c r="AT5" i="57"/>
  <c r="BG5" i="57"/>
  <c r="AN5" i="57"/>
  <c r="AK5" i="57"/>
  <c r="BY4" i="57"/>
  <c r="BZ7" i="57"/>
  <c r="BX8" i="57"/>
  <c r="BX12" i="57"/>
  <c r="BX22" i="57"/>
  <c r="BX18" i="57"/>
  <c r="BX20" i="57"/>
  <c r="BX11" i="57"/>
  <c r="BX3" i="57"/>
  <c r="BX21" i="57"/>
  <c r="BX23" i="57"/>
  <c r="BX6" i="57"/>
  <c r="BX9" i="57"/>
  <c r="BX19" i="57"/>
  <c r="BZ14" i="57"/>
  <c r="BX5" i="57"/>
  <c r="BY10" i="57"/>
  <c r="BX15" i="57"/>
  <c r="BX13" i="57"/>
  <c r="BX24" i="57"/>
  <c r="BY6" i="56"/>
  <c r="BY21" i="56"/>
  <c r="BY19" i="56"/>
  <c r="BY11" i="56"/>
  <c r="BY16" i="56"/>
  <c r="BY17" i="56"/>
  <c r="BY20" i="56"/>
  <c r="BY13" i="56"/>
  <c r="BY5" i="56"/>
  <c r="BY23" i="56"/>
  <c r="BY9" i="56"/>
  <c r="BY12" i="56"/>
  <c r="BY3" i="56"/>
  <c r="BY18" i="56"/>
  <c r="BY14" i="56"/>
  <c r="BY24" i="56"/>
  <c r="BY22" i="56"/>
  <c r="BY10" i="56"/>
  <c r="BY7" i="56"/>
  <c r="BZ4" i="56"/>
  <c r="BY15" i="56"/>
  <c r="BY8" i="56"/>
  <c r="CB14" i="58" l="1"/>
  <c r="CB19" i="58"/>
  <c r="CB8" i="58"/>
  <c r="CB10" i="58"/>
  <c r="CB6" i="58"/>
  <c r="CB4" i="58"/>
  <c r="CB15" i="58"/>
  <c r="CB20" i="58"/>
  <c r="CB13" i="58"/>
  <c r="CB11" i="58"/>
  <c r="CB23" i="58"/>
  <c r="CB22" i="58"/>
  <c r="CB16" i="58"/>
  <c r="CB24" i="58"/>
  <c r="CB5" i="58"/>
  <c r="CB9" i="58"/>
  <c r="CB17" i="58"/>
  <c r="CB21" i="58"/>
  <c r="CB12" i="58"/>
  <c r="CB7" i="58"/>
  <c r="CB18" i="58"/>
  <c r="CB3" i="58"/>
  <c r="BY15" i="57"/>
  <c r="BY19" i="57"/>
  <c r="BY20" i="57"/>
  <c r="BY8" i="57"/>
  <c r="CA7" i="57"/>
  <c r="BZ10" i="57"/>
  <c r="BY9" i="57"/>
  <c r="BY21" i="57"/>
  <c r="BY18" i="57"/>
  <c r="BY6" i="57"/>
  <c r="BY22" i="57"/>
  <c r="BY24" i="57"/>
  <c r="BY5" i="57"/>
  <c r="BY3" i="57"/>
  <c r="BZ4" i="57"/>
  <c r="BY13" i="57"/>
  <c r="CA14" i="57"/>
  <c r="BY23" i="57"/>
  <c r="BY11" i="57"/>
  <c r="BY12" i="57"/>
  <c r="BZ6" i="56"/>
  <c r="BZ14" i="56"/>
  <c r="BZ9" i="56"/>
  <c r="BZ15" i="56"/>
  <c r="CA4" i="56"/>
  <c r="BZ3" i="56"/>
  <c r="BZ5" i="56"/>
  <c r="BZ20" i="56"/>
  <c r="BZ21" i="56"/>
  <c r="BZ24" i="56"/>
  <c r="BZ23" i="56"/>
  <c r="BZ13" i="56"/>
  <c r="BZ19" i="56"/>
  <c r="BZ7" i="56"/>
  <c r="BZ22" i="56"/>
  <c r="BZ12" i="56"/>
  <c r="BZ16" i="56"/>
  <c r="BZ18" i="56"/>
  <c r="BZ10" i="56"/>
  <c r="BZ8" i="56"/>
  <c r="BZ17" i="56"/>
  <c r="BZ11" i="56"/>
  <c r="CC14" i="58" l="1"/>
  <c r="CC19" i="58"/>
  <c r="CC18" i="58"/>
  <c r="CC17" i="58"/>
  <c r="CC16" i="58"/>
  <c r="CC11" i="58"/>
  <c r="CC4" i="58"/>
  <c r="CC7" i="58"/>
  <c r="CC9" i="58"/>
  <c r="CC22" i="58"/>
  <c r="CC13" i="58"/>
  <c r="CC6" i="58"/>
  <c r="CC10" i="58"/>
  <c r="CC12" i="58"/>
  <c r="CC5" i="58"/>
  <c r="CC20" i="58"/>
  <c r="CC3" i="58"/>
  <c r="CC21" i="58"/>
  <c r="CC24" i="58"/>
  <c r="CC23" i="58"/>
  <c r="CC15" i="58"/>
  <c r="CC8" i="58"/>
  <c r="BZ5" i="57"/>
  <c r="BZ15" i="57"/>
  <c r="BZ11" i="57"/>
  <c r="CA4" i="57"/>
  <c r="BZ22" i="57"/>
  <c r="BZ9" i="57"/>
  <c r="BZ20" i="57"/>
  <c r="CA10" i="57"/>
  <c r="CB14" i="57"/>
  <c r="BZ18" i="57"/>
  <c r="BZ13" i="57"/>
  <c r="BZ23" i="57"/>
  <c r="BZ3" i="57"/>
  <c r="BZ6" i="57"/>
  <c r="BZ19" i="57"/>
  <c r="CB7" i="57"/>
  <c r="BZ12" i="57"/>
  <c r="BZ24" i="57"/>
  <c r="BZ21" i="57"/>
  <c r="BZ8" i="57"/>
  <c r="CA6" i="56"/>
  <c r="CA19" i="56"/>
  <c r="CA17" i="56"/>
  <c r="CA16" i="56"/>
  <c r="CA20" i="56"/>
  <c r="CA8" i="56"/>
  <c r="CA12" i="56"/>
  <c r="CA13" i="56"/>
  <c r="CA5" i="56"/>
  <c r="CA15" i="56"/>
  <c r="CA24" i="56"/>
  <c r="CA10" i="56"/>
  <c r="CA22" i="56"/>
  <c r="CA3" i="56"/>
  <c r="CA14" i="56"/>
  <c r="CA11" i="56"/>
  <c r="CA9" i="56"/>
  <c r="CA23" i="56"/>
  <c r="CA18" i="56"/>
  <c r="CA7" i="56"/>
  <c r="CA21" i="56"/>
  <c r="CB4" i="56"/>
  <c r="CD14" i="58" l="1"/>
  <c r="CD19" i="58"/>
  <c r="CD23" i="58"/>
  <c r="CD20" i="58"/>
  <c r="CD11" i="58"/>
  <c r="CD22" i="58"/>
  <c r="CD24" i="58"/>
  <c r="CD10" i="58"/>
  <c r="CD9" i="58"/>
  <c r="CD16" i="58"/>
  <c r="CD8" i="58"/>
  <c r="CD21" i="58"/>
  <c r="CD5" i="58"/>
  <c r="CD6" i="58"/>
  <c r="CD7" i="58"/>
  <c r="CD17" i="58"/>
  <c r="CD15" i="58"/>
  <c r="CD3" i="58"/>
  <c r="CD12" i="58"/>
  <c r="CD13" i="58"/>
  <c r="CD4" i="58"/>
  <c r="CD18" i="58"/>
  <c r="CA21" i="57"/>
  <c r="CA23" i="57"/>
  <c r="CB4" i="57"/>
  <c r="CA19" i="57"/>
  <c r="CA24" i="57"/>
  <c r="CA13" i="57"/>
  <c r="CA20" i="57"/>
  <c r="CA11" i="57"/>
  <c r="CA18" i="57"/>
  <c r="CA12" i="57"/>
  <c r="CA6" i="57"/>
  <c r="CA9" i="57"/>
  <c r="CA15" i="57"/>
  <c r="CB10" i="57"/>
  <c r="CA8" i="57"/>
  <c r="CC14" i="57"/>
  <c r="CC7" i="57"/>
  <c r="CA3" i="57"/>
  <c r="CA22" i="57"/>
  <c r="CA5" i="57"/>
  <c r="CB6" i="56"/>
  <c r="CB11" i="56"/>
  <c r="CB10" i="56"/>
  <c r="CB24" i="56"/>
  <c r="CB5" i="56"/>
  <c r="CB8" i="56"/>
  <c r="CB20" i="56"/>
  <c r="CB16" i="56"/>
  <c r="CB23" i="56"/>
  <c r="CB3" i="56"/>
  <c r="CB7" i="56"/>
  <c r="CC6" i="56"/>
  <c r="CB21" i="56"/>
  <c r="CB22" i="56"/>
  <c r="CB12" i="56"/>
  <c r="CB18" i="56"/>
  <c r="CB19" i="56"/>
  <c r="CB14" i="56"/>
  <c r="CB13" i="56"/>
  <c r="CC4" i="56"/>
  <c r="CB9" i="56"/>
  <c r="CB15" i="56"/>
  <c r="CB17" i="56"/>
  <c r="CE14" i="58" l="1"/>
  <c r="CE19" i="58"/>
  <c r="CE17" i="58"/>
  <c r="CE13" i="58"/>
  <c r="CE21" i="58"/>
  <c r="CE9" i="58"/>
  <c r="CE22" i="58"/>
  <c r="CE12" i="58"/>
  <c r="CE7" i="58"/>
  <c r="CE8" i="58"/>
  <c r="CE10" i="58"/>
  <c r="CE11" i="58"/>
  <c r="CE18" i="58"/>
  <c r="CE3" i="58"/>
  <c r="CE6" i="58"/>
  <c r="CE24" i="58"/>
  <c r="CE20" i="58"/>
  <c r="CE4" i="58"/>
  <c r="CE15" i="58"/>
  <c r="CE5" i="58"/>
  <c r="CE16" i="58"/>
  <c r="CE23" i="58"/>
  <c r="CC10" i="57"/>
  <c r="CB12" i="57"/>
  <c r="CB20" i="57"/>
  <c r="CB13" i="57"/>
  <c r="CD7" i="57"/>
  <c r="CB15" i="57"/>
  <c r="CB23" i="57"/>
  <c r="CC4" i="57"/>
  <c r="CB9" i="57"/>
  <c r="CB5" i="57"/>
  <c r="CD14" i="57"/>
  <c r="CB18" i="57"/>
  <c r="CB24" i="57"/>
  <c r="CB3" i="57"/>
  <c r="CB22" i="57"/>
  <c r="CB8" i="57"/>
  <c r="CB6" i="57"/>
  <c r="CB11" i="57"/>
  <c r="CB19" i="57"/>
  <c r="CB21" i="57"/>
  <c r="CC17" i="56"/>
  <c r="CC10" i="56"/>
  <c r="CC15" i="56"/>
  <c r="CC12" i="56"/>
  <c r="CC7" i="56"/>
  <c r="CC5" i="56"/>
  <c r="CC13" i="56"/>
  <c r="CC11" i="56"/>
  <c r="CC9" i="56"/>
  <c r="CC14" i="56"/>
  <c r="CC18" i="56"/>
  <c r="CC21" i="56"/>
  <c r="CC3" i="56"/>
  <c r="CC8" i="56"/>
  <c r="CC22" i="56"/>
  <c r="CC16" i="56"/>
  <c r="CD4" i="56"/>
  <c r="CC23" i="56"/>
  <c r="CC24" i="56"/>
  <c r="CC19" i="56"/>
  <c r="CD6" i="56"/>
  <c r="CC20" i="56"/>
  <c r="CF14" i="58" l="1"/>
  <c r="CF19" i="58"/>
  <c r="CF5" i="58"/>
  <c r="CF20" i="58"/>
  <c r="CF8" i="58"/>
  <c r="CF9" i="58"/>
  <c r="CF15" i="58"/>
  <c r="CF24" i="58"/>
  <c r="CF18" i="58"/>
  <c r="CF7" i="58"/>
  <c r="CF21" i="58"/>
  <c r="CF23" i="58"/>
  <c r="CF4" i="58"/>
  <c r="CF11" i="58"/>
  <c r="CF12" i="58"/>
  <c r="CF13" i="58"/>
  <c r="CF3" i="58"/>
  <c r="CF16" i="58"/>
  <c r="CF6" i="58"/>
  <c r="CF10" i="58"/>
  <c r="CF22" i="58"/>
  <c r="CF17" i="58"/>
  <c r="CC3" i="57"/>
  <c r="CC5" i="57"/>
  <c r="CC23" i="57"/>
  <c r="CC13" i="57"/>
  <c r="CC24" i="57"/>
  <c r="CC6" i="57"/>
  <c r="CC20" i="57"/>
  <c r="CC9" i="57"/>
  <c r="CC15" i="57"/>
  <c r="CC21" i="57"/>
  <c r="CC8" i="57"/>
  <c r="CC18" i="57"/>
  <c r="CC12" i="57"/>
  <c r="CD4" i="57"/>
  <c r="CC11" i="57"/>
  <c r="CC19" i="57"/>
  <c r="CC22" i="57"/>
  <c r="CE14" i="57"/>
  <c r="CE7" i="57"/>
  <c r="CD10" i="57"/>
  <c r="CD20" i="56"/>
  <c r="CD23" i="56"/>
  <c r="CD9" i="56"/>
  <c r="CD13" i="56"/>
  <c r="CD5" i="56"/>
  <c r="CD16" i="56"/>
  <c r="CD10" i="56"/>
  <c r="CD19" i="56"/>
  <c r="CD18" i="56"/>
  <c r="CD12" i="56"/>
  <c r="CE4" i="56"/>
  <c r="CD21" i="56"/>
  <c r="CD22" i="56"/>
  <c r="CD7" i="56"/>
  <c r="CD24" i="56"/>
  <c r="CD8" i="56"/>
  <c r="CD14" i="56"/>
  <c r="CD11" i="56"/>
  <c r="CD17" i="56"/>
  <c r="CE6" i="56"/>
  <c r="CD3" i="56"/>
  <c r="CD15" i="56"/>
  <c r="CG14" i="58" l="1"/>
  <c r="CG19" i="58"/>
  <c r="CG10" i="58"/>
  <c r="CG3" i="58"/>
  <c r="CG9" i="58"/>
  <c r="CG7" i="58"/>
  <c r="CG6" i="58"/>
  <c r="CG13" i="58"/>
  <c r="CG4" i="58"/>
  <c r="CG18" i="58"/>
  <c r="CG8" i="58"/>
  <c r="CG17" i="58"/>
  <c r="CG12" i="58"/>
  <c r="CG23" i="58"/>
  <c r="CG24" i="58"/>
  <c r="CG20" i="58"/>
  <c r="CG21" i="58"/>
  <c r="CG22" i="58"/>
  <c r="CG16" i="58"/>
  <c r="CG11" i="58"/>
  <c r="CG15" i="58"/>
  <c r="CG5" i="58"/>
  <c r="CF14" i="57"/>
  <c r="CE4" i="57"/>
  <c r="CD21" i="57"/>
  <c r="CD13" i="57"/>
  <c r="CD15" i="57"/>
  <c r="CD22" i="57"/>
  <c r="CD12" i="57"/>
  <c r="CD6" i="57"/>
  <c r="CD23" i="57"/>
  <c r="CE10" i="57"/>
  <c r="CD19" i="57"/>
  <c r="CD18" i="57"/>
  <c r="CD9" i="57"/>
  <c r="CD5" i="57"/>
  <c r="CF7" i="57"/>
  <c r="CD11" i="57"/>
  <c r="CD8" i="57"/>
  <c r="CD20" i="57"/>
  <c r="CD24" i="57"/>
  <c r="CD3" i="57"/>
  <c r="CE7" i="56"/>
  <c r="CE17" i="56"/>
  <c r="CE3" i="56"/>
  <c r="CE12" i="56"/>
  <c r="CE13" i="56"/>
  <c r="CE23" i="56"/>
  <c r="CE16" i="56"/>
  <c r="CE11" i="56"/>
  <c r="CE21" i="56"/>
  <c r="CE24" i="56"/>
  <c r="CE5" i="56"/>
  <c r="CE18" i="56"/>
  <c r="CE20" i="56"/>
  <c r="CE14" i="56"/>
  <c r="CE22" i="56"/>
  <c r="CF6" i="56"/>
  <c r="CF4" i="56"/>
  <c r="CE19" i="56"/>
  <c r="CE10" i="56"/>
  <c r="CE15" i="56"/>
  <c r="CE8" i="56"/>
  <c r="CE9" i="56"/>
  <c r="CH14" i="58" l="1"/>
  <c r="CH19" i="58"/>
  <c r="CH11" i="58"/>
  <c r="CH20" i="58"/>
  <c r="CH18" i="58"/>
  <c r="CH7" i="58"/>
  <c r="CH16" i="58"/>
  <c r="CH24" i="58"/>
  <c r="CH17" i="58"/>
  <c r="CH4" i="58"/>
  <c r="CH9" i="58"/>
  <c r="CH5" i="58"/>
  <c r="CH22" i="58"/>
  <c r="CH23" i="58"/>
  <c r="CH13" i="58"/>
  <c r="CH3" i="58"/>
  <c r="CH15" i="58"/>
  <c r="CH21" i="58"/>
  <c r="CH12" i="58"/>
  <c r="CH8" i="58"/>
  <c r="CH6" i="58"/>
  <c r="CH10" i="58"/>
  <c r="CE20" i="57"/>
  <c r="CE5" i="57"/>
  <c r="CE19" i="57"/>
  <c r="CE12" i="57"/>
  <c r="CF10" i="57"/>
  <c r="CE8" i="57"/>
  <c r="CE22" i="57"/>
  <c r="CE21" i="57"/>
  <c r="CF4" i="57"/>
  <c r="CE3" i="57"/>
  <c r="CE11" i="57"/>
  <c r="CE9" i="57"/>
  <c r="CE23" i="57"/>
  <c r="CE15" i="57"/>
  <c r="CE24" i="57"/>
  <c r="CG7" i="57"/>
  <c r="CE18" i="57"/>
  <c r="CE6" i="57"/>
  <c r="CE13" i="57"/>
  <c r="CG14" i="57"/>
  <c r="CF8" i="56"/>
  <c r="CF21" i="56"/>
  <c r="CF12" i="56"/>
  <c r="CF19" i="56"/>
  <c r="CF20" i="56"/>
  <c r="CF15" i="56"/>
  <c r="CF16" i="56"/>
  <c r="CF18" i="56"/>
  <c r="CF3" i="56"/>
  <c r="CF14" i="56"/>
  <c r="CF11" i="56"/>
  <c r="CF24" i="56"/>
  <c r="CF23" i="56"/>
  <c r="CF13" i="56"/>
  <c r="CF10" i="56"/>
  <c r="CG4" i="56"/>
  <c r="CF5" i="56"/>
  <c r="CF17" i="56"/>
  <c r="CF9" i="56"/>
  <c r="CG6" i="56"/>
  <c r="CF22" i="56"/>
  <c r="CF7" i="56"/>
  <c r="CI14" i="58" l="1"/>
  <c r="CI19" i="58"/>
  <c r="CI8" i="58"/>
  <c r="CI3" i="58"/>
  <c r="CI5" i="58"/>
  <c r="CI4" i="58"/>
  <c r="CI7" i="58"/>
  <c r="CI12" i="58"/>
  <c r="CI13" i="58"/>
  <c r="CI17" i="58"/>
  <c r="CI18" i="58"/>
  <c r="CI10" i="58"/>
  <c r="CI21" i="58"/>
  <c r="CI23" i="58"/>
  <c r="CI24" i="58"/>
  <c r="CI20" i="58"/>
  <c r="CI9" i="58"/>
  <c r="CI6" i="58"/>
  <c r="CI15" i="58"/>
  <c r="CI22" i="58"/>
  <c r="CI16" i="58"/>
  <c r="CI11" i="58"/>
  <c r="CF6" i="57"/>
  <c r="CF15" i="57"/>
  <c r="CF3" i="57"/>
  <c r="CF8" i="57"/>
  <c r="CF18" i="57"/>
  <c r="CF23" i="57"/>
  <c r="CG4" i="57"/>
  <c r="CG10" i="57"/>
  <c r="CF19" i="57"/>
  <c r="CH14" i="57"/>
  <c r="CF5" i="57"/>
  <c r="CH7" i="57"/>
  <c r="CF9" i="57"/>
  <c r="CF21" i="57"/>
  <c r="CF13" i="57"/>
  <c r="CF24" i="57"/>
  <c r="CF11" i="57"/>
  <c r="CF22" i="57"/>
  <c r="CF12" i="57"/>
  <c r="CF20" i="57"/>
  <c r="CG7" i="56"/>
  <c r="CG9" i="56"/>
  <c r="CH4" i="56"/>
  <c r="CG3" i="56"/>
  <c r="CG8" i="56"/>
  <c r="CG23" i="56"/>
  <c r="CG11" i="56"/>
  <c r="CG16" i="56"/>
  <c r="CG18" i="56"/>
  <c r="CG15" i="56"/>
  <c r="CG22" i="56"/>
  <c r="CG17" i="56"/>
  <c r="CG24" i="56"/>
  <c r="CG20" i="56"/>
  <c r="CG10" i="56"/>
  <c r="CG12" i="56"/>
  <c r="CH6" i="56"/>
  <c r="CG13" i="56"/>
  <c r="CG14" i="56"/>
  <c r="CG19" i="56"/>
  <c r="CG5" i="56"/>
  <c r="CG21" i="56"/>
  <c r="C121" i="12"/>
  <c r="CJ14" i="58" l="1"/>
  <c r="CJ19" i="58"/>
  <c r="CJ22" i="58"/>
  <c r="CJ10" i="58"/>
  <c r="CJ4" i="58"/>
  <c r="CJ15" i="58"/>
  <c r="CJ13" i="58"/>
  <c r="CJ24" i="58"/>
  <c r="CJ5" i="58"/>
  <c r="CJ6" i="58"/>
  <c r="CJ11" i="58"/>
  <c r="CJ23" i="58"/>
  <c r="CJ18" i="58"/>
  <c r="CJ12" i="58"/>
  <c r="CJ3" i="58"/>
  <c r="CJ20" i="58"/>
  <c r="CJ16" i="58"/>
  <c r="CJ9" i="58"/>
  <c r="CJ21" i="58"/>
  <c r="CJ17" i="58"/>
  <c r="CJ7" i="58"/>
  <c r="CJ8" i="58"/>
  <c r="CG5" i="57"/>
  <c r="CH4" i="57"/>
  <c r="CG8" i="57"/>
  <c r="CG11" i="57"/>
  <c r="CG21" i="57"/>
  <c r="CI14" i="57"/>
  <c r="CG23" i="57"/>
  <c r="CG3" i="57"/>
  <c r="CG22" i="57"/>
  <c r="CG20" i="57"/>
  <c r="CG24" i="57"/>
  <c r="CG9" i="57"/>
  <c r="CG19" i="57"/>
  <c r="CG18" i="57"/>
  <c r="CG15" i="57"/>
  <c r="CG12" i="57"/>
  <c r="CG13" i="57"/>
  <c r="CI7" i="57"/>
  <c r="CH10" i="57"/>
  <c r="CG6" i="57"/>
  <c r="CH10" i="56"/>
  <c r="CH11" i="56"/>
  <c r="CH8" i="56"/>
  <c r="CI6" i="56"/>
  <c r="CH18" i="56"/>
  <c r="CH19" i="56"/>
  <c r="CH24" i="56"/>
  <c r="CH9" i="56"/>
  <c r="CH21" i="56"/>
  <c r="CH14" i="56"/>
  <c r="CH23" i="56"/>
  <c r="CH17" i="56"/>
  <c r="CH5" i="56"/>
  <c r="CH13" i="56"/>
  <c r="CH22" i="56"/>
  <c r="CH15" i="56"/>
  <c r="CH3" i="56"/>
  <c r="CH12" i="56"/>
  <c r="CH20" i="56"/>
  <c r="CH16" i="56"/>
  <c r="CI4" i="56"/>
  <c r="CH7" i="56"/>
  <c r="CK14" i="58" l="1"/>
  <c r="CK19" i="58"/>
  <c r="CK20" i="58"/>
  <c r="CK23" i="58"/>
  <c r="CK4" i="58"/>
  <c r="CK21" i="58"/>
  <c r="CK3" i="58"/>
  <c r="CK11" i="58"/>
  <c r="CK24" i="58"/>
  <c r="CK8" i="58"/>
  <c r="CK9" i="58"/>
  <c r="CK12" i="58"/>
  <c r="CK6" i="58"/>
  <c r="CK13" i="58"/>
  <c r="CK10" i="58"/>
  <c r="CK17" i="58"/>
  <c r="CK7" i="58"/>
  <c r="CK16" i="58"/>
  <c r="CK18" i="58"/>
  <c r="CK5" i="58"/>
  <c r="CK15" i="58"/>
  <c r="CK22" i="58"/>
  <c r="CH8" i="57"/>
  <c r="CJ14" i="57"/>
  <c r="CH23" i="57"/>
  <c r="CJ7" i="57"/>
  <c r="CH18" i="57"/>
  <c r="CH20" i="57"/>
  <c r="CI4" i="57"/>
  <c r="CI10" i="57"/>
  <c r="CH13" i="57"/>
  <c r="CH5" i="57"/>
  <c r="CH15" i="57"/>
  <c r="CH6" i="57"/>
  <c r="CH19" i="57"/>
  <c r="CH22" i="57"/>
  <c r="CH21" i="57"/>
  <c r="CH24" i="57"/>
  <c r="CH12" i="57"/>
  <c r="CH9" i="57"/>
  <c r="CH3" i="57"/>
  <c r="CH11" i="57"/>
  <c r="CI13" i="56"/>
  <c r="CI7" i="56"/>
  <c r="CI12" i="56"/>
  <c r="CI5" i="56"/>
  <c r="CI9" i="56"/>
  <c r="CI3" i="56"/>
  <c r="CI18" i="56"/>
  <c r="CJ4" i="56"/>
  <c r="CI21" i="56"/>
  <c r="CI24" i="56"/>
  <c r="CI8" i="56"/>
  <c r="CI15" i="56"/>
  <c r="CJ6" i="56"/>
  <c r="CI14" i="56"/>
  <c r="CI16" i="56"/>
  <c r="CI19" i="56"/>
  <c r="CI11" i="56"/>
  <c r="CI22" i="56"/>
  <c r="CI10" i="56"/>
  <c r="CI20" i="56"/>
  <c r="CI17" i="56"/>
  <c r="CI23" i="56"/>
  <c r="CL14" i="58" l="1"/>
  <c r="CL19" i="58"/>
  <c r="CL17" i="58"/>
  <c r="CL18" i="58"/>
  <c r="CL10" i="58"/>
  <c r="CL9" i="58"/>
  <c r="CL3" i="58"/>
  <c r="CL12" i="58"/>
  <c r="CL8" i="58"/>
  <c r="CL11" i="58"/>
  <c r="CL22" i="58"/>
  <c r="CL16" i="58"/>
  <c r="CL13" i="58"/>
  <c r="CL21" i="58"/>
  <c r="CL23" i="58"/>
  <c r="CL5" i="58"/>
  <c r="CL15" i="58"/>
  <c r="CL7" i="58"/>
  <c r="CL6" i="58"/>
  <c r="CL24" i="58"/>
  <c r="CL4" i="58"/>
  <c r="CL20" i="58"/>
  <c r="CI3" i="57"/>
  <c r="CI24" i="57"/>
  <c r="CI6" i="57"/>
  <c r="CJ10" i="57"/>
  <c r="CK7" i="57"/>
  <c r="CI9" i="57"/>
  <c r="CI21" i="57"/>
  <c r="CI15" i="57"/>
  <c r="CJ4" i="57"/>
  <c r="CI23" i="57"/>
  <c r="CK14" i="57"/>
  <c r="CI12" i="57"/>
  <c r="CI22" i="57"/>
  <c r="CI5" i="57"/>
  <c r="CI20" i="57"/>
  <c r="CI18" i="57"/>
  <c r="CI8" i="57"/>
  <c r="CI11" i="57"/>
  <c r="CI19" i="57"/>
  <c r="CI13" i="57"/>
  <c r="CJ15" i="56"/>
  <c r="CJ8" i="56"/>
  <c r="CJ12" i="56"/>
  <c r="CJ17" i="56"/>
  <c r="CJ19" i="56"/>
  <c r="CJ23" i="56"/>
  <c r="CJ16" i="56"/>
  <c r="CJ14" i="56"/>
  <c r="CJ24" i="56"/>
  <c r="CJ7" i="56"/>
  <c r="CJ3" i="56"/>
  <c r="CJ20" i="56"/>
  <c r="CK6" i="56"/>
  <c r="CJ21" i="56"/>
  <c r="CJ9" i="56"/>
  <c r="CJ10" i="56"/>
  <c r="CJ22" i="56"/>
  <c r="CJ18" i="56"/>
  <c r="CJ11" i="56"/>
  <c r="CK4" i="56"/>
  <c r="CJ5" i="56"/>
  <c r="CJ13" i="56"/>
  <c r="CM14" i="58" l="1"/>
  <c r="CM19" i="58"/>
  <c r="CM24" i="58"/>
  <c r="CM5" i="58"/>
  <c r="CM16" i="58"/>
  <c r="CM12" i="58"/>
  <c r="CM10" i="58"/>
  <c r="CM23" i="58"/>
  <c r="CM18" i="58"/>
  <c r="CM20" i="58"/>
  <c r="CM7" i="58"/>
  <c r="CM21" i="58"/>
  <c r="CM11" i="58"/>
  <c r="CM3" i="58"/>
  <c r="CM22" i="58"/>
  <c r="CM6" i="58"/>
  <c r="CM4" i="58"/>
  <c r="CM15" i="58"/>
  <c r="CM13" i="58"/>
  <c r="CM8" i="58"/>
  <c r="CM9" i="58"/>
  <c r="CM17" i="58"/>
  <c r="CJ20" i="57"/>
  <c r="CJ15" i="57"/>
  <c r="CK10" i="57"/>
  <c r="CJ11" i="57"/>
  <c r="CJ5" i="57"/>
  <c r="CL14" i="57"/>
  <c r="CJ21" i="57"/>
  <c r="CJ9" i="57"/>
  <c r="CJ6" i="57"/>
  <c r="CJ13" i="57"/>
  <c r="CJ8" i="57"/>
  <c r="CJ22" i="57"/>
  <c r="CJ23" i="57"/>
  <c r="CJ24" i="57"/>
  <c r="CJ19" i="57"/>
  <c r="CJ18" i="57"/>
  <c r="CJ12" i="57"/>
  <c r="CK4" i="57"/>
  <c r="CL7" i="57"/>
  <c r="CJ3" i="57"/>
  <c r="CK13" i="56"/>
  <c r="CK3" i="56"/>
  <c r="CK9" i="56"/>
  <c r="CK16" i="56"/>
  <c r="CK5" i="56"/>
  <c r="CK18" i="56"/>
  <c r="CK7" i="56"/>
  <c r="CK12" i="56"/>
  <c r="CL4" i="56"/>
  <c r="CK24" i="56"/>
  <c r="CK8" i="56"/>
  <c r="CK20" i="56"/>
  <c r="CK19" i="56"/>
  <c r="CK10" i="56"/>
  <c r="CL6" i="56"/>
  <c r="CK14" i="56"/>
  <c r="CK17" i="56"/>
  <c r="CK15" i="56"/>
  <c r="CK21" i="56"/>
  <c r="CK11" i="56"/>
  <c r="CK22" i="56"/>
  <c r="CK23" i="56"/>
  <c r="CN14" i="58" l="1"/>
  <c r="CN19" i="58"/>
  <c r="CN8" i="58"/>
  <c r="CN6" i="58"/>
  <c r="CN21" i="58"/>
  <c r="CN12" i="58"/>
  <c r="CN13" i="58"/>
  <c r="CN22" i="58"/>
  <c r="CN7" i="58"/>
  <c r="CN18" i="58"/>
  <c r="CN16" i="58"/>
  <c r="CN17" i="58"/>
  <c r="CN15" i="58"/>
  <c r="CN3" i="58"/>
  <c r="CN20" i="58"/>
  <c r="CN23" i="58"/>
  <c r="CN5" i="58"/>
  <c r="CN9" i="58"/>
  <c r="CN4" i="58"/>
  <c r="CN11" i="58"/>
  <c r="CN10" i="58"/>
  <c r="CN24" i="58"/>
  <c r="CL4" i="57"/>
  <c r="CK24" i="57"/>
  <c r="CK13" i="57"/>
  <c r="CM14" i="57"/>
  <c r="CK15" i="57"/>
  <c r="CK12" i="57"/>
  <c r="CK23" i="57"/>
  <c r="CK6" i="57"/>
  <c r="CK5" i="57"/>
  <c r="CK3" i="57"/>
  <c r="CK18" i="57"/>
  <c r="CK22" i="57"/>
  <c r="CK9" i="57"/>
  <c r="CK11" i="57"/>
  <c r="CK20" i="57"/>
  <c r="CM7" i="57"/>
  <c r="CK19" i="57"/>
  <c r="CK8" i="57"/>
  <c r="CK21" i="57"/>
  <c r="CL10" i="57"/>
  <c r="CL20" i="56"/>
  <c r="CM6" i="56"/>
  <c r="CL10" i="56"/>
  <c r="CL18" i="56"/>
  <c r="CL7" i="56"/>
  <c r="CL23" i="56"/>
  <c r="CL15" i="56"/>
  <c r="CL22" i="56"/>
  <c r="CL8" i="56"/>
  <c r="CL19" i="56"/>
  <c r="CL11" i="56"/>
  <c r="CL21" i="56"/>
  <c r="CL17" i="56"/>
  <c r="CL24" i="56"/>
  <c r="CL16" i="56"/>
  <c r="CL3" i="56"/>
  <c r="CL9" i="56"/>
  <c r="CL14" i="56"/>
  <c r="CL12" i="56"/>
  <c r="CL5" i="56"/>
  <c r="CM4" i="56"/>
  <c r="CL13" i="56"/>
  <c r="D145" i="12"/>
  <c r="E145" i="12"/>
  <c r="F145" i="12"/>
  <c r="C145" i="12"/>
  <c r="CO14" i="58" l="1"/>
  <c r="CO19" i="58"/>
  <c r="CO5" i="58"/>
  <c r="CO15" i="58"/>
  <c r="CO11" i="58"/>
  <c r="CO23" i="58"/>
  <c r="CO17" i="58"/>
  <c r="CO22" i="58"/>
  <c r="CO21" i="58"/>
  <c r="CO24" i="58"/>
  <c r="CO4" i="58"/>
  <c r="CO20" i="58"/>
  <c r="CO16" i="58"/>
  <c r="CO13" i="58"/>
  <c r="CO6" i="58"/>
  <c r="CO7" i="58"/>
  <c r="CO10" i="58"/>
  <c r="CO9" i="58"/>
  <c r="CO3" i="58"/>
  <c r="CO18" i="58"/>
  <c r="CO12" i="58"/>
  <c r="CO8" i="58"/>
  <c r="CL20" i="57"/>
  <c r="CL8" i="57"/>
  <c r="CL11" i="57"/>
  <c r="CL3" i="57"/>
  <c r="CL23" i="57"/>
  <c r="CL13" i="57"/>
  <c r="CN14" i="57"/>
  <c r="CL19" i="57"/>
  <c r="CL18" i="57"/>
  <c r="CL21" i="57"/>
  <c r="CL9" i="57"/>
  <c r="CL12" i="57"/>
  <c r="CL24" i="57"/>
  <c r="CL6" i="57"/>
  <c r="CN7" i="57"/>
  <c r="CM10" i="57"/>
  <c r="CL22" i="57"/>
  <c r="CL5" i="57"/>
  <c r="CL15" i="57"/>
  <c r="CM4" i="57"/>
  <c r="CM14" i="56"/>
  <c r="CM7" i="56"/>
  <c r="CN6" i="56"/>
  <c r="CN4" i="56"/>
  <c r="CM9" i="56"/>
  <c r="CM17" i="56"/>
  <c r="CM18" i="56"/>
  <c r="CM8" i="56"/>
  <c r="CM15" i="56"/>
  <c r="CM5" i="56"/>
  <c r="CM3" i="56"/>
  <c r="CM21" i="56"/>
  <c r="CM10" i="56"/>
  <c r="CM12" i="56"/>
  <c r="CM16" i="56"/>
  <c r="CM11" i="56"/>
  <c r="CM19" i="56"/>
  <c r="CM22" i="56"/>
  <c r="CM23" i="56"/>
  <c r="CM20" i="56"/>
  <c r="CM13" i="56"/>
  <c r="CM24" i="56"/>
  <c r="C131" i="12"/>
  <c r="D131" i="12"/>
  <c r="E131" i="12"/>
  <c r="F131" i="12"/>
  <c r="G131" i="12"/>
  <c r="H131" i="12"/>
  <c r="F59" i="12"/>
  <c r="CP14" i="58" l="1"/>
  <c r="CP19" i="58"/>
  <c r="CP18" i="58"/>
  <c r="CP7" i="58"/>
  <c r="CP20" i="58"/>
  <c r="CP22" i="58"/>
  <c r="CP3" i="58"/>
  <c r="CP6" i="58"/>
  <c r="CP4" i="58"/>
  <c r="CP17" i="58"/>
  <c r="CP15" i="58"/>
  <c r="CP8" i="58"/>
  <c r="CP9" i="58"/>
  <c r="CP13" i="58"/>
  <c r="CP24" i="58"/>
  <c r="CP23" i="58"/>
  <c r="CP5" i="58"/>
  <c r="CP16" i="58"/>
  <c r="CP12" i="58"/>
  <c r="CP10" i="58"/>
  <c r="CP21" i="58"/>
  <c r="CP11" i="58"/>
  <c r="CM6" i="57"/>
  <c r="CM9" i="57"/>
  <c r="CM19" i="57"/>
  <c r="CM3" i="57"/>
  <c r="CM22" i="57"/>
  <c r="CM24" i="57"/>
  <c r="CO14" i="57"/>
  <c r="CM11" i="57"/>
  <c r="CM12" i="57"/>
  <c r="CN4" i="57"/>
  <c r="CN10" i="57"/>
  <c r="CM21" i="57"/>
  <c r="CM13" i="57"/>
  <c r="CM8" i="57"/>
  <c r="CM5" i="57"/>
  <c r="CO7" i="57"/>
  <c r="CM15" i="57"/>
  <c r="CN16" i="57"/>
  <c r="CM18" i="57"/>
  <c r="CM23" i="57"/>
  <c r="CM20" i="57"/>
  <c r="CN24" i="56"/>
  <c r="CN22" i="56"/>
  <c r="CN12" i="56"/>
  <c r="CN5" i="56"/>
  <c r="CN10" i="56"/>
  <c r="CN17" i="56"/>
  <c r="CN13" i="56"/>
  <c r="CN19" i="56"/>
  <c r="CN21" i="56"/>
  <c r="CN9" i="56"/>
  <c r="CN20" i="56"/>
  <c r="CN11" i="56"/>
  <c r="CO6" i="56"/>
  <c r="CN18" i="56"/>
  <c r="CN3" i="56"/>
  <c r="CN15" i="56"/>
  <c r="CO4" i="56"/>
  <c r="CN14" i="56"/>
  <c r="CN8" i="56"/>
  <c r="CN23" i="56"/>
  <c r="CN16" i="56"/>
  <c r="CN7" i="56"/>
  <c r="I131" i="12"/>
  <c r="F16" i="57" l="1"/>
  <c r="F17" i="57"/>
  <c r="CQ14" i="58"/>
  <c r="CQ19" i="58"/>
  <c r="CQ21" i="58"/>
  <c r="CQ5" i="58"/>
  <c r="CQ9" i="58"/>
  <c r="CQ4" i="58"/>
  <c r="CQ22" i="58"/>
  <c r="CQ10" i="58"/>
  <c r="CQ23" i="58"/>
  <c r="CQ8" i="58"/>
  <c r="CQ6" i="58"/>
  <c r="CQ20" i="58"/>
  <c r="CQ12" i="58"/>
  <c r="CQ24" i="58"/>
  <c r="CQ15" i="58"/>
  <c r="CQ3" i="58"/>
  <c r="CQ7" i="58"/>
  <c r="CQ11" i="58"/>
  <c r="CQ16" i="58"/>
  <c r="CQ13" i="58"/>
  <c r="CQ17" i="58"/>
  <c r="CQ18" i="58"/>
  <c r="CN6" i="57"/>
  <c r="CN18" i="57"/>
  <c r="CO10" i="57"/>
  <c r="CN3" i="57"/>
  <c r="CP7" i="57"/>
  <c r="CN22" i="57"/>
  <c r="CP14" i="57"/>
  <c r="CO16" i="57"/>
  <c r="CN8" i="57"/>
  <c r="CO4" i="57"/>
  <c r="CN17" i="57"/>
  <c r="CN19" i="57"/>
  <c r="CN23" i="57"/>
  <c r="CN21" i="57"/>
  <c r="CN5" i="57"/>
  <c r="CN20" i="57"/>
  <c r="CN15" i="57"/>
  <c r="CN13" i="57"/>
  <c r="CN12" i="57"/>
  <c r="CN24" i="57"/>
  <c r="CN9" i="57"/>
  <c r="CN11" i="57"/>
  <c r="CO9" i="56"/>
  <c r="CO22" i="56"/>
  <c r="CO7" i="56"/>
  <c r="CO15" i="56"/>
  <c r="CO19" i="56"/>
  <c r="CO17" i="56"/>
  <c r="CO24" i="56"/>
  <c r="CO11" i="56"/>
  <c r="CO8" i="56"/>
  <c r="CO18" i="56"/>
  <c r="CO20" i="56"/>
  <c r="CO21" i="56"/>
  <c r="CO5" i="56"/>
  <c r="CO16" i="56"/>
  <c r="CO3" i="56"/>
  <c r="CO13" i="56"/>
  <c r="CP6" i="56"/>
  <c r="CO10" i="56"/>
  <c r="CO23" i="56"/>
  <c r="CO14" i="56"/>
  <c r="CO12" i="56"/>
  <c r="CP4" i="56"/>
  <c r="AD17" i="57" l="1"/>
  <c r="CL17" i="57" s="1"/>
  <c r="V17" i="57"/>
  <c r="N17" i="57"/>
  <c r="AC17" i="57"/>
  <c r="CK17" i="57" s="1"/>
  <c r="U17" i="57"/>
  <c r="M17" i="57"/>
  <c r="AJ17" i="57"/>
  <c r="AB17" i="57"/>
  <c r="CJ17" i="57" s="1"/>
  <c r="T17" i="57"/>
  <c r="L17" i="57"/>
  <c r="AI17" i="57"/>
  <c r="AA17" i="57"/>
  <c r="S17" i="57"/>
  <c r="K17" i="57"/>
  <c r="AG17" i="57"/>
  <c r="Y17" i="57"/>
  <c r="Q17" i="57"/>
  <c r="I17" i="57"/>
  <c r="W17" i="57"/>
  <c r="R17" i="57"/>
  <c r="AH17" i="57"/>
  <c r="O17" i="57"/>
  <c r="P17" i="57"/>
  <c r="AF17" i="57"/>
  <c r="J17" i="57"/>
  <c r="AE17" i="57"/>
  <c r="CM17" i="57" s="1"/>
  <c r="H17" i="57"/>
  <c r="Z17" i="57"/>
  <c r="X17" i="57"/>
  <c r="G17" i="57"/>
  <c r="AK17" i="57" s="1"/>
  <c r="AJ16" i="57"/>
  <c r="AB16" i="57"/>
  <c r="T16" i="57"/>
  <c r="L16" i="57"/>
  <c r="AI16" i="57"/>
  <c r="AA16" i="57"/>
  <c r="S16" i="57"/>
  <c r="K16" i="57"/>
  <c r="AH16" i="57"/>
  <c r="Z16" i="57"/>
  <c r="R16" i="57"/>
  <c r="J16" i="57"/>
  <c r="AG16" i="57"/>
  <c r="Y16" i="57"/>
  <c r="Q16" i="57"/>
  <c r="I16" i="57"/>
  <c r="AE16" i="57"/>
  <c r="CM16" i="57" s="1"/>
  <c r="W16" i="57"/>
  <c r="O16" i="57"/>
  <c r="G16" i="57"/>
  <c r="AK16" i="57" s="1"/>
  <c r="AD16" i="57"/>
  <c r="CL16" i="57" s="1"/>
  <c r="H16" i="57"/>
  <c r="BP16" i="57" s="1"/>
  <c r="AC16" i="57"/>
  <c r="V16" i="57"/>
  <c r="X16" i="57"/>
  <c r="U16" i="57"/>
  <c r="P16" i="57"/>
  <c r="N16" i="57"/>
  <c r="M16" i="57"/>
  <c r="AF16" i="57"/>
  <c r="CR14" i="58"/>
  <c r="CR19" i="58"/>
  <c r="CR17" i="58"/>
  <c r="CR7" i="58"/>
  <c r="CR12" i="58"/>
  <c r="CR8" i="58"/>
  <c r="CR4" i="58"/>
  <c r="CR3" i="58"/>
  <c r="CR23" i="58"/>
  <c r="CR9" i="58"/>
  <c r="CR20" i="58"/>
  <c r="CR13" i="58"/>
  <c r="CR18" i="58"/>
  <c r="CR16" i="58"/>
  <c r="CR15" i="58"/>
  <c r="CR10" i="58"/>
  <c r="CR5" i="58"/>
  <c r="CR6" i="58"/>
  <c r="CR11" i="58"/>
  <c r="CR24" i="58"/>
  <c r="CR22" i="58"/>
  <c r="CR21" i="58"/>
  <c r="CO24" i="57"/>
  <c r="CO20" i="57"/>
  <c r="CO19" i="57"/>
  <c r="CP16" i="57"/>
  <c r="CO3" i="57"/>
  <c r="CO12" i="57"/>
  <c r="CO5" i="57"/>
  <c r="CO17" i="57"/>
  <c r="CR14" i="57"/>
  <c r="CQ14" i="57"/>
  <c r="CP10" i="57"/>
  <c r="CO11" i="57"/>
  <c r="CO13" i="57"/>
  <c r="CO21" i="57"/>
  <c r="CP4" i="57"/>
  <c r="CO22" i="57"/>
  <c r="CO18" i="57"/>
  <c r="CO6" i="57"/>
  <c r="CO9" i="57"/>
  <c r="CO15" i="57"/>
  <c r="CO23" i="57"/>
  <c r="CO8" i="57"/>
  <c r="CR7" i="57"/>
  <c r="CQ7" i="57"/>
  <c r="CP5" i="56"/>
  <c r="CP24" i="56"/>
  <c r="CP15" i="56"/>
  <c r="CP18" i="56"/>
  <c r="CP22" i="56"/>
  <c r="CP21" i="56"/>
  <c r="CP17" i="56"/>
  <c r="CP7" i="56"/>
  <c r="CQ6" i="56"/>
  <c r="CP13" i="56"/>
  <c r="CP3" i="56"/>
  <c r="CP8" i="56"/>
  <c r="CP9" i="56"/>
  <c r="CQ4" i="56"/>
  <c r="CP23" i="56"/>
  <c r="CP12" i="56"/>
  <c r="CP14" i="56"/>
  <c r="CP19" i="56"/>
  <c r="CP10" i="56"/>
  <c r="CP16" i="56"/>
  <c r="CP11" i="56"/>
  <c r="CP20" i="56"/>
  <c r="M5" i="12"/>
  <c r="N5" i="12"/>
  <c r="O5" i="12"/>
  <c r="P5" i="12"/>
  <c r="Q5" i="12"/>
  <c r="R5" i="12"/>
  <c r="S5" i="12"/>
  <c r="T5" i="12"/>
  <c r="U5" i="12"/>
  <c r="L10" i="12" l="1"/>
  <c r="M10" i="12" s="1"/>
  <c r="N10" i="12" s="1"/>
  <c r="O10" i="12" s="1"/>
  <c r="P10" i="12" s="1"/>
  <c r="Q10" i="12" s="1"/>
  <c r="R10" i="12" s="1"/>
  <c r="S10" i="12" s="1"/>
  <c r="T10" i="12" s="1"/>
  <c r="U10" i="12" s="1"/>
  <c r="V10" i="12" s="1"/>
  <c r="W10" i="12" s="1"/>
  <c r="X10" i="12" s="1"/>
  <c r="K12" i="12"/>
  <c r="L12" i="12" s="1"/>
  <c r="M12" i="12" s="1"/>
  <c r="N12" i="12" s="1"/>
  <c r="O12" i="12" s="1"/>
  <c r="P12" i="12" s="1"/>
  <c r="Q12" i="12" s="1"/>
  <c r="R12" i="12" s="1"/>
  <c r="S12" i="12" s="1"/>
  <c r="T12" i="12" s="1"/>
  <c r="U12" i="12" s="1"/>
  <c r="V12" i="12" s="1"/>
  <c r="W12" i="12" s="1"/>
  <c r="X12" i="12" s="1"/>
  <c r="Y12" i="12" s="1"/>
  <c r="Z12" i="12" s="1"/>
  <c r="AA12" i="12" s="1"/>
  <c r="AB12" i="12" s="1"/>
  <c r="AC12" i="12" s="1"/>
  <c r="AD12" i="12" s="1"/>
  <c r="K11" i="12"/>
  <c r="L11" i="12" s="1"/>
  <c r="M11" i="12" s="1"/>
  <c r="N11" i="12" s="1"/>
  <c r="O11" i="12" s="1"/>
  <c r="P11" i="12" s="1"/>
  <c r="Q11" i="12" s="1"/>
  <c r="R11" i="12" s="1"/>
  <c r="S11" i="12" s="1"/>
  <c r="T11" i="12" s="1"/>
  <c r="U11" i="12" s="1"/>
  <c r="V11" i="12" s="1"/>
  <c r="W11" i="12" s="1"/>
  <c r="X11" i="12" s="1"/>
  <c r="Y11" i="12" s="1"/>
  <c r="Z11" i="12" s="1"/>
  <c r="AA11" i="12" s="1"/>
  <c r="AB11" i="12" s="1"/>
  <c r="AC11" i="12" s="1"/>
  <c r="AD11" i="12" s="1"/>
  <c r="K13" i="12"/>
  <c r="L13" i="12" s="1"/>
  <c r="M13" i="12" s="1"/>
  <c r="N13" i="12" s="1"/>
  <c r="O13" i="12" s="1"/>
  <c r="P13" i="12" s="1"/>
  <c r="Q13" i="12" s="1"/>
  <c r="R13" i="12" s="1"/>
  <c r="S13" i="12" s="1"/>
  <c r="T13" i="12" s="1"/>
  <c r="U13" i="12" s="1"/>
  <c r="V13" i="12" s="1"/>
  <c r="W13" i="12" s="1"/>
  <c r="X13" i="12" s="1"/>
  <c r="Y13" i="12" s="1"/>
  <c r="Z13" i="12" s="1"/>
  <c r="AA13" i="12" s="1"/>
  <c r="AB13" i="12" s="1"/>
  <c r="AC13" i="12" s="1"/>
  <c r="AD13" i="12" s="1"/>
  <c r="K14" i="12"/>
  <c r="L14" i="12" s="1"/>
  <c r="M14" i="12" s="1"/>
  <c r="N14" i="12" s="1"/>
  <c r="O14" i="12" s="1"/>
  <c r="P14" i="12" s="1"/>
  <c r="Q14" i="12" s="1"/>
  <c r="R14" i="12" s="1"/>
  <c r="S14" i="12" s="1"/>
  <c r="T14" i="12" s="1"/>
  <c r="U14" i="12" s="1"/>
  <c r="V14" i="12" s="1"/>
  <c r="W14" i="12" s="1"/>
  <c r="X14" i="12" s="1"/>
  <c r="Y14" i="12" s="1"/>
  <c r="Z14" i="12" s="1"/>
  <c r="AA14" i="12" s="1"/>
  <c r="AB14" i="12" s="1"/>
  <c r="AC14" i="12" s="1"/>
  <c r="AD14" i="12" s="1"/>
  <c r="K15" i="12"/>
  <c r="L15" i="12" s="1"/>
  <c r="M15" i="12" s="1"/>
  <c r="N15" i="12" s="1"/>
  <c r="O15" i="12" s="1"/>
  <c r="P15" i="12" s="1"/>
  <c r="Q15" i="12" s="1"/>
  <c r="R15" i="12" s="1"/>
  <c r="S15" i="12" s="1"/>
  <c r="T15" i="12" s="1"/>
  <c r="U15" i="12" s="1"/>
  <c r="V15" i="12" s="1"/>
  <c r="W15" i="12" s="1"/>
  <c r="X15" i="12" s="1"/>
  <c r="Y15" i="12" s="1"/>
  <c r="Z15" i="12" s="1"/>
  <c r="AA15" i="12" s="1"/>
  <c r="AB15" i="12" s="1"/>
  <c r="AC15" i="12" s="1"/>
  <c r="AD15" i="12" s="1"/>
  <c r="AE15" i="12" s="1"/>
  <c r="AF15" i="12" s="1"/>
  <c r="AG15" i="12" s="1"/>
  <c r="AH15" i="12" s="1"/>
  <c r="AI15" i="12" s="1"/>
  <c r="AJ15" i="12" s="1"/>
  <c r="AK15" i="12" s="1"/>
  <c r="AL15" i="12" s="1"/>
  <c r="AM15" i="12" s="1"/>
  <c r="AN15" i="12" s="1"/>
  <c r="AO15" i="12" s="1"/>
  <c r="AP15" i="12" s="1"/>
  <c r="AQ15" i="12" s="1"/>
  <c r="AR15" i="12" s="1"/>
  <c r="AS15" i="12" s="1"/>
  <c r="AT15" i="12" s="1"/>
  <c r="AU15" i="12" s="1"/>
  <c r="AV15" i="12" s="1"/>
  <c r="AW15" i="12" s="1"/>
  <c r="AX15" i="12" s="1"/>
  <c r="AY15" i="12" s="1"/>
  <c r="AZ15" i="12" s="1"/>
  <c r="BA15" i="12" s="1"/>
  <c r="BB15" i="12" s="1"/>
  <c r="BC15" i="12" s="1"/>
  <c r="BD15" i="12" s="1"/>
  <c r="BE15" i="12" s="1"/>
  <c r="BF15" i="12" s="1"/>
  <c r="BG15" i="12" s="1"/>
  <c r="BH15" i="12" s="1"/>
  <c r="BO16" i="57"/>
  <c r="AL17" i="57"/>
  <c r="AL16" i="57"/>
  <c r="BO17" i="57"/>
  <c r="AM17" i="57"/>
  <c r="BP17" i="57"/>
  <c r="BQ16" i="57"/>
  <c r="AM16" i="57"/>
  <c r="CS14" i="58"/>
  <c r="CS19" i="58"/>
  <c r="CS24" i="58"/>
  <c r="CS5" i="58"/>
  <c r="CS18" i="58"/>
  <c r="CS23" i="58"/>
  <c r="CS8" i="58"/>
  <c r="CS10" i="58"/>
  <c r="CS11" i="58"/>
  <c r="CS13" i="58"/>
  <c r="CS12" i="58"/>
  <c r="CS15" i="58"/>
  <c r="CS21" i="58"/>
  <c r="CS20" i="58"/>
  <c r="CS3" i="58"/>
  <c r="CS7" i="58"/>
  <c r="CS4" i="58"/>
  <c r="CS22" i="58"/>
  <c r="CS6" i="58"/>
  <c r="CS16" i="58"/>
  <c r="CS9" i="58"/>
  <c r="CS17" i="58"/>
  <c r="CP15" i="57"/>
  <c r="CP22" i="57"/>
  <c r="CP11" i="57"/>
  <c r="CP5" i="57"/>
  <c r="CP19" i="57"/>
  <c r="CP18" i="57"/>
  <c r="CQ10" i="57"/>
  <c r="CR10" i="57"/>
  <c r="CP12" i="57"/>
  <c r="CS7" i="57"/>
  <c r="AQ7" i="53" s="1"/>
  <c r="CP9" i="57"/>
  <c r="CR4" i="57"/>
  <c r="CQ4" i="57"/>
  <c r="CP20" i="57"/>
  <c r="CP13" i="57"/>
  <c r="CP8" i="57"/>
  <c r="CP6" i="57"/>
  <c r="CP3" i="57"/>
  <c r="CP17" i="57"/>
  <c r="CP23" i="57"/>
  <c r="CR16" i="57"/>
  <c r="CQ16" i="57"/>
  <c r="CP21" i="57"/>
  <c r="CS14" i="57"/>
  <c r="AQ14" i="53" s="1"/>
  <c r="CP24" i="57"/>
  <c r="CQ3" i="56"/>
  <c r="CQ15" i="56"/>
  <c r="CQ11" i="56"/>
  <c r="CQ13" i="56"/>
  <c r="CQ7" i="56"/>
  <c r="CQ21" i="56"/>
  <c r="CQ5" i="56"/>
  <c r="CR4" i="56"/>
  <c r="CQ8" i="56"/>
  <c r="CQ18" i="56"/>
  <c r="CQ14" i="56"/>
  <c r="CQ24" i="56"/>
  <c r="CQ10" i="56"/>
  <c r="CQ19" i="56"/>
  <c r="CR6" i="56"/>
  <c r="CQ17" i="56"/>
  <c r="CQ20" i="56"/>
  <c r="CQ9" i="56"/>
  <c r="CQ22" i="56"/>
  <c r="CQ23" i="56"/>
  <c r="CQ16" i="56"/>
  <c r="CQ12" i="56"/>
  <c r="H25" i="12"/>
  <c r="I25" i="12" s="1"/>
  <c r="Y10" i="12" l="1"/>
  <c r="L20" i="55" s="1"/>
  <c r="L22" i="55"/>
  <c r="L14" i="55"/>
  <c r="L6" i="55"/>
  <c r="L23" i="55"/>
  <c r="L19" i="55"/>
  <c r="L15" i="55"/>
  <c r="L7" i="55"/>
  <c r="L24" i="55"/>
  <c r="L16" i="55"/>
  <c r="L12" i="55"/>
  <c r="L8" i="55"/>
  <c r="L13" i="55"/>
  <c r="L9" i="55"/>
  <c r="AE14" i="12"/>
  <c r="AF14" i="12" s="1"/>
  <c r="AG14" i="12" s="1"/>
  <c r="AH14" i="12" s="1"/>
  <c r="AI14" i="12" s="1"/>
  <c r="AJ14" i="12" s="1"/>
  <c r="AK14" i="12" s="1"/>
  <c r="AL14" i="12" s="1"/>
  <c r="AM14" i="12" s="1"/>
  <c r="AN14" i="12" s="1"/>
  <c r="AO14" i="12" s="1"/>
  <c r="AP14" i="12" s="1"/>
  <c r="AQ14" i="12" s="1"/>
  <c r="AR14" i="12" s="1"/>
  <c r="AS14" i="12" s="1"/>
  <c r="AT14" i="12" s="1"/>
  <c r="AU14" i="12" s="1"/>
  <c r="AV14" i="12" s="1"/>
  <c r="AW14" i="12" s="1"/>
  <c r="AX14" i="12" s="1"/>
  <c r="AY14" i="12" s="1"/>
  <c r="AZ14" i="12" s="1"/>
  <c r="BA14" i="12" s="1"/>
  <c r="BB14" i="12" s="1"/>
  <c r="BC14" i="12" s="1"/>
  <c r="BD14" i="12" s="1"/>
  <c r="BE14" i="12" s="1"/>
  <c r="BF14" i="12" s="1"/>
  <c r="BG14" i="12" s="1"/>
  <c r="BH14" i="12" s="1"/>
  <c r="AE13" i="12"/>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BE13" i="12" s="1"/>
  <c r="BF13" i="12" s="1"/>
  <c r="BG13" i="12" s="1"/>
  <c r="BH13" i="12" s="1"/>
  <c r="AE11" i="12"/>
  <c r="AF11" i="12" s="1"/>
  <c r="AG11" i="12" s="1"/>
  <c r="AH11" i="12" s="1"/>
  <c r="AI11" i="12" s="1"/>
  <c r="AJ11" i="12" s="1"/>
  <c r="AK11" i="12" s="1"/>
  <c r="AL11" i="12" s="1"/>
  <c r="AM11" i="12" s="1"/>
  <c r="AN11" i="12" s="1"/>
  <c r="AO11" i="12" s="1"/>
  <c r="AP11" i="12" s="1"/>
  <c r="AQ11" i="12" s="1"/>
  <c r="AR11" i="12" s="1"/>
  <c r="AS11" i="12" s="1"/>
  <c r="AT11" i="12" s="1"/>
  <c r="AU11" i="12" s="1"/>
  <c r="AV11" i="12" s="1"/>
  <c r="AW11" i="12" s="1"/>
  <c r="AX11" i="12" s="1"/>
  <c r="AY11" i="12" s="1"/>
  <c r="AZ11" i="12" s="1"/>
  <c r="BA11" i="12" s="1"/>
  <c r="BB11" i="12" s="1"/>
  <c r="BC11" i="12" s="1"/>
  <c r="BD11" i="12" s="1"/>
  <c r="BE11" i="12" s="1"/>
  <c r="BF11" i="12" s="1"/>
  <c r="BG11" i="12" s="1"/>
  <c r="BH11" i="12" s="1"/>
  <c r="AE12" i="12"/>
  <c r="AF12" i="12" s="1"/>
  <c r="AG12" i="12" s="1"/>
  <c r="AH12" i="12" s="1"/>
  <c r="AI12" i="12" s="1"/>
  <c r="AJ12" i="12" s="1"/>
  <c r="AK12" i="12" s="1"/>
  <c r="AL12" i="12" s="1"/>
  <c r="AM12" i="12" s="1"/>
  <c r="AN12" i="12" s="1"/>
  <c r="AO12" i="12" s="1"/>
  <c r="AP12" i="12" s="1"/>
  <c r="AQ12" i="12" s="1"/>
  <c r="AR12" i="12" s="1"/>
  <c r="AS12" i="12" s="1"/>
  <c r="AT12" i="12" s="1"/>
  <c r="AU12" i="12" s="1"/>
  <c r="AV12" i="12" s="1"/>
  <c r="AW12" i="12" s="1"/>
  <c r="AX12" i="12" s="1"/>
  <c r="AY12" i="12" s="1"/>
  <c r="AZ12" i="12" s="1"/>
  <c r="BA12" i="12" s="1"/>
  <c r="BB12" i="12" s="1"/>
  <c r="BC12" i="12" s="1"/>
  <c r="BD12" i="12" s="1"/>
  <c r="BE12" i="12" s="1"/>
  <c r="BF12" i="12" s="1"/>
  <c r="BG12" i="12" s="1"/>
  <c r="BH12" i="12" s="1"/>
  <c r="AN17" i="57"/>
  <c r="BQ17" i="57"/>
  <c r="AO16" i="57"/>
  <c r="BR16" i="57"/>
  <c r="AN16" i="57"/>
  <c r="CT14" i="58"/>
  <c r="CT19" i="58"/>
  <c r="CT9" i="58"/>
  <c r="CT4" i="58"/>
  <c r="CT13" i="58"/>
  <c r="CT23" i="58"/>
  <c r="CT16" i="58"/>
  <c r="CT7" i="58"/>
  <c r="CT21" i="58"/>
  <c r="CT11" i="58"/>
  <c r="CT18" i="58"/>
  <c r="CT6" i="58"/>
  <c r="CT3" i="58"/>
  <c r="CT15" i="58"/>
  <c r="CT10" i="58"/>
  <c r="CT5" i="58"/>
  <c r="CT8" i="58"/>
  <c r="CT17" i="58"/>
  <c r="CT22" i="58"/>
  <c r="CT20" i="58"/>
  <c r="CT12" i="58"/>
  <c r="CT24" i="58"/>
  <c r="CS10" i="57"/>
  <c r="AQ10" i="53" s="1"/>
  <c r="CR12" i="57"/>
  <c r="CQ12" i="57"/>
  <c r="CR5" i="57"/>
  <c r="CQ5" i="57"/>
  <c r="CR17" i="57"/>
  <c r="CQ17" i="57"/>
  <c r="CR11" i="57"/>
  <c r="CQ11" i="57"/>
  <c r="CR3" i="57"/>
  <c r="CQ3" i="57"/>
  <c r="CQ6" i="57"/>
  <c r="CR6" i="57"/>
  <c r="CS4" i="57"/>
  <c r="AQ4" i="53" s="1"/>
  <c r="CR18" i="57"/>
  <c r="CQ18" i="57"/>
  <c r="CR20" i="57"/>
  <c r="CQ20" i="57"/>
  <c r="CR23" i="57"/>
  <c r="CQ23" i="57"/>
  <c r="CR22" i="57"/>
  <c r="CQ22" i="57"/>
  <c r="CR13" i="57"/>
  <c r="CQ13" i="57"/>
  <c r="CR21" i="57"/>
  <c r="CQ21" i="57"/>
  <c r="CR8" i="57"/>
  <c r="CQ8" i="57"/>
  <c r="CQ9" i="57"/>
  <c r="CR9" i="57"/>
  <c r="CR24" i="57"/>
  <c r="CQ24" i="57"/>
  <c r="CR19" i="57"/>
  <c r="CQ19" i="57"/>
  <c r="CR15" i="57"/>
  <c r="CQ15" i="57"/>
  <c r="CO24" i="55"/>
  <c r="CP13" i="55"/>
  <c r="CR24" i="55"/>
  <c r="CN24" i="55"/>
  <c r="CQ13" i="55"/>
  <c r="CQ24" i="55"/>
  <c r="CR13" i="55"/>
  <c r="CP24" i="55"/>
  <c r="CR9" i="56"/>
  <c r="CR21" i="56"/>
  <c r="CR12" i="56"/>
  <c r="CR23" i="56"/>
  <c r="CR19" i="56"/>
  <c r="CR20" i="56"/>
  <c r="CR24" i="56"/>
  <c r="CR7" i="56"/>
  <c r="CR15" i="56"/>
  <c r="CR11" i="56"/>
  <c r="CR16" i="56"/>
  <c r="CR10" i="56"/>
  <c r="CR18" i="56"/>
  <c r="CR22" i="56"/>
  <c r="CR17" i="56"/>
  <c r="CR14" i="56"/>
  <c r="CR13" i="56"/>
  <c r="CR8" i="56"/>
  <c r="CR5" i="56"/>
  <c r="CR3" i="56"/>
  <c r="J25" i="12"/>
  <c r="Z10" i="12" l="1"/>
  <c r="M22" i="55"/>
  <c r="BU22" i="55" s="1"/>
  <c r="M14" i="55"/>
  <c r="BU14" i="55" s="1"/>
  <c r="M6" i="55"/>
  <c r="BU6" i="55" s="1"/>
  <c r="M23" i="55"/>
  <c r="BU23" i="55" s="1"/>
  <c r="M19" i="55"/>
  <c r="BU19" i="55" s="1"/>
  <c r="M15" i="55"/>
  <c r="BU15" i="55" s="1"/>
  <c r="M7" i="55"/>
  <c r="M24" i="55"/>
  <c r="BU24" i="55" s="1"/>
  <c r="M16" i="55"/>
  <c r="BU16" i="55" s="1"/>
  <c r="M12" i="55"/>
  <c r="BU12" i="55" s="1"/>
  <c r="M8" i="55"/>
  <c r="BU8" i="55" s="1"/>
  <c r="BT20" i="55"/>
  <c r="L4" i="55"/>
  <c r="BT4" i="55" s="1"/>
  <c r="L21" i="55"/>
  <c r="BT21" i="55" s="1"/>
  <c r="M9" i="55"/>
  <c r="M13" i="55"/>
  <c r="BU13" i="55" s="1"/>
  <c r="BR17" i="57"/>
  <c r="BS16" i="57"/>
  <c r="K25" i="12"/>
  <c r="H22" i="54" s="1"/>
  <c r="BP22" i="54" s="1"/>
  <c r="BO11" i="58"/>
  <c r="BG11" i="58"/>
  <c r="AY11" i="58"/>
  <c r="AQ11" i="58"/>
  <c r="BN11" i="58"/>
  <c r="BF11" i="58"/>
  <c r="AX11" i="58"/>
  <c r="AP11" i="58"/>
  <c r="BM11" i="58"/>
  <c r="BE11" i="58"/>
  <c r="AW11" i="58"/>
  <c r="AO11" i="58"/>
  <c r="BL11" i="58"/>
  <c r="BD11" i="58"/>
  <c r="AV11" i="58"/>
  <c r="BK11" i="58"/>
  <c r="BC11" i="58"/>
  <c r="AU11" i="58"/>
  <c r="AM11" i="58"/>
  <c r="BJ11" i="58"/>
  <c r="AL11" i="53" s="1"/>
  <c r="BB11" i="58"/>
  <c r="AT11" i="58"/>
  <c r="BI11" i="58"/>
  <c r="BA11" i="58"/>
  <c r="AS11" i="58"/>
  <c r="BP11" i="58"/>
  <c r="BH11" i="58"/>
  <c r="AZ11" i="58"/>
  <c r="AR11" i="58"/>
  <c r="AN11" i="58"/>
  <c r="CU11" i="58"/>
  <c r="AR11" i="53" s="1"/>
  <c r="BI6" i="58"/>
  <c r="BA6" i="58"/>
  <c r="AS6" i="58"/>
  <c r="BP6" i="58"/>
  <c r="BH6" i="58"/>
  <c r="AZ6" i="58"/>
  <c r="AR6" i="58"/>
  <c r="BO6" i="58"/>
  <c r="AL6" i="53" s="1"/>
  <c r="BG6" i="58"/>
  <c r="AY6" i="58"/>
  <c r="AQ6" i="58"/>
  <c r="BN6" i="58"/>
  <c r="BF6" i="58"/>
  <c r="AX6" i="58"/>
  <c r="AP6" i="58"/>
  <c r="BM6" i="58"/>
  <c r="BE6" i="58"/>
  <c r="AW6" i="58"/>
  <c r="AO6" i="58"/>
  <c r="BL6" i="58"/>
  <c r="BD6" i="58"/>
  <c r="AV6" i="58"/>
  <c r="AN6" i="58"/>
  <c r="BK6" i="58"/>
  <c r="BC6" i="58"/>
  <c r="AU6" i="58"/>
  <c r="AM6" i="58"/>
  <c r="AT6" i="58"/>
  <c r="BB6" i="58"/>
  <c r="BJ6" i="58"/>
  <c r="CU6" i="58"/>
  <c r="AR6" i="53" s="1"/>
  <c r="BO16" i="58"/>
  <c r="BG16" i="58"/>
  <c r="AY16" i="58"/>
  <c r="AQ16" i="58"/>
  <c r="BN16" i="58"/>
  <c r="BF16" i="58"/>
  <c r="AX16" i="58"/>
  <c r="AP16" i="58"/>
  <c r="BM16" i="58"/>
  <c r="BE16" i="58"/>
  <c r="AW16" i="58"/>
  <c r="AO16" i="58"/>
  <c r="BL16" i="58"/>
  <c r="BD16" i="58"/>
  <c r="AV16" i="58"/>
  <c r="AN16" i="58"/>
  <c r="BK16" i="58"/>
  <c r="BC16" i="58"/>
  <c r="AU16" i="58"/>
  <c r="AM16" i="58"/>
  <c r="BJ16" i="58"/>
  <c r="BB16" i="58"/>
  <c r="AT16" i="58"/>
  <c r="BI16" i="58"/>
  <c r="AL16" i="53" s="1"/>
  <c r="BA16" i="58"/>
  <c r="AS16" i="58"/>
  <c r="BP16" i="58"/>
  <c r="BH16" i="58"/>
  <c r="AZ16" i="58"/>
  <c r="AR16" i="58"/>
  <c r="CU16" i="58"/>
  <c r="AR16" i="53" s="1"/>
  <c r="BP23" i="58"/>
  <c r="BH23" i="58"/>
  <c r="AZ23" i="58"/>
  <c r="AR23" i="58"/>
  <c r="BO23" i="58"/>
  <c r="BG23" i="58"/>
  <c r="AY23" i="58"/>
  <c r="AQ23" i="58"/>
  <c r="BN23" i="58"/>
  <c r="BF23" i="58"/>
  <c r="AX23" i="58"/>
  <c r="AP23" i="58"/>
  <c r="BM23" i="58"/>
  <c r="BE23" i="58"/>
  <c r="AW23" i="58"/>
  <c r="AO23" i="58"/>
  <c r="BL23" i="58"/>
  <c r="BD23" i="58"/>
  <c r="AV23" i="58"/>
  <c r="AN23" i="58"/>
  <c r="BK23" i="58"/>
  <c r="BC23" i="58"/>
  <c r="AU23" i="58"/>
  <c r="AM23" i="58"/>
  <c r="BJ23" i="58"/>
  <c r="BB23" i="58"/>
  <c r="AT23" i="58"/>
  <c r="BI23" i="58"/>
  <c r="AL23" i="53" s="1"/>
  <c r="BA23" i="58"/>
  <c r="AS23" i="58"/>
  <c r="CU23" i="58"/>
  <c r="AR23" i="53" s="1"/>
  <c r="BN7" i="58"/>
  <c r="AL7" i="53" s="1"/>
  <c r="BF7" i="58"/>
  <c r="AX7" i="58"/>
  <c r="AP7" i="58"/>
  <c r="BM7" i="58"/>
  <c r="BE7" i="58"/>
  <c r="AW7" i="58"/>
  <c r="AO7" i="58"/>
  <c r="BL7" i="58"/>
  <c r="BD7" i="58"/>
  <c r="AV7" i="58"/>
  <c r="AN7" i="58"/>
  <c r="BK7" i="58"/>
  <c r="BC7" i="58"/>
  <c r="AU7" i="58"/>
  <c r="AM7" i="58"/>
  <c r="BJ7" i="58"/>
  <c r="BB7" i="58"/>
  <c r="AT7" i="58"/>
  <c r="BI7" i="58"/>
  <c r="BA7" i="58"/>
  <c r="AS7" i="58"/>
  <c r="BP7" i="58"/>
  <c r="BH7" i="58"/>
  <c r="AZ7" i="58"/>
  <c r="AR7" i="58"/>
  <c r="BO7" i="58"/>
  <c r="BG7" i="58"/>
  <c r="AY7" i="58"/>
  <c r="AQ7" i="58"/>
  <c r="CU7" i="58"/>
  <c r="AR7" i="53" s="1"/>
  <c r="BL12" i="58"/>
  <c r="BD12" i="58"/>
  <c r="AV12" i="58"/>
  <c r="AN12" i="58"/>
  <c r="BK12" i="58"/>
  <c r="BC12" i="58"/>
  <c r="AU12" i="58"/>
  <c r="AM12" i="58"/>
  <c r="BJ12" i="58"/>
  <c r="BB12" i="58"/>
  <c r="AT12" i="58"/>
  <c r="BI12" i="58"/>
  <c r="BA12" i="58"/>
  <c r="AS12" i="58"/>
  <c r="BP12" i="58"/>
  <c r="BH12" i="58"/>
  <c r="AZ12" i="58"/>
  <c r="AR12" i="58"/>
  <c r="BO12" i="58"/>
  <c r="BG12" i="58"/>
  <c r="AY12" i="58"/>
  <c r="AQ12" i="58"/>
  <c r="BN12" i="58"/>
  <c r="AL12" i="53" s="1"/>
  <c r="BF12" i="58"/>
  <c r="AX12" i="58"/>
  <c r="AP12" i="58"/>
  <c r="BE12" i="58"/>
  <c r="AW12" i="58"/>
  <c r="AO12" i="58"/>
  <c r="BM12" i="58"/>
  <c r="CU12" i="58"/>
  <c r="AR12" i="53" s="1"/>
  <c r="BI13" i="58"/>
  <c r="BA13" i="58"/>
  <c r="AS13" i="58"/>
  <c r="BP13" i="58"/>
  <c r="BH13" i="58"/>
  <c r="AZ13" i="58"/>
  <c r="AR13" i="58"/>
  <c r="BO13" i="58"/>
  <c r="BG13" i="58"/>
  <c r="AY13" i="58"/>
  <c r="AQ13" i="58"/>
  <c r="BN13" i="58"/>
  <c r="BF13" i="58"/>
  <c r="AX13" i="58"/>
  <c r="AP13" i="58"/>
  <c r="BM13" i="58"/>
  <c r="BE13" i="58"/>
  <c r="AW13" i="58"/>
  <c r="AO13" i="58"/>
  <c r="BL13" i="58"/>
  <c r="BD13" i="58"/>
  <c r="AV13" i="58"/>
  <c r="AN13" i="58"/>
  <c r="BK13" i="58"/>
  <c r="BC13" i="58"/>
  <c r="AU13" i="58"/>
  <c r="AM13" i="58"/>
  <c r="AT13" i="58"/>
  <c r="BJ13" i="58"/>
  <c r="BB13" i="58"/>
  <c r="CU13" i="58"/>
  <c r="AR13" i="53" s="1"/>
  <c r="BI20" i="58"/>
  <c r="BA20" i="58"/>
  <c r="AS20" i="58"/>
  <c r="BP20" i="58"/>
  <c r="BH20" i="58"/>
  <c r="AZ20" i="58"/>
  <c r="AR20" i="58"/>
  <c r="BO20" i="58"/>
  <c r="BG20" i="58"/>
  <c r="AY20" i="58"/>
  <c r="AQ20" i="58"/>
  <c r="BN20" i="58"/>
  <c r="BF20" i="58"/>
  <c r="AX20" i="58"/>
  <c r="AP20" i="58"/>
  <c r="BM20" i="58"/>
  <c r="AL20" i="53" s="1"/>
  <c r="BE20" i="58"/>
  <c r="AW20" i="58"/>
  <c r="AO20" i="58"/>
  <c r="BL20" i="58"/>
  <c r="BD20" i="58"/>
  <c r="AV20" i="58"/>
  <c r="AN20" i="58"/>
  <c r="BK20" i="58"/>
  <c r="BC20" i="58"/>
  <c r="AU20" i="58"/>
  <c r="AM20" i="58"/>
  <c r="BJ20" i="58"/>
  <c r="BB20" i="58"/>
  <c r="AT20" i="58"/>
  <c r="CU20" i="58"/>
  <c r="AR20" i="53" s="1"/>
  <c r="BK8" i="58"/>
  <c r="BC8" i="58"/>
  <c r="AU8" i="58"/>
  <c r="AM8" i="58"/>
  <c r="BJ8" i="58"/>
  <c r="BB8" i="58"/>
  <c r="AT8" i="58"/>
  <c r="BI8" i="58"/>
  <c r="BA8" i="58"/>
  <c r="AS8" i="58"/>
  <c r="BP8" i="58"/>
  <c r="BH8" i="58"/>
  <c r="AZ8" i="58"/>
  <c r="AR8" i="58"/>
  <c r="BO8" i="58"/>
  <c r="BG8" i="58"/>
  <c r="AY8" i="58"/>
  <c r="AQ8" i="58"/>
  <c r="BN8" i="58"/>
  <c r="AL8" i="53" s="1"/>
  <c r="BF8" i="58"/>
  <c r="AX8" i="58"/>
  <c r="AP8" i="58"/>
  <c r="BM8" i="58"/>
  <c r="BE8" i="58"/>
  <c r="AW8" i="58"/>
  <c r="AO8" i="58"/>
  <c r="AN8" i="58"/>
  <c r="BL8" i="58"/>
  <c r="BD8" i="58"/>
  <c r="AV8" i="58"/>
  <c r="CU8" i="58"/>
  <c r="AR8" i="53" s="1"/>
  <c r="BP9" i="58"/>
  <c r="BH9" i="58"/>
  <c r="AZ9" i="58"/>
  <c r="AR9" i="58"/>
  <c r="BO9" i="58"/>
  <c r="BG9" i="58"/>
  <c r="AY9" i="58"/>
  <c r="AQ9" i="58"/>
  <c r="BN9" i="58"/>
  <c r="AL9" i="53" s="1"/>
  <c r="BF9" i="58"/>
  <c r="AX9" i="58"/>
  <c r="AP9" i="58"/>
  <c r="BM9" i="58"/>
  <c r="BE9" i="58"/>
  <c r="AW9" i="58"/>
  <c r="AO9" i="58"/>
  <c r="BL9" i="58"/>
  <c r="BD9" i="58"/>
  <c r="AV9" i="58"/>
  <c r="AN9" i="58"/>
  <c r="BK9" i="58"/>
  <c r="BC9" i="58"/>
  <c r="AU9" i="58"/>
  <c r="AM9" i="58"/>
  <c r="BJ9" i="58"/>
  <c r="BB9" i="58"/>
  <c r="AT9" i="58"/>
  <c r="BI9" i="58"/>
  <c r="BA9" i="58"/>
  <c r="AS9" i="58"/>
  <c r="CU9" i="58"/>
  <c r="AR9" i="53" s="1"/>
  <c r="BI15" i="58"/>
  <c r="BA15" i="58"/>
  <c r="AS15" i="58"/>
  <c r="BP15" i="58"/>
  <c r="BH15" i="58"/>
  <c r="AZ15" i="58"/>
  <c r="AR15" i="58"/>
  <c r="BN15" i="58"/>
  <c r="BF15" i="58"/>
  <c r="AX15" i="58"/>
  <c r="AP15" i="58"/>
  <c r="BM15" i="58"/>
  <c r="BE15" i="58"/>
  <c r="AW15" i="58"/>
  <c r="AO15" i="58"/>
  <c r="BO15" i="58"/>
  <c r="AY15" i="58"/>
  <c r="BL15" i="58"/>
  <c r="AV15" i="58"/>
  <c r="BK15" i="58"/>
  <c r="AU15" i="58"/>
  <c r="BJ15" i="58"/>
  <c r="AT15" i="58"/>
  <c r="BG15" i="58"/>
  <c r="AQ15" i="58"/>
  <c r="BD15" i="58"/>
  <c r="AN15" i="58"/>
  <c r="BC15" i="58"/>
  <c r="AM15" i="58"/>
  <c r="BB15" i="58"/>
  <c r="CU15" i="58"/>
  <c r="AR15" i="53" s="1"/>
  <c r="BL19" i="58"/>
  <c r="BP19" i="58"/>
  <c r="BH19" i="58"/>
  <c r="BF19" i="58"/>
  <c r="AX19" i="58"/>
  <c r="AP19" i="58"/>
  <c r="BO19" i="58"/>
  <c r="BE19" i="58"/>
  <c r="AW19" i="58"/>
  <c r="AO19" i="58"/>
  <c r="BN19" i="58"/>
  <c r="BD19" i="58"/>
  <c r="AV19" i="58"/>
  <c r="AN19" i="58"/>
  <c r="BM19" i="58"/>
  <c r="BC19" i="58"/>
  <c r="AU19" i="58"/>
  <c r="AM19" i="58"/>
  <c r="BK19" i="58"/>
  <c r="BB19" i="58"/>
  <c r="AT19" i="58"/>
  <c r="BJ19" i="58"/>
  <c r="BA19" i="58"/>
  <c r="AS19" i="58"/>
  <c r="BI19" i="58"/>
  <c r="AZ19" i="58"/>
  <c r="AR19" i="58"/>
  <c r="BG19" i="58"/>
  <c r="AY19" i="58"/>
  <c r="AQ19" i="58"/>
  <c r="CU19" i="58"/>
  <c r="AR19" i="53" s="1"/>
  <c r="BJ4" i="58"/>
  <c r="BB4" i="58"/>
  <c r="AT4" i="58"/>
  <c r="BI4" i="58"/>
  <c r="BA4" i="58"/>
  <c r="AS4" i="58"/>
  <c r="AM4" i="58"/>
  <c r="BP4" i="58"/>
  <c r="BH4" i="58"/>
  <c r="AZ4" i="58"/>
  <c r="AR4" i="58"/>
  <c r="AU4" i="58"/>
  <c r="BO4" i="58"/>
  <c r="AL4" i="53" s="1"/>
  <c r="BG4" i="58"/>
  <c r="AY4" i="58"/>
  <c r="AQ4" i="58"/>
  <c r="BC4" i="58"/>
  <c r="BN4" i="58"/>
  <c r="BF4" i="58"/>
  <c r="AX4" i="58"/>
  <c r="AP4" i="58"/>
  <c r="BK4" i="58"/>
  <c r="BM4" i="58"/>
  <c r="BE4" i="58"/>
  <c r="AW4" i="58"/>
  <c r="AO4" i="58"/>
  <c r="BL4" i="58"/>
  <c r="BD4" i="58"/>
  <c r="AV4" i="58"/>
  <c r="AN4" i="58"/>
  <c r="CU4" i="58"/>
  <c r="AR4" i="53" s="1"/>
  <c r="BJ10" i="58"/>
  <c r="AL10" i="53" s="1"/>
  <c r="BB10" i="58"/>
  <c r="AT10" i="58"/>
  <c r="BI10" i="58"/>
  <c r="BA10" i="58"/>
  <c r="AS10" i="58"/>
  <c r="BP10" i="58"/>
  <c r="BH10" i="58"/>
  <c r="AZ10" i="58"/>
  <c r="AR10" i="58"/>
  <c r="BN10" i="58"/>
  <c r="BK10" i="58"/>
  <c r="AW10" i="58"/>
  <c r="BG10" i="58"/>
  <c r="AV10" i="58"/>
  <c r="BF10" i="58"/>
  <c r="AU10" i="58"/>
  <c r="BE10" i="58"/>
  <c r="AQ10" i="58"/>
  <c r="BD10" i="58"/>
  <c r="AP10" i="58"/>
  <c r="BO10" i="58"/>
  <c r="BC10" i="58"/>
  <c r="AO10" i="58"/>
  <c r="BM10" i="58"/>
  <c r="AY10" i="58"/>
  <c r="AN10" i="58"/>
  <c r="BL10" i="58"/>
  <c r="AX10" i="58"/>
  <c r="AM10" i="58"/>
  <c r="CU10" i="58"/>
  <c r="AR10" i="53" s="1"/>
  <c r="BM24" i="58"/>
  <c r="BE24" i="58"/>
  <c r="AW24" i="58"/>
  <c r="AO24" i="58"/>
  <c r="BL24" i="58"/>
  <c r="BD24" i="58"/>
  <c r="AL24" i="53" s="1"/>
  <c r="AV24" i="58"/>
  <c r="AN24" i="58"/>
  <c r="BK24" i="58"/>
  <c r="BC24" i="58"/>
  <c r="AU24" i="58"/>
  <c r="AM24" i="58"/>
  <c r="BJ24" i="58"/>
  <c r="BB24" i="58"/>
  <c r="AT24" i="58"/>
  <c r="BI24" i="58"/>
  <c r="BA24" i="58"/>
  <c r="AS24" i="58"/>
  <c r="BP24" i="58"/>
  <c r="BH24" i="58"/>
  <c r="AZ24" i="58"/>
  <c r="AR24" i="58"/>
  <c r="BO24" i="58"/>
  <c r="BG24" i="58"/>
  <c r="AY24" i="58"/>
  <c r="AQ24" i="58"/>
  <c r="BF24" i="58"/>
  <c r="AX24" i="58"/>
  <c r="AP24" i="58"/>
  <c r="BN24" i="58"/>
  <c r="CU24" i="58"/>
  <c r="AR24" i="53" s="1"/>
  <c r="BK22" i="58"/>
  <c r="BC22" i="58"/>
  <c r="AU22" i="58"/>
  <c r="AM22" i="58"/>
  <c r="BJ22" i="58"/>
  <c r="BB22" i="58"/>
  <c r="AT22" i="58"/>
  <c r="BI22" i="58"/>
  <c r="AL22" i="53" s="1"/>
  <c r="BA22" i="58"/>
  <c r="AS22" i="58"/>
  <c r="BP22" i="58"/>
  <c r="BH22" i="58"/>
  <c r="AZ22" i="58"/>
  <c r="AR22" i="58"/>
  <c r="BO22" i="58"/>
  <c r="BG22" i="58"/>
  <c r="AY22" i="58"/>
  <c r="AQ22" i="58"/>
  <c r="BN22" i="58"/>
  <c r="BF22" i="58"/>
  <c r="AX22" i="58"/>
  <c r="AP22" i="58"/>
  <c r="BM22" i="58"/>
  <c r="BE22" i="58"/>
  <c r="AW22" i="58"/>
  <c r="AO22" i="58"/>
  <c r="BL22" i="58"/>
  <c r="BD22" i="58"/>
  <c r="AV22" i="58"/>
  <c r="AN22" i="58"/>
  <c r="CU22" i="58"/>
  <c r="AR22" i="53" s="1"/>
  <c r="BN14" i="58"/>
  <c r="AL14" i="53" s="1"/>
  <c r="BF14" i="58"/>
  <c r="AX14" i="58"/>
  <c r="AP14" i="58"/>
  <c r="BM14" i="58"/>
  <c r="BE14" i="58"/>
  <c r="AW14" i="58"/>
  <c r="AO14" i="58"/>
  <c r="BL14" i="58"/>
  <c r="BD14" i="58"/>
  <c r="AV14" i="58"/>
  <c r="AN14" i="58"/>
  <c r="BK14" i="58"/>
  <c r="BC14" i="58"/>
  <c r="AU14" i="58"/>
  <c r="AM14" i="58"/>
  <c r="BJ14" i="58"/>
  <c r="BB14" i="58"/>
  <c r="AT14" i="58"/>
  <c r="BI14" i="58"/>
  <c r="BA14" i="58"/>
  <c r="AS14" i="58"/>
  <c r="BP14" i="58"/>
  <c r="BH14" i="58"/>
  <c r="AZ14" i="58"/>
  <c r="AR14" i="58"/>
  <c r="BO14" i="58"/>
  <c r="BG14" i="58"/>
  <c r="AY14" i="58"/>
  <c r="AQ14" i="58"/>
  <c r="CU14" i="58"/>
  <c r="AR14" i="53" s="1"/>
  <c r="BL17" i="58"/>
  <c r="BD17" i="58"/>
  <c r="AV17" i="58"/>
  <c r="AN17" i="58"/>
  <c r="BK17" i="58"/>
  <c r="BC17" i="58"/>
  <c r="AU17" i="58"/>
  <c r="AM17" i="58"/>
  <c r="BJ17" i="58"/>
  <c r="BB17" i="58"/>
  <c r="AT17" i="58"/>
  <c r="BI17" i="58"/>
  <c r="BA17" i="58"/>
  <c r="AS17" i="58"/>
  <c r="BP17" i="58"/>
  <c r="BH17" i="58"/>
  <c r="AZ17" i="58"/>
  <c r="AR17" i="58"/>
  <c r="BO17" i="58"/>
  <c r="BG17" i="58"/>
  <c r="AL17" i="53" s="1"/>
  <c r="AY17" i="58"/>
  <c r="AQ17" i="58"/>
  <c r="BN17" i="58"/>
  <c r="BF17" i="58"/>
  <c r="AX17" i="58"/>
  <c r="AP17" i="58"/>
  <c r="BM17" i="58"/>
  <c r="BE17" i="58"/>
  <c r="AW17" i="58"/>
  <c r="AO17" i="58"/>
  <c r="CU17" i="58"/>
  <c r="AR17" i="53" s="1"/>
  <c r="BN21" i="58"/>
  <c r="BF21" i="58"/>
  <c r="AX21" i="58"/>
  <c r="AP21" i="58"/>
  <c r="BM21" i="58"/>
  <c r="AL21" i="53" s="1"/>
  <c r="BE21" i="58"/>
  <c r="AW21" i="58"/>
  <c r="AO21" i="58"/>
  <c r="BL21" i="58"/>
  <c r="BD21" i="58"/>
  <c r="AV21" i="58"/>
  <c r="AN21" i="58"/>
  <c r="BK21" i="58"/>
  <c r="BC21" i="58"/>
  <c r="AU21" i="58"/>
  <c r="AM21" i="58"/>
  <c r="BJ21" i="58"/>
  <c r="BB21" i="58"/>
  <c r="AT21" i="58"/>
  <c r="BI21" i="58"/>
  <c r="BA21" i="58"/>
  <c r="AS21" i="58"/>
  <c r="BP21" i="58"/>
  <c r="BH21" i="58"/>
  <c r="AZ21" i="58"/>
  <c r="AR21" i="58"/>
  <c r="BO21" i="58"/>
  <c r="BG21" i="58"/>
  <c r="AY21" i="58"/>
  <c r="AQ21" i="58"/>
  <c r="CU21" i="58"/>
  <c r="AR21" i="53" s="1"/>
  <c r="BM3" i="58"/>
  <c r="BE3" i="58"/>
  <c r="AW3" i="58"/>
  <c r="AO3" i="58"/>
  <c r="BL3" i="58"/>
  <c r="BD3" i="58"/>
  <c r="AV3" i="58"/>
  <c r="AN3" i="58"/>
  <c r="BF3" i="58"/>
  <c r="BK3" i="58"/>
  <c r="BC3" i="58"/>
  <c r="AU3" i="58"/>
  <c r="AM3" i="58"/>
  <c r="AX3" i="58"/>
  <c r="BJ3" i="58"/>
  <c r="AL3" i="53" s="1"/>
  <c r="BB3" i="58"/>
  <c r="AT3" i="58"/>
  <c r="BN3" i="58"/>
  <c r="BI3" i="58"/>
  <c r="BA3" i="58"/>
  <c r="AS3" i="58"/>
  <c r="AP3" i="58"/>
  <c r="BP3" i="58"/>
  <c r="BH3" i="58"/>
  <c r="AZ3" i="58"/>
  <c r="AR3" i="58"/>
  <c r="BO3" i="58"/>
  <c r="BG3" i="58"/>
  <c r="AY3" i="58"/>
  <c r="AQ3" i="58"/>
  <c r="CU3" i="58"/>
  <c r="AR3" i="53" s="1"/>
  <c r="BL5" i="58"/>
  <c r="BK5" i="58"/>
  <c r="BJ5" i="58"/>
  <c r="BG5" i="58"/>
  <c r="AY5" i="58"/>
  <c r="AQ5" i="58"/>
  <c r="BF5" i="58"/>
  <c r="AX5" i="58"/>
  <c r="AP5" i="58"/>
  <c r="BP5" i="58"/>
  <c r="BE5" i="58"/>
  <c r="AW5" i="58"/>
  <c r="AO5" i="58"/>
  <c r="BO5" i="58"/>
  <c r="AL5" i="53" s="1"/>
  <c r="BD5" i="58"/>
  <c r="AV5" i="58"/>
  <c r="AN5" i="58"/>
  <c r="AZ5" i="58"/>
  <c r="BN5" i="58"/>
  <c r="BC5" i="58"/>
  <c r="AU5" i="58"/>
  <c r="AM5" i="58"/>
  <c r="BM5" i="58"/>
  <c r="BB5" i="58"/>
  <c r="AT5" i="58"/>
  <c r="BI5" i="58"/>
  <c r="BA5" i="58"/>
  <c r="AS5" i="58"/>
  <c r="BH5" i="58"/>
  <c r="AR5" i="58"/>
  <c r="CU5" i="58"/>
  <c r="AR5" i="53" s="1"/>
  <c r="BI18" i="58"/>
  <c r="BA18" i="58"/>
  <c r="AS18" i="58"/>
  <c r="BP18" i="58"/>
  <c r="BH18" i="58"/>
  <c r="AZ18" i="58"/>
  <c r="AR18" i="58"/>
  <c r="BO18" i="58"/>
  <c r="BG18" i="58"/>
  <c r="AY18" i="58"/>
  <c r="AQ18" i="58"/>
  <c r="BN18" i="58"/>
  <c r="BF18" i="58"/>
  <c r="AX18" i="58"/>
  <c r="AP18" i="58"/>
  <c r="BM18" i="58"/>
  <c r="BE18" i="58"/>
  <c r="AW18" i="58"/>
  <c r="AO18" i="58"/>
  <c r="BL18" i="58"/>
  <c r="BD18" i="58"/>
  <c r="AV18" i="58"/>
  <c r="AN18" i="58"/>
  <c r="BK18" i="58"/>
  <c r="BC18" i="58"/>
  <c r="AU18" i="58"/>
  <c r="AM18" i="58"/>
  <c r="BJ18" i="58"/>
  <c r="BB18" i="58"/>
  <c r="AT18" i="58"/>
  <c r="CU18" i="58"/>
  <c r="AR18" i="53" s="1"/>
  <c r="CS3" i="57"/>
  <c r="AQ3" i="53" s="1"/>
  <c r="CS6" i="57"/>
  <c r="AQ6" i="53" s="1"/>
  <c r="CS12" i="57"/>
  <c r="AQ12" i="53" s="1"/>
  <c r="CS19" i="57"/>
  <c r="AQ19" i="53" s="1"/>
  <c r="CS22" i="57"/>
  <c r="AQ22" i="53" s="1"/>
  <c r="CS21" i="57"/>
  <c r="AQ21" i="53" s="1"/>
  <c r="CS20" i="57"/>
  <c r="AQ20" i="53" s="1"/>
  <c r="CS11" i="57"/>
  <c r="AQ11" i="53" s="1"/>
  <c r="CS24" i="57"/>
  <c r="AQ24" i="53" s="1"/>
  <c r="CS13" i="57"/>
  <c r="AQ13" i="53" s="1"/>
  <c r="CS18" i="57"/>
  <c r="AQ18" i="53" s="1"/>
  <c r="CS9" i="57"/>
  <c r="AQ9" i="53" s="1"/>
  <c r="CS5" i="57"/>
  <c r="AQ5" i="53" s="1"/>
  <c r="CS15" i="57"/>
  <c r="AQ15" i="53" s="1"/>
  <c r="CS8" i="57"/>
  <c r="AQ8" i="53" s="1"/>
  <c r="CS23" i="57"/>
  <c r="AQ23" i="53" s="1"/>
  <c r="CS16" i="55"/>
  <c r="CS24" i="55"/>
  <c r="CS13" i="55"/>
  <c r="CS22" i="55"/>
  <c r="CS23" i="55"/>
  <c r="BT23" i="55"/>
  <c r="AP23" i="55"/>
  <c r="AQ23" i="55"/>
  <c r="BT14" i="55"/>
  <c r="AP14" i="55"/>
  <c r="BH4" i="56"/>
  <c r="AZ4" i="56"/>
  <c r="AR4" i="56"/>
  <c r="BN4" i="56"/>
  <c r="BF4" i="56"/>
  <c r="AX4" i="56"/>
  <c r="AP4" i="56"/>
  <c r="BM4" i="56"/>
  <c r="AJ4" i="53" s="1"/>
  <c r="BE4" i="56"/>
  <c r="AW4" i="56"/>
  <c r="AO4" i="56"/>
  <c r="BL4" i="56"/>
  <c r="BD4" i="56"/>
  <c r="AV4" i="56"/>
  <c r="AN4" i="56"/>
  <c r="BJ4" i="56"/>
  <c r="BB4" i="56"/>
  <c r="AT4" i="56"/>
  <c r="AL4" i="56"/>
  <c r="BK4" i="56"/>
  <c r="AQ4" i="56"/>
  <c r="BI4" i="56"/>
  <c r="AM4" i="56"/>
  <c r="BG4" i="56"/>
  <c r="AK4" i="56"/>
  <c r="AY4" i="56"/>
  <c r="BC4" i="56"/>
  <c r="BA4" i="56"/>
  <c r="AU4" i="56"/>
  <c r="CS4" i="56"/>
  <c r="AP4" i="53" s="1"/>
  <c r="AS4" i="56"/>
  <c r="BH6" i="56"/>
  <c r="BM6" i="56"/>
  <c r="AJ6" i="53" s="1"/>
  <c r="BE6" i="56"/>
  <c r="AW6" i="56"/>
  <c r="AO6" i="56"/>
  <c r="BL6" i="56"/>
  <c r="BD6" i="56"/>
  <c r="AV6" i="56"/>
  <c r="AN6" i="56"/>
  <c r="BJ6" i="56"/>
  <c r="BB6" i="56"/>
  <c r="AT6" i="56"/>
  <c r="AL6" i="56"/>
  <c r="BK6" i="56"/>
  <c r="AX6" i="56"/>
  <c r="BG6" i="56"/>
  <c r="AS6" i="56"/>
  <c r="BF6" i="56"/>
  <c r="AR6" i="56"/>
  <c r="BC6" i="56"/>
  <c r="AQ6" i="56"/>
  <c r="AZ6" i="56"/>
  <c r="AM6" i="56"/>
  <c r="BI6" i="56"/>
  <c r="BA6" i="56"/>
  <c r="AY6" i="56"/>
  <c r="AU6" i="56"/>
  <c r="AK6" i="56"/>
  <c r="AP6" i="56"/>
  <c r="BN6" i="56"/>
  <c r="CS6" i="56"/>
  <c r="AP6" i="53" s="1"/>
  <c r="BN19" i="56"/>
  <c r="BF19" i="56"/>
  <c r="BJ19" i="56"/>
  <c r="BA19" i="56"/>
  <c r="AS19" i="56"/>
  <c r="AK19" i="56"/>
  <c r="BI19" i="56"/>
  <c r="AZ19" i="56"/>
  <c r="AR19" i="56"/>
  <c r="BH19" i="56"/>
  <c r="AY19" i="56"/>
  <c r="AQ19" i="56"/>
  <c r="BG19" i="56"/>
  <c r="AX19" i="56"/>
  <c r="AP19" i="56"/>
  <c r="BE19" i="56"/>
  <c r="AW19" i="56"/>
  <c r="AO19" i="56"/>
  <c r="BM19" i="56"/>
  <c r="BD19" i="56"/>
  <c r="AV19" i="56"/>
  <c r="AN19" i="56"/>
  <c r="BL19" i="56"/>
  <c r="BC19" i="56"/>
  <c r="AU19" i="56"/>
  <c r="AM19" i="56"/>
  <c r="BB19" i="56"/>
  <c r="AT19" i="56"/>
  <c r="AL19" i="56"/>
  <c r="BK19" i="56"/>
  <c r="CS19" i="56"/>
  <c r="AP19" i="53" s="1"/>
  <c r="BK24" i="56"/>
  <c r="BC24" i="56"/>
  <c r="AU24" i="56"/>
  <c r="AM24" i="56"/>
  <c r="BJ24" i="56"/>
  <c r="BB24" i="56"/>
  <c r="AJ24" i="53" s="1"/>
  <c r="AT24" i="56"/>
  <c r="AL24" i="56"/>
  <c r="BI24" i="56"/>
  <c r="BA24" i="56"/>
  <c r="AS24" i="56"/>
  <c r="AK24" i="56"/>
  <c r="BH24" i="56"/>
  <c r="AZ24" i="56"/>
  <c r="AR24" i="56"/>
  <c r="BG24" i="56"/>
  <c r="AY24" i="56"/>
  <c r="AQ24" i="56"/>
  <c r="BN24" i="56"/>
  <c r="BF24" i="56"/>
  <c r="AX24" i="56"/>
  <c r="AP24" i="56"/>
  <c r="BM24" i="56"/>
  <c r="BE24" i="56"/>
  <c r="AW24" i="56"/>
  <c r="AO24" i="56"/>
  <c r="BD24" i="56"/>
  <c r="AV24" i="56"/>
  <c r="AN24" i="56"/>
  <c r="BL24" i="56"/>
  <c r="CS24" i="56"/>
  <c r="AP24" i="53" s="1"/>
  <c r="BK14" i="56"/>
  <c r="BC14" i="56"/>
  <c r="AU14" i="56"/>
  <c r="AM14" i="56"/>
  <c r="BI14" i="56"/>
  <c r="BA14" i="56"/>
  <c r="AS14" i="56"/>
  <c r="AK14" i="56"/>
  <c r="BH14" i="56"/>
  <c r="AZ14" i="56"/>
  <c r="AR14" i="56"/>
  <c r="BJ14" i="56"/>
  <c r="AW14" i="56"/>
  <c r="BG14" i="56"/>
  <c r="AV14" i="56"/>
  <c r="BE14" i="56"/>
  <c r="AQ14" i="56"/>
  <c r="BD14" i="56"/>
  <c r="AP14" i="56"/>
  <c r="BN14" i="56"/>
  <c r="BB14" i="56"/>
  <c r="AO14" i="56"/>
  <c r="BM14" i="56"/>
  <c r="AY14" i="56"/>
  <c r="AN14" i="56"/>
  <c r="BL14" i="56"/>
  <c r="AJ14" i="53" s="1"/>
  <c r="AT14" i="56"/>
  <c r="AL14" i="56"/>
  <c r="AX14" i="56"/>
  <c r="BF14" i="56"/>
  <c r="CS14" i="56"/>
  <c r="AP14" i="53" s="1"/>
  <c r="BJ10" i="56"/>
  <c r="BB10" i="56"/>
  <c r="AT10" i="56"/>
  <c r="AL10" i="56"/>
  <c r="BG10" i="56"/>
  <c r="AY10" i="56"/>
  <c r="AQ10" i="56"/>
  <c r="BI10" i="56"/>
  <c r="AX10" i="56"/>
  <c r="AN10" i="56"/>
  <c r="BE10" i="56"/>
  <c r="AU10" i="56"/>
  <c r="BN10" i="56"/>
  <c r="BD10" i="56"/>
  <c r="AS10" i="56"/>
  <c r="BM10" i="56"/>
  <c r="BC10" i="56"/>
  <c r="AR10" i="56"/>
  <c r="BL10" i="56"/>
  <c r="BA10" i="56"/>
  <c r="AP10" i="56"/>
  <c r="AZ10" i="56"/>
  <c r="AW10" i="56"/>
  <c r="AV10" i="56"/>
  <c r="AK10" i="56"/>
  <c r="AO10" i="56"/>
  <c r="BK10" i="56"/>
  <c r="AM10" i="56"/>
  <c r="BH10" i="56"/>
  <c r="BF10" i="56"/>
  <c r="CS10" i="56"/>
  <c r="AP10" i="53" s="1"/>
  <c r="BM7" i="56"/>
  <c r="BE7" i="56"/>
  <c r="AW7" i="56"/>
  <c r="AO7" i="56"/>
  <c r="BJ7" i="56"/>
  <c r="BB7" i="56"/>
  <c r="AT7" i="56"/>
  <c r="AL7" i="56"/>
  <c r="BI7" i="56"/>
  <c r="BA7" i="56"/>
  <c r="AS7" i="56"/>
  <c r="AK7" i="56"/>
  <c r="BH7" i="56"/>
  <c r="AZ7" i="56"/>
  <c r="AR7" i="56"/>
  <c r="BG7" i="56"/>
  <c r="AY7" i="56"/>
  <c r="AQ7" i="56"/>
  <c r="BF7" i="56"/>
  <c r="AM7" i="56"/>
  <c r="BD7" i="56"/>
  <c r="BC7" i="56"/>
  <c r="AX7" i="56"/>
  <c r="AV7" i="56"/>
  <c r="BN7" i="56"/>
  <c r="AU7" i="56"/>
  <c r="BL7" i="56"/>
  <c r="AJ7" i="53" s="1"/>
  <c r="AP7" i="56"/>
  <c r="AN7" i="56"/>
  <c r="BK7" i="56"/>
  <c r="CS7" i="56"/>
  <c r="AP7" i="53" s="1"/>
  <c r="CS17" i="55"/>
  <c r="BT13" i="55"/>
  <c r="AP13" i="55"/>
  <c r="BI22" i="56"/>
  <c r="BA22" i="56"/>
  <c r="AS22" i="56"/>
  <c r="AK22" i="56"/>
  <c r="BH22" i="56"/>
  <c r="AZ22" i="56"/>
  <c r="AR22" i="56"/>
  <c r="BG22" i="56"/>
  <c r="AJ22" i="53" s="1"/>
  <c r="AY22" i="56"/>
  <c r="AQ22" i="56"/>
  <c r="BN22" i="56"/>
  <c r="BF22" i="56"/>
  <c r="AX22" i="56"/>
  <c r="AP22" i="56"/>
  <c r="BM22" i="56"/>
  <c r="BE22" i="56"/>
  <c r="AW22" i="56"/>
  <c r="AO22" i="56"/>
  <c r="BL22" i="56"/>
  <c r="BD22" i="56"/>
  <c r="AV22" i="56"/>
  <c r="AN22" i="56"/>
  <c r="BK22" i="56"/>
  <c r="BC22" i="56"/>
  <c r="AU22" i="56"/>
  <c r="AM22" i="56"/>
  <c r="BJ22" i="56"/>
  <c r="BB22" i="56"/>
  <c r="AT22" i="56"/>
  <c r="AL22" i="56"/>
  <c r="CS22" i="56"/>
  <c r="AP22" i="53" s="1"/>
  <c r="BN17" i="56"/>
  <c r="BF17" i="56"/>
  <c r="AX17" i="56"/>
  <c r="AP17" i="56"/>
  <c r="BM17" i="56"/>
  <c r="BE17" i="56"/>
  <c r="AJ17" i="53" s="1"/>
  <c r="AW17" i="56"/>
  <c r="AO17" i="56"/>
  <c r="BK17" i="56"/>
  <c r="BC17" i="56"/>
  <c r="AU17" i="56"/>
  <c r="AM17" i="56"/>
  <c r="BH17" i="56"/>
  <c r="AT17" i="56"/>
  <c r="BD17" i="56"/>
  <c r="AR17" i="56"/>
  <c r="BA17" i="56"/>
  <c r="AN17" i="56"/>
  <c r="BL17" i="56"/>
  <c r="AZ17" i="56"/>
  <c r="AL17" i="56"/>
  <c r="BI17" i="56"/>
  <c r="BG17" i="56"/>
  <c r="BB17" i="56"/>
  <c r="AY17" i="56"/>
  <c r="AV17" i="56"/>
  <c r="AS17" i="56"/>
  <c r="AQ17" i="56"/>
  <c r="BJ17" i="56"/>
  <c r="AK17" i="56"/>
  <c r="CS17" i="56"/>
  <c r="AP17" i="53" s="1"/>
  <c r="BK15" i="56"/>
  <c r="BC15" i="56"/>
  <c r="AU15" i="56"/>
  <c r="AM15" i="56"/>
  <c r="BI15" i="56"/>
  <c r="BA15" i="56"/>
  <c r="AS15" i="56"/>
  <c r="AK15" i="56"/>
  <c r="BH15" i="56"/>
  <c r="AX15" i="56"/>
  <c r="AN15" i="56"/>
  <c r="BF15" i="56"/>
  <c r="AV15" i="56"/>
  <c r="BE15" i="56"/>
  <c r="AT15" i="56"/>
  <c r="BB15" i="56"/>
  <c r="AL15" i="56"/>
  <c r="AZ15" i="56"/>
  <c r="BM15" i="56"/>
  <c r="AW15" i="56"/>
  <c r="BL15" i="56"/>
  <c r="AJ15" i="53" s="1"/>
  <c r="AR15" i="56"/>
  <c r="BJ15" i="56"/>
  <c r="AQ15" i="56"/>
  <c r="BG15" i="56"/>
  <c r="AP15" i="56"/>
  <c r="AY15" i="56"/>
  <c r="BN15" i="56"/>
  <c r="BD15" i="56"/>
  <c r="AO15" i="56"/>
  <c r="CS15" i="56"/>
  <c r="AP15" i="53" s="1"/>
  <c r="BL21" i="56"/>
  <c r="BD21" i="56"/>
  <c r="AV21" i="56"/>
  <c r="AN21" i="56"/>
  <c r="BK21" i="56"/>
  <c r="AJ21" i="53" s="1"/>
  <c r="BC21" i="56"/>
  <c r="AU21" i="56"/>
  <c r="AM21" i="56"/>
  <c r="BJ21" i="56"/>
  <c r="BB21" i="56"/>
  <c r="AT21" i="56"/>
  <c r="AL21" i="56"/>
  <c r="BI21" i="56"/>
  <c r="BA21" i="56"/>
  <c r="AS21" i="56"/>
  <c r="AK21" i="56"/>
  <c r="BH21" i="56"/>
  <c r="AZ21" i="56"/>
  <c r="AR21" i="56"/>
  <c r="BG21" i="56"/>
  <c r="AY21" i="56"/>
  <c r="AQ21" i="56"/>
  <c r="BN21" i="56"/>
  <c r="BF21" i="56"/>
  <c r="AX21" i="56"/>
  <c r="AP21" i="56"/>
  <c r="BM21" i="56"/>
  <c r="BE21" i="56"/>
  <c r="AW21" i="56"/>
  <c r="AO21" i="56"/>
  <c r="CS21" i="56"/>
  <c r="AP21" i="53" s="1"/>
  <c r="BG11" i="56"/>
  <c r="AY11" i="56"/>
  <c r="AQ11" i="56"/>
  <c r="BL11" i="56"/>
  <c r="BD11" i="56"/>
  <c r="AV11" i="56"/>
  <c r="AN11" i="56"/>
  <c r="BK11" i="56"/>
  <c r="BC11" i="56"/>
  <c r="AU11" i="56"/>
  <c r="AM11" i="56"/>
  <c r="BJ11" i="56"/>
  <c r="BB11" i="56"/>
  <c r="AT11" i="56"/>
  <c r="BI11" i="56"/>
  <c r="BA11" i="56"/>
  <c r="AS11" i="56"/>
  <c r="AK11" i="56"/>
  <c r="BE11" i="56"/>
  <c r="AW11" i="56"/>
  <c r="BN11" i="56"/>
  <c r="AR11" i="56"/>
  <c r="BM11" i="56"/>
  <c r="AP11" i="56"/>
  <c r="BH11" i="56"/>
  <c r="AJ11" i="53" s="1"/>
  <c r="AO11" i="56"/>
  <c r="BF11" i="56"/>
  <c r="AZ11" i="56"/>
  <c r="AX11" i="56"/>
  <c r="AL11" i="56"/>
  <c r="CS11" i="56"/>
  <c r="AP11" i="53" s="1"/>
  <c r="BT8" i="55"/>
  <c r="AP8" i="55"/>
  <c r="BT16" i="55"/>
  <c r="AP16" i="55"/>
  <c r="BT15" i="55"/>
  <c r="AP15" i="55"/>
  <c r="BT22" i="55"/>
  <c r="AP22" i="55"/>
  <c r="BG20" i="56"/>
  <c r="AY20" i="56"/>
  <c r="AQ20" i="56"/>
  <c r="BN20" i="56"/>
  <c r="BF20" i="56"/>
  <c r="AX20" i="56"/>
  <c r="AP20" i="56"/>
  <c r="BM20" i="56"/>
  <c r="BE20" i="56"/>
  <c r="AW20" i="56"/>
  <c r="AO20" i="56"/>
  <c r="BL20" i="56"/>
  <c r="BD20" i="56"/>
  <c r="AV20" i="56"/>
  <c r="AN20" i="56"/>
  <c r="BK20" i="56"/>
  <c r="AJ20" i="53" s="1"/>
  <c r="BC20" i="56"/>
  <c r="AU20" i="56"/>
  <c r="AM20" i="56"/>
  <c r="BJ20" i="56"/>
  <c r="BB20" i="56"/>
  <c r="AT20" i="56"/>
  <c r="AL20" i="56"/>
  <c r="BI20" i="56"/>
  <c r="BA20" i="56"/>
  <c r="AS20" i="56"/>
  <c r="AK20" i="56"/>
  <c r="BH20" i="56"/>
  <c r="AZ20" i="56"/>
  <c r="AR20" i="56"/>
  <c r="CS20" i="56"/>
  <c r="AP20" i="53" s="1"/>
  <c r="BL13" i="56"/>
  <c r="BD13" i="56"/>
  <c r="AJ13" i="53" s="1"/>
  <c r="AV13" i="56"/>
  <c r="AN13" i="56"/>
  <c r="BK13" i="56"/>
  <c r="BC13" i="56"/>
  <c r="AU13" i="56"/>
  <c r="AM13" i="56"/>
  <c r="BN13" i="56"/>
  <c r="BB13" i="56"/>
  <c r="AR13" i="56"/>
  <c r="BI13" i="56"/>
  <c r="AY13" i="56"/>
  <c r="AO13" i="56"/>
  <c r="BH13" i="56"/>
  <c r="AX13" i="56"/>
  <c r="AL13" i="56"/>
  <c r="BG13" i="56"/>
  <c r="AW13" i="56"/>
  <c r="AK13" i="56"/>
  <c r="BF13" i="56"/>
  <c r="AT13" i="56"/>
  <c r="AQ13" i="56"/>
  <c r="BJ13" i="56"/>
  <c r="BE13" i="56"/>
  <c r="BA13" i="56"/>
  <c r="AZ13" i="56"/>
  <c r="CS13" i="56"/>
  <c r="AP13" i="53" s="1"/>
  <c r="BM13" i="56"/>
  <c r="AS13" i="56"/>
  <c r="AP13" i="56"/>
  <c r="BJ8" i="56"/>
  <c r="BB8" i="56"/>
  <c r="AT8" i="56"/>
  <c r="AL8" i="56"/>
  <c r="BG8" i="56"/>
  <c r="AY8" i="56"/>
  <c r="AQ8" i="56"/>
  <c r="BN8" i="56"/>
  <c r="BF8" i="56"/>
  <c r="AX8" i="56"/>
  <c r="AP8" i="56"/>
  <c r="BM8" i="56"/>
  <c r="BE8" i="56"/>
  <c r="AW8" i="56"/>
  <c r="AO8" i="56"/>
  <c r="BL8" i="56"/>
  <c r="AJ8" i="53" s="1"/>
  <c r="BD8" i="56"/>
  <c r="AV8" i="56"/>
  <c r="AN8" i="56"/>
  <c r="BI8" i="56"/>
  <c r="AM8" i="56"/>
  <c r="BH8" i="56"/>
  <c r="AK8" i="56"/>
  <c r="BC8" i="56"/>
  <c r="BA8" i="56"/>
  <c r="AZ8" i="56"/>
  <c r="AU8" i="56"/>
  <c r="AS8" i="56"/>
  <c r="BK8" i="56"/>
  <c r="AR8" i="56"/>
  <c r="CS8" i="56"/>
  <c r="AP8" i="53" s="1"/>
  <c r="BI16" i="56"/>
  <c r="BA16" i="56"/>
  <c r="AS16" i="56"/>
  <c r="AK16" i="56"/>
  <c r="BH16" i="56"/>
  <c r="AZ16" i="56"/>
  <c r="AR16" i="56"/>
  <c r="BN16" i="56"/>
  <c r="BF16" i="56"/>
  <c r="AX16" i="56"/>
  <c r="AP16" i="56"/>
  <c r="BL16" i="56"/>
  <c r="AY16" i="56"/>
  <c r="AM16" i="56"/>
  <c r="BJ16" i="56"/>
  <c r="AV16" i="56"/>
  <c r="BG16" i="56"/>
  <c r="AJ16" i="53" s="1"/>
  <c r="AU16" i="56"/>
  <c r="BE16" i="56"/>
  <c r="AN16" i="56"/>
  <c r="BD16" i="56"/>
  <c r="AL16" i="56"/>
  <c r="BB16" i="56"/>
  <c r="AW16" i="56"/>
  <c r="CS16" i="56"/>
  <c r="AP16" i="53" s="1"/>
  <c r="AT16" i="56"/>
  <c r="BM16" i="56"/>
  <c r="AQ16" i="56"/>
  <c r="BC16" i="56"/>
  <c r="AO16" i="56"/>
  <c r="BK16" i="56"/>
  <c r="BT9" i="55"/>
  <c r="AP9" i="55"/>
  <c r="BT7" i="55"/>
  <c r="AP7" i="55"/>
  <c r="BN23" i="56"/>
  <c r="BF23" i="56"/>
  <c r="AX23" i="56"/>
  <c r="AP23" i="56"/>
  <c r="BM23" i="56"/>
  <c r="BE23" i="56"/>
  <c r="AW23" i="56"/>
  <c r="AO23" i="56"/>
  <c r="BL23" i="56"/>
  <c r="BD23" i="56"/>
  <c r="AV23" i="56"/>
  <c r="AN23" i="56"/>
  <c r="BK23" i="56"/>
  <c r="BC23" i="56"/>
  <c r="AU23" i="56"/>
  <c r="AM23" i="56"/>
  <c r="BJ23" i="56"/>
  <c r="BB23" i="56"/>
  <c r="AT23" i="56"/>
  <c r="AL23" i="56"/>
  <c r="BI23" i="56"/>
  <c r="BA23" i="56"/>
  <c r="AS23" i="56"/>
  <c r="AK23" i="56"/>
  <c r="BH23" i="56"/>
  <c r="AZ23" i="56"/>
  <c r="AR23" i="56"/>
  <c r="BG23" i="56"/>
  <c r="AJ23" i="53" s="1"/>
  <c r="AY23" i="56"/>
  <c r="AQ23" i="56"/>
  <c r="CS23" i="56"/>
  <c r="AP23" i="53" s="1"/>
  <c r="BL18" i="56"/>
  <c r="BD18" i="56"/>
  <c r="BK18" i="56"/>
  <c r="BC18" i="56"/>
  <c r="AU18" i="56"/>
  <c r="AM18" i="56"/>
  <c r="BJ18" i="56"/>
  <c r="AJ18" i="53" s="1"/>
  <c r="BB18" i="56"/>
  <c r="AT18" i="56"/>
  <c r="AL18" i="56"/>
  <c r="BI18" i="56"/>
  <c r="BA18" i="56"/>
  <c r="AS18" i="56"/>
  <c r="AK18" i="56"/>
  <c r="BH18" i="56"/>
  <c r="AZ18" i="56"/>
  <c r="AR18" i="56"/>
  <c r="BN18" i="56"/>
  <c r="BF18" i="56"/>
  <c r="AX18" i="56"/>
  <c r="AP18" i="56"/>
  <c r="BG18" i="56"/>
  <c r="AY18" i="56"/>
  <c r="AV18" i="56"/>
  <c r="AQ18" i="56"/>
  <c r="AW18" i="56"/>
  <c r="AO18" i="56"/>
  <c r="AN18" i="56"/>
  <c r="CS18" i="56"/>
  <c r="AP18" i="53" s="1"/>
  <c r="BM18" i="56"/>
  <c r="BE18" i="56"/>
  <c r="BK3" i="56"/>
  <c r="BC3" i="56"/>
  <c r="AU3" i="56"/>
  <c r="AM3" i="56"/>
  <c r="BI3" i="56"/>
  <c r="BA3" i="56"/>
  <c r="AS3" i="56"/>
  <c r="AK3" i="56"/>
  <c r="BH3" i="56"/>
  <c r="AJ3" i="53" s="1"/>
  <c r="AZ3" i="56"/>
  <c r="AR3" i="56"/>
  <c r="BG3" i="56"/>
  <c r="AY3" i="56"/>
  <c r="AQ3" i="56"/>
  <c r="BM3" i="56"/>
  <c r="BE3" i="56"/>
  <c r="AW3" i="56"/>
  <c r="AO3" i="56"/>
  <c r="BJ3" i="56"/>
  <c r="AN3" i="56"/>
  <c r="BF3" i="56"/>
  <c r="AL3" i="56"/>
  <c r="BD3" i="56"/>
  <c r="BB3" i="56"/>
  <c r="AV3" i="56"/>
  <c r="AX3" i="56"/>
  <c r="BN3" i="56"/>
  <c r="AT3" i="56"/>
  <c r="BL3" i="56"/>
  <c r="AP3" i="56"/>
  <c r="CS3" i="56"/>
  <c r="AP3" i="53" s="1"/>
  <c r="BG5" i="56"/>
  <c r="AY5" i="56"/>
  <c r="AQ5" i="56"/>
  <c r="BK5" i="56"/>
  <c r="BB5" i="56"/>
  <c r="AS5" i="56"/>
  <c r="BI5" i="56"/>
  <c r="AZ5" i="56"/>
  <c r="AP5" i="56"/>
  <c r="BH5" i="56"/>
  <c r="AX5" i="56"/>
  <c r="AO5" i="56"/>
  <c r="BF5" i="56"/>
  <c r="AW5" i="56"/>
  <c r="AN5" i="56"/>
  <c r="BM5" i="56"/>
  <c r="AJ5" i="53" s="1"/>
  <c r="BD5" i="56"/>
  <c r="AU5" i="56"/>
  <c r="AL5" i="56"/>
  <c r="AT5" i="56"/>
  <c r="BN5" i="56"/>
  <c r="AR5" i="56"/>
  <c r="BL5" i="56"/>
  <c r="AM5" i="56"/>
  <c r="BJ5" i="56"/>
  <c r="AK5" i="56"/>
  <c r="BC5" i="56"/>
  <c r="BE5" i="56"/>
  <c r="BA5" i="56"/>
  <c r="AV5" i="56"/>
  <c r="CS5" i="56"/>
  <c r="AP5" i="53" s="1"/>
  <c r="BT24" i="55"/>
  <c r="AP24" i="55"/>
  <c r="BG9" i="56"/>
  <c r="AY9" i="56"/>
  <c r="AQ9" i="56"/>
  <c r="BL9" i="56"/>
  <c r="AJ9" i="53" s="1"/>
  <c r="BD9" i="56"/>
  <c r="AV9" i="56"/>
  <c r="AN9" i="56"/>
  <c r="BK9" i="56"/>
  <c r="BC9" i="56"/>
  <c r="AU9" i="56"/>
  <c r="AM9" i="56"/>
  <c r="BJ9" i="56"/>
  <c r="BB9" i="56"/>
  <c r="AT9" i="56"/>
  <c r="AL9" i="56"/>
  <c r="BI9" i="56"/>
  <c r="BA9" i="56"/>
  <c r="AS9" i="56"/>
  <c r="AK9" i="56"/>
  <c r="BH9" i="56"/>
  <c r="AO9" i="56"/>
  <c r="BF9" i="56"/>
  <c r="BE9" i="56"/>
  <c r="AZ9" i="56"/>
  <c r="AX9" i="56"/>
  <c r="AW9" i="56"/>
  <c r="BN9" i="56"/>
  <c r="AR9" i="56"/>
  <c r="BM9" i="56"/>
  <c r="AP9" i="56"/>
  <c r="CS9" i="56"/>
  <c r="AP9" i="53" s="1"/>
  <c r="BG12" i="56"/>
  <c r="AY12" i="56"/>
  <c r="AQ12" i="56"/>
  <c r="BN12" i="56"/>
  <c r="BF12" i="56"/>
  <c r="AX12" i="56"/>
  <c r="AP12" i="56"/>
  <c r="BI12" i="56"/>
  <c r="AW12" i="56"/>
  <c r="AM12" i="56"/>
  <c r="BD12" i="56"/>
  <c r="AT12" i="56"/>
  <c r="BM12" i="56"/>
  <c r="BC12" i="56"/>
  <c r="AS12" i="56"/>
  <c r="BL12" i="56"/>
  <c r="AJ12" i="53" s="1"/>
  <c r="BB12" i="56"/>
  <c r="AR12" i="56"/>
  <c r="BK12" i="56"/>
  <c r="BA12" i="56"/>
  <c r="AO12" i="56"/>
  <c r="BH12" i="56"/>
  <c r="AV12" i="56"/>
  <c r="AU12" i="56"/>
  <c r="AN12" i="56"/>
  <c r="AL12" i="56"/>
  <c r="BJ12" i="56"/>
  <c r="BE12" i="56"/>
  <c r="AZ12" i="56"/>
  <c r="AK12" i="56"/>
  <c r="CS12" i="56"/>
  <c r="AP12" i="53" s="1"/>
  <c r="G9" i="54"/>
  <c r="G13" i="54"/>
  <c r="G7" i="54"/>
  <c r="G15" i="54"/>
  <c r="G19" i="54"/>
  <c r="G23" i="54"/>
  <c r="G8" i="54"/>
  <c r="G12" i="54"/>
  <c r="G16" i="54"/>
  <c r="BO16" i="54" s="1"/>
  <c r="G24" i="54"/>
  <c r="G14" i="54"/>
  <c r="G22" i="54"/>
  <c r="G6" i="54"/>
  <c r="BT12" i="55"/>
  <c r="AP12" i="55"/>
  <c r="BT6" i="55"/>
  <c r="AP6" i="55"/>
  <c r="BT19" i="55"/>
  <c r="AP19" i="55"/>
  <c r="CT24" i="55"/>
  <c r="CT22" i="55"/>
  <c r="CT23" i="55"/>
  <c r="CT13" i="55"/>
  <c r="CT16" i="55"/>
  <c r="AL19" i="53" l="1"/>
  <c r="AL18" i="53"/>
  <c r="AL13" i="53"/>
  <c r="AJ10" i="53"/>
  <c r="AQ14" i="55"/>
  <c r="AJ19" i="53"/>
  <c r="AL15" i="53"/>
  <c r="AQ12" i="55"/>
  <c r="AQ24" i="55"/>
  <c r="AQ13" i="55"/>
  <c r="AQ22" i="55"/>
  <c r="AQ8" i="55"/>
  <c r="AQ16" i="55"/>
  <c r="AQ6" i="55"/>
  <c r="AP21" i="55"/>
  <c r="AQ15" i="55"/>
  <c r="AP20" i="55"/>
  <c r="AP4" i="55"/>
  <c r="AQ19" i="55"/>
  <c r="BU7" i="55"/>
  <c r="AQ7" i="55"/>
  <c r="BU9" i="55"/>
  <c r="AQ9" i="55"/>
  <c r="AA10" i="12"/>
  <c r="N23" i="55"/>
  <c r="N19" i="55"/>
  <c r="L18" i="55"/>
  <c r="N15" i="55"/>
  <c r="N7" i="55"/>
  <c r="BV7" i="55" s="1"/>
  <c r="N24" i="55"/>
  <c r="N16" i="55"/>
  <c r="N12" i="55"/>
  <c r="N8" i="55"/>
  <c r="M21" i="55"/>
  <c r="M20" i="55"/>
  <c r="M4" i="55"/>
  <c r="N13" i="55"/>
  <c r="N9" i="55"/>
  <c r="BV9" i="55" s="1"/>
  <c r="N22" i="55"/>
  <c r="N14" i="55"/>
  <c r="N6" i="55"/>
  <c r="L5" i="55"/>
  <c r="L25" i="12"/>
  <c r="G5" i="54" s="1"/>
  <c r="H12" i="54"/>
  <c r="BP12" i="54" s="1"/>
  <c r="H8" i="54"/>
  <c r="BP8" i="54" s="1"/>
  <c r="H14" i="54"/>
  <c r="BP14" i="54" s="1"/>
  <c r="H6" i="54"/>
  <c r="BP6" i="54" s="1"/>
  <c r="AP17" i="57"/>
  <c r="BS17" i="57"/>
  <c r="AO17" i="57"/>
  <c r="AQ16" i="57"/>
  <c r="BT16" i="57"/>
  <c r="AP16" i="57"/>
  <c r="H23" i="54"/>
  <c r="BP23" i="54" s="1"/>
  <c r="G20" i="54"/>
  <c r="BO20" i="54" s="1"/>
  <c r="H19" i="54"/>
  <c r="BP19" i="54" s="1"/>
  <c r="G4" i="54"/>
  <c r="BO4" i="54" s="1"/>
  <c r="H15" i="54"/>
  <c r="BP15" i="54" s="1"/>
  <c r="H13" i="54"/>
  <c r="BP13" i="54" s="1"/>
  <c r="H7" i="54"/>
  <c r="BP7" i="54" s="1"/>
  <c r="H9" i="54"/>
  <c r="BP9" i="54" s="1"/>
  <c r="H24" i="54"/>
  <c r="BP24" i="54" s="1"/>
  <c r="G21" i="54"/>
  <c r="BO21" i="54" s="1"/>
  <c r="H16" i="54"/>
  <c r="BP16" i="54" s="1"/>
  <c r="AK15" i="59"/>
  <c r="AK24" i="59"/>
  <c r="AK23" i="59"/>
  <c r="AK7" i="59"/>
  <c r="AK19" i="59"/>
  <c r="AK9" i="59"/>
  <c r="AK16" i="59"/>
  <c r="AK6" i="59"/>
  <c r="AG6" i="53" s="1"/>
  <c r="AK13" i="59"/>
  <c r="AK8" i="59"/>
  <c r="AK14" i="59"/>
  <c r="AK22" i="59"/>
  <c r="AK12" i="59"/>
  <c r="AK16" i="54"/>
  <c r="BO12" i="54"/>
  <c r="AK12" i="54"/>
  <c r="BO8" i="54"/>
  <c r="AK8" i="54"/>
  <c r="BO9" i="54"/>
  <c r="AK9" i="54"/>
  <c r="BO23" i="54"/>
  <c r="AK23" i="54"/>
  <c r="BO6" i="54"/>
  <c r="AK6" i="54"/>
  <c r="BO19" i="54"/>
  <c r="AK19" i="54"/>
  <c r="BO22" i="54"/>
  <c r="AL22" i="54"/>
  <c r="AK22" i="54"/>
  <c r="BO15" i="54"/>
  <c r="AK15" i="54"/>
  <c r="BO14" i="54"/>
  <c r="AK14" i="54"/>
  <c r="BO7" i="54"/>
  <c r="AK7" i="54"/>
  <c r="CT17" i="55"/>
  <c r="BO24" i="54"/>
  <c r="AK24" i="54"/>
  <c r="BO13" i="54"/>
  <c r="AK13" i="54"/>
  <c r="CU23" i="55"/>
  <c r="CU22" i="55"/>
  <c r="CU24" i="55"/>
  <c r="CU13" i="55"/>
  <c r="CU16" i="55"/>
  <c r="CO17" i="54"/>
  <c r="AP5" i="55" l="1"/>
  <c r="BT5" i="55"/>
  <c r="BU21" i="55"/>
  <c r="AQ21" i="55"/>
  <c r="BV19" i="55"/>
  <c r="AR19" i="55"/>
  <c r="AR9" i="55"/>
  <c r="BV6" i="55"/>
  <c r="AR6" i="55"/>
  <c r="BV8" i="55"/>
  <c r="AR8" i="55"/>
  <c r="BV23" i="55"/>
  <c r="AR23" i="55"/>
  <c r="BV14" i="55"/>
  <c r="AR14" i="55"/>
  <c r="BV12" i="55"/>
  <c r="AR12" i="55"/>
  <c r="AB10" i="12"/>
  <c r="O23" i="55"/>
  <c r="BW23" i="55" s="1"/>
  <c r="O19" i="55"/>
  <c r="BW19" i="55" s="1"/>
  <c r="M18" i="55"/>
  <c r="BU18" i="55" s="1"/>
  <c r="O15" i="55"/>
  <c r="BW15" i="55" s="1"/>
  <c r="O7" i="55"/>
  <c r="O22" i="55"/>
  <c r="BW22" i="55" s="1"/>
  <c r="O24" i="55"/>
  <c r="BW24" i="55" s="1"/>
  <c r="O16" i="55"/>
  <c r="BW16" i="55" s="1"/>
  <c r="O12" i="55"/>
  <c r="BW12" i="55" s="1"/>
  <c r="O8" i="55"/>
  <c r="BW8" i="55" s="1"/>
  <c r="N20" i="55"/>
  <c r="BV20" i="55" s="1"/>
  <c r="N4" i="55"/>
  <c r="BV4" i="55" s="1"/>
  <c r="O13" i="55"/>
  <c r="BW13" i="55" s="1"/>
  <c r="O9" i="55"/>
  <c r="AS9" i="55" s="1"/>
  <c r="N21" i="55"/>
  <c r="BV21" i="55" s="1"/>
  <c r="M5" i="55"/>
  <c r="BU5" i="55" s="1"/>
  <c r="O6" i="55"/>
  <c r="BW6" i="55" s="1"/>
  <c r="O14" i="55"/>
  <c r="BW14" i="55" s="1"/>
  <c r="BU20" i="55"/>
  <c r="AQ20" i="55"/>
  <c r="BV22" i="55"/>
  <c r="AR22" i="55"/>
  <c r="BV16" i="55"/>
  <c r="AR16" i="55"/>
  <c r="BT18" i="55"/>
  <c r="AP18" i="55"/>
  <c r="BV24" i="55"/>
  <c r="AR24" i="55"/>
  <c r="AS24" i="55"/>
  <c r="BV13" i="55"/>
  <c r="AR13" i="55"/>
  <c r="BU4" i="55"/>
  <c r="AQ4" i="55"/>
  <c r="BV15" i="55"/>
  <c r="AR15" i="55"/>
  <c r="AR7" i="55"/>
  <c r="I13" i="54"/>
  <c r="BQ13" i="54" s="1"/>
  <c r="I9" i="54"/>
  <c r="BQ9" i="54" s="1"/>
  <c r="M25" i="12"/>
  <c r="J7" i="54" s="1"/>
  <c r="G18" i="54"/>
  <c r="BO18" i="54" s="1"/>
  <c r="I24" i="54"/>
  <c r="BQ24" i="54" s="1"/>
  <c r="AL8" i="54"/>
  <c r="H21" i="54"/>
  <c r="BP21" i="54" s="1"/>
  <c r="I16" i="54"/>
  <c r="I15" i="54"/>
  <c r="BQ15" i="54" s="1"/>
  <c r="I19" i="54"/>
  <c r="BQ19" i="54" s="1"/>
  <c r="I12" i="54"/>
  <c r="BQ12" i="54" s="1"/>
  <c r="AL12" i="54"/>
  <c r="I22" i="54"/>
  <c r="BQ22" i="54" s="1"/>
  <c r="H20" i="54"/>
  <c r="BP20" i="54" s="1"/>
  <c r="I14" i="54"/>
  <c r="BQ14" i="54" s="1"/>
  <c r="H4" i="54"/>
  <c r="BP4" i="54" s="1"/>
  <c r="I6" i="54"/>
  <c r="BQ6" i="54" s="1"/>
  <c r="I7" i="54"/>
  <c r="BQ7" i="54" s="1"/>
  <c r="I8" i="54"/>
  <c r="BQ8" i="54" s="1"/>
  <c r="I23" i="54"/>
  <c r="BQ23" i="54" s="1"/>
  <c r="AL6" i="54"/>
  <c r="AL14" i="54"/>
  <c r="AK20" i="54"/>
  <c r="AL13" i="54"/>
  <c r="BT17" i="57"/>
  <c r="BU16" i="57"/>
  <c r="AK21" i="54"/>
  <c r="AL24" i="54"/>
  <c r="AL15" i="54"/>
  <c r="AL23" i="54"/>
  <c r="AL7" i="54"/>
  <c r="AL19" i="54"/>
  <c r="AL16" i="54"/>
  <c r="AL9" i="54"/>
  <c r="AK4" i="54"/>
  <c r="AL6" i="59"/>
  <c r="AM6" i="59"/>
  <c r="AM13" i="59"/>
  <c r="AK20" i="59"/>
  <c r="AL20" i="59"/>
  <c r="AM22" i="59"/>
  <c r="AL22" i="59"/>
  <c r="AG22" i="53" s="1"/>
  <c r="AL14" i="59"/>
  <c r="AG14" i="53" s="1"/>
  <c r="AM8" i="59"/>
  <c r="AL19" i="59"/>
  <c r="AG19" i="53" s="1"/>
  <c r="AM24" i="59"/>
  <c r="AL16" i="59"/>
  <c r="AG16" i="53" s="1"/>
  <c r="AM14" i="59"/>
  <c r="AL23" i="59"/>
  <c r="AG23" i="53" s="1"/>
  <c r="AL4" i="59"/>
  <c r="AK4" i="59"/>
  <c r="AG4" i="53" s="1"/>
  <c r="AL13" i="59"/>
  <c r="AG13" i="53" s="1"/>
  <c r="AL9" i="59"/>
  <c r="AG9" i="53" s="1"/>
  <c r="AL15" i="59"/>
  <c r="AK5" i="59"/>
  <c r="AG5" i="53" s="1"/>
  <c r="AM19" i="59"/>
  <c r="AL8" i="59"/>
  <c r="AG8" i="53" s="1"/>
  <c r="AM12" i="59"/>
  <c r="AM16" i="59"/>
  <c r="AM23" i="59"/>
  <c r="AK21" i="59"/>
  <c r="AL21" i="59"/>
  <c r="AL12" i="59"/>
  <c r="AG12" i="53" s="1"/>
  <c r="AK18" i="59"/>
  <c r="AM9" i="59"/>
  <c r="AM7" i="59"/>
  <c r="AL7" i="59"/>
  <c r="AL24" i="59"/>
  <c r="AG24" i="53" s="1"/>
  <c r="AM15" i="59"/>
  <c r="BO5" i="54"/>
  <c r="AK5" i="54"/>
  <c r="CU17" i="55"/>
  <c r="H18" i="54"/>
  <c r="BP18" i="54" s="1"/>
  <c r="J19" i="54"/>
  <c r="I20" i="54"/>
  <c r="BQ20" i="54" s="1"/>
  <c r="J22" i="54"/>
  <c r="CV24" i="55"/>
  <c r="CV22" i="55"/>
  <c r="CV23" i="55"/>
  <c r="CV13" i="55"/>
  <c r="CV16" i="55"/>
  <c r="CP17" i="54"/>
  <c r="CQ16" i="54"/>
  <c r="CQ13" i="54"/>
  <c r="BQ16" i="54" l="1"/>
  <c r="AQ18" i="55"/>
  <c r="AG15" i="53"/>
  <c r="AS15" i="55"/>
  <c r="AS13" i="55"/>
  <c r="AR4" i="55"/>
  <c r="AS22" i="55"/>
  <c r="AR20" i="55"/>
  <c r="AC10" i="12"/>
  <c r="P24" i="55"/>
  <c r="P16" i="55"/>
  <c r="BX16" i="55" s="1"/>
  <c r="P12" i="55"/>
  <c r="AT12" i="55" s="1"/>
  <c r="L10" i="55"/>
  <c r="P8" i="55"/>
  <c r="AT8" i="55" s="1"/>
  <c r="O20" i="55"/>
  <c r="O4" i="55"/>
  <c r="P13" i="55"/>
  <c r="L11" i="55"/>
  <c r="P9" i="55"/>
  <c r="O21" i="55"/>
  <c r="AS21" i="55" s="1"/>
  <c r="P22" i="55"/>
  <c r="P14" i="55"/>
  <c r="P6" i="55"/>
  <c r="AT6" i="55" s="1"/>
  <c r="N5" i="55"/>
  <c r="BV5" i="55" s="1"/>
  <c r="P23" i="55"/>
  <c r="P19" i="55"/>
  <c r="N18" i="55"/>
  <c r="L17" i="55"/>
  <c r="P15" i="55"/>
  <c r="P7" i="55"/>
  <c r="AT7" i="55" s="1"/>
  <c r="AS12" i="55"/>
  <c r="BW9" i="55"/>
  <c r="AQ5" i="55"/>
  <c r="BW7" i="55"/>
  <c r="AS14" i="55"/>
  <c r="AS6" i="55"/>
  <c r="AR21" i="55"/>
  <c r="AS7" i="55"/>
  <c r="AS16" i="55"/>
  <c r="AS23" i="55"/>
  <c r="AS8" i="55"/>
  <c r="AS19" i="55"/>
  <c r="AM13" i="54"/>
  <c r="AM9" i="54"/>
  <c r="J12" i="54"/>
  <c r="AN12" i="54" s="1"/>
  <c r="J8" i="54"/>
  <c r="AN8" i="54" s="1"/>
  <c r="I21" i="54"/>
  <c r="BQ21" i="54" s="1"/>
  <c r="H5" i="54"/>
  <c r="BP5" i="54" s="1"/>
  <c r="AK18" i="54"/>
  <c r="J13" i="54"/>
  <c r="BR13" i="54" s="1"/>
  <c r="I4" i="54"/>
  <c r="AM4" i="54" s="1"/>
  <c r="J9" i="54"/>
  <c r="AN9" i="54" s="1"/>
  <c r="J23" i="54"/>
  <c r="BR23" i="54" s="1"/>
  <c r="J24" i="54"/>
  <c r="AN24" i="54" s="1"/>
  <c r="J14" i="54"/>
  <c r="AN14" i="54" s="1"/>
  <c r="J15" i="54"/>
  <c r="BR15" i="54" s="1"/>
  <c r="N25" i="12"/>
  <c r="G17" i="54" s="1"/>
  <c r="J16" i="54"/>
  <c r="J6" i="54"/>
  <c r="BR6" i="54" s="1"/>
  <c r="AM24" i="54"/>
  <c r="AM16" i="54"/>
  <c r="AM23" i="54"/>
  <c r="AM6" i="54"/>
  <c r="AM22" i="54"/>
  <c r="AL4" i="54"/>
  <c r="AM19" i="54"/>
  <c r="AM7" i="54"/>
  <c r="AM8" i="54"/>
  <c r="AM15" i="54"/>
  <c r="AM12" i="54"/>
  <c r="AM14" i="54"/>
  <c r="AL21" i="54"/>
  <c r="AN19" i="54"/>
  <c r="AL20" i="54"/>
  <c r="AR17" i="57"/>
  <c r="BU17" i="57"/>
  <c r="AQ17" i="57"/>
  <c r="BV16" i="57"/>
  <c r="AR16" i="57"/>
  <c r="AG7" i="53"/>
  <c r="AN19" i="59"/>
  <c r="AL18" i="59"/>
  <c r="AN9" i="59"/>
  <c r="AN6" i="59"/>
  <c r="AL5" i="59"/>
  <c r="AM20" i="59"/>
  <c r="AG20" i="53" s="1"/>
  <c r="AN13" i="59"/>
  <c r="AN16" i="59"/>
  <c r="AN14" i="59"/>
  <c r="AM4" i="59"/>
  <c r="AN23" i="59"/>
  <c r="AN12" i="59"/>
  <c r="AN15" i="59"/>
  <c r="AN8" i="59"/>
  <c r="AN22" i="59"/>
  <c r="AN24" i="59"/>
  <c r="AN7" i="59"/>
  <c r="AM5" i="59"/>
  <c r="AM21" i="59"/>
  <c r="AG21" i="53" s="1"/>
  <c r="AL18" i="54"/>
  <c r="BR19" i="54"/>
  <c r="AM20" i="54"/>
  <c r="BR22" i="54"/>
  <c r="AN22" i="54"/>
  <c r="BR7" i="54"/>
  <c r="AN7" i="54"/>
  <c r="CV17" i="55"/>
  <c r="CW17" i="55"/>
  <c r="CW22" i="55"/>
  <c r="CW16" i="55"/>
  <c r="CW13" i="55"/>
  <c r="CR24" i="54"/>
  <c r="CQ24" i="54"/>
  <c r="CR17" i="54"/>
  <c r="CQ17" i="54"/>
  <c r="CR23" i="54"/>
  <c r="CQ23" i="54"/>
  <c r="CR22" i="54"/>
  <c r="CQ22" i="54"/>
  <c r="CR16" i="54"/>
  <c r="CR13" i="54"/>
  <c r="AN16" i="54" l="1"/>
  <c r="BR8" i="54"/>
  <c r="AR5" i="55"/>
  <c r="AT16" i="55"/>
  <c r="BT17" i="55"/>
  <c r="AP17" i="55"/>
  <c r="BW21" i="55"/>
  <c r="BX12" i="55"/>
  <c r="BV18" i="55"/>
  <c r="AR18" i="55"/>
  <c r="BX9" i="55"/>
  <c r="AT9" i="55"/>
  <c r="BX19" i="55"/>
  <c r="BT11" i="55"/>
  <c r="AP11" i="55"/>
  <c r="BX24" i="55"/>
  <c r="AT24" i="55"/>
  <c r="AP10" i="55"/>
  <c r="BT10" i="55"/>
  <c r="AT19" i="55"/>
  <c r="BX23" i="55"/>
  <c r="AT23" i="55"/>
  <c r="BX13" i="55"/>
  <c r="AT13" i="55"/>
  <c r="AD10" i="12"/>
  <c r="Q24" i="55"/>
  <c r="BY24" i="55" s="1"/>
  <c r="Q16" i="55"/>
  <c r="Q12" i="55"/>
  <c r="M10" i="55"/>
  <c r="BU10" i="55" s="1"/>
  <c r="Q8" i="55"/>
  <c r="Q23" i="55"/>
  <c r="P20" i="55"/>
  <c r="P4" i="55"/>
  <c r="BX4" i="55" s="1"/>
  <c r="Q13" i="55"/>
  <c r="BY13" i="55" s="1"/>
  <c r="M11" i="55"/>
  <c r="BU11" i="55" s="1"/>
  <c r="Q9" i="55"/>
  <c r="P21" i="55"/>
  <c r="Q22" i="55"/>
  <c r="BY22" i="55" s="1"/>
  <c r="Q14" i="55"/>
  <c r="Q6" i="55"/>
  <c r="O5" i="55"/>
  <c r="Q7" i="55"/>
  <c r="AU7" i="55" s="1"/>
  <c r="Q19" i="55"/>
  <c r="M17" i="55"/>
  <c r="BU17" i="55" s="1"/>
  <c r="Q15" i="55"/>
  <c r="BY15" i="55" s="1"/>
  <c r="O18" i="55"/>
  <c r="BW18" i="55" s="1"/>
  <c r="BX15" i="55"/>
  <c r="AT15" i="55"/>
  <c r="BW4" i="55"/>
  <c r="AS4" i="55"/>
  <c r="AT4" i="55"/>
  <c r="BX22" i="55"/>
  <c r="AT22" i="55"/>
  <c r="BX6" i="55"/>
  <c r="BW20" i="55"/>
  <c r="AS20" i="55"/>
  <c r="BX7" i="55"/>
  <c r="BX14" i="55"/>
  <c r="AT14" i="55"/>
  <c r="BX8" i="55"/>
  <c r="BR12" i="54"/>
  <c r="BR16" i="54"/>
  <c r="AN6" i="54"/>
  <c r="AN23" i="54"/>
  <c r="BR14" i="54"/>
  <c r="BQ4" i="54"/>
  <c r="AM21" i="54"/>
  <c r="K7" i="54"/>
  <c r="BS7" i="54" s="1"/>
  <c r="AL5" i="54"/>
  <c r="BR24" i="54"/>
  <c r="AN15" i="54"/>
  <c r="J20" i="54"/>
  <c r="AN20" i="54" s="1"/>
  <c r="J4" i="54"/>
  <c r="BR4" i="54" s="1"/>
  <c r="K13" i="54"/>
  <c r="BS13" i="54" s="1"/>
  <c r="K9" i="54"/>
  <c r="AO9" i="54" s="1"/>
  <c r="K15" i="54"/>
  <c r="BS15" i="54" s="1"/>
  <c r="K16" i="54"/>
  <c r="K24" i="54"/>
  <c r="BS24" i="54" s="1"/>
  <c r="BR9" i="54"/>
  <c r="K12" i="54"/>
  <c r="AO12" i="54" s="1"/>
  <c r="G11" i="54"/>
  <c r="BO11" i="54" s="1"/>
  <c r="G10" i="54"/>
  <c r="AK10" i="54" s="1"/>
  <c r="J21" i="54"/>
  <c r="BR21" i="54" s="1"/>
  <c r="K22" i="54"/>
  <c r="BS22" i="54" s="1"/>
  <c r="K14" i="54"/>
  <c r="AO14" i="54" s="1"/>
  <c r="K19" i="54"/>
  <c r="AO19" i="54" s="1"/>
  <c r="AN13" i="54"/>
  <c r="K23" i="54"/>
  <c r="AO23" i="54" s="1"/>
  <c r="O25" i="12"/>
  <c r="K21" i="54" s="1"/>
  <c r="K6" i="54"/>
  <c r="BS6" i="54" s="1"/>
  <c r="I18" i="54"/>
  <c r="BQ18" i="54" s="1"/>
  <c r="K8" i="54"/>
  <c r="BS8" i="54" s="1"/>
  <c r="I5" i="54"/>
  <c r="BQ5" i="54" s="1"/>
  <c r="BV17" i="57"/>
  <c r="BW16" i="57"/>
  <c r="AS16" i="57"/>
  <c r="AN21" i="59"/>
  <c r="AN20" i="59"/>
  <c r="AK17" i="59"/>
  <c r="AK10" i="59"/>
  <c r="AO19" i="59"/>
  <c r="AN4" i="59"/>
  <c r="AP14" i="59"/>
  <c r="AO21" i="59"/>
  <c r="AP24" i="59"/>
  <c r="AP12" i="59"/>
  <c r="AP15" i="59"/>
  <c r="AP9" i="59"/>
  <c r="AN5" i="59"/>
  <c r="AO16" i="59"/>
  <c r="AP6" i="59"/>
  <c r="AO24" i="59"/>
  <c r="AO22" i="59"/>
  <c r="AO23" i="59"/>
  <c r="AO15" i="59"/>
  <c r="AO9" i="59"/>
  <c r="AP16" i="59"/>
  <c r="AO12" i="59"/>
  <c r="AO8" i="59"/>
  <c r="AP7" i="59"/>
  <c r="AO14" i="59"/>
  <c r="AK11" i="59"/>
  <c r="AL11" i="59"/>
  <c r="AO20" i="59"/>
  <c r="AO13" i="59"/>
  <c r="AM18" i="59"/>
  <c r="AN18" i="59"/>
  <c r="AG18" i="53" s="1"/>
  <c r="AO7" i="59"/>
  <c r="AO6" i="59"/>
  <c r="BO17" i="54"/>
  <c r="AK17" i="54"/>
  <c r="CW23" i="55"/>
  <c r="CW24" i="55"/>
  <c r="AO16" i="54" l="1"/>
  <c r="AU22" i="55"/>
  <c r="AU15" i="55"/>
  <c r="BY14" i="55"/>
  <c r="BY23" i="55"/>
  <c r="AU23" i="55"/>
  <c r="BY8" i="55"/>
  <c r="AU8" i="55"/>
  <c r="AS18" i="55"/>
  <c r="BX21" i="55"/>
  <c r="AT21" i="55"/>
  <c r="AQ10" i="55"/>
  <c r="BY9" i="55"/>
  <c r="BY12" i="55"/>
  <c r="AU12" i="55"/>
  <c r="AU24" i="55"/>
  <c r="AQ17" i="55"/>
  <c r="BX20" i="55"/>
  <c r="BY19" i="55"/>
  <c r="AU19" i="55"/>
  <c r="BY16" i="55"/>
  <c r="AU16" i="55"/>
  <c r="AT20" i="55"/>
  <c r="BY7" i="55"/>
  <c r="AU13" i="55"/>
  <c r="AQ11" i="55"/>
  <c r="AU9" i="55"/>
  <c r="BY6" i="55"/>
  <c r="AU6" i="55"/>
  <c r="AU14" i="55"/>
  <c r="BW5" i="55"/>
  <c r="AS5" i="55"/>
  <c r="Q20" i="55"/>
  <c r="BY20" i="55" s="1"/>
  <c r="Q4" i="55"/>
  <c r="R13" i="55"/>
  <c r="N11" i="55"/>
  <c r="R9" i="55"/>
  <c r="Q21" i="55"/>
  <c r="R22" i="55"/>
  <c r="R14" i="55"/>
  <c r="R6" i="55"/>
  <c r="BZ6" i="55" s="1"/>
  <c r="P5" i="55"/>
  <c r="BX5" i="55" s="1"/>
  <c r="L3" i="55"/>
  <c r="R23" i="55"/>
  <c r="R19" i="55"/>
  <c r="P18" i="55"/>
  <c r="N17" i="55"/>
  <c r="R15" i="55"/>
  <c r="R7" i="55"/>
  <c r="R24" i="55"/>
  <c r="R16" i="55"/>
  <c r="R12" i="55"/>
  <c r="N10" i="55"/>
  <c r="R8" i="55"/>
  <c r="AE10" i="12"/>
  <c r="AN4" i="54"/>
  <c r="AO7" i="54"/>
  <c r="AN21" i="54"/>
  <c r="AO22" i="54"/>
  <c r="H11" i="54"/>
  <c r="BP11" i="54" s="1"/>
  <c r="BS16" i="54"/>
  <c r="AK11" i="54"/>
  <c r="BO10" i="54"/>
  <c r="BS19" i="54"/>
  <c r="BR20" i="54"/>
  <c r="AO6" i="54"/>
  <c r="AO24" i="54"/>
  <c r="AO8" i="54"/>
  <c r="AM18" i="54"/>
  <c r="AM5" i="54"/>
  <c r="BS23" i="54"/>
  <c r="BS9" i="54"/>
  <c r="AO13" i="54"/>
  <c r="K4" i="54"/>
  <c r="AO4" i="54" s="1"/>
  <c r="BS14" i="54"/>
  <c r="K20" i="54"/>
  <c r="AO20" i="54" s="1"/>
  <c r="L19" i="54"/>
  <c r="AP19" i="54" s="1"/>
  <c r="J18" i="54"/>
  <c r="BR18" i="54" s="1"/>
  <c r="P25" i="12"/>
  <c r="M16" i="54" s="1"/>
  <c r="L24" i="54"/>
  <c r="BT24" i="54" s="1"/>
  <c r="L12" i="54"/>
  <c r="AP12" i="54" s="1"/>
  <c r="AO15" i="54"/>
  <c r="H10" i="54"/>
  <c r="BP10" i="54" s="1"/>
  <c r="L13" i="54"/>
  <c r="BT13" i="54" s="1"/>
  <c r="L23" i="54"/>
  <c r="AP23" i="54" s="1"/>
  <c r="L16" i="54"/>
  <c r="L22" i="54"/>
  <c r="AP22" i="54" s="1"/>
  <c r="H17" i="54"/>
  <c r="BP17" i="54" s="1"/>
  <c r="L8" i="54"/>
  <c r="AP8" i="54" s="1"/>
  <c r="L14" i="54"/>
  <c r="AP14" i="54" s="1"/>
  <c r="L15" i="54"/>
  <c r="BT15" i="54" s="1"/>
  <c r="L9" i="54"/>
  <c r="AP9" i="54" s="1"/>
  <c r="L6" i="54"/>
  <c r="BT6" i="54" s="1"/>
  <c r="L7" i="54"/>
  <c r="AP7" i="54" s="1"/>
  <c r="J5" i="54"/>
  <c r="BR5" i="54" s="1"/>
  <c r="BS12" i="54"/>
  <c r="BW17" i="57"/>
  <c r="AS17" i="57"/>
  <c r="BX16" i="57"/>
  <c r="AT16" i="57"/>
  <c r="AO4" i="59"/>
  <c r="AQ13" i="59"/>
  <c r="AM17" i="59"/>
  <c r="AQ12" i="59"/>
  <c r="AP19" i="59"/>
  <c r="AP23" i="59"/>
  <c r="AL10" i="59"/>
  <c r="AP13" i="59"/>
  <c r="AL17" i="59"/>
  <c r="AQ23" i="59"/>
  <c r="AP8" i="59"/>
  <c r="AP22" i="59"/>
  <c r="BS21" i="54"/>
  <c r="AO21" i="54"/>
  <c r="BT16" i="54" l="1"/>
  <c r="BZ15" i="55"/>
  <c r="AV15" i="55"/>
  <c r="BZ14" i="55"/>
  <c r="AV9" i="55"/>
  <c r="AV13" i="55"/>
  <c r="AU21" i="55"/>
  <c r="AF10" i="12"/>
  <c r="S13" i="55"/>
  <c r="O11" i="55"/>
  <c r="AS11" i="55" s="1"/>
  <c r="S9" i="55"/>
  <c r="AW9" i="55" s="1"/>
  <c r="R21" i="55"/>
  <c r="AV21" i="55" s="1"/>
  <c r="S22" i="55"/>
  <c r="CA22" i="55" s="1"/>
  <c r="S14" i="55"/>
  <c r="AW14" i="55" s="1"/>
  <c r="S6" i="55"/>
  <c r="CA6" i="55" s="1"/>
  <c r="Q5" i="55"/>
  <c r="AU5" i="55" s="1"/>
  <c r="M3" i="55"/>
  <c r="BU3" i="55" s="1"/>
  <c r="S23" i="55"/>
  <c r="S19" i="55"/>
  <c r="AW19" i="55" s="1"/>
  <c r="Q18" i="55"/>
  <c r="O17" i="55"/>
  <c r="S15" i="55"/>
  <c r="S7" i="55"/>
  <c r="CA7" i="55" s="1"/>
  <c r="S24" i="55"/>
  <c r="R20" i="55"/>
  <c r="BZ20" i="55" s="1"/>
  <c r="R4" i="55"/>
  <c r="BZ4" i="55" s="1"/>
  <c r="S8" i="55"/>
  <c r="CA8" i="55" s="1"/>
  <c r="S12" i="55"/>
  <c r="O10" i="55"/>
  <c r="BW10" i="55" s="1"/>
  <c r="S16" i="55"/>
  <c r="BV17" i="55"/>
  <c r="BZ22" i="55"/>
  <c r="AV22" i="55"/>
  <c r="AV6" i="55"/>
  <c r="AV19" i="55"/>
  <c r="AU20" i="55"/>
  <c r="AV14" i="55"/>
  <c r="BZ8" i="55"/>
  <c r="BX18" i="55"/>
  <c r="BY21" i="55"/>
  <c r="AR10" i="55"/>
  <c r="AR17" i="55"/>
  <c r="BV10" i="55"/>
  <c r="BZ19" i="55"/>
  <c r="BZ9" i="55"/>
  <c r="BZ12" i="55"/>
  <c r="BZ23" i="55"/>
  <c r="BV11" i="55"/>
  <c r="AV16" i="55"/>
  <c r="AT18" i="55"/>
  <c r="AV23" i="55"/>
  <c r="AV8" i="55"/>
  <c r="BZ16" i="55"/>
  <c r="AP3" i="55"/>
  <c r="BT3" i="55"/>
  <c r="BZ13" i="55"/>
  <c r="AT5" i="55"/>
  <c r="AV12" i="55"/>
  <c r="AR11" i="55"/>
  <c r="BZ7" i="55"/>
  <c r="BZ24" i="55"/>
  <c r="AV24" i="55"/>
  <c r="BY4" i="55"/>
  <c r="AU4" i="55"/>
  <c r="AV7" i="55"/>
  <c r="K18" i="54"/>
  <c r="BS18" i="54" s="1"/>
  <c r="M15" i="54"/>
  <c r="AQ15" i="54" s="1"/>
  <c r="M12" i="54"/>
  <c r="BU12" i="54" s="1"/>
  <c r="M8" i="54"/>
  <c r="BU8" i="54" s="1"/>
  <c r="M14" i="54"/>
  <c r="AQ14" i="54" s="1"/>
  <c r="L21" i="54"/>
  <c r="BT21" i="54" s="1"/>
  <c r="M9" i="54"/>
  <c r="BU9" i="54" s="1"/>
  <c r="I11" i="54"/>
  <c r="BQ11" i="54" s="1"/>
  <c r="I17" i="54"/>
  <c r="AM17" i="54" s="1"/>
  <c r="I10" i="54"/>
  <c r="AM10" i="54" s="1"/>
  <c r="L4" i="54"/>
  <c r="AP4" i="54" s="1"/>
  <c r="M7" i="54"/>
  <c r="BU7" i="54" s="1"/>
  <c r="BO3" i="54"/>
  <c r="M6" i="54"/>
  <c r="BU6" i="54" s="1"/>
  <c r="Q25" i="12"/>
  <c r="M4" i="54" s="1"/>
  <c r="K5" i="54"/>
  <c r="AO5" i="54" s="1"/>
  <c r="BT7" i="54"/>
  <c r="M23" i="54"/>
  <c r="BU23" i="54" s="1"/>
  <c r="M24" i="54"/>
  <c r="AQ24" i="54" s="1"/>
  <c r="L20" i="54"/>
  <c r="AP20" i="54" s="1"/>
  <c r="M13" i="54"/>
  <c r="AQ13" i="54" s="1"/>
  <c r="M22" i="54"/>
  <c r="AQ22" i="54" s="1"/>
  <c r="M19" i="54"/>
  <c r="AQ19" i="54" s="1"/>
  <c r="AL11" i="54"/>
  <c r="AP6" i="54"/>
  <c r="BS4" i="54"/>
  <c r="BT22" i="54"/>
  <c r="AL17" i="54"/>
  <c r="BT9" i="54"/>
  <c r="AP13" i="54"/>
  <c r="BT14" i="54"/>
  <c r="BS20" i="54"/>
  <c r="BT19" i="54"/>
  <c r="BT8" i="54"/>
  <c r="BT12" i="54"/>
  <c r="AP16" i="54"/>
  <c r="AN18" i="54"/>
  <c r="BT23" i="54"/>
  <c r="AN5" i="54"/>
  <c r="AP15" i="54"/>
  <c r="AP24" i="54"/>
  <c r="AL10" i="54"/>
  <c r="BX17" i="57"/>
  <c r="AT17" i="57"/>
  <c r="BY16" i="57"/>
  <c r="AU16" i="57"/>
  <c r="AQ8" i="59"/>
  <c r="AQ16" i="59"/>
  <c r="AQ19" i="59"/>
  <c r="AK3" i="59"/>
  <c r="AM11" i="59"/>
  <c r="AQ22" i="59"/>
  <c r="AQ15" i="59"/>
  <c r="AQ24" i="59"/>
  <c r="AP4" i="59"/>
  <c r="AP21" i="59"/>
  <c r="AQ9" i="59"/>
  <c r="AQ6" i="59"/>
  <c r="AR14" i="59"/>
  <c r="AR6" i="59"/>
  <c r="AQ20" i="59"/>
  <c r="AQ14" i="59"/>
  <c r="AO5" i="59"/>
  <c r="AM10" i="59"/>
  <c r="AQ7" i="59"/>
  <c r="AP20" i="59"/>
  <c r="AO18" i="59"/>
  <c r="AP18" i="59"/>
  <c r="BU16" i="54"/>
  <c r="AQ16" i="54"/>
  <c r="BU24" i="54" l="1"/>
  <c r="BU14" i="54"/>
  <c r="BU15" i="54"/>
  <c r="AW7" i="55"/>
  <c r="AW6" i="55"/>
  <c r="AQ8" i="54"/>
  <c r="BT4" i="54"/>
  <c r="AQ3" i="55"/>
  <c r="AV4" i="55"/>
  <c r="AV20" i="55"/>
  <c r="CA12" i="55"/>
  <c r="AW12" i="55"/>
  <c r="BY18" i="55"/>
  <c r="BZ21" i="55"/>
  <c r="AW16" i="55"/>
  <c r="AW15" i="55"/>
  <c r="CA19" i="55"/>
  <c r="CA9" i="55"/>
  <c r="BW17" i="55"/>
  <c r="CA23" i="55"/>
  <c r="BW11" i="55"/>
  <c r="CA13" i="55"/>
  <c r="AW13" i="55"/>
  <c r="AS10" i="55"/>
  <c r="CA24" i="55"/>
  <c r="AW24" i="55"/>
  <c r="BY5" i="55"/>
  <c r="AG10" i="12"/>
  <c r="S21" i="55"/>
  <c r="T22" i="55"/>
  <c r="CB22" i="55" s="1"/>
  <c r="T14" i="55"/>
  <c r="T6" i="55"/>
  <c r="R5" i="55"/>
  <c r="N3" i="55"/>
  <c r="T23" i="55"/>
  <c r="T19" i="55"/>
  <c r="R18" i="55"/>
  <c r="P17" i="55"/>
  <c r="BX17" i="55" s="1"/>
  <c r="T15" i="55"/>
  <c r="T7" i="55"/>
  <c r="T24" i="55"/>
  <c r="T16" i="55"/>
  <c r="T12" i="55"/>
  <c r="P10" i="55"/>
  <c r="BX10" i="55" s="1"/>
  <c r="T8" i="55"/>
  <c r="T13" i="55"/>
  <c r="P11" i="55"/>
  <c r="T9" i="55"/>
  <c r="AX9" i="55" s="1"/>
  <c r="S20" i="55"/>
  <c r="S4" i="55"/>
  <c r="AS17" i="55"/>
  <c r="AU18" i="55"/>
  <c r="AW22" i="55"/>
  <c r="AW8" i="55"/>
  <c r="CA16" i="55"/>
  <c r="CA15" i="55"/>
  <c r="CA14" i="55"/>
  <c r="AW23" i="55"/>
  <c r="AQ12" i="54"/>
  <c r="AO18" i="54"/>
  <c r="N13" i="54"/>
  <c r="AR13" i="54" s="1"/>
  <c r="AP21" i="54"/>
  <c r="R25" i="12"/>
  <c r="N20" i="54" s="1"/>
  <c r="AQ9" i="54"/>
  <c r="N6" i="54"/>
  <c r="AR6" i="54" s="1"/>
  <c r="N7" i="54"/>
  <c r="BV7" i="54" s="1"/>
  <c r="M21" i="54"/>
  <c r="BU21" i="54" s="1"/>
  <c r="BQ10" i="54"/>
  <c r="AQ23" i="54"/>
  <c r="BQ17" i="54"/>
  <c r="AM11" i="54"/>
  <c r="AQ4" i="54"/>
  <c r="BS5" i="54"/>
  <c r="BT20" i="54"/>
  <c r="AQ7" i="54"/>
  <c r="H3" i="54"/>
  <c r="BU13" i="54"/>
  <c r="N9" i="54"/>
  <c r="AR9" i="54" s="1"/>
  <c r="BU19" i="54"/>
  <c r="N16" i="54"/>
  <c r="J10" i="54"/>
  <c r="BR10" i="54" s="1"/>
  <c r="BU22" i="54"/>
  <c r="J11" i="54"/>
  <c r="BR11" i="54" s="1"/>
  <c r="N19" i="54"/>
  <c r="BV19" i="54" s="1"/>
  <c r="L18" i="54"/>
  <c r="BT18" i="54" s="1"/>
  <c r="N8" i="54"/>
  <c r="AR8" i="54" s="1"/>
  <c r="AK3" i="54"/>
  <c r="AQ6" i="54"/>
  <c r="N24" i="54"/>
  <c r="AR24" i="54" s="1"/>
  <c r="N12" i="54"/>
  <c r="BV12" i="54" s="1"/>
  <c r="N22" i="54"/>
  <c r="BV22" i="54" s="1"/>
  <c r="J17" i="54"/>
  <c r="AN17" i="54" s="1"/>
  <c r="M20" i="54"/>
  <c r="AQ20" i="54" s="1"/>
  <c r="L5" i="54"/>
  <c r="AP5" i="54" s="1"/>
  <c r="N23" i="54"/>
  <c r="BV23" i="54" s="1"/>
  <c r="N14" i="54"/>
  <c r="BV14" i="54" s="1"/>
  <c r="N15" i="54"/>
  <c r="BV15" i="54" s="1"/>
  <c r="BY17" i="57"/>
  <c r="AU17" i="57"/>
  <c r="BZ16" i="57"/>
  <c r="AV16" i="57"/>
  <c r="AR8" i="59"/>
  <c r="AR12" i="59"/>
  <c r="AN17" i="59"/>
  <c r="AG17" i="53" s="1"/>
  <c r="AR7" i="59"/>
  <c r="AP5" i="59"/>
  <c r="AR9" i="59"/>
  <c r="AR15" i="59"/>
  <c r="AN11" i="59"/>
  <c r="AN10" i="59"/>
  <c r="AR19" i="59"/>
  <c r="AQ4" i="59"/>
  <c r="AS6" i="59"/>
  <c r="AS9" i="59"/>
  <c r="AS24" i="59"/>
  <c r="AQ21" i="59"/>
  <c r="AR22" i="59"/>
  <c r="AR13" i="59"/>
  <c r="AR23" i="59"/>
  <c r="AR24" i="59"/>
  <c r="AL3" i="59"/>
  <c r="AR16" i="59"/>
  <c r="O22" i="54"/>
  <c r="N4" i="54"/>
  <c r="O24" i="54"/>
  <c r="O7" i="54"/>
  <c r="BW7" i="54" s="1"/>
  <c r="O6" i="54"/>
  <c r="BU4" i="54"/>
  <c r="AR16" i="54" l="1"/>
  <c r="BP3" i="54"/>
  <c r="AL3" i="54"/>
  <c r="BV13" i="54"/>
  <c r="CB8" i="55"/>
  <c r="AX8" i="55"/>
  <c r="BZ18" i="55"/>
  <c r="AV18" i="55"/>
  <c r="CA21" i="55"/>
  <c r="AW21" i="55"/>
  <c r="AT10" i="55"/>
  <c r="CB19" i="55"/>
  <c r="AX19" i="55"/>
  <c r="AH10" i="12"/>
  <c r="U22" i="55"/>
  <c r="CC22" i="55" s="1"/>
  <c r="U14" i="55"/>
  <c r="U6" i="55"/>
  <c r="S5" i="55"/>
  <c r="CA5" i="55" s="1"/>
  <c r="O3" i="55"/>
  <c r="BW3" i="55" s="1"/>
  <c r="U23" i="55"/>
  <c r="U19" i="55"/>
  <c r="CC19" i="55" s="1"/>
  <c r="S18" i="55"/>
  <c r="AW18" i="55" s="1"/>
  <c r="Q17" i="55"/>
  <c r="U15" i="55"/>
  <c r="U7" i="55"/>
  <c r="U24" i="55"/>
  <c r="U16" i="55"/>
  <c r="AY16" i="55" s="1"/>
  <c r="U12" i="55"/>
  <c r="Q10" i="55"/>
  <c r="AU10" i="55" s="1"/>
  <c r="U8" i="55"/>
  <c r="CC8" i="55" s="1"/>
  <c r="T20" i="55"/>
  <c r="T4" i="55"/>
  <c r="CB4" i="55" s="1"/>
  <c r="T21" i="55"/>
  <c r="U9" i="55"/>
  <c r="U13" i="55"/>
  <c r="CC13" i="55" s="1"/>
  <c r="Q11" i="55"/>
  <c r="AU11" i="55" s="1"/>
  <c r="CB12" i="55"/>
  <c r="CB23" i="55"/>
  <c r="AX23" i="55"/>
  <c r="CA4" i="55"/>
  <c r="AW4" i="55"/>
  <c r="CB16" i="55"/>
  <c r="AX16" i="55"/>
  <c r="BV3" i="55"/>
  <c r="AR3" i="55"/>
  <c r="CB13" i="55"/>
  <c r="AX13" i="55"/>
  <c r="CA20" i="55"/>
  <c r="AW20" i="55"/>
  <c r="CB24" i="55"/>
  <c r="AX24" i="55"/>
  <c r="BZ5" i="55"/>
  <c r="AV5" i="55"/>
  <c r="CB9" i="55"/>
  <c r="CB7" i="55"/>
  <c r="AX7" i="55"/>
  <c r="CB6" i="55"/>
  <c r="AX6" i="55"/>
  <c r="AX12" i="55"/>
  <c r="AX22" i="55"/>
  <c r="AT17" i="55"/>
  <c r="BX11" i="55"/>
  <c r="AT11" i="55"/>
  <c r="CB15" i="55"/>
  <c r="AX15" i="55"/>
  <c r="CB14" i="55"/>
  <c r="AX14" i="55"/>
  <c r="BV6" i="54"/>
  <c r="AR7" i="54"/>
  <c r="AQ21" i="54"/>
  <c r="BU20" i="54"/>
  <c r="AP18" i="54"/>
  <c r="M5" i="54"/>
  <c r="BU5" i="54" s="1"/>
  <c r="O16" i="54"/>
  <c r="O13" i="54"/>
  <c r="AS13" i="54" s="1"/>
  <c r="BR17" i="54"/>
  <c r="O12" i="54"/>
  <c r="BW12" i="54" s="1"/>
  <c r="BT5" i="54"/>
  <c r="O19" i="54"/>
  <c r="BW19" i="54" s="1"/>
  <c r="K10" i="54"/>
  <c r="BS10" i="54" s="1"/>
  <c r="O9" i="54"/>
  <c r="BW9" i="54" s="1"/>
  <c r="S25" i="12"/>
  <c r="P6" i="54" s="1"/>
  <c r="O8" i="54"/>
  <c r="BW8" i="54" s="1"/>
  <c r="K17" i="54"/>
  <c r="BS17" i="54" s="1"/>
  <c r="AR19" i="54"/>
  <c r="O23" i="54"/>
  <c r="AS23" i="54" s="1"/>
  <c r="O15" i="54"/>
  <c r="AS15" i="54" s="1"/>
  <c r="O14" i="54"/>
  <c r="AS14" i="54" s="1"/>
  <c r="N21" i="54"/>
  <c r="BV21" i="54" s="1"/>
  <c r="K11" i="54"/>
  <c r="BS11" i="54" s="1"/>
  <c r="I3" i="54"/>
  <c r="AM3" i="54" s="1"/>
  <c r="M18" i="54"/>
  <c r="BU18" i="54" s="1"/>
  <c r="AR23" i="54"/>
  <c r="BV8" i="54"/>
  <c r="BV9" i="54"/>
  <c r="AR14" i="54"/>
  <c r="BV16" i="54"/>
  <c r="AN10" i="54"/>
  <c r="BV24" i="54"/>
  <c r="AR15" i="54"/>
  <c r="AR22" i="54"/>
  <c r="AN11" i="54"/>
  <c r="AR12" i="54"/>
  <c r="BZ17" i="57"/>
  <c r="AV17" i="57"/>
  <c r="CA16" i="57"/>
  <c r="AW16" i="57"/>
  <c r="AS23" i="59"/>
  <c r="AQ18" i="59"/>
  <c r="AS22" i="59"/>
  <c r="AO10" i="59"/>
  <c r="AS19" i="59"/>
  <c r="AR21" i="59"/>
  <c r="AO17" i="59"/>
  <c r="AS16" i="59"/>
  <c r="AS13" i="59"/>
  <c r="AM3" i="59"/>
  <c r="AS8" i="59"/>
  <c r="AO11" i="59"/>
  <c r="AS14" i="59"/>
  <c r="AS7" i="59"/>
  <c r="AR20" i="59"/>
  <c r="AT14" i="59"/>
  <c r="AP10" i="59"/>
  <c r="AG10" i="53" s="1"/>
  <c r="AS12" i="59"/>
  <c r="AS15" i="59"/>
  <c r="AQ5" i="59"/>
  <c r="AR4" i="59"/>
  <c r="AS7" i="54"/>
  <c r="BW22" i="54"/>
  <c r="AS22" i="54"/>
  <c r="BV20" i="54"/>
  <c r="AR20" i="54"/>
  <c r="BW6" i="54"/>
  <c r="AS6" i="54"/>
  <c r="BW24" i="54"/>
  <c r="AS24" i="54"/>
  <c r="BV4" i="54"/>
  <c r="AR4" i="54"/>
  <c r="BW16" i="54" l="1"/>
  <c r="AY22" i="55"/>
  <c r="AS19" i="54"/>
  <c r="AS3" i="55"/>
  <c r="AY13" i="55"/>
  <c r="AY8" i="55"/>
  <c r="CC24" i="55"/>
  <c r="CB21" i="55"/>
  <c r="CC7" i="55"/>
  <c r="AY7" i="55"/>
  <c r="CC6" i="55"/>
  <c r="AY6" i="55"/>
  <c r="AW5" i="55"/>
  <c r="CC15" i="55"/>
  <c r="AY15" i="55"/>
  <c r="CC14" i="55"/>
  <c r="AY14" i="55"/>
  <c r="CB20" i="55"/>
  <c r="AX20" i="55"/>
  <c r="BY17" i="55"/>
  <c r="AU17" i="55"/>
  <c r="CC9" i="55"/>
  <c r="AY9" i="55"/>
  <c r="AX4" i="55"/>
  <c r="CA18" i="55"/>
  <c r="AI10" i="12"/>
  <c r="V23" i="55"/>
  <c r="V19" i="55"/>
  <c r="T18" i="55"/>
  <c r="R17" i="55"/>
  <c r="V15" i="55"/>
  <c r="AZ15" i="55" s="1"/>
  <c r="V7" i="55"/>
  <c r="V24" i="55"/>
  <c r="V16" i="55"/>
  <c r="V12" i="55"/>
  <c r="R10" i="55"/>
  <c r="V8" i="55"/>
  <c r="U20" i="55"/>
  <c r="U4" i="55"/>
  <c r="AY4" i="55" s="1"/>
  <c r="V13" i="55"/>
  <c r="R11" i="55"/>
  <c r="V9" i="55"/>
  <c r="V22" i="55"/>
  <c r="V14" i="55"/>
  <c r="V6" i="55"/>
  <c r="T5" i="55"/>
  <c r="P3" i="55"/>
  <c r="U21" i="55"/>
  <c r="AY24" i="55"/>
  <c r="BY10" i="55"/>
  <c r="BY11" i="55"/>
  <c r="CC12" i="55"/>
  <c r="AY12" i="55"/>
  <c r="CC23" i="55"/>
  <c r="AY23" i="55"/>
  <c r="AX21" i="55"/>
  <c r="CC16" i="55"/>
  <c r="AY19" i="55"/>
  <c r="AQ5" i="54"/>
  <c r="BW14" i="54"/>
  <c r="AO10" i="54"/>
  <c r="BW15" i="54"/>
  <c r="AS9" i="54"/>
  <c r="O4" i="54"/>
  <c r="AS4" i="54" s="1"/>
  <c r="L11" i="54"/>
  <c r="AP11" i="54" s="1"/>
  <c r="P13" i="54"/>
  <c r="BX13" i="54" s="1"/>
  <c r="T25" i="12"/>
  <c r="AR21" i="54"/>
  <c r="N5" i="54"/>
  <c r="BV5" i="54" s="1"/>
  <c r="P24" i="54"/>
  <c r="BX24" i="54" s="1"/>
  <c r="P7" i="54"/>
  <c r="AT7" i="54" s="1"/>
  <c r="P16" i="54"/>
  <c r="P23" i="54"/>
  <c r="BX23" i="54" s="1"/>
  <c r="P12" i="54"/>
  <c r="BX12" i="54" s="1"/>
  <c r="P9" i="54"/>
  <c r="BX9" i="54" s="1"/>
  <c r="P19" i="54"/>
  <c r="BX19" i="54" s="1"/>
  <c r="L10" i="54"/>
  <c r="AP10" i="54" s="1"/>
  <c r="O21" i="54"/>
  <c r="BW21" i="54" s="1"/>
  <c r="N18" i="54"/>
  <c r="BV18" i="54" s="1"/>
  <c r="P22" i="54"/>
  <c r="BX22" i="54" s="1"/>
  <c r="AO17" i="54"/>
  <c r="P8" i="54"/>
  <c r="BX8" i="54" s="1"/>
  <c r="L17" i="54"/>
  <c r="AP17" i="54" s="1"/>
  <c r="J3" i="54"/>
  <c r="BR3" i="54" s="1"/>
  <c r="P14" i="54"/>
  <c r="BX14" i="54" s="1"/>
  <c r="AS16" i="54"/>
  <c r="P15" i="54"/>
  <c r="BX15" i="54" s="1"/>
  <c r="O20" i="54"/>
  <c r="BW20" i="54" s="1"/>
  <c r="AO11" i="54"/>
  <c r="BQ3" i="54"/>
  <c r="BW13" i="54"/>
  <c r="AQ18" i="54"/>
  <c r="AS8" i="54"/>
  <c r="BW23" i="54"/>
  <c r="AS12" i="54"/>
  <c r="CA17" i="57"/>
  <c r="AW17" i="57"/>
  <c r="CB16" i="57"/>
  <c r="AX16" i="57"/>
  <c r="AR18" i="59"/>
  <c r="AS4" i="59"/>
  <c r="AR5" i="59"/>
  <c r="AT19" i="59"/>
  <c r="AT9" i="59"/>
  <c r="AT16" i="59"/>
  <c r="AT8" i="59"/>
  <c r="AT23" i="59"/>
  <c r="AT22" i="59"/>
  <c r="AT15" i="59"/>
  <c r="AS18" i="59"/>
  <c r="AQ17" i="59"/>
  <c r="AT7" i="59"/>
  <c r="AP17" i="59"/>
  <c r="AT12" i="59"/>
  <c r="AT24" i="59"/>
  <c r="AS21" i="59"/>
  <c r="AN3" i="59"/>
  <c r="AT13" i="59"/>
  <c r="AP11" i="59"/>
  <c r="AG11" i="53" s="1"/>
  <c r="AT6" i="59"/>
  <c r="AS20" i="59"/>
  <c r="BX6" i="54"/>
  <c r="AT6" i="54"/>
  <c r="O5" i="54"/>
  <c r="Q6" i="54"/>
  <c r="Q14" i="54"/>
  <c r="Q22" i="54"/>
  <c r="Q8" i="54"/>
  <c r="Q12" i="54"/>
  <c r="Q16" i="54"/>
  <c r="P21" i="54"/>
  <c r="K3" i="54"/>
  <c r="Q24" i="54"/>
  <c r="Q19" i="54"/>
  <c r="Q9" i="54"/>
  <c r="M11" i="54"/>
  <c r="Q13" i="54"/>
  <c r="M17" i="54"/>
  <c r="P4" i="54"/>
  <c r="P20" i="54"/>
  <c r="M10" i="54"/>
  <c r="Q15" i="54"/>
  <c r="Q7" i="54"/>
  <c r="O18" i="54"/>
  <c r="Q23" i="54"/>
  <c r="U25" i="12"/>
  <c r="BX16" i="54" l="1"/>
  <c r="AT9" i="54"/>
  <c r="AT19" i="54"/>
  <c r="AN3" i="54"/>
  <c r="BT17" i="54"/>
  <c r="CD16" i="55"/>
  <c r="AZ16" i="55"/>
  <c r="AJ10" i="12"/>
  <c r="W23" i="55"/>
  <c r="W19" i="55"/>
  <c r="U18" i="55"/>
  <c r="S17" i="55"/>
  <c r="W15" i="55"/>
  <c r="W7" i="55"/>
  <c r="W24" i="55"/>
  <c r="W16" i="55"/>
  <c r="W12" i="55"/>
  <c r="S10" i="55"/>
  <c r="W8" i="55"/>
  <c r="V20" i="55"/>
  <c r="V4" i="55"/>
  <c r="CD4" i="55" s="1"/>
  <c r="W13" i="55"/>
  <c r="S11" i="55"/>
  <c r="AW11" i="55" s="1"/>
  <c r="W9" i="55"/>
  <c r="V21" i="55"/>
  <c r="W22" i="55"/>
  <c r="W6" i="55"/>
  <c r="U5" i="55"/>
  <c r="Q3" i="55"/>
  <c r="BY3" i="55" s="1"/>
  <c r="W14" i="55"/>
  <c r="BZ11" i="55"/>
  <c r="AV11" i="55"/>
  <c r="CD24" i="55"/>
  <c r="AZ24" i="55"/>
  <c r="CC21" i="55"/>
  <c r="AY21" i="55"/>
  <c r="CD13" i="55"/>
  <c r="AZ13" i="55"/>
  <c r="CD7" i="55"/>
  <c r="AZ7" i="55"/>
  <c r="BX3" i="55"/>
  <c r="AT3" i="55"/>
  <c r="CC4" i="55"/>
  <c r="CD15" i="55"/>
  <c r="CB5" i="55"/>
  <c r="AX5" i="55"/>
  <c r="CC20" i="55"/>
  <c r="AY20" i="55"/>
  <c r="BZ17" i="55"/>
  <c r="AV17" i="55"/>
  <c r="CD6" i="55"/>
  <c r="AZ6" i="55"/>
  <c r="CD8" i="55"/>
  <c r="AZ8" i="55"/>
  <c r="CB18" i="55"/>
  <c r="AX18" i="55"/>
  <c r="CD9" i="55"/>
  <c r="AZ9" i="55"/>
  <c r="CD14" i="55"/>
  <c r="AZ14" i="55"/>
  <c r="BZ10" i="55"/>
  <c r="AV10" i="55"/>
  <c r="CD19" i="55"/>
  <c r="AZ19" i="55"/>
  <c r="CD22" i="55"/>
  <c r="AZ22" i="55"/>
  <c r="CD12" i="55"/>
  <c r="AZ12" i="55"/>
  <c r="CD23" i="55"/>
  <c r="AZ23" i="55"/>
  <c r="AT23" i="54"/>
  <c r="BW4" i="54"/>
  <c r="BT11" i="54"/>
  <c r="AQ11" i="54"/>
  <c r="AT13" i="54"/>
  <c r="AT12" i="54"/>
  <c r="AR5" i="54"/>
  <c r="BT10" i="54"/>
  <c r="BX7" i="54"/>
  <c r="AT16" i="54"/>
  <c r="AT24" i="54"/>
  <c r="AT8" i="54"/>
  <c r="AT14" i="54"/>
  <c r="AS21" i="54"/>
  <c r="AR18" i="54"/>
  <c r="AT15" i="54"/>
  <c r="AS20" i="54"/>
  <c r="AT22" i="54"/>
  <c r="CB17" i="57"/>
  <c r="AX17" i="57"/>
  <c r="CC16" i="57"/>
  <c r="AY16" i="57"/>
  <c r="AU16" i="59"/>
  <c r="AT20" i="59"/>
  <c r="AU9" i="59"/>
  <c r="AU15" i="59"/>
  <c r="AU6" i="59"/>
  <c r="AU19" i="59"/>
  <c r="AU12" i="59"/>
  <c r="AU7" i="59"/>
  <c r="AU22" i="59"/>
  <c r="AP3" i="59"/>
  <c r="AG3" i="53" s="1"/>
  <c r="AU8" i="59"/>
  <c r="AO3" i="59"/>
  <c r="AU23" i="59"/>
  <c r="AT21" i="59"/>
  <c r="AU24" i="59"/>
  <c r="AT4" i="59"/>
  <c r="AU14" i="59"/>
  <c r="AU13" i="59"/>
  <c r="AS5" i="59"/>
  <c r="AQ10" i="59"/>
  <c r="AQ11" i="59"/>
  <c r="BU10" i="54"/>
  <c r="AQ10" i="54"/>
  <c r="BY19" i="54"/>
  <c r="AU19" i="54"/>
  <c r="BY14" i="54"/>
  <c r="AU14" i="54"/>
  <c r="BY24" i="54"/>
  <c r="AU24" i="54"/>
  <c r="BY6" i="54"/>
  <c r="AU6" i="54"/>
  <c r="BY22" i="54"/>
  <c r="AU22" i="54"/>
  <c r="BX20" i="54"/>
  <c r="AT20" i="54"/>
  <c r="BS3" i="54"/>
  <c r="BW5" i="54"/>
  <c r="AS5" i="54"/>
  <c r="BY15" i="54"/>
  <c r="AU15" i="54"/>
  <c r="BX4" i="54"/>
  <c r="AT4" i="54"/>
  <c r="BX21" i="54"/>
  <c r="AT21" i="54"/>
  <c r="BY9" i="54"/>
  <c r="AU9" i="54"/>
  <c r="BY23" i="54"/>
  <c r="AU23" i="54"/>
  <c r="BU17" i="54"/>
  <c r="AQ17" i="54"/>
  <c r="BY16" i="54"/>
  <c r="AU16" i="54"/>
  <c r="BW18" i="54"/>
  <c r="AS18" i="54"/>
  <c r="BY13" i="54"/>
  <c r="AU13" i="54"/>
  <c r="BY12" i="54"/>
  <c r="AU12" i="54"/>
  <c r="R7" i="54"/>
  <c r="R15" i="54"/>
  <c r="N17" i="54"/>
  <c r="P18" i="54"/>
  <c r="R19" i="54"/>
  <c r="R23" i="54"/>
  <c r="L3" i="54"/>
  <c r="Q4" i="54"/>
  <c r="P5" i="54"/>
  <c r="R6" i="54"/>
  <c r="R14" i="54"/>
  <c r="R22" i="54"/>
  <c r="Q20" i="54"/>
  <c r="Q21" i="54"/>
  <c r="R9" i="54"/>
  <c r="N11" i="54"/>
  <c r="R13" i="54"/>
  <c r="R8" i="54"/>
  <c r="N10" i="54"/>
  <c r="R12" i="54"/>
  <c r="R16" i="54"/>
  <c r="R24" i="54"/>
  <c r="BY7" i="54"/>
  <c r="AU7" i="54"/>
  <c r="BU11" i="54"/>
  <c r="BY8" i="54"/>
  <c r="AU8" i="54"/>
  <c r="AO3" i="54"/>
  <c r="V25" i="12"/>
  <c r="AU3" i="55" l="1"/>
  <c r="AZ4" i="55"/>
  <c r="CE6" i="55"/>
  <c r="BA6" i="55"/>
  <c r="CE8" i="55"/>
  <c r="BA8" i="55"/>
  <c r="CC18" i="55"/>
  <c r="AY18" i="55"/>
  <c r="CE22" i="55"/>
  <c r="BA22" i="55"/>
  <c r="CA10" i="55"/>
  <c r="AW10" i="55"/>
  <c r="CE19" i="55"/>
  <c r="BA19" i="55"/>
  <c r="CD20" i="55"/>
  <c r="AZ20" i="55"/>
  <c r="CD21" i="55"/>
  <c r="AZ21" i="55"/>
  <c r="CE12" i="55"/>
  <c r="BA12" i="55"/>
  <c r="CE23" i="55"/>
  <c r="BA23" i="55"/>
  <c r="CA17" i="55"/>
  <c r="AW17" i="55"/>
  <c r="CE9" i="55"/>
  <c r="BA9" i="55"/>
  <c r="CE16" i="55"/>
  <c r="BA16" i="55"/>
  <c r="AK10" i="12"/>
  <c r="X24" i="55"/>
  <c r="X16" i="55"/>
  <c r="X12" i="55"/>
  <c r="T10" i="55"/>
  <c r="X8" i="55"/>
  <c r="W20" i="55"/>
  <c r="W4" i="55"/>
  <c r="X13" i="55"/>
  <c r="T11" i="55"/>
  <c r="X9" i="55"/>
  <c r="W21" i="55"/>
  <c r="X22" i="55"/>
  <c r="X14" i="55"/>
  <c r="X6" i="55"/>
  <c r="V5" i="55"/>
  <c r="R3" i="55"/>
  <c r="AV3" i="55" s="1"/>
  <c r="X23" i="55"/>
  <c r="X19" i="55"/>
  <c r="V18" i="55"/>
  <c r="T17" i="55"/>
  <c r="X15" i="55"/>
  <c r="X7" i="55"/>
  <c r="CA11" i="55"/>
  <c r="CE24" i="55"/>
  <c r="BA24" i="55"/>
  <c r="CE14" i="55"/>
  <c r="BA14" i="55"/>
  <c r="CE13" i="55"/>
  <c r="BA13" i="55"/>
  <c r="CE7" i="55"/>
  <c r="BA7" i="55"/>
  <c r="CC5" i="55"/>
  <c r="AY5" i="55"/>
  <c r="CE15" i="55"/>
  <c r="BA15" i="55"/>
  <c r="CC17" i="57"/>
  <c r="AY17" i="57"/>
  <c r="CD16" i="57"/>
  <c r="AZ16" i="57"/>
  <c r="AV23" i="59"/>
  <c r="AV6" i="59"/>
  <c r="AV7" i="59"/>
  <c r="AR10" i="59"/>
  <c r="AQ3" i="59"/>
  <c r="AU4" i="59"/>
  <c r="AV24" i="59"/>
  <c r="AT5" i="59"/>
  <c r="AT18" i="59"/>
  <c r="AV8" i="59"/>
  <c r="AV12" i="59"/>
  <c r="AU20" i="59"/>
  <c r="AV22" i="59"/>
  <c r="AV9" i="59"/>
  <c r="AU21" i="59"/>
  <c r="AV15" i="59"/>
  <c r="AV13" i="59"/>
  <c r="AR17" i="59"/>
  <c r="AR11" i="59"/>
  <c r="AS11" i="59"/>
  <c r="AV16" i="59"/>
  <c r="AV19" i="59"/>
  <c r="AV14" i="59"/>
  <c r="BZ9" i="54"/>
  <c r="AV9" i="54"/>
  <c r="BY4" i="54"/>
  <c r="AU4" i="54"/>
  <c r="BZ24" i="54"/>
  <c r="AV24" i="54"/>
  <c r="BY21" i="54"/>
  <c r="AU21" i="54"/>
  <c r="BT3" i="54"/>
  <c r="AP3" i="54"/>
  <c r="BZ7" i="54"/>
  <c r="AV7" i="54"/>
  <c r="BZ16" i="54"/>
  <c r="AV16" i="54"/>
  <c r="BY20" i="54"/>
  <c r="AU20" i="54"/>
  <c r="BZ23" i="54"/>
  <c r="AV23" i="54"/>
  <c r="BZ12" i="54"/>
  <c r="AV12" i="54"/>
  <c r="BZ22" i="54"/>
  <c r="AV22" i="54"/>
  <c r="BZ19" i="54"/>
  <c r="AV19" i="54"/>
  <c r="BV10" i="54"/>
  <c r="AR10" i="54"/>
  <c r="BZ14" i="54"/>
  <c r="AV14" i="54"/>
  <c r="BX18" i="54"/>
  <c r="AT18" i="54"/>
  <c r="BV11" i="54"/>
  <c r="AR11" i="54"/>
  <c r="BZ8" i="54"/>
  <c r="AV8" i="54"/>
  <c r="BZ6" i="54"/>
  <c r="AV6" i="54"/>
  <c r="BV17" i="54"/>
  <c r="AR17" i="54"/>
  <c r="M3" i="54"/>
  <c r="S9" i="54"/>
  <c r="S13" i="54"/>
  <c r="S16" i="54"/>
  <c r="S7" i="54"/>
  <c r="S15" i="54"/>
  <c r="O17" i="54"/>
  <c r="Q18" i="54"/>
  <c r="S19" i="54"/>
  <c r="S23" i="54"/>
  <c r="S24" i="54"/>
  <c r="Q5" i="54"/>
  <c r="S6" i="54"/>
  <c r="S14" i="54"/>
  <c r="S22" i="54"/>
  <c r="O11" i="54"/>
  <c r="O10" i="54"/>
  <c r="R21" i="54"/>
  <c r="S12" i="54"/>
  <c r="R4" i="54"/>
  <c r="R20" i="54"/>
  <c r="S8" i="54"/>
  <c r="BZ13" i="54"/>
  <c r="AV13" i="54"/>
  <c r="BX5" i="54"/>
  <c r="AT5" i="54"/>
  <c r="BZ15" i="54"/>
  <c r="AV15" i="54"/>
  <c r="W25" i="12"/>
  <c r="CF19" i="55" l="1"/>
  <c r="BB19" i="55"/>
  <c r="CF9" i="55"/>
  <c r="BB9" i="55"/>
  <c r="CF16" i="55"/>
  <c r="BB16" i="55"/>
  <c r="CF12" i="55"/>
  <c r="BB12" i="55"/>
  <c r="CB11" i="55"/>
  <c r="AX11" i="55"/>
  <c r="CF24" i="55"/>
  <c r="BB24" i="55"/>
  <c r="CE21" i="55"/>
  <c r="BA21" i="55"/>
  <c r="BZ3" i="55"/>
  <c r="CF13" i="55"/>
  <c r="BB13" i="55"/>
  <c r="AL10" i="12"/>
  <c r="Y24" i="55"/>
  <c r="Y16" i="55"/>
  <c r="Y12" i="55"/>
  <c r="U10" i="55"/>
  <c r="Y8" i="55"/>
  <c r="X20" i="55"/>
  <c r="X4" i="55"/>
  <c r="Y23" i="55"/>
  <c r="Y13" i="55"/>
  <c r="U11" i="55"/>
  <c r="CC11" i="55" s="1"/>
  <c r="Y9" i="55"/>
  <c r="X21" i="55"/>
  <c r="Y22" i="55"/>
  <c r="Y14" i="55"/>
  <c r="Y6" i="55"/>
  <c r="W5" i="55"/>
  <c r="S3" i="55"/>
  <c r="Y15" i="55"/>
  <c r="Y19" i="55"/>
  <c r="U17" i="55"/>
  <c r="W18" i="55"/>
  <c r="Y7" i="55"/>
  <c r="CF23" i="55"/>
  <c r="BB23" i="55"/>
  <c r="CD5" i="55"/>
  <c r="AZ5" i="55"/>
  <c r="CE4" i="55"/>
  <c r="BA4" i="55"/>
  <c r="CD18" i="55"/>
  <c r="AZ18" i="55"/>
  <c r="CF7" i="55"/>
  <c r="BB7" i="55"/>
  <c r="CF6" i="55"/>
  <c r="BB6" i="55"/>
  <c r="CE20" i="55"/>
  <c r="BA20" i="55"/>
  <c r="CF15" i="55"/>
  <c r="BB15" i="55"/>
  <c r="CF14" i="55"/>
  <c r="BB14" i="55"/>
  <c r="CF8" i="55"/>
  <c r="BB8" i="55"/>
  <c r="CB17" i="55"/>
  <c r="AX17" i="55"/>
  <c r="CF22" i="55"/>
  <c r="BB22" i="55"/>
  <c r="CB10" i="55"/>
  <c r="AX10" i="55"/>
  <c r="CD17" i="57"/>
  <c r="AZ17" i="57"/>
  <c r="CE16" i="57"/>
  <c r="BA16" i="57"/>
  <c r="AW15" i="59"/>
  <c r="AW23" i="59"/>
  <c r="AW14" i="59"/>
  <c r="AW6" i="59"/>
  <c r="AU18" i="59"/>
  <c r="AU5" i="59"/>
  <c r="AS10" i="59"/>
  <c r="AW7" i="59"/>
  <c r="AV21" i="59"/>
  <c r="AW8" i="59"/>
  <c r="AW24" i="59"/>
  <c r="AW13" i="59"/>
  <c r="AW9" i="59"/>
  <c r="AV4" i="59"/>
  <c r="AV20" i="59"/>
  <c r="AW16" i="59"/>
  <c r="AW19" i="59"/>
  <c r="AS17" i="59"/>
  <c r="AW12" i="59"/>
  <c r="AW22" i="59"/>
  <c r="BW10" i="54"/>
  <c r="AS10" i="54"/>
  <c r="CA19" i="54"/>
  <c r="AW19" i="54"/>
  <c r="BU3" i="54"/>
  <c r="BW11" i="54"/>
  <c r="AS11" i="54"/>
  <c r="BY18" i="54"/>
  <c r="AU18" i="54"/>
  <c r="AQ3" i="54"/>
  <c r="CA9" i="54"/>
  <c r="AW9" i="54"/>
  <c r="CA8" i="54"/>
  <c r="AW8" i="54"/>
  <c r="CA22" i="54"/>
  <c r="AW22" i="54"/>
  <c r="BW17" i="54"/>
  <c r="AS17" i="54"/>
  <c r="CA23" i="54"/>
  <c r="AW23" i="54"/>
  <c r="CA14" i="54"/>
  <c r="AW14" i="54"/>
  <c r="CA15" i="54"/>
  <c r="AW15" i="54"/>
  <c r="T8" i="54"/>
  <c r="P10" i="54"/>
  <c r="T12" i="54"/>
  <c r="T16" i="54"/>
  <c r="T24" i="54"/>
  <c r="S21" i="54"/>
  <c r="N3" i="54"/>
  <c r="T7" i="54"/>
  <c r="T15" i="54"/>
  <c r="P17" i="54"/>
  <c r="R18" i="54"/>
  <c r="T19" i="54"/>
  <c r="T23" i="54"/>
  <c r="R5" i="54"/>
  <c r="T6" i="54"/>
  <c r="T14" i="54"/>
  <c r="T22" i="54"/>
  <c r="S20" i="54"/>
  <c r="T9" i="54"/>
  <c r="P11" i="54"/>
  <c r="T13" i="54"/>
  <c r="S4" i="54"/>
  <c r="BZ20" i="54"/>
  <c r="AV20" i="54"/>
  <c r="CA6" i="54"/>
  <c r="AW6" i="54"/>
  <c r="CA7" i="54"/>
  <c r="AW7" i="54"/>
  <c r="BZ21" i="54"/>
  <c r="AV21" i="54"/>
  <c r="BZ4" i="54"/>
  <c r="AV4" i="54"/>
  <c r="BY5" i="54"/>
  <c r="AU5" i="54"/>
  <c r="CA16" i="54"/>
  <c r="AW16" i="54"/>
  <c r="CA12" i="54"/>
  <c r="AW12" i="54"/>
  <c r="CA24" i="54"/>
  <c r="AW24" i="54"/>
  <c r="CA13" i="54"/>
  <c r="AW13" i="54"/>
  <c r="X25" i="12"/>
  <c r="CC17" i="55" l="1"/>
  <c r="AY17" i="55"/>
  <c r="CF21" i="55"/>
  <c r="BB21" i="55"/>
  <c r="CC10" i="55"/>
  <c r="AY10" i="55"/>
  <c r="CG19" i="55"/>
  <c r="BC19" i="55"/>
  <c r="CG9" i="55"/>
  <c r="BC9" i="55"/>
  <c r="CG12" i="55"/>
  <c r="BC12" i="55"/>
  <c r="AW3" i="55"/>
  <c r="CG15" i="55"/>
  <c r="BC15" i="55"/>
  <c r="CG16" i="55"/>
  <c r="BC16" i="55"/>
  <c r="AY11" i="55"/>
  <c r="CG22" i="55"/>
  <c r="BC22" i="55"/>
  <c r="CG13" i="55"/>
  <c r="BC13" i="55"/>
  <c r="CG24" i="55"/>
  <c r="BC24" i="55"/>
  <c r="CG8" i="55"/>
  <c r="BC8" i="55"/>
  <c r="CE5" i="55"/>
  <c r="BA5" i="55"/>
  <c r="CG23" i="55"/>
  <c r="BC23" i="55"/>
  <c r="AM10" i="12"/>
  <c r="Y20" i="55"/>
  <c r="Y4" i="55"/>
  <c r="Z13" i="55"/>
  <c r="V11" i="55"/>
  <c r="Z9" i="55"/>
  <c r="Y21" i="55"/>
  <c r="Z22" i="55"/>
  <c r="Z14" i="55"/>
  <c r="Z6" i="55"/>
  <c r="X5" i="55"/>
  <c r="T3" i="55"/>
  <c r="Z23" i="55"/>
  <c r="Z19" i="55"/>
  <c r="X18" i="55"/>
  <c r="V17" i="55"/>
  <c r="Z15" i="55"/>
  <c r="Z7" i="55"/>
  <c r="Z24" i="55"/>
  <c r="Z16" i="55"/>
  <c r="Z12" i="55"/>
  <c r="V10" i="55"/>
  <c r="Z8" i="55"/>
  <c r="CE18" i="55"/>
  <c r="BA18" i="55"/>
  <c r="CA3" i="55"/>
  <c r="CG6" i="55"/>
  <c r="BC6" i="55"/>
  <c r="CF4" i="55"/>
  <c r="BB4" i="55"/>
  <c r="CG7" i="55"/>
  <c r="BC7" i="55"/>
  <c r="CG14" i="55"/>
  <c r="BC14" i="55"/>
  <c r="CF20" i="55"/>
  <c r="BB20" i="55"/>
  <c r="CE17" i="57"/>
  <c r="BA17" i="57"/>
  <c r="CF16" i="57"/>
  <c r="BB16" i="57"/>
  <c r="AX19" i="59"/>
  <c r="AR3" i="59"/>
  <c r="AV5" i="59"/>
  <c r="AT10" i="59"/>
  <c r="AX13" i="59"/>
  <c r="AX16" i="59"/>
  <c r="AT17" i="59"/>
  <c r="AX6" i="59"/>
  <c r="AX9" i="59"/>
  <c r="AW21" i="59"/>
  <c r="AV18" i="59"/>
  <c r="AX12" i="59"/>
  <c r="AX14" i="59"/>
  <c r="AX22" i="59"/>
  <c r="AX23" i="59"/>
  <c r="AW4" i="59"/>
  <c r="AT11" i="59"/>
  <c r="AX24" i="59"/>
  <c r="AX8" i="59"/>
  <c r="AX7" i="59"/>
  <c r="AW20" i="59"/>
  <c r="AX15" i="59"/>
  <c r="BV3" i="54"/>
  <c r="AR3" i="54"/>
  <c r="CB13" i="54"/>
  <c r="AX13" i="54"/>
  <c r="CA21" i="54"/>
  <c r="AW21" i="54"/>
  <c r="BZ5" i="54"/>
  <c r="AV5" i="54"/>
  <c r="T4" i="54"/>
  <c r="T20" i="54"/>
  <c r="S5" i="54"/>
  <c r="Q11" i="54"/>
  <c r="U8" i="54"/>
  <c r="Q10" i="54"/>
  <c r="U12" i="54"/>
  <c r="U16" i="54"/>
  <c r="U24" i="54"/>
  <c r="U14" i="54"/>
  <c r="U7" i="54"/>
  <c r="U15" i="54"/>
  <c r="Q17" i="54"/>
  <c r="S18" i="54"/>
  <c r="U19" i="54"/>
  <c r="U23" i="54"/>
  <c r="U22" i="54"/>
  <c r="U6" i="54"/>
  <c r="T21" i="54"/>
  <c r="O3" i="54"/>
  <c r="U9" i="54"/>
  <c r="U13" i="54"/>
  <c r="BX11" i="54"/>
  <c r="AT11" i="54"/>
  <c r="CB23" i="54"/>
  <c r="AX23" i="54"/>
  <c r="CB24" i="54"/>
  <c r="AX24" i="54"/>
  <c r="CA4" i="54"/>
  <c r="AW4" i="54"/>
  <c r="CB9" i="54"/>
  <c r="AX9" i="54"/>
  <c r="CB19" i="54"/>
  <c r="AX19" i="54"/>
  <c r="CB16" i="54"/>
  <c r="AX16" i="54"/>
  <c r="CA20" i="54"/>
  <c r="AW20" i="54"/>
  <c r="BZ18" i="54"/>
  <c r="AV18" i="54"/>
  <c r="CB12" i="54"/>
  <c r="AX12" i="54"/>
  <c r="CB22" i="54"/>
  <c r="AX22" i="54"/>
  <c r="BX17" i="54"/>
  <c r="AT17" i="54"/>
  <c r="BX10" i="54"/>
  <c r="AT10" i="54"/>
  <c r="CB14" i="54"/>
  <c r="AX14" i="54"/>
  <c r="CB15" i="54"/>
  <c r="AX15" i="54"/>
  <c r="CB8" i="54"/>
  <c r="AX8" i="54"/>
  <c r="CB6" i="54"/>
  <c r="AX6" i="54"/>
  <c r="CB7" i="54"/>
  <c r="AX7" i="54"/>
  <c r="Y25" i="12"/>
  <c r="CH12" i="55" l="1"/>
  <c r="BD12" i="55"/>
  <c r="CH23" i="55"/>
  <c r="BD23" i="55"/>
  <c r="CD11" i="55"/>
  <c r="AZ11" i="55"/>
  <c r="CH16" i="55"/>
  <c r="BD16" i="55"/>
  <c r="CB3" i="55"/>
  <c r="CH13" i="55"/>
  <c r="BD13" i="55"/>
  <c r="CH9" i="55"/>
  <c r="BD9" i="55"/>
  <c r="CH24" i="55"/>
  <c r="BD24" i="55"/>
  <c r="CF5" i="55"/>
  <c r="BB5" i="55"/>
  <c r="CG4" i="55"/>
  <c r="BC4" i="55"/>
  <c r="CH19" i="55"/>
  <c r="BD19" i="55"/>
  <c r="CH7" i="55"/>
  <c r="BD7" i="55"/>
  <c r="CH6" i="55"/>
  <c r="BD6" i="55"/>
  <c r="CG20" i="55"/>
  <c r="BC20" i="55"/>
  <c r="CD10" i="55"/>
  <c r="AZ10" i="55"/>
  <c r="CH15" i="55"/>
  <c r="BD15" i="55"/>
  <c r="CH14" i="55"/>
  <c r="BD14" i="55"/>
  <c r="AN10" i="12"/>
  <c r="AA13" i="55"/>
  <c r="W11" i="55"/>
  <c r="AA9" i="55"/>
  <c r="Z21" i="55"/>
  <c r="AA22" i="55"/>
  <c r="AA14" i="55"/>
  <c r="AA6" i="55"/>
  <c r="Y5" i="55"/>
  <c r="U3" i="55"/>
  <c r="CC3" i="55" s="1"/>
  <c r="AA23" i="55"/>
  <c r="AA19" i="55"/>
  <c r="Y18" i="55"/>
  <c r="W17" i="55"/>
  <c r="AA15" i="55"/>
  <c r="AA7" i="55"/>
  <c r="AA24" i="55"/>
  <c r="Z20" i="55"/>
  <c r="Z4" i="55"/>
  <c r="AA8" i="55"/>
  <c r="AA12" i="55"/>
  <c r="W10" i="55"/>
  <c r="AA16" i="55"/>
  <c r="CD17" i="55"/>
  <c r="AZ17" i="55"/>
  <c r="CH22" i="55"/>
  <c r="BD22" i="55"/>
  <c r="AX3" i="55"/>
  <c r="CH8" i="55"/>
  <c r="BD8" i="55"/>
  <c r="CF18" i="55"/>
  <c r="BB18" i="55"/>
  <c r="CG21" i="55"/>
  <c r="BC21" i="55"/>
  <c r="CF17" i="57"/>
  <c r="BB17" i="57"/>
  <c r="CG16" i="57"/>
  <c r="BC16" i="57"/>
  <c r="AY9" i="59"/>
  <c r="AX20" i="59"/>
  <c r="AY8" i="59"/>
  <c r="AY15" i="59"/>
  <c r="AY14" i="59"/>
  <c r="AY13" i="59"/>
  <c r="AY22" i="59"/>
  <c r="AW5" i="59"/>
  <c r="AY23" i="59"/>
  <c r="AY19" i="59"/>
  <c r="AY24" i="59"/>
  <c r="AY16" i="59"/>
  <c r="AS3" i="59"/>
  <c r="AX21" i="59"/>
  <c r="AY6" i="59"/>
  <c r="AU17" i="59"/>
  <c r="AY7" i="59"/>
  <c r="AU10" i="59"/>
  <c r="AY12" i="59"/>
  <c r="AX4" i="59"/>
  <c r="AU11" i="59"/>
  <c r="AW18" i="59"/>
  <c r="CC9" i="54"/>
  <c r="AY9" i="54"/>
  <c r="BY17" i="54"/>
  <c r="AU17" i="54"/>
  <c r="CC8" i="54"/>
  <c r="AY8" i="54"/>
  <c r="BW3" i="54"/>
  <c r="AS3" i="54"/>
  <c r="CC15" i="54"/>
  <c r="AY15" i="54"/>
  <c r="BY11" i="54"/>
  <c r="AU11" i="54"/>
  <c r="BY10" i="54"/>
  <c r="AU10" i="54"/>
  <c r="CB21" i="54"/>
  <c r="AX21" i="54"/>
  <c r="CC7" i="54"/>
  <c r="AY7" i="54"/>
  <c r="CA5" i="54"/>
  <c r="AW5" i="54"/>
  <c r="CC13" i="54"/>
  <c r="AY13" i="54"/>
  <c r="CC6" i="54"/>
  <c r="AY6" i="54"/>
  <c r="CC14" i="54"/>
  <c r="AY14" i="54"/>
  <c r="CC22" i="54"/>
  <c r="AY22" i="54"/>
  <c r="CC24" i="54"/>
  <c r="AY24" i="54"/>
  <c r="CB20" i="54"/>
  <c r="AX20" i="54"/>
  <c r="CC23" i="54"/>
  <c r="AY23" i="54"/>
  <c r="CC16" i="54"/>
  <c r="AY16" i="54"/>
  <c r="CB4" i="54"/>
  <c r="AX4" i="54"/>
  <c r="CA18" i="54"/>
  <c r="AW18" i="54"/>
  <c r="V9" i="54"/>
  <c r="R11" i="54"/>
  <c r="V13" i="54"/>
  <c r="U4" i="54"/>
  <c r="U20" i="54"/>
  <c r="V8" i="54"/>
  <c r="R10" i="54"/>
  <c r="V12" i="54"/>
  <c r="V16" i="54"/>
  <c r="V24" i="54"/>
  <c r="P3" i="54"/>
  <c r="U21" i="54"/>
  <c r="V7" i="54"/>
  <c r="V15" i="54"/>
  <c r="R17" i="54"/>
  <c r="T18" i="54"/>
  <c r="V19" i="54"/>
  <c r="V23" i="54"/>
  <c r="T5" i="54"/>
  <c r="V6" i="54"/>
  <c r="V14" i="54"/>
  <c r="V22" i="54"/>
  <c r="CC19" i="54"/>
  <c r="AY19" i="54"/>
  <c r="CC12" i="54"/>
  <c r="AY12" i="54"/>
  <c r="Z25" i="12"/>
  <c r="CI8" i="55" l="1"/>
  <c r="BE8" i="55"/>
  <c r="CH4" i="55"/>
  <c r="BD4" i="55"/>
  <c r="CI23" i="55"/>
  <c r="BE23" i="55"/>
  <c r="CE11" i="55"/>
  <c r="BA11" i="55"/>
  <c r="CI9" i="55"/>
  <c r="BE9" i="55"/>
  <c r="CI13" i="55"/>
  <c r="BE13" i="55"/>
  <c r="CH20" i="55"/>
  <c r="BD20" i="55"/>
  <c r="CI24" i="55"/>
  <c r="BE24" i="55"/>
  <c r="CG5" i="55"/>
  <c r="BC5" i="55"/>
  <c r="AO10" i="12"/>
  <c r="AA21" i="55"/>
  <c r="AB22" i="55"/>
  <c r="AB14" i="55"/>
  <c r="AB6" i="55"/>
  <c r="Z5" i="55"/>
  <c r="V3" i="55"/>
  <c r="AB23" i="55"/>
  <c r="AB19" i="55"/>
  <c r="Z18" i="55"/>
  <c r="X17" i="55"/>
  <c r="AB15" i="55"/>
  <c r="AB7" i="55"/>
  <c r="AB24" i="55"/>
  <c r="AB16" i="55"/>
  <c r="AB12" i="55"/>
  <c r="X10" i="55"/>
  <c r="AB8" i="55"/>
  <c r="AA20" i="55"/>
  <c r="AB13" i="55"/>
  <c r="X11" i="55"/>
  <c r="AB9" i="55"/>
  <c r="AA4" i="55"/>
  <c r="CI19" i="55"/>
  <c r="BE19" i="55"/>
  <c r="CI7" i="55"/>
  <c r="BE7" i="55"/>
  <c r="CI6" i="55"/>
  <c r="BE6" i="55"/>
  <c r="AY3" i="55"/>
  <c r="CI16" i="55"/>
  <c r="BE16" i="55"/>
  <c r="CI15" i="55"/>
  <c r="BE15" i="55"/>
  <c r="CI14" i="55"/>
  <c r="BE14" i="55"/>
  <c r="CE10" i="55"/>
  <c r="BA10" i="55"/>
  <c r="CE17" i="55"/>
  <c r="BA17" i="55"/>
  <c r="CI22" i="55"/>
  <c r="BE22" i="55"/>
  <c r="CI12" i="55"/>
  <c r="BE12" i="55"/>
  <c r="CG18" i="55"/>
  <c r="BC18" i="55"/>
  <c r="CH21" i="55"/>
  <c r="BD21" i="55"/>
  <c r="CG17" i="57"/>
  <c r="BC17" i="57"/>
  <c r="CH16" i="57"/>
  <c r="BD16" i="57"/>
  <c r="AZ12" i="59"/>
  <c r="AZ13" i="59"/>
  <c r="AX5" i="59"/>
  <c r="AY21" i="59"/>
  <c r="AZ15" i="59"/>
  <c r="AZ22" i="59"/>
  <c r="AX18" i="59"/>
  <c r="AZ9" i="59"/>
  <c r="AT3" i="59"/>
  <c r="AZ24" i="59"/>
  <c r="AV11" i="59"/>
  <c r="AZ16" i="59"/>
  <c r="AZ23" i="59"/>
  <c r="AZ19" i="59"/>
  <c r="AZ6" i="59"/>
  <c r="AZ8" i="59"/>
  <c r="AY4" i="59"/>
  <c r="AV10" i="59"/>
  <c r="AZ14" i="59"/>
  <c r="AZ7" i="59"/>
  <c r="AV17" i="59"/>
  <c r="AY20" i="59"/>
  <c r="CD14" i="54"/>
  <c r="AZ14" i="54"/>
  <c r="CD6" i="54"/>
  <c r="AZ6" i="54"/>
  <c r="CC21" i="54"/>
  <c r="AY21" i="54"/>
  <c r="CC20" i="54"/>
  <c r="AY20" i="54"/>
  <c r="CB5" i="54"/>
  <c r="AX5" i="54"/>
  <c r="BX3" i="54"/>
  <c r="AT3" i="54"/>
  <c r="CC4" i="54"/>
  <c r="AY4" i="54"/>
  <c r="CD23" i="54"/>
  <c r="AZ23" i="54"/>
  <c r="CD24" i="54"/>
  <c r="AZ24" i="54"/>
  <c r="CD13" i="54"/>
  <c r="AZ13" i="54"/>
  <c r="CD7" i="54"/>
  <c r="AZ7" i="54"/>
  <c r="CD19" i="54"/>
  <c r="AZ19" i="54"/>
  <c r="CD16" i="54"/>
  <c r="AZ16" i="54"/>
  <c r="BZ11" i="54"/>
  <c r="AV11" i="54"/>
  <c r="CB18" i="54"/>
  <c r="AX18" i="54"/>
  <c r="CD12" i="54"/>
  <c r="AZ12" i="54"/>
  <c r="CD9" i="54"/>
  <c r="AZ9" i="54"/>
  <c r="V21" i="54"/>
  <c r="U18" i="54"/>
  <c r="W22" i="54"/>
  <c r="W9" i="54"/>
  <c r="S11" i="54"/>
  <c r="W13" i="54"/>
  <c r="W23" i="54"/>
  <c r="W14" i="54"/>
  <c r="V4" i="54"/>
  <c r="V20" i="54"/>
  <c r="S17" i="54"/>
  <c r="W8" i="54"/>
  <c r="S10" i="54"/>
  <c r="W12" i="54"/>
  <c r="W16" i="54"/>
  <c r="W24" i="54"/>
  <c r="W15" i="54"/>
  <c r="W19" i="54"/>
  <c r="Q3" i="54"/>
  <c r="W7" i="54"/>
  <c r="U5" i="54"/>
  <c r="W6" i="54"/>
  <c r="BZ17" i="54"/>
  <c r="AV17" i="54"/>
  <c r="BZ10" i="54"/>
  <c r="AV10" i="54"/>
  <c r="CD22" i="54"/>
  <c r="AZ22" i="54"/>
  <c r="CD15" i="54"/>
  <c r="AZ15" i="54"/>
  <c r="CD8" i="54"/>
  <c r="AZ8" i="54"/>
  <c r="AA25" i="12"/>
  <c r="CF11" i="55" l="1"/>
  <c r="BB11" i="55"/>
  <c r="CJ7" i="55"/>
  <c r="BF7" i="55"/>
  <c r="CJ6" i="55"/>
  <c r="BF6" i="55"/>
  <c r="CJ13" i="55"/>
  <c r="BF13" i="55"/>
  <c r="CJ15" i="55"/>
  <c r="BF15" i="55"/>
  <c r="CJ14" i="55"/>
  <c r="BF14" i="55"/>
  <c r="CI20" i="55"/>
  <c r="BE20" i="55"/>
  <c r="CF17" i="55"/>
  <c r="BB17" i="55"/>
  <c r="CJ22" i="55"/>
  <c r="BF22" i="55"/>
  <c r="CJ8" i="55"/>
  <c r="BF8" i="55"/>
  <c r="CH18" i="55"/>
  <c r="BD18" i="55"/>
  <c r="CI21" i="55"/>
  <c r="BE21" i="55"/>
  <c r="CJ24" i="55"/>
  <c r="BF24" i="55"/>
  <c r="CF10" i="55"/>
  <c r="BB10" i="55"/>
  <c r="CJ19" i="55"/>
  <c r="BF19" i="55"/>
  <c r="AP10" i="12"/>
  <c r="AC22" i="55"/>
  <c r="AC14" i="55"/>
  <c r="AC6" i="55"/>
  <c r="AA5" i="55"/>
  <c r="W3" i="55"/>
  <c r="AC23" i="55"/>
  <c r="AC19" i="55"/>
  <c r="AA18" i="55"/>
  <c r="Y17" i="55"/>
  <c r="AC15" i="55"/>
  <c r="AC7" i="55"/>
  <c r="AC24" i="55"/>
  <c r="AC16" i="55"/>
  <c r="AC12" i="55"/>
  <c r="Y10" i="55"/>
  <c r="AC8" i="55"/>
  <c r="AB20" i="55"/>
  <c r="AB4" i="55"/>
  <c r="AB21" i="55"/>
  <c r="AC13" i="55"/>
  <c r="Y11" i="55"/>
  <c r="AC9" i="55"/>
  <c r="CH5" i="55"/>
  <c r="BD5" i="55"/>
  <c r="CJ12" i="55"/>
  <c r="BF12" i="55"/>
  <c r="CJ23" i="55"/>
  <c r="BF23" i="55"/>
  <c r="CJ9" i="55"/>
  <c r="BF9" i="55"/>
  <c r="CI4" i="55"/>
  <c r="BE4" i="55"/>
  <c r="CJ16" i="55"/>
  <c r="BF16" i="55"/>
  <c r="CD3" i="55"/>
  <c r="AZ3" i="55"/>
  <c r="CH17" i="57"/>
  <c r="BD17" i="57"/>
  <c r="CI16" i="57"/>
  <c r="BE16" i="57"/>
  <c r="BA19" i="59"/>
  <c r="AZ20" i="59"/>
  <c r="BA8" i="59"/>
  <c r="BA16" i="59"/>
  <c r="AZ4" i="59"/>
  <c r="BA13" i="59"/>
  <c r="AW10" i="59"/>
  <c r="BA14" i="59"/>
  <c r="AZ21" i="59"/>
  <c r="AW11" i="59"/>
  <c r="AW17" i="59"/>
  <c r="BA23" i="59"/>
  <c r="BA24" i="59"/>
  <c r="AU3" i="59"/>
  <c r="BA6" i="59"/>
  <c r="AY5" i="59"/>
  <c r="AY18" i="59"/>
  <c r="BA9" i="59"/>
  <c r="BA12" i="59"/>
  <c r="BA7" i="59"/>
  <c r="BA15" i="59"/>
  <c r="BA22" i="59"/>
  <c r="CE9" i="54"/>
  <c r="BA9" i="54"/>
  <c r="CE19" i="54"/>
  <c r="BA19" i="54"/>
  <c r="CE22" i="54"/>
  <c r="BA22" i="54"/>
  <c r="CE15" i="54"/>
  <c r="BA15" i="54"/>
  <c r="CD20" i="54"/>
  <c r="AZ20" i="54"/>
  <c r="CC18" i="54"/>
  <c r="AY18" i="54"/>
  <c r="CE24" i="54"/>
  <c r="BA24" i="54"/>
  <c r="CD4" i="54"/>
  <c r="AZ4" i="54"/>
  <c r="CD21" i="54"/>
  <c r="AZ21" i="54"/>
  <c r="CE16" i="54"/>
  <c r="BA16" i="54"/>
  <c r="CE14" i="54"/>
  <c r="BA14" i="54"/>
  <c r="CA17" i="54"/>
  <c r="AW17" i="54"/>
  <c r="V5" i="54"/>
  <c r="X6" i="54"/>
  <c r="X14" i="54"/>
  <c r="X22" i="54"/>
  <c r="W21" i="54"/>
  <c r="X9" i="54"/>
  <c r="T11" i="54"/>
  <c r="X13" i="54"/>
  <c r="W4" i="54"/>
  <c r="W20" i="54"/>
  <c r="R3" i="54"/>
  <c r="X8" i="54"/>
  <c r="T10" i="54"/>
  <c r="X12" i="54"/>
  <c r="X16" i="54"/>
  <c r="X24" i="54"/>
  <c r="X7" i="54"/>
  <c r="X15" i="54"/>
  <c r="T17" i="54"/>
  <c r="V18" i="54"/>
  <c r="X19" i="54"/>
  <c r="X23" i="54"/>
  <c r="CE6" i="54"/>
  <c r="BA6" i="54"/>
  <c r="CE12" i="54"/>
  <c r="BA12" i="54"/>
  <c r="CE23" i="54"/>
  <c r="BA23" i="54"/>
  <c r="CC5" i="54"/>
  <c r="AY5" i="54"/>
  <c r="CA10" i="54"/>
  <c r="AW10" i="54"/>
  <c r="CE13" i="54"/>
  <c r="BA13" i="54"/>
  <c r="BY3" i="54"/>
  <c r="AU3" i="54"/>
  <c r="CE7" i="54"/>
  <c r="BA7" i="54"/>
  <c r="CE8" i="54"/>
  <c r="BA8" i="54"/>
  <c r="CA11" i="54"/>
  <c r="AW11" i="54"/>
  <c r="AB25" i="12"/>
  <c r="CK22" i="55" l="1"/>
  <c r="BG22" i="55"/>
  <c r="CK8" i="55"/>
  <c r="BG8" i="55"/>
  <c r="CI18" i="55"/>
  <c r="BE18" i="55"/>
  <c r="AQ10" i="12"/>
  <c r="AD23" i="55"/>
  <c r="AD19" i="55"/>
  <c r="AB18" i="55"/>
  <c r="Z17" i="55"/>
  <c r="AD15" i="55"/>
  <c r="AD7" i="55"/>
  <c r="AC21" i="55"/>
  <c r="AD24" i="55"/>
  <c r="AD16" i="55"/>
  <c r="AD12" i="55"/>
  <c r="Z10" i="55"/>
  <c r="AD8" i="55"/>
  <c r="AC20" i="55"/>
  <c r="AC4" i="55"/>
  <c r="AD13" i="55"/>
  <c r="Z11" i="55"/>
  <c r="AD9" i="55"/>
  <c r="AD22" i="55"/>
  <c r="AD14" i="55"/>
  <c r="AD6" i="55"/>
  <c r="AB5" i="55"/>
  <c r="X3" i="55"/>
  <c r="CG17" i="55"/>
  <c r="BC17" i="55"/>
  <c r="CG10" i="55"/>
  <c r="BC10" i="55"/>
  <c r="CK19" i="55"/>
  <c r="BG19" i="55"/>
  <c r="CK9" i="55"/>
  <c r="BG9" i="55"/>
  <c r="CK12" i="55"/>
  <c r="BG12" i="55"/>
  <c r="CK23" i="55"/>
  <c r="BG23" i="55"/>
  <c r="CG11" i="55"/>
  <c r="BC11" i="55"/>
  <c r="CK16" i="55"/>
  <c r="BG16" i="55"/>
  <c r="CE3" i="55"/>
  <c r="BA3" i="55"/>
  <c r="CJ20" i="55"/>
  <c r="BF20" i="55"/>
  <c r="CK13" i="55"/>
  <c r="BG13" i="55"/>
  <c r="CK24" i="55"/>
  <c r="BG24" i="55"/>
  <c r="AI24" i="53" s="1"/>
  <c r="CI5" i="55"/>
  <c r="BE5" i="55"/>
  <c r="CJ21" i="55"/>
  <c r="BF21" i="55"/>
  <c r="CK7" i="55"/>
  <c r="BG7" i="55"/>
  <c r="CK6" i="55"/>
  <c r="BG6" i="55"/>
  <c r="CJ4" i="55"/>
  <c r="BF4" i="55"/>
  <c r="CK15" i="55"/>
  <c r="BG15" i="55"/>
  <c r="CK14" i="55"/>
  <c r="BG14" i="55"/>
  <c r="CI17" i="57"/>
  <c r="CS17" i="57" s="1"/>
  <c r="AQ17" i="53" s="1"/>
  <c r="BE17" i="57"/>
  <c r="AK17" i="53" s="1"/>
  <c r="CJ16" i="57"/>
  <c r="BF16" i="57"/>
  <c r="BA21" i="59"/>
  <c r="BB22" i="59"/>
  <c r="BB15" i="59"/>
  <c r="BB14" i="59"/>
  <c r="BB13" i="59"/>
  <c r="BA20" i="59"/>
  <c r="AV3" i="59"/>
  <c r="BA4" i="59"/>
  <c r="AX17" i="59"/>
  <c r="AX11" i="59"/>
  <c r="BB6" i="59"/>
  <c r="BB7" i="59"/>
  <c r="AZ18" i="59"/>
  <c r="BB9" i="59"/>
  <c r="BC24" i="59"/>
  <c r="BB12" i="59"/>
  <c r="BB23" i="59"/>
  <c r="BB8" i="59"/>
  <c r="AM24" i="53"/>
  <c r="BB24" i="59"/>
  <c r="AZ5" i="59"/>
  <c r="BB19" i="59"/>
  <c r="AX10" i="59"/>
  <c r="BB16" i="59"/>
  <c r="CF16" i="54"/>
  <c r="BB16" i="54"/>
  <c r="CF23" i="54"/>
  <c r="BB23" i="54"/>
  <c r="CF12" i="54"/>
  <c r="BB12" i="54"/>
  <c r="CB11" i="54"/>
  <c r="AX11" i="54"/>
  <c r="CF19" i="54"/>
  <c r="BB19" i="54"/>
  <c r="CB10" i="54"/>
  <c r="AX10" i="54"/>
  <c r="CF9" i="54"/>
  <c r="BB9" i="54"/>
  <c r="CD18" i="54"/>
  <c r="AZ18" i="54"/>
  <c r="CF8" i="54"/>
  <c r="BB8" i="54"/>
  <c r="CE21" i="54"/>
  <c r="BA21" i="54"/>
  <c r="CB17" i="54"/>
  <c r="AX17" i="54"/>
  <c r="CF22" i="54"/>
  <c r="BB22" i="54"/>
  <c r="CF13" i="54"/>
  <c r="BB13" i="54"/>
  <c r="CF15" i="54"/>
  <c r="BB15" i="54"/>
  <c r="BZ3" i="54"/>
  <c r="AV3" i="54"/>
  <c r="CF14" i="54"/>
  <c r="BB14" i="54"/>
  <c r="CF7" i="54"/>
  <c r="BB7" i="54"/>
  <c r="CE20" i="54"/>
  <c r="BA20" i="54"/>
  <c r="CF6" i="54"/>
  <c r="BB6" i="54"/>
  <c r="Y19" i="54"/>
  <c r="W5" i="54"/>
  <c r="Y6" i="54"/>
  <c r="Y14" i="54"/>
  <c r="Y22" i="54"/>
  <c r="U17" i="54"/>
  <c r="X21" i="54"/>
  <c r="S3" i="54"/>
  <c r="U10" i="54"/>
  <c r="Y9" i="54"/>
  <c r="U11" i="54"/>
  <c r="Y13" i="54"/>
  <c r="Y8" i="54"/>
  <c r="Y12" i="54"/>
  <c r="Y15" i="54"/>
  <c r="W18" i="54"/>
  <c r="X4" i="54"/>
  <c r="X20" i="54"/>
  <c r="Y16" i="54"/>
  <c r="Y24" i="54"/>
  <c r="Y23" i="54"/>
  <c r="Y7" i="54"/>
  <c r="CF24" i="54"/>
  <c r="BB24" i="54"/>
  <c r="AH24" i="53" s="1"/>
  <c r="CE4" i="54"/>
  <c r="BA4" i="54"/>
  <c r="CD5" i="54"/>
  <c r="AZ5" i="54"/>
  <c r="AC25" i="12"/>
  <c r="CL23" i="55" l="1"/>
  <c r="BH23" i="55"/>
  <c r="CH11" i="55"/>
  <c r="BD11" i="55"/>
  <c r="CL24" i="55"/>
  <c r="BH24" i="55"/>
  <c r="AR10" i="12"/>
  <c r="AE23" i="55"/>
  <c r="AE19" i="55"/>
  <c r="AC18" i="55"/>
  <c r="AA17" i="55"/>
  <c r="AE15" i="55"/>
  <c r="AE7" i="55"/>
  <c r="AE22" i="55"/>
  <c r="AE24" i="55"/>
  <c r="AE16" i="55"/>
  <c r="AE12" i="55"/>
  <c r="AA10" i="55"/>
  <c r="AE8" i="55"/>
  <c r="AD20" i="55"/>
  <c r="AD4" i="55"/>
  <c r="AE13" i="55"/>
  <c r="AA11" i="55"/>
  <c r="AE9" i="55"/>
  <c r="AD21" i="55"/>
  <c r="Y3" i="55"/>
  <c r="AE6" i="55"/>
  <c r="AC5" i="55"/>
  <c r="AE14" i="55"/>
  <c r="CL16" i="55"/>
  <c r="BH16" i="55"/>
  <c r="CL13" i="55"/>
  <c r="BH13" i="55"/>
  <c r="CK21" i="55"/>
  <c r="BG21" i="55"/>
  <c r="CF3" i="55"/>
  <c r="BB3" i="55"/>
  <c r="CK4" i="55"/>
  <c r="BG4" i="55"/>
  <c r="CL7" i="55"/>
  <c r="BH7" i="55"/>
  <c r="CJ5" i="55"/>
  <c r="BF5" i="55"/>
  <c r="CK20" i="55"/>
  <c r="BG20" i="55"/>
  <c r="CL15" i="55"/>
  <c r="BH15" i="55"/>
  <c r="CL6" i="55"/>
  <c r="BH6" i="55"/>
  <c r="CL8" i="55"/>
  <c r="BH8" i="55"/>
  <c r="CH17" i="55"/>
  <c r="BD17" i="55"/>
  <c r="CL14" i="55"/>
  <c r="BH14" i="55"/>
  <c r="CH10" i="55"/>
  <c r="BD10" i="55"/>
  <c r="CJ18" i="55"/>
  <c r="BF18" i="55"/>
  <c r="CL9" i="55"/>
  <c r="BH9" i="55"/>
  <c r="CL22" i="55"/>
  <c r="BH22" i="55"/>
  <c r="CL12" i="55"/>
  <c r="BH12" i="55"/>
  <c r="CL19" i="55"/>
  <c r="BH19" i="55"/>
  <c r="BF17" i="57"/>
  <c r="CK16" i="57"/>
  <c r="CS16" i="57" s="1"/>
  <c r="AQ16" i="53" s="1"/>
  <c r="BG16" i="57"/>
  <c r="AK16" i="53" s="1"/>
  <c r="AY10" i="59"/>
  <c r="AW3" i="59"/>
  <c r="AY11" i="59"/>
  <c r="BC14" i="59"/>
  <c r="BA5" i="59"/>
  <c r="BC16" i="59"/>
  <c r="BA18" i="59"/>
  <c r="BC7" i="59"/>
  <c r="BB21" i="59"/>
  <c r="BC22" i="59"/>
  <c r="BC6" i="59"/>
  <c r="BC9" i="59"/>
  <c r="AY17" i="59"/>
  <c r="BD24" i="59"/>
  <c r="BC15" i="59"/>
  <c r="BC23" i="59"/>
  <c r="BC13" i="59"/>
  <c r="BC12" i="59"/>
  <c r="BB4" i="59"/>
  <c r="BC19" i="59"/>
  <c r="BB20" i="59"/>
  <c r="BC8" i="59"/>
  <c r="CG7" i="54"/>
  <c r="BC7" i="54"/>
  <c r="CG15" i="54"/>
  <c r="BC15" i="54"/>
  <c r="CF21" i="54"/>
  <c r="BB21" i="54"/>
  <c r="CG23" i="54"/>
  <c r="BC23" i="54"/>
  <c r="CG12" i="54"/>
  <c r="BC12" i="54"/>
  <c r="CC17" i="54"/>
  <c r="AY17" i="54"/>
  <c r="CG24" i="54"/>
  <c r="BC24" i="54"/>
  <c r="CG8" i="54"/>
  <c r="BC8" i="54"/>
  <c r="CG22" i="54"/>
  <c r="BC22" i="54"/>
  <c r="CE18" i="54"/>
  <c r="BA18" i="54"/>
  <c r="CG16" i="54"/>
  <c r="BC16" i="54"/>
  <c r="CG13" i="54"/>
  <c r="BC13" i="54"/>
  <c r="CG14" i="54"/>
  <c r="BC14" i="54"/>
  <c r="CC11" i="54"/>
  <c r="AY11" i="54"/>
  <c r="CG6" i="54"/>
  <c r="BC6" i="54"/>
  <c r="Z7" i="54"/>
  <c r="Z15" i="54"/>
  <c r="V17" i="54"/>
  <c r="X18" i="54"/>
  <c r="Z19" i="54"/>
  <c r="Z23" i="54"/>
  <c r="T3" i="54"/>
  <c r="X5" i="54"/>
  <c r="Z6" i="54"/>
  <c r="Z14" i="54"/>
  <c r="Z22" i="54"/>
  <c r="Y4" i="54"/>
  <c r="Y21" i="54"/>
  <c r="Z9" i="54"/>
  <c r="V11" i="54"/>
  <c r="Z13" i="54"/>
  <c r="Y20" i="54"/>
  <c r="Z8" i="54"/>
  <c r="V10" i="54"/>
  <c r="Z12" i="54"/>
  <c r="Z16" i="54"/>
  <c r="Z24" i="54"/>
  <c r="CF20" i="54"/>
  <c r="BB20" i="54"/>
  <c r="CG9" i="54"/>
  <c r="BC9" i="54"/>
  <c r="CE5" i="54"/>
  <c r="BA5" i="54"/>
  <c r="CA3" i="54"/>
  <c r="AW3" i="54"/>
  <c r="CF4" i="54"/>
  <c r="BB4" i="54"/>
  <c r="CC10" i="54"/>
  <c r="AY10" i="54"/>
  <c r="CG19" i="54"/>
  <c r="BC19" i="54"/>
  <c r="AD25" i="12"/>
  <c r="CM16" i="55" l="1"/>
  <c r="BI16" i="55"/>
  <c r="CI11" i="55"/>
  <c r="BE11" i="55"/>
  <c r="CM24" i="55"/>
  <c r="CX24" i="55" s="1"/>
  <c r="AO24" i="53" s="1"/>
  <c r="BI24" i="55"/>
  <c r="AS10" i="12"/>
  <c r="AF24" i="55"/>
  <c r="BJ24" i="55" s="1"/>
  <c r="AF16" i="55"/>
  <c r="AF12" i="55"/>
  <c r="AB10" i="55"/>
  <c r="AF8" i="55"/>
  <c r="AE20" i="55"/>
  <c r="AE4" i="55"/>
  <c r="AF13" i="55"/>
  <c r="AB11" i="55"/>
  <c r="AF9" i="55"/>
  <c r="AE21" i="55"/>
  <c r="AF22" i="55"/>
  <c r="AF14" i="55"/>
  <c r="AF6" i="55"/>
  <c r="AD5" i="55"/>
  <c r="Z3" i="55"/>
  <c r="AF23" i="55"/>
  <c r="AF19" i="55"/>
  <c r="AD18" i="55"/>
  <c r="AB17" i="55"/>
  <c r="AF15" i="55"/>
  <c r="AF7" i="55"/>
  <c r="CM23" i="55"/>
  <c r="BI23" i="55"/>
  <c r="CM13" i="55"/>
  <c r="BI13" i="55"/>
  <c r="AI13" i="53" s="1"/>
  <c r="CM22" i="55"/>
  <c r="BI22" i="55"/>
  <c r="CM14" i="55"/>
  <c r="BI14" i="55"/>
  <c r="CL4" i="55"/>
  <c r="BH4" i="55"/>
  <c r="CM7" i="55"/>
  <c r="BI7" i="55"/>
  <c r="CK5" i="55"/>
  <c r="BG5" i="55"/>
  <c r="CL20" i="55"/>
  <c r="BH20" i="55"/>
  <c r="CM15" i="55"/>
  <c r="BI15" i="55"/>
  <c r="CM9" i="55"/>
  <c r="BI9" i="55"/>
  <c r="CM6" i="55"/>
  <c r="BI6" i="55"/>
  <c r="CM8" i="55"/>
  <c r="BI8" i="55"/>
  <c r="CI17" i="55"/>
  <c r="BE17" i="55"/>
  <c r="CG3" i="55"/>
  <c r="BC3" i="55"/>
  <c r="CI10" i="55"/>
  <c r="BE10" i="55"/>
  <c r="CK18" i="55"/>
  <c r="BG18" i="55"/>
  <c r="CL21" i="55"/>
  <c r="BH21" i="55"/>
  <c r="CM12" i="55"/>
  <c r="BI12" i="55"/>
  <c r="CM19" i="55"/>
  <c r="BI19" i="55"/>
  <c r="BG17" i="57"/>
  <c r="BH16" i="57"/>
  <c r="AZ10" i="59"/>
  <c r="BD6" i="59"/>
  <c r="BC20" i="59"/>
  <c r="BD12" i="59"/>
  <c r="BD15" i="59"/>
  <c r="BD8" i="59"/>
  <c r="BD16" i="59"/>
  <c r="BD9" i="59"/>
  <c r="BC4" i="59"/>
  <c r="BD23" i="59"/>
  <c r="AZ11" i="59"/>
  <c r="BD19" i="59"/>
  <c r="BB18" i="59"/>
  <c r="BC21" i="59"/>
  <c r="AZ17" i="59"/>
  <c r="BD22" i="59"/>
  <c r="AM13" i="53"/>
  <c r="BD13" i="59"/>
  <c r="AX3" i="59"/>
  <c r="BD7" i="59"/>
  <c r="BE13" i="59"/>
  <c r="BE24" i="59"/>
  <c r="BD14" i="59"/>
  <c r="BB5" i="59"/>
  <c r="CG20" i="54"/>
  <c r="BC20" i="54"/>
  <c r="CH13" i="54"/>
  <c r="BD13" i="54"/>
  <c r="AH13" i="53" s="1"/>
  <c r="CF5" i="54"/>
  <c r="BB5" i="54"/>
  <c r="CH7" i="54"/>
  <c r="BD7" i="54"/>
  <c r="CH15" i="54"/>
  <c r="BD15" i="54"/>
  <c r="CD11" i="54"/>
  <c r="AZ11" i="54"/>
  <c r="CB3" i="54"/>
  <c r="AX3" i="54"/>
  <c r="CH24" i="54"/>
  <c r="BD24" i="54"/>
  <c r="CH9" i="54"/>
  <c r="BD9" i="54"/>
  <c r="CH16" i="54"/>
  <c r="BD16" i="54"/>
  <c r="CG21" i="54"/>
  <c r="BC21" i="54"/>
  <c r="CH23" i="54"/>
  <c r="BD23" i="54"/>
  <c r="CH6" i="54"/>
  <c r="BD6" i="54"/>
  <c r="CH12" i="54"/>
  <c r="BD12" i="54"/>
  <c r="CG4" i="54"/>
  <c r="BC4" i="54"/>
  <c r="CH19" i="54"/>
  <c r="BD19" i="54"/>
  <c r="CD10" i="54"/>
  <c r="AZ10" i="54"/>
  <c r="CH22" i="54"/>
  <c r="BD22" i="54"/>
  <c r="CF18" i="54"/>
  <c r="BB18" i="54"/>
  <c r="U3" i="54"/>
  <c r="AA7" i="54"/>
  <c r="AA15" i="54"/>
  <c r="W17" i="54"/>
  <c r="Y18" i="54"/>
  <c r="AA19" i="54"/>
  <c r="AA23" i="54"/>
  <c r="AA9" i="54"/>
  <c r="AA13" i="54"/>
  <c r="AA12" i="54"/>
  <c r="Y5" i="54"/>
  <c r="AA6" i="54"/>
  <c r="AA14" i="54"/>
  <c r="AA22" i="54"/>
  <c r="AA24" i="54"/>
  <c r="Z21" i="54"/>
  <c r="W11" i="54"/>
  <c r="Z4" i="54"/>
  <c r="Z20" i="54"/>
  <c r="AA8" i="54"/>
  <c r="W10" i="54"/>
  <c r="AA16" i="54"/>
  <c r="CH8" i="54"/>
  <c r="BD8" i="54"/>
  <c r="CH14" i="54"/>
  <c r="BD14" i="54"/>
  <c r="CD17" i="54"/>
  <c r="AZ17" i="54"/>
  <c r="AE25" i="12"/>
  <c r="CN23" i="55" l="1"/>
  <c r="BJ23" i="55"/>
  <c r="CJ11" i="55"/>
  <c r="BF11" i="55"/>
  <c r="CH3" i="55"/>
  <c r="BD3" i="55"/>
  <c r="CN13" i="55"/>
  <c r="BJ13" i="55"/>
  <c r="AT10" i="12"/>
  <c r="AG24" i="55"/>
  <c r="BK24" i="55" s="1"/>
  <c r="AG16" i="55"/>
  <c r="AG12" i="55"/>
  <c r="AC10" i="55"/>
  <c r="AG8" i="55"/>
  <c r="AF20" i="55"/>
  <c r="AF4" i="55"/>
  <c r="AG13" i="55"/>
  <c r="AC11" i="55"/>
  <c r="AG9" i="55"/>
  <c r="AG23" i="55"/>
  <c r="AF21" i="55"/>
  <c r="AG22" i="55"/>
  <c r="AG14" i="55"/>
  <c r="AG6" i="55"/>
  <c r="AE5" i="55"/>
  <c r="AA3" i="55"/>
  <c r="AG15" i="55"/>
  <c r="AG7" i="55"/>
  <c r="AG19" i="55"/>
  <c r="AC17" i="55"/>
  <c r="AE18" i="55"/>
  <c r="CL5" i="55"/>
  <c r="BH5" i="55"/>
  <c r="CM4" i="55"/>
  <c r="BI4" i="55"/>
  <c r="CN7" i="55"/>
  <c r="BJ7" i="55"/>
  <c r="CN6" i="55"/>
  <c r="BJ6" i="55"/>
  <c r="CM20" i="55"/>
  <c r="BI20" i="55"/>
  <c r="CN15" i="55"/>
  <c r="BJ15" i="55"/>
  <c r="CN14" i="55"/>
  <c r="BJ14" i="55"/>
  <c r="CN8" i="55"/>
  <c r="BJ8" i="55"/>
  <c r="CJ17" i="55"/>
  <c r="BF17" i="55"/>
  <c r="CN22" i="55"/>
  <c r="BJ22" i="55"/>
  <c r="CJ10" i="55"/>
  <c r="BF10" i="55"/>
  <c r="CL18" i="55"/>
  <c r="BH18" i="55"/>
  <c r="CM21" i="55"/>
  <c r="BI21" i="55"/>
  <c r="CN12" i="55"/>
  <c r="BJ12" i="55"/>
  <c r="CN19" i="55"/>
  <c r="BJ19" i="55"/>
  <c r="CN9" i="55"/>
  <c r="BJ9" i="55"/>
  <c r="CN16" i="55"/>
  <c r="BJ16" i="55"/>
  <c r="BH17" i="57"/>
  <c r="BI16" i="57"/>
  <c r="BE16" i="59"/>
  <c r="BA10" i="59"/>
  <c r="BE22" i="59"/>
  <c r="BC5" i="59"/>
  <c r="BE12" i="59"/>
  <c r="BE23" i="59"/>
  <c r="BE15" i="59"/>
  <c r="AY3" i="59"/>
  <c r="BD20" i="59"/>
  <c r="BE8" i="59"/>
  <c r="BE14" i="59"/>
  <c r="BF24" i="59"/>
  <c r="BF13" i="59"/>
  <c r="BA17" i="59"/>
  <c r="BE6" i="59"/>
  <c r="BE19" i="59"/>
  <c r="BE7" i="59"/>
  <c r="BD4" i="59"/>
  <c r="BC18" i="59"/>
  <c r="BE9" i="59"/>
  <c r="BA11" i="59"/>
  <c r="BD21" i="59"/>
  <c r="CI16" i="54"/>
  <c r="BE16" i="54"/>
  <c r="CI24" i="54"/>
  <c r="BE24" i="54"/>
  <c r="CI23" i="54"/>
  <c r="BE23" i="54"/>
  <c r="CE10" i="54"/>
  <c r="BA10" i="54"/>
  <c r="CI22" i="54"/>
  <c r="BE22" i="54"/>
  <c r="CI19" i="54"/>
  <c r="BE19" i="54"/>
  <c r="CI8" i="54"/>
  <c r="BE8" i="54"/>
  <c r="CI14" i="54"/>
  <c r="BE14" i="54"/>
  <c r="CG18" i="54"/>
  <c r="BC18" i="54"/>
  <c r="CH21" i="54"/>
  <c r="BD21" i="54"/>
  <c r="CI6" i="54"/>
  <c r="BE6" i="54"/>
  <c r="CE17" i="54"/>
  <c r="BA17" i="54"/>
  <c r="AB8" i="54"/>
  <c r="X10" i="54"/>
  <c r="AB12" i="54"/>
  <c r="AB16" i="54"/>
  <c r="AB24" i="54"/>
  <c r="V3" i="54"/>
  <c r="AA20" i="54"/>
  <c r="AB7" i="54"/>
  <c r="AB15" i="54"/>
  <c r="X17" i="54"/>
  <c r="Z18" i="54"/>
  <c r="AB19" i="54"/>
  <c r="AB23" i="54"/>
  <c r="AA21" i="54"/>
  <c r="Z5" i="54"/>
  <c r="AB6" i="54"/>
  <c r="AB14" i="54"/>
  <c r="AB22" i="54"/>
  <c r="AB9" i="54"/>
  <c r="X11" i="54"/>
  <c r="AB13" i="54"/>
  <c r="AA4" i="54"/>
  <c r="CH20" i="54"/>
  <c r="BD20" i="54"/>
  <c r="CG5" i="54"/>
  <c r="BC5" i="54"/>
  <c r="CI15" i="54"/>
  <c r="BE15" i="54"/>
  <c r="CI9" i="54"/>
  <c r="BE9" i="54"/>
  <c r="CH4" i="54"/>
  <c r="BD4" i="54"/>
  <c r="CI12" i="54"/>
  <c r="BE12" i="54"/>
  <c r="CI7" i="54"/>
  <c r="BE7" i="54"/>
  <c r="CE11" i="54"/>
  <c r="BA11" i="54"/>
  <c r="CI13" i="54"/>
  <c r="BE13" i="54"/>
  <c r="CC3" i="54"/>
  <c r="AY3" i="54"/>
  <c r="AF25" i="12"/>
  <c r="CM18" i="55" l="1"/>
  <c r="BI18" i="55"/>
  <c r="CO14" i="55"/>
  <c r="BK14" i="55"/>
  <c r="CN20" i="55"/>
  <c r="BJ20" i="55"/>
  <c r="CN4" i="55"/>
  <c r="BJ4" i="55"/>
  <c r="CK17" i="55"/>
  <c r="BG17" i="55"/>
  <c r="CO22" i="55"/>
  <c r="BK22" i="55"/>
  <c r="CO8" i="55"/>
  <c r="BK8" i="55"/>
  <c r="CO19" i="55"/>
  <c r="BK19" i="55"/>
  <c r="CN21" i="55"/>
  <c r="BJ21" i="55"/>
  <c r="CK10" i="55"/>
  <c r="BG10" i="55"/>
  <c r="CO7" i="55"/>
  <c r="BK7" i="55"/>
  <c r="CO23" i="55"/>
  <c r="BK23" i="55"/>
  <c r="CO12" i="55"/>
  <c r="BK12" i="55"/>
  <c r="CO15" i="55"/>
  <c r="BK15" i="55"/>
  <c r="CO9" i="55"/>
  <c r="BK9" i="55"/>
  <c r="CO16" i="55"/>
  <c r="BK16" i="55"/>
  <c r="CI3" i="55"/>
  <c r="BE3" i="55"/>
  <c r="CK11" i="55"/>
  <c r="BG11" i="55"/>
  <c r="CO6" i="55"/>
  <c r="BK6" i="55"/>
  <c r="CM5" i="55"/>
  <c r="BI5" i="55"/>
  <c r="CO13" i="55"/>
  <c r="CX13" i="55" s="1"/>
  <c r="AO13" i="53" s="1"/>
  <c r="BK13" i="55"/>
  <c r="AU10" i="12"/>
  <c r="AG20" i="55"/>
  <c r="AG4" i="55"/>
  <c r="AH13" i="55"/>
  <c r="BL13" i="55" s="1"/>
  <c r="AD11" i="55"/>
  <c r="AH9" i="55"/>
  <c r="AG21" i="55"/>
  <c r="AH22" i="55"/>
  <c r="AH14" i="55"/>
  <c r="AH6" i="55"/>
  <c r="AF5" i="55"/>
  <c r="AB3" i="55"/>
  <c r="AH23" i="55"/>
  <c r="AH19" i="55"/>
  <c r="AF18" i="55"/>
  <c r="AD17" i="55"/>
  <c r="AH15" i="55"/>
  <c r="AH7" i="55"/>
  <c r="AH24" i="55"/>
  <c r="BL24" i="55" s="1"/>
  <c r="AH16" i="55"/>
  <c r="AH12" i="55"/>
  <c r="AD10" i="55"/>
  <c r="AH8" i="55"/>
  <c r="BI17" i="57"/>
  <c r="BJ16" i="57"/>
  <c r="BD5" i="59"/>
  <c r="BE21" i="59"/>
  <c r="BF12" i="59"/>
  <c r="BF22" i="59"/>
  <c r="BF9" i="59"/>
  <c r="BB17" i="59"/>
  <c r="BB11" i="59"/>
  <c r="BF15" i="59"/>
  <c r="BE4" i="59"/>
  <c r="BE20" i="59"/>
  <c r="AZ3" i="59"/>
  <c r="BF7" i="59"/>
  <c r="BF23" i="59"/>
  <c r="BB10" i="59"/>
  <c r="BF14" i="59"/>
  <c r="BF6" i="59"/>
  <c r="BF8" i="59"/>
  <c r="BF19" i="59"/>
  <c r="BG24" i="59"/>
  <c r="BG13" i="59"/>
  <c r="BF16" i="59"/>
  <c r="BD18" i="59"/>
  <c r="CD3" i="54"/>
  <c r="AZ3" i="54"/>
  <c r="CJ13" i="54"/>
  <c r="BF13" i="54"/>
  <c r="CJ23" i="54"/>
  <c r="BF23" i="54"/>
  <c r="CJ24" i="54"/>
  <c r="BF24" i="54"/>
  <c r="CF11" i="54"/>
  <c r="BB11" i="54"/>
  <c r="CJ19" i="54"/>
  <c r="BF19" i="54"/>
  <c r="CJ16" i="54"/>
  <c r="BF16" i="54"/>
  <c r="CJ9" i="54"/>
  <c r="BF9" i="54"/>
  <c r="CH18" i="54"/>
  <c r="BD18" i="54"/>
  <c r="CJ12" i="54"/>
  <c r="BF12" i="54"/>
  <c r="CJ22" i="54"/>
  <c r="BF22" i="54"/>
  <c r="CF17" i="54"/>
  <c r="BB17" i="54"/>
  <c r="CF10" i="54"/>
  <c r="BB10" i="54"/>
  <c r="AB4" i="54"/>
  <c r="AB20" i="54"/>
  <c r="AC6" i="54"/>
  <c r="AC14" i="54"/>
  <c r="AC22" i="54"/>
  <c r="AC8" i="54"/>
  <c r="Y10" i="54"/>
  <c r="AC12" i="54"/>
  <c r="AC16" i="54"/>
  <c r="AC24" i="54"/>
  <c r="AA5" i="54"/>
  <c r="AC9" i="54"/>
  <c r="Y11" i="54"/>
  <c r="AC7" i="54"/>
  <c r="AC15" i="54"/>
  <c r="Y17" i="54"/>
  <c r="AA18" i="54"/>
  <c r="AC19" i="54"/>
  <c r="AC23" i="54"/>
  <c r="AC13" i="54"/>
  <c r="AB21" i="54"/>
  <c r="W3" i="54"/>
  <c r="CJ14" i="54"/>
  <c r="BF14" i="54"/>
  <c r="CJ15" i="54"/>
  <c r="BF15" i="54"/>
  <c r="CJ8" i="54"/>
  <c r="BF8" i="54"/>
  <c r="CI21" i="54"/>
  <c r="BE21" i="54"/>
  <c r="CJ6" i="54"/>
  <c r="BF6" i="54"/>
  <c r="CJ7" i="54"/>
  <c r="BF7" i="54"/>
  <c r="CI4" i="54"/>
  <c r="BE4" i="54"/>
  <c r="CH5" i="54"/>
  <c r="BD5" i="54"/>
  <c r="CI20" i="54"/>
  <c r="BE20" i="54"/>
  <c r="AG25" i="12"/>
  <c r="CP12" i="55" l="1"/>
  <c r="BL12" i="55"/>
  <c r="CP23" i="55"/>
  <c r="BL23" i="55"/>
  <c r="AI23" i="53" s="1"/>
  <c r="CL11" i="55"/>
  <c r="BH11" i="55"/>
  <c r="CP16" i="55"/>
  <c r="BL16" i="55"/>
  <c r="AI16" i="53" s="1"/>
  <c r="CJ3" i="55"/>
  <c r="BF3" i="55"/>
  <c r="CL10" i="55"/>
  <c r="BH10" i="55"/>
  <c r="CN5" i="55"/>
  <c r="BJ5" i="55"/>
  <c r="CO4" i="55"/>
  <c r="BK4" i="55"/>
  <c r="CP7" i="55"/>
  <c r="BL7" i="55"/>
  <c r="CP6" i="55"/>
  <c r="BL6" i="55"/>
  <c r="CO20" i="55"/>
  <c r="BK20" i="55"/>
  <c r="CP9" i="55"/>
  <c r="BL9" i="55"/>
  <c r="CP15" i="55"/>
  <c r="BL15" i="55"/>
  <c r="CP14" i="55"/>
  <c r="BL14" i="55"/>
  <c r="AV10" i="12"/>
  <c r="AI13" i="55"/>
  <c r="BM13" i="55" s="1"/>
  <c r="AE11" i="55"/>
  <c r="AI9" i="55"/>
  <c r="AH21" i="55"/>
  <c r="AI22" i="55"/>
  <c r="AI14" i="55"/>
  <c r="AI6" i="55"/>
  <c r="AG5" i="55"/>
  <c r="AC3" i="55"/>
  <c r="AI23" i="55"/>
  <c r="AI19" i="55"/>
  <c r="AG18" i="55"/>
  <c r="AE17" i="55"/>
  <c r="AI15" i="55"/>
  <c r="AI7" i="55"/>
  <c r="AI24" i="55"/>
  <c r="BM24" i="55" s="1"/>
  <c r="AH20" i="55"/>
  <c r="AH4" i="55"/>
  <c r="AI12" i="55"/>
  <c r="AE10" i="55"/>
  <c r="AI8" i="55"/>
  <c r="AI16" i="55"/>
  <c r="CP19" i="55"/>
  <c r="BL19" i="55"/>
  <c r="CL17" i="55"/>
  <c r="BH17" i="55"/>
  <c r="CP22" i="55"/>
  <c r="BL22" i="55"/>
  <c r="AI22" i="53" s="1"/>
  <c r="CP8" i="55"/>
  <c r="BL8" i="55"/>
  <c r="CN18" i="55"/>
  <c r="BJ18" i="55"/>
  <c r="CO21" i="55"/>
  <c r="BK21" i="55"/>
  <c r="BJ17" i="57"/>
  <c r="BK16" i="57"/>
  <c r="BG15" i="59"/>
  <c r="AM22" i="53"/>
  <c r="BG22" i="59"/>
  <c r="BG6" i="59"/>
  <c r="BG14" i="59"/>
  <c r="BG8" i="59"/>
  <c r="BG7" i="59"/>
  <c r="BF20" i="59"/>
  <c r="AM16" i="53"/>
  <c r="BG16" i="59"/>
  <c r="BG12" i="59"/>
  <c r="BC11" i="59"/>
  <c r="BE18" i="59"/>
  <c r="BC10" i="59"/>
  <c r="BE5" i="59"/>
  <c r="BC17" i="59"/>
  <c r="AM23" i="53"/>
  <c r="BG23" i="59"/>
  <c r="BG9" i="59"/>
  <c r="BF4" i="59"/>
  <c r="BH23" i="59"/>
  <c r="BH24" i="59"/>
  <c r="BH22" i="59"/>
  <c r="BH16" i="59"/>
  <c r="BH13" i="59"/>
  <c r="BG19" i="59"/>
  <c r="BF21" i="59"/>
  <c r="BA3" i="59"/>
  <c r="CK13" i="54"/>
  <c r="BG13" i="54"/>
  <c r="CK9" i="54"/>
  <c r="BG9" i="54"/>
  <c r="CK14" i="54"/>
  <c r="BG14" i="54"/>
  <c r="CJ21" i="54"/>
  <c r="BF21" i="54"/>
  <c r="CK23" i="54"/>
  <c r="BG23" i="54"/>
  <c r="AH23" i="53" s="1"/>
  <c r="CI5" i="54"/>
  <c r="BE5" i="54"/>
  <c r="CK6" i="54"/>
  <c r="BG6" i="54"/>
  <c r="CK19" i="54"/>
  <c r="BG19" i="54"/>
  <c r="CK24" i="54"/>
  <c r="BG24" i="54"/>
  <c r="CI18" i="54"/>
  <c r="BE18" i="54"/>
  <c r="CK16" i="54"/>
  <c r="BG16" i="54"/>
  <c r="AH16" i="53" s="1"/>
  <c r="CJ20" i="54"/>
  <c r="BF20" i="54"/>
  <c r="CG11" i="54"/>
  <c r="BC11" i="54"/>
  <c r="AD9" i="54"/>
  <c r="Z11" i="54"/>
  <c r="AD13" i="54"/>
  <c r="AC4" i="54"/>
  <c r="AC20" i="54"/>
  <c r="AD8" i="54"/>
  <c r="Z10" i="54"/>
  <c r="AD12" i="54"/>
  <c r="AD16" i="54"/>
  <c r="AD24" i="54"/>
  <c r="X3" i="54"/>
  <c r="AD7" i="54"/>
  <c r="AD15" i="54"/>
  <c r="Z17" i="54"/>
  <c r="AB18" i="54"/>
  <c r="AD19" i="54"/>
  <c r="AD23" i="54"/>
  <c r="AB5" i="54"/>
  <c r="AD6" i="54"/>
  <c r="AD14" i="54"/>
  <c r="AD22" i="54"/>
  <c r="AC21" i="54"/>
  <c r="CG17" i="54"/>
  <c r="BC17" i="54"/>
  <c r="CK12" i="54"/>
  <c r="BG12" i="54"/>
  <c r="CJ4" i="54"/>
  <c r="BF4" i="54"/>
  <c r="CK22" i="54"/>
  <c r="BG22" i="54"/>
  <c r="AH22" i="53" s="1"/>
  <c r="CK15" i="54"/>
  <c r="BG15" i="54"/>
  <c r="CG10" i="54"/>
  <c r="BC10" i="54"/>
  <c r="CE3" i="54"/>
  <c r="BA3" i="54"/>
  <c r="CK7" i="54"/>
  <c r="BG7" i="54"/>
  <c r="CK8" i="54"/>
  <c r="BG8" i="54"/>
  <c r="AH25" i="12"/>
  <c r="CQ19" i="55" l="1"/>
  <c r="BM19" i="55"/>
  <c r="CP4" i="55"/>
  <c r="BL4" i="55"/>
  <c r="CQ23" i="55"/>
  <c r="BM23" i="55"/>
  <c r="CM11" i="55"/>
  <c r="BI11" i="55"/>
  <c r="CQ9" i="55"/>
  <c r="BM9" i="55"/>
  <c r="CK3" i="55"/>
  <c r="BG3" i="55"/>
  <c r="CP20" i="55"/>
  <c r="BL20" i="55"/>
  <c r="CO5" i="55"/>
  <c r="BK5" i="55"/>
  <c r="AW10" i="12"/>
  <c r="AI21" i="55"/>
  <c r="AJ22" i="55"/>
  <c r="AJ14" i="55"/>
  <c r="AJ6" i="55"/>
  <c r="AH5" i="55"/>
  <c r="AD3" i="55"/>
  <c r="AJ23" i="55"/>
  <c r="AJ19" i="55"/>
  <c r="AH18" i="55"/>
  <c r="AF17" i="55"/>
  <c r="AJ15" i="55"/>
  <c r="AJ7" i="55"/>
  <c r="AJ24" i="55"/>
  <c r="BN24" i="55" s="1"/>
  <c r="AJ16" i="55"/>
  <c r="AJ12" i="55"/>
  <c r="AF10" i="55"/>
  <c r="AJ8" i="55"/>
  <c r="AJ13" i="55"/>
  <c r="BN13" i="55" s="1"/>
  <c r="AF11" i="55"/>
  <c r="AJ9" i="55"/>
  <c r="AI4" i="55"/>
  <c r="AI20" i="55"/>
  <c r="CQ12" i="55"/>
  <c r="BM12" i="55"/>
  <c r="CQ7" i="55"/>
  <c r="BM7" i="55"/>
  <c r="CQ6" i="55"/>
  <c r="BM6" i="55"/>
  <c r="CQ16" i="55"/>
  <c r="BM16" i="55"/>
  <c r="CQ15" i="55"/>
  <c r="BM15" i="55"/>
  <c r="CQ14" i="55"/>
  <c r="BM14" i="55"/>
  <c r="CQ8" i="55"/>
  <c r="BM8" i="55"/>
  <c r="CM17" i="55"/>
  <c r="BI17" i="55"/>
  <c r="CQ22" i="55"/>
  <c r="BM22" i="55"/>
  <c r="CM10" i="55"/>
  <c r="BI10" i="55"/>
  <c r="CO18" i="55"/>
  <c r="BK18" i="55"/>
  <c r="CP21" i="55"/>
  <c r="BL21" i="55"/>
  <c r="BK17" i="57"/>
  <c r="BL16" i="57"/>
  <c r="BH15" i="59"/>
  <c r="BD10" i="59"/>
  <c r="BG20" i="59"/>
  <c r="BH9" i="59"/>
  <c r="BI22" i="59"/>
  <c r="BI16" i="59"/>
  <c r="BI23" i="59"/>
  <c r="BI13" i="59"/>
  <c r="BI24" i="59"/>
  <c r="BG4" i="59"/>
  <c r="BD17" i="59"/>
  <c r="BH19" i="59"/>
  <c r="BH8" i="59"/>
  <c r="BH14" i="59"/>
  <c r="BH6" i="59"/>
  <c r="BF18" i="59"/>
  <c r="BH12" i="59"/>
  <c r="BF5" i="59"/>
  <c r="BH7" i="59"/>
  <c r="BD11" i="59"/>
  <c r="BG21" i="59"/>
  <c r="BB3" i="59"/>
  <c r="AD21" i="54"/>
  <c r="AE19" i="54"/>
  <c r="AE14" i="54"/>
  <c r="AE9" i="54"/>
  <c r="AA11" i="54"/>
  <c r="AE13" i="54"/>
  <c r="AA17" i="54"/>
  <c r="AD4" i="54"/>
  <c r="AD20" i="54"/>
  <c r="AE7" i="54"/>
  <c r="AE15" i="54"/>
  <c r="AC18" i="54"/>
  <c r="AE22" i="54"/>
  <c r="AE8" i="54"/>
  <c r="AA10" i="54"/>
  <c r="AE12" i="54"/>
  <c r="AE16" i="54"/>
  <c r="AE24" i="54"/>
  <c r="AE23" i="54"/>
  <c r="Y3" i="54"/>
  <c r="AC5" i="54"/>
  <c r="AE6" i="54"/>
  <c r="CL14" i="54"/>
  <c r="BH14" i="54"/>
  <c r="CL7" i="54"/>
  <c r="BH7" i="54"/>
  <c r="CK20" i="54"/>
  <c r="BG20" i="54"/>
  <c r="CL15" i="54"/>
  <c r="BH15" i="54"/>
  <c r="CL6" i="54"/>
  <c r="BH6" i="54"/>
  <c r="CF3" i="54"/>
  <c r="BB3" i="54"/>
  <c r="CK4" i="54"/>
  <c r="BG4" i="54"/>
  <c r="CL22" i="54"/>
  <c r="BH22" i="54"/>
  <c r="CJ5" i="54"/>
  <c r="BF5" i="54"/>
  <c r="CL24" i="54"/>
  <c r="BH24" i="54"/>
  <c r="CL13" i="54"/>
  <c r="BH13" i="54"/>
  <c r="CL23" i="54"/>
  <c r="BH23" i="54"/>
  <c r="CL16" i="54"/>
  <c r="BH16" i="54"/>
  <c r="CH11" i="54"/>
  <c r="BD11" i="54"/>
  <c r="CL19" i="54"/>
  <c r="BH19" i="54"/>
  <c r="CL12" i="54"/>
  <c r="BH12" i="54"/>
  <c r="CL9" i="54"/>
  <c r="BH9" i="54"/>
  <c r="CJ18" i="54"/>
  <c r="BF18" i="54"/>
  <c r="CH10" i="54"/>
  <c r="BD10" i="54"/>
  <c r="CK21" i="54"/>
  <c r="BG21" i="54"/>
  <c r="CH17" i="54"/>
  <c r="BD17" i="54"/>
  <c r="CL8" i="54"/>
  <c r="BH8" i="54"/>
  <c r="AI25" i="12"/>
  <c r="CQ20" i="55" l="1"/>
  <c r="BM20" i="55"/>
  <c r="CR16" i="55"/>
  <c r="CX16" i="55" s="1"/>
  <c r="AO16" i="53" s="1"/>
  <c r="BN16" i="55"/>
  <c r="CL3" i="55"/>
  <c r="BH3" i="55"/>
  <c r="CR12" i="55"/>
  <c r="BN12" i="55"/>
  <c r="CQ4" i="55"/>
  <c r="BM4" i="55"/>
  <c r="CP5" i="55"/>
  <c r="BL5" i="55"/>
  <c r="CR9" i="55"/>
  <c r="BN9" i="55"/>
  <c r="CR7" i="55"/>
  <c r="BN7" i="55"/>
  <c r="CR6" i="55"/>
  <c r="BN6" i="55"/>
  <c r="CN11" i="55"/>
  <c r="BJ11" i="55"/>
  <c r="CR15" i="55"/>
  <c r="BN15" i="55"/>
  <c r="CR14" i="55"/>
  <c r="BN14" i="55"/>
  <c r="CN17" i="55"/>
  <c r="BJ17" i="55"/>
  <c r="AI17" i="53" s="1"/>
  <c r="CR22" i="55"/>
  <c r="CX22" i="55" s="1"/>
  <c r="AO22" i="53" s="1"/>
  <c r="BN22" i="55"/>
  <c r="CR8" i="55"/>
  <c r="BN8" i="55"/>
  <c r="CP18" i="55"/>
  <c r="BL18" i="55"/>
  <c r="CQ21" i="55"/>
  <c r="BM21" i="55"/>
  <c r="CR23" i="55"/>
  <c r="CX23" i="55" s="1"/>
  <c r="AO23" i="53" s="1"/>
  <c r="BN23" i="55"/>
  <c r="CN10" i="55"/>
  <c r="BJ10" i="55"/>
  <c r="CR19" i="55"/>
  <c r="BN19" i="55"/>
  <c r="AX10" i="12"/>
  <c r="AK22" i="55"/>
  <c r="BO22" i="55" s="1"/>
  <c r="AK14" i="55"/>
  <c r="AK6" i="55"/>
  <c r="AI5" i="55"/>
  <c r="AE3" i="55"/>
  <c r="AK23" i="55"/>
  <c r="BO23" i="55" s="1"/>
  <c r="AK19" i="55"/>
  <c r="AI18" i="55"/>
  <c r="AG17" i="55"/>
  <c r="AK15" i="55"/>
  <c r="AK7" i="55"/>
  <c r="AK24" i="55"/>
  <c r="BO24" i="55" s="1"/>
  <c r="AK16" i="55"/>
  <c r="BO16" i="55" s="1"/>
  <c r="AK12" i="55"/>
  <c r="AG10" i="55"/>
  <c r="AK8" i="55"/>
  <c r="AJ20" i="55"/>
  <c r="AJ4" i="55"/>
  <c r="AJ21" i="55"/>
  <c r="AG11" i="55"/>
  <c r="AK13" i="55"/>
  <c r="BO13" i="55" s="1"/>
  <c r="AK9" i="55"/>
  <c r="BL17" i="57"/>
  <c r="BN16" i="57"/>
  <c r="BM16" i="57"/>
  <c r="BH20" i="59"/>
  <c r="AM17" i="53"/>
  <c r="BE17" i="59"/>
  <c r="BH4" i="59"/>
  <c r="BE11" i="59"/>
  <c r="BI19" i="59"/>
  <c r="BI6" i="59"/>
  <c r="BG18" i="59"/>
  <c r="BI7" i="59"/>
  <c r="BG5" i="59"/>
  <c r="BC3" i="59"/>
  <c r="BI8" i="59"/>
  <c r="BI9" i="59"/>
  <c r="BH21" i="59"/>
  <c r="BI15" i="59"/>
  <c r="BE10" i="59"/>
  <c r="BI14" i="59"/>
  <c r="BJ16" i="59"/>
  <c r="BJ22" i="59"/>
  <c r="BJ13" i="59"/>
  <c r="BF17" i="59"/>
  <c r="BJ24" i="59"/>
  <c r="BJ23" i="59"/>
  <c r="BI12" i="59"/>
  <c r="CI10" i="54"/>
  <c r="BE10" i="54"/>
  <c r="CM6" i="54"/>
  <c r="BI6" i="54"/>
  <c r="CM8" i="54"/>
  <c r="BI8" i="54"/>
  <c r="CI17" i="54"/>
  <c r="BE17" i="54"/>
  <c r="AH17" i="53" s="1"/>
  <c r="CK5" i="54"/>
  <c r="BG5" i="54"/>
  <c r="CM22" i="54"/>
  <c r="BI22" i="54"/>
  <c r="CM13" i="54"/>
  <c r="BI13" i="54"/>
  <c r="CL4" i="54"/>
  <c r="BH4" i="54"/>
  <c r="AD5" i="54"/>
  <c r="AF6" i="54"/>
  <c r="AF14" i="54"/>
  <c r="AF22" i="54"/>
  <c r="AE21" i="54"/>
  <c r="AF9" i="54"/>
  <c r="AB11" i="54"/>
  <c r="AF13" i="54"/>
  <c r="AE4" i="54"/>
  <c r="AE20" i="54"/>
  <c r="Z3" i="54"/>
  <c r="AF8" i="54"/>
  <c r="AB10" i="54"/>
  <c r="AF12" i="54"/>
  <c r="AF16" i="54"/>
  <c r="AF24" i="54"/>
  <c r="AF7" i="54"/>
  <c r="AF15" i="54"/>
  <c r="AB17" i="54"/>
  <c r="AD18" i="54"/>
  <c r="AF19" i="54"/>
  <c r="AF23" i="54"/>
  <c r="CG3" i="54"/>
  <c r="BC3" i="54"/>
  <c r="CK18" i="54"/>
  <c r="BG18" i="54"/>
  <c r="CI11" i="54"/>
  <c r="BE11" i="54"/>
  <c r="CM23" i="54"/>
  <c r="BI23" i="54"/>
  <c r="CM15" i="54"/>
  <c r="BI15" i="54"/>
  <c r="CM9" i="54"/>
  <c r="BI9" i="54"/>
  <c r="CM24" i="54"/>
  <c r="BI24" i="54"/>
  <c r="CM7" i="54"/>
  <c r="BI7" i="54"/>
  <c r="CM14" i="54"/>
  <c r="BI14" i="54"/>
  <c r="CM16" i="54"/>
  <c r="BI16" i="54"/>
  <c r="CM19" i="54"/>
  <c r="BI19" i="54"/>
  <c r="CM12" i="54"/>
  <c r="BI12" i="54"/>
  <c r="CL20" i="54"/>
  <c r="BH20" i="54"/>
  <c r="CL21" i="54"/>
  <c r="BH21" i="54"/>
  <c r="AJ25" i="12"/>
  <c r="CS9" i="55" l="1"/>
  <c r="BO9" i="55"/>
  <c r="CS12" i="55"/>
  <c r="BO12" i="55"/>
  <c r="CM3" i="55"/>
  <c r="BI3" i="55"/>
  <c r="CO11" i="55"/>
  <c r="BK11" i="55"/>
  <c r="CQ5" i="55"/>
  <c r="BM5" i="55"/>
  <c r="CR21" i="55"/>
  <c r="BN21" i="55"/>
  <c r="CS7" i="55"/>
  <c r="BO7" i="55"/>
  <c r="CS6" i="55"/>
  <c r="BO6" i="55"/>
  <c r="CS19" i="55"/>
  <c r="BO19" i="55"/>
  <c r="CS15" i="55"/>
  <c r="BO15" i="55"/>
  <c r="CS14" i="55"/>
  <c r="BO14" i="55"/>
  <c r="CR4" i="55"/>
  <c r="BN4" i="55"/>
  <c r="CO17" i="55"/>
  <c r="BK17" i="55"/>
  <c r="CO10" i="55"/>
  <c r="BK10" i="55"/>
  <c r="CR20" i="55"/>
  <c r="BN20" i="55"/>
  <c r="CS8" i="55"/>
  <c r="BO8" i="55"/>
  <c r="CQ18" i="55"/>
  <c r="BM18" i="55"/>
  <c r="AY10" i="12"/>
  <c r="AL23" i="55"/>
  <c r="BP23" i="55" s="1"/>
  <c r="AL19" i="55"/>
  <c r="AJ18" i="55"/>
  <c r="AH17" i="55"/>
  <c r="AL15" i="55"/>
  <c r="AL7" i="55"/>
  <c r="AL24" i="55"/>
  <c r="BP24" i="55" s="1"/>
  <c r="AL16" i="55"/>
  <c r="BP16" i="55" s="1"/>
  <c r="AL12" i="55"/>
  <c r="AH10" i="55"/>
  <c r="AL8" i="55"/>
  <c r="AK20" i="55"/>
  <c r="AK4" i="55"/>
  <c r="AK21" i="55"/>
  <c r="AL13" i="55"/>
  <c r="BP13" i="55" s="1"/>
  <c r="AH11" i="55"/>
  <c r="AL9" i="55"/>
  <c r="AL22" i="55"/>
  <c r="BP22" i="55" s="1"/>
  <c r="AL14" i="55"/>
  <c r="AL6" i="55"/>
  <c r="AJ5" i="55"/>
  <c r="AF3" i="55"/>
  <c r="BN17" i="57"/>
  <c r="BM17" i="57"/>
  <c r="BI21" i="59"/>
  <c r="BH18" i="59"/>
  <c r="BJ14" i="59"/>
  <c r="BH5" i="59"/>
  <c r="BJ6" i="59"/>
  <c r="BJ12" i="59"/>
  <c r="BI4" i="59"/>
  <c r="BK22" i="59"/>
  <c r="BK23" i="59"/>
  <c r="BK24" i="59"/>
  <c r="BK13" i="59"/>
  <c r="BG17" i="59"/>
  <c r="BK16" i="59"/>
  <c r="BJ7" i="59"/>
  <c r="BJ9" i="59"/>
  <c r="BF11" i="59"/>
  <c r="BI20" i="59"/>
  <c r="BF10" i="59"/>
  <c r="BD3" i="59"/>
  <c r="BJ19" i="59"/>
  <c r="BJ15" i="59"/>
  <c r="BJ8" i="59"/>
  <c r="CN23" i="54"/>
  <c r="BJ23" i="54"/>
  <c r="CN12" i="54"/>
  <c r="BJ12" i="54"/>
  <c r="CJ11" i="54"/>
  <c r="BF11" i="54"/>
  <c r="CN19" i="54"/>
  <c r="BJ19" i="54"/>
  <c r="CJ10" i="54"/>
  <c r="BF10" i="54"/>
  <c r="CN9" i="54"/>
  <c r="BJ9" i="54"/>
  <c r="CL18" i="54"/>
  <c r="BH18" i="54"/>
  <c r="CN8" i="54"/>
  <c r="BJ8" i="54"/>
  <c r="CM21" i="54"/>
  <c r="BI21" i="54"/>
  <c r="CJ17" i="54"/>
  <c r="BF17" i="54"/>
  <c r="CN22" i="54"/>
  <c r="BJ22" i="54"/>
  <c r="CN16" i="54"/>
  <c r="BJ16" i="54"/>
  <c r="AC10" i="54"/>
  <c r="AE5" i="54"/>
  <c r="AG6" i="54"/>
  <c r="AG14" i="54"/>
  <c r="AG22" i="54"/>
  <c r="AG24" i="54"/>
  <c r="AG23" i="54"/>
  <c r="AF21" i="54"/>
  <c r="AA3" i="54"/>
  <c r="AG15" i="54"/>
  <c r="AC17" i="54"/>
  <c r="AG9" i="54"/>
  <c r="AC11" i="54"/>
  <c r="AG13" i="54"/>
  <c r="AG16" i="54"/>
  <c r="AF4" i="54"/>
  <c r="AF20" i="54"/>
  <c r="AG8" i="54"/>
  <c r="AG12" i="54"/>
  <c r="AE18" i="54"/>
  <c r="AG7" i="54"/>
  <c r="AG19" i="54"/>
  <c r="CN15" i="54"/>
  <c r="BJ15" i="54"/>
  <c r="CH3" i="54"/>
  <c r="BD3" i="54"/>
  <c r="CN14" i="54"/>
  <c r="BJ14" i="54"/>
  <c r="CN7" i="54"/>
  <c r="BJ7" i="54"/>
  <c r="CM20" i="54"/>
  <c r="BI20" i="54"/>
  <c r="CN6" i="54"/>
  <c r="BJ6" i="54"/>
  <c r="CN13" i="54"/>
  <c r="BJ13" i="54"/>
  <c r="CN24" i="54"/>
  <c r="BJ24" i="54"/>
  <c r="CM4" i="54"/>
  <c r="BI4" i="54"/>
  <c r="CL5" i="54"/>
  <c r="BH5" i="54"/>
  <c r="AK25" i="12"/>
  <c r="CR5" i="55" l="1"/>
  <c r="BN5" i="55"/>
  <c r="CT6" i="55"/>
  <c r="BP6" i="55"/>
  <c r="CS20" i="55"/>
  <c r="BO20" i="55"/>
  <c r="CP17" i="55"/>
  <c r="BL17" i="55"/>
  <c r="CT14" i="55"/>
  <c r="BP14" i="55"/>
  <c r="CT8" i="55"/>
  <c r="BP8" i="55"/>
  <c r="CR18" i="55"/>
  <c r="BN18" i="55"/>
  <c r="CP10" i="55"/>
  <c r="BL10" i="55"/>
  <c r="CT19" i="55"/>
  <c r="BP19" i="55"/>
  <c r="CT15" i="55"/>
  <c r="BP15" i="55"/>
  <c r="CT12" i="55"/>
  <c r="BP12" i="55"/>
  <c r="CT9" i="55"/>
  <c r="BP9" i="55"/>
  <c r="CP11" i="55"/>
  <c r="BL11" i="55"/>
  <c r="AZ10" i="12"/>
  <c r="AM23" i="55"/>
  <c r="BQ23" i="55" s="1"/>
  <c r="AM19" i="55"/>
  <c r="AK18" i="55"/>
  <c r="AI17" i="55"/>
  <c r="AM15" i="55"/>
  <c r="AM7" i="55"/>
  <c r="AM24" i="55"/>
  <c r="BQ24" i="55" s="1"/>
  <c r="AM16" i="55"/>
  <c r="BQ16" i="55" s="1"/>
  <c r="AM12" i="55"/>
  <c r="AI10" i="55"/>
  <c r="AM8" i="55"/>
  <c r="AL20" i="55"/>
  <c r="AL4" i="55"/>
  <c r="AM13" i="55"/>
  <c r="BQ13" i="55" s="1"/>
  <c r="AI11" i="55"/>
  <c r="AM9" i="55"/>
  <c r="AL21" i="55"/>
  <c r="AM22" i="55"/>
  <c r="BQ22" i="55" s="1"/>
  <c r="AM6" i="55"/>
  <c r="AM14" i="55"/>
  <c r="AK5" i="55"/>
  <c r="AG3" i="55"/>
  <c r="CS4" i="55"/>
  <c r="BO4" i="55"/>
  <c r="CN3" i="55"/>
  <c r="BJ3" i="55"/>
  <c r="CS21" i="55"/>
  <c r="BO21" i="55"/>
  <c r="CT7" i="55"/>
  <c r="BP7" i="55"/>
  <c r="BK12" i="59"/>
  <c r="BK7" i="59"/>
  <c r="BI18" i="59"/>
  <c r="BE3" i="59"/>
  <c r="BG11" i="59"/>
  <c r="BG10" i="59"/>
  <c r="BI5" i="59"/>
  <c r="BJ4" i="59"/>
  <c r="BK19" i="59"/>
  <c r="BJ20" i="59"/>
  <c r="BK9" i="59"/>
  <c r="BK14" i="59"/>
  <c r="BK6" i="59"/>
  <c r="BK8" i="59"/>
  <c r="BL22" i="59"/>
  <c r="BL16" i="59"/>
  <c r="BH17" i="59"/>
  <c r="BL23" i="59"/>
  <c r="BL24" i="59"/>
  <c r="BL13" i="59"/>
  <c r="BJ21" i="59"/>
  <c r="BK15" i="59"/>
  <c r="CO19" i="54"/>
  <c r="BK19" i="54"/>
  <c r="CO16" i="54"/>
  <c r="BK16" i="54"/>
  <c r="CO23" i="54"/>
  <c r="BK23" i="54"/>
  <c r="CN21" i="54"/>
  <c r="BJ21" i="54"/>
  <c r="CO7" i="54"/>
  <c r="BK7" i="54"/>
  <c r="CO13" i="54"/>
  <c r="BK13" i="54"/>
  <c r="CO24" i="54"/>
  <c r="BK24" i="54"/>
  <c r="CM18" i="54"/>
  <c r="BI18" i="54"/>
  <c r="CK11" i="54"/>
  <c r="BG11" i="54"/>
  <c r="CO22" i="54"/>
  <c r="BK22" i="54"/>
  <c r="CO12" i="54"/>
  <c r="BK12" i="54"/>
  <c r="CO9" i="54"/>
  <c r="BK9" i="54"/>
  <c r="CO14" i="54"/>
  <c r="BK14" i="54"/>
  <c r="CO8" i="54"/>
  <c r="BK8" i="54"/>
  <c r="CK17" i="54"/>
  <c r="BG17" i="54"/>
  <c r="CO6" i="54"/>
  <c r="BK6" i="54"/>
  <c r="CO15" i="54"/>
  <c r="BK15" i="54"/>
  <c r="CM5" i="54"/>
  <c r="BI5" i="54"/>
  <c r="CN4" i="54"/>
  <c r="BJ4" i="54"/>
  <c r="AH7" i="54"/>
  <c r="AH15" i="54"/>
  <c r="AD17" i="54"/>
  <c r="AF18" i="54"/>
  <c r="AH19" i="54"/>
  <c r="AH23" i="54"/>
  <c r="AL25" i="12"/>
  <c r="AB3" i="54"/>
  <c r="AF5" i="54"/>
  <c r="AH6" i="54"/>
  <c r="AH14" i="54"/>
  <c r="AH22" i="54"/>
  <c r="AG21" i="54"/>
  <c r="AG20" i="54"/>
  <c r="AH9" i="54"/>
  <c r="AD11" i="54"/>
  <c r="AH13" i="54"/>
  <c r="AG4" i="54"/>
  <c r="AH8" i="54"/>
  <c r="AD10" i="54"/>
  <c r="AH12" i="54"/>
  <c r="AH16" i="54"/>
  <c r="AH24" i="54"/>
  <c r="CN20" i="54"/>
  <c r="BJ20" i="54"/>
  <c r="CI3" i="54"/>
  <c r="BE3" i="54"/>
  <c r="CK10" i="54"/>
  <c r="BG10" i="54"/>
  <c r="CU14" i="55" l="1"/>
  <c r="BQ14" i="55"/>
  <c r="AI14" i="53" s="1"/>
  <c r="CT20" i="55"/>
  <c r="BP20" i="55"/>
  <c r="AI20" i="53" s="1"/>
  <c r="CQ17" i="55"/>
  <c r="BM17" i="55"/>
  <c r="CS5" i="55"/>
  <c r="BO5" i="55"/>
  <c r="CU6" i="55"/>
  <c r="BQ6" i="55"/>
  <c r="CU8" i="55"/>
  <c r="BQ8" i="55"/>
  <c r="AI8" i="53" s="1"/>
  <c r="CS18" i="55"/>
  <c r="BO18" i="55"/>
  <c r="AI18" i="53" s="1"/>
  <c r="CQ10" i="55"/>
  <c r="BM10" i="55"/>
  <c r="AI10" i="53" s="1"/>
  <c r="CU19" i="55"/>
  <c r="BQ19" i="55"/>
  <c r="AI19" i="53" s="1"/>
  <c r="CT21" i="55"/>
  <c r="BP21" i="55"/>
  <c r="AI21" i="53" s="1"/>
  <c r="CU12" i="55"/>
  <c r="BQ12" i="55"/>
  <c r="AI12" i="53" s="1"/>
  <c r="CT4" i="55"/>
  <c r="BP4" i="55"/>
  <c r="CU9" i="55"/>
  <c r="BQ9" i="55"/>
  <c r="AI9" i="53" s="1"/>
  <c r="BA10" i="12"/>
  <c r="AN24" i="55"/>
  <c r="BR24" i="55" s="1"/>
  <c r="AN16" i="55"/>
  <c r="BR16" i="55" s="1"/>
  <c r="AN12" i="55"/>
  <c r="AJ10" i="55"/>
  <c r="AN8" i="55"/>
  <c r="AM20" i="55"/>
  <c r="AM4" i="55"/>
  <c r="AN13" i="55"/>
  <c r="BR13" i="55" s="1"/>
  <c r="AJ11" i="55"/>
  <c r="AN9" i="55"/>
  <c r="AM21" i="55"/>
  <c r="AN22" i="55"/>
  <c r="BR22" i="55" s="1"/>
  <c r="AN14" i="55"/>
  <c r="AN6" i="55"/>
  <c r="AL5" i="55"/>
  <c r="AH3" i="55"/>
  <c r="AN23" i="55"/>
  <c r="BR23" i="55" s="1"/>
  <c r="AN19" i="55"/>
  <c r="AL18" i="55"/>
  <c r="AJ17" i="55"/>
  <c r="AN15" i="55"/>
  <c r="AN7" i="55"/>
  <c r="CU15" i="55"/>
  <c r="BQ15" i="55"/>
  <c r="AI15" i="53" s="1"/>
  <c r="CQ11" i="55"/>
  <c r="BM11" i="55"/>
  <c r="AI11" i="53" s="1"/>
  <c r="CO3" i="55"/>
  <c r="BK3" i="55"/>
  <c r="CU7" i="55"/>
  <c r="BQ7" i="55"/>
  <c r="AI7" i="53" s="1"/>
  <c r="BJ5" i="59"/>
  <c r="BL6" i="59"/>
  <c r="AM7" i="53"/>
  <c r="BL7" i="59"/>
  <c r="BK4" i="59"/>
  <c r="AM11" i="53"/>
  <c r="BH11" i="59"/>
  <c r="AM21" i="53"/>
  <c r="BK21" i="59"/>
  <c r="AM18" i="53"/>
  <c r="BJ18" i="59"/>
  <c r="AM12" i="53"/>
  <c r="BL12" i="59"/>
  <c r="AM14" i="53"/>
  <c r="BL14" i="59"/>
  <c r="AM9" i="53"/>
  <c r="BL9" i="59"/>
  <c r="AM19" i="53"/>
  <c r="BL19" i="59"/>
  <c r="BM24" i="59"/>
  <c r="BK18" i="59"/>
  <c r="BM19" i="59"/>
  <c r="BM22" i="59"/>
  <c r="BM9" i="59"/>
  <c r="BM8" i="59"/>
  <c r="BI11" i="59"/>
  <c r="BM12" i="59"/>
  <c r="BM16" i="59"/>
  <c r="BM23" i="59"/>
  <c r="BI10" i="59"/>
  <c r="BM14" i="59"/>
  <c r="BL21" i="59"/>
  <c r="BM15" i="59"/>
  <c r="BL20" i="59"/>
  <c r="BM7" i="59"/>
  <c r="BI17" i="59"/>
  <c r="BM13" i="59"/>
  <c r="AM10" i="53"/>
  <c r="BH10" i="59"/>
  <c r="AM20" i="53"/>
  <c r="BK20" i="59"/>
  <c r="AM15" i="53"/>
  <c r="BL15" i="59"/>
  <c r="AM8" i="53"/>
  <c r="BL8" i="59"/>
  <c r="BF3" i="59"/>
  <c r="CL11" i="54"/>
  <c r="BH11" i="54"/>
  <c r="AH11" i="53" s="1"/>
  <c r="CN5" i="54"/>
  <c r="BJ5" i="54"/>
  <c r="CP7" i="54"/>
  <c r="BL7" i="54"/>
  <c r="AH7" i="53" s="1"/>
  <c r="CP6" i="54"/>
  <c r="BL6" i="54"/>
  <c r="CP24" i="54"/>
  <c r="CS24" i="54" s="1"/>
  <c r="AN24" i="53" s="1"/>
  <c r="BL24" i="54"/>
  <c r="CP9" i="54"/>
  <c r="BL9" i="54"/>
  <c r="AH9" i="53" s="1"/>
  <c r="CJ3" i="54"/>
  <c r="BF3" i="54"/>
  <c r="CP15" i="54"/>
  <c r="BL15" i="54"/>
  <c r="AH15" i="53" s="1"/>
  <c r="CP16" i="54"/>
  <c r="CS16" i="54" s="1"/>
  <c r="AN16" i="53" s="1"/>
  <c r="BL16" i="54"/>
  <c r="AM25" i="12"/>
  <c r="AC3" i="54"/>
  <c r="AI12" i="54"/>
  <c r="AI7" i="54"/>
  <c r="AI15" i="54"/>
  <c r="AE17" i="54"/>
  <c r="AG18" i="54"/>
  <c r="AI19" i="54"/>
  <c r="AI23" i="54"/>
  <c r="BM23" i="54" s="1"/>
  <c r="AE11" i="54"/>
  <c r="AI8" i="54"/>
  <c r="AE10" i="54"/>
  <c r="AG5" i="54"/>
  <c r="AI6" i="54"/>
  <c r="AI14" i="54"/>
  <c r="AI22" i="54"/>
  <c r="BM22" i="54" s="1"/>
  <c r="AI9" i="54"/>
  <c r="AH21" i="54"/>
  <c r="AI13" i="54"/>
  <c r="BM13" i="54" s="1"/>
  <c r="AI16" i="54"/>
  <c r="BM16" i="54" s="1"/>
  <c r="AH4" i="54"/>
  <c r="AH20" i="54"/>
  <c r="AI24" i="54"/>
  <c r="BM24" i="54" s="1"/>
  <c r="CP13" i="54"/>
  <c r="CS13" i="54" s="1"/>
  <c r="AN13" i="53" s="1"/>
  <c r="BL13" i="54"/>
  <c r="CP12" i="54"/>
  <c r="BL12" i="54"/>
  <c r="AH12" i="53" s="1"/>
  <c r="CO20" i="54"/>
  <c r="BK20" i="54"/>
  <c r="AH20" i="53" s="1"/>
  <c r="CP23" i="54"/>
  <c r="CS23" i="54" s="1"/>
  <c r="AN23" i="53" s="1"/>
  <c r="BL23" i="54"/>
  <c r="CL10" i="54"/>
  <c r="BH10" i="54"/>
  <c r="AH10" i="53" s="1"/>
  <c r="CO21" i="54"/>
  <c r="BK21" i="54"/>
  <c r="AH21" i="53" s="1"/>
  <c r="CP19" i="54"/>
  <c r="BL19" i="54"/>
  <c r="AH19" i="53" s="1"/>
  <c r="CP8" i="54"/>
  <c r="BL8" i="54"/>
  <c r="AH8" i="53" s="1"/>
  <c r="CP22" i="54"/>
  <c r="CS22" i="54" s="1"/>
  <c r="AN22" i="53" s="1"/>
  <c r="BL22" i="54"/>
  <c r="CN18" i="54"/>
  <c r="BJ18" i="54"/>
  <c r="AH18" i="53" s="1"/>
  <c r="CO4" i="54"/>
  <c r="BK4" i="54"/>
  <c r="CP14" i="54"/>
  <c r="BL14" i="54"/>
  <c r="AH14" i="53" s="1"/>
  <c r="CL17" i="54"/>
  <c r="BH17" i="54"/>
  <c r="CV8" i="55" l="1"/>
  <c r="BR8" i="55"/>
  <c r="CR17" i="55"/>
  <c r="CX17" i="55" s="1"/>
  <c r="AO17" i="53" s="1"/>
  <c r="BN17" i="55"/>
  <c r="CR10" i="55"/>
  <c r="BN10" i="55"/>
  <c r="CT18" i="55"/>
  <c r="BP18" i="55"/>
  <c r="CU21" i="55"/>
  <c r="BQ21" i="55"/>
  <c r="CV12" i="55"/>
  <c r="BR12" i="55"/>
  <c r="CV19" i="55"/>
  <c r="BR19" i="55"/>
  <c r="CV9" i="55"/>
  <c r="BR9" i="55"/>
  <c r="CV15" i="55"/>
  <c r="BR15" i="55"/>
  <c r="CR11" i="55"/>
  <c r="BN11" i="55"/>
  <c r="CV14" i="55"/>
  <c r="BR14" i="55"/>
  <c r="CP3" i="55"/>
  <c r="BL3" i="55"/>
  <c r="BB10" i="12"/>
  <c r="AO24" i="55"/>
  <c r="BS24" i="55" s="1"/>
  <c r="AO16" i="55"/>
  <c r="BS16" i="55" s="1"/>
  <c r="AO12" i="55"/>
  <c r="AK10" i="55"/>
  <c r="AO8" i="55"/>
  <c r="AN20" i="55"/>
  <c r="AN4" i="55"/>
  <c r="AO13" i="55"/>
  <c r="BS13" i="55" s="1"/>
  <c r="AK11" i="55"/>
  <c r="AO9" i="55"/>
  <c r="AN21" i="55"/>
  <c r="AO23" i="55"/>
  <c r="BS23" i="55" s="1"/>
  <c r="AO22" i="55"/>
  <c r="BS22" i="55" s="1"/>
  <c r="AO14" i="55"/>
  <c r="AO6" i="55"/>
  <c r="AM5" i="55"/>
  <c r="AI3" i="55"/>
  <c r="AO19" i="55"/>
  <c r="AK17" i="55"/>
  <c r="BO17" i="55" s="1"/>
  <c r="AO15" i="55"/>
  <c r="AM18" i="55"/>
  <c r="AO7" i="55"/>
  <c r="CT5" i="55"/>
  <c r="BP5" i="55"/>
  <c r="CU4" i="55"/>
  <c r="BQ4" i="55"/>
  <c r="CV7" i="55"/>
  <c r="BR7" i="55"/>
  <c r="CV6" i="55"/>
  <c r="BR6" i="55"/>
  <c r="AI6" i="53" s="1"/>
  <c r="CU20" i="55"/>
  <c r="BQ20" i="55"/>
  <c r="BM19" i="54"/>
  <c r="CQ19" i="54"/>
  <c r="BK18" i="54"/>
  <c r="CO18" i="54"/>
  <c r="BL20" i="54"/>
  <c r="CP20" i="54"/>
  <c r="BL21" i="54"/>
  <c r="CP21" i="54"/>
  <c r="BM15" i="54"/>
  <c r="CQ15" i="54"/>
  <c r="BI10" i="54"/>
  <c r="CM10" i="54"/>
  <c r="BM7" i="54"/>
  <c r="CQ7" i="54"/>
  <c r="BM14" i="54"/>
  <c r="CQ14" i="54"/>
  <c r="BM8" i="54"/>
  <c r="CQ8" i="54"/>
  <c r="BM12" i="54"/>
  <c r="CQ12" i="54"/>
  <c r="BI11" i="54"/>
  <c r="CM11" i="54"/>
  <c r="BM9" i="54"/>
  <c r="CQ9" i="54"/>
  <c r="AS23" i="53"/>
  <c r="AS22" i="53"/>
  <c r="AS24" i="53"/>
  <c r="AS16" i="53"/>
  <c r="AS13" i="53"/>
  <c r="BK5" i="59"/>
  <c r="BG3" i="59"/>
  <c r="AM6" i="53"/>
  <c r="BM6" i="59"/>
  <c r="BN22" i="59"/>
  <c r="BL18" i="59"/>
  <c r="BN19" i="59"/>
  <c r="BN23" i="59"/>
  <c r="BN8" i="59"/>
  <c r="BJ10" i="59"/>
  <c r="BN7" i="59"/>
  <c r="BN6" i="59"/>
  <c r="BN24" i="59"/>
  <c r="BN16" i="59"/>
  <c r="BJ17" i="59"/>
  <c r="BN9" i="59"/>
  <c r="BM20" i="59"/>
  <c r="BJ11" i="59"/>
  <c r="BN13" i="59"/>
  <c r="BN15" i="59"/>
  <c r="BN12" i="59"/>
  <c r="BN14" i="59"/>
  <c r="BM21" i="59"/>
  <c r="BL4" i="59"/>
  <c r="CK3" i="54"/>
  <c r="BG3" i="54"/>
  <c r="AJ8" i="54"/>
  <c r="AF10" i="54"/>
  <c r="AJ12" i="54"/>
  <c r="AJ16" i="54"/>
  <c r="BN16" i="54" s="1"/>
  <c r="AJ24" i="54"/>
  <c r="BN24" i="54" s="1"/>
  <c r="AJ7" i="54"/>
  <c r="AJ15" i="54"/>
  <c r="AF17" i="54"/>
  <c r="AH18" i="54"/>
  <c r="AJ19" i="54"/>
  <c r="AJ23" i="54"/>
  <c r="BN23" i="54" s="1"/>
  <c r="AI20" i="54"/>
  <c r="AH5" i="54"/>
  <c r="AJ6" i="54"/>
  <c r="AJ14" i="54"/>
  <c r="AJ22" i="54"/>
  <c r="BN22" i="54" s="1"/>
  <c r="AI21" i="54"/>
  <c r="AD3" i="54"/>
  <c r="AJ9" i="54"/>
  <c r="AF11" i="54"/>
  <c r="AJ13" i="54"/>
  <c r="BN13" i="54" s="1"/>
  <c r="AI4" i="54"/>
  <c r="AN25" i="12"/>
  <c r="CQ6" i="54"/>
  <c r="BM6" i="54"/>
  <c r="AH6" i="53" s="1"/>
  <c r="CM17" i="54"/>
  <c r="BI17" i="54"/>
  <c r="CP4" i="54"/>
  <c r="BL4" i="54"/>
  <c r="CO5" i="54"/>
  <c r="BK5" i="54"/>
  <c r="L20" i="62" l="1"/>
  <c r="L18" i="62"/>
  <c r="L16" i="62"/>
  <c r="L24" i="62"/>
  <c r="L3" i="62"/>
  <c r="CV4" i="55"/>
  <c r="BR4" i="55"/>
  <c r="AI4" i="53" s="1"/>
  <c r="CW7" i="55"/>
  <c r="CX7" i="55" s="1"/>
  <c r="AO7" i="53" s="1"/>
  <c r="BS7" i="55"/>
  <c r="CW14" i="55"/>
  <c r="CX14" i="55" s="1"/>
  <c r="AO14" i="53" s="1"/>
  <c r="BS14" i="55"/>
  <c r="CV20" i="55"/>
  <c r="BR20" i="55"/>
  <c r="CU18" i="55"/>
  <c r="BQ18" i="55"/>
  <c r="CW8" i="55"/>
  <c r="CX8" i="55" s="1"/>
  <c r="AO8" i="53" s="1"/>
  <c r="BS8" i="55"/>
  <c r="CW15" i="55"/>
  <c r="CX15" i="55" s="1"/>
  <c r="AO15" i="53" s="1"/>
  <c r="BS15" i="55"/>
  <c r="CS10" i="55"/>
  <c r="BO10" i="55"/>
  <c r="CW6" i="55"/>
  <c r="CX6" i="55" s="1"/>
  <c r="AO6" i="53" s="1"/>
  <c r="BS6" i="55"/>
  <c r="CV21" i="55"/>
  <c r="BR21" i="55"/>
  <c r="CW12" i="55"/>
  <c r="CX12" i="55" s="1"/>
  <c r="AO12" i="53" s="1"/>
  <c r="BS12" i="55"/>
  <c r="CW19" i="55"/>
  <c r="CX19" i="55" s="1"/>
  <c r="AO19" i="53" s="1"/>
  <c r="BS19" i="55"/>
  <c r="CW9" i="55"/>
  <c r="CX9" i="55" s="1"/>
  <c r="AO9" i="53" s="1"/>
  <c r="BS9" i="55"/>
  <c r="CS11" i="55"/>
  <c r="BO11" i="55"/>
  <c r="CQ3" i="55"/>
  <c r="BM3" i="55"/>
  <c r="AI3" i="53" s="1"/>
  <c r="CU5" i="55"/>
  <c r="BQ5" i="55"/>
  <c r="BC10" i="12"/>
  <c r="AO20" i="55"/>
  <c r="AO4" i="55"/>
  <c r="AL11" i="55"/>
  <c r="AO21" i="55"/>
  <c r="AN5" i="55"/>
  <c r="AJ3" i="55"/>
  <c r="AN18" i="55"/>
  <c r="AL17" i="55"/>
  <c r="BP17" i="55" s="1"/>
  <c r="AL10" i="55"/>
  <c r="BL18" i="54"/>
  <c r="CP18" i="54"/>
  <c r="BM21" i="54"/>
  <c r="CQ21" i="54"/>
  <c r="BN19" i="54"/>
  <c r="CR19" i="54"/>
  <c r="CS19" i="54" s="1"/>
  <c r="AN19" i="53" s="1"/>
  <c r="BM20" i="54"/>
  <c r="CQ20" i="54"/>
  <c r="BN12" i="54"/>
  <c r="CR12" i="54"/>
  <c r="CS12" i="54" s="1"/>
  <c r="AN12" i="53" s="1"/>
  <c r="BJ10" i="54"/>
  <c r="CN10" i="54"/>
  <c r="BN8" i="54"/>
  <c r="CR8" i="54"/>
  <c r="CS8" i="54" s="1"/>
  <c r="AN8" i="53" s="1"/>
  <c r="BN9" i="54"/>
  <c r="CR9" i="54"/>
  <c r="CS9" i="54" s="1"/>
  <c r="AN9" i="53" s="1"/>
  <c r="BJ11" i="54"/>
  <c r="CN11" i="54"/>
  <c r="BN14" i="54"/>
  <c r="CR14" i="54"/>
  <c r="CS14" i="54" s="1"/>
  <c r="AN14" i="53" s="1"/>
  <c r="BN15" i="54"/>
  <c r="CR15" i="54"/>
  <c r="CS15" i="54" s="1"/>
  <c r="AN15" i="53" s="1"/>
  <c r="BN6" i="54"/>
  <c r="CR6" i="54"/>
  <c r="CS6" i="54" s="1"/>
  <c r="AN6" i="53" s="1"/>
  <c r="AS6" i="53" s="1"/>
  <c r="BN7" i="54"/>
  <c r="CR7" i="54"/>
  <c r="CS7" i="54" s="1"/>
  <c r="AN7" i="53" s="1"/>
  <c r="AS7" i="53" s="1"/>
  <c r="BL5" i="59"/>
  <c r="AM3" i="53"/>
  <c r="BH3" i="59"/>
  <c r="BM18" i="59"/>
  <c r="BN4" i="59"/>
  <c r="BI3" i="59"/>
  <c r="BK11" i="59"/>
  <c r="BK10" i="59"/>
  <c r="BN20" i="59"/>
  <c r="BN21" i="59"/>
  <c r="BK17" i="59"/>
  <c r="AM4" i="53"/>
  <c r="BM4" i="59"/>
  <c r="CP5" i="54"/>
  <c r="BL5" i="54"/>
  <c r="CQ4" i="54"/>
  <c r="BM4" i="54"/>
  <c r="AH4" i="53" s="1"/>
  <c r="CL3" i="54"/>
  <c r="BH3" i="54"/>
  <c r="CN17" i="54"/>
  <c r="CS17" i="54" s="1"/>
  <c r="AN17" i="53" s="1"/>
  <c r="BJ17" i="54"/>
  <c r="AJ4" i="54"/>
  <c r="AJ20" i="54"/>
  <c r="AG10" i="54"/>
  <c r="AI5" i="54"/>
  <c r="AO25" i="12"/>
  <c r="AG17" i="54"/>
  <c r="BK17" i="54" s="1"/>
  <c r="AI18" i="54"/>
  <c r="AJ21" i="54"/>
  <c r="AE3" i="54"/>
  <c r="AG11" i="54"/>
  <c r="L6" i="62" l="1"/>
  <c r="L21" i="62"/>
  <c r="AS9" i="53"/>
  <c r="AS15" i="53"/>
  <c r="AS19" i="53"/>
  <c r="AS8" i="53"/>
  <c r="AS14" i="53"/>
  <c r="AS12" i="53"/>
  <c r="CV18" i="55"/>
  <c r="BR18" i="55"/>
  <c r="CR3" i="55"/>
  <c r="BN3" i="55"/>
  <c r="CV5" i="55"/>
  <c r="BR5" i="55"/>
  <c r="AI5" i="53" s="1"/>
  <c r="CW21" i="55"/>
  <c r="CX21" i="55" s="1"/>
  <c r="AO21" i="53" s="1"/>
  <c r="BS21" i="55"/>
  <c r="CT11" i="55"/>
  <c r="BP11" i="55"/>
  <c r="CW4" i="55"/>
  <c r="CX4" i="55" s="1"/>
  <c r="AO4" i="53" s="1"/>
  <c r="BS4" i="55"/>
  <c r="CT10" i="55"/>
  <c r="BP10" i="55"/>
  <c r="CW20" i="55"/>
  <c r="CX20" i="55" s="1"/>
  <c r="AO20" i="53" s="1"/>
  <c r="BS20" i="55"/>
  <c r="BD10" i="12"/>
  <c r="AM11" i="55"/>
  <c r="AO5" i="55"/>
  <c r="AK3" i="55"/>
  <c r="AO18" i="55"/>
  <c r="AM17" i="55"/>
  <c r="BQ17" i="55" s="1"/>
  <c r="AM10" i="55"/>
  <c r="BI3" i="54"/>
  <c r="CM3" i="54"/>
  <c r="BN21" i="54"/>
  <c r="CR21" i="54"/>
  <c r="CS21" i="54" s="1"/>
  <c r="AN21" i="53" s="1"/>
  <c r="BM18" i="54"/>
  <c r="CQ18" i="54"/>
  <c r="BN20" i="54"/>
  <c r="CR20" i="54"/>
  <c r="CS20" i="54" s="1"/>
  <c r="AN20" i="53" s="1"/>
  <c r="BK11" i="54"/>
  <c r="CO11" i="54"/>
  <c r="BN4" i="54"/>
  <c r="CR4" i="54"/>
  <c r="CS4" i="54" s="1"/>
  <c r="AN4" i="53" s="1"/>
  <c r="BK10" i="54"/>
  <c r="CO10" i="54"/>
  <c r="AS17" i="53"/>
  <c r="BN18" i="59"/>
  <c r="BL10" i="59"/>
  <c r="BN5" i="59"/>
  <c r="BL17" i="59"/>
  <c r="BL11" i="59"/>
  <c r="BJ3" i="59"/>
  <c r="AM5" i="53"/>
  <c r="BM5" i="59"/>
  <c r="AH3" i="53"/>
  <c r="AH11" i="54"/>
  <c r="AF3" i="54"/>
  <c r="AH10" i="54"/>
  <c r="AH17" i="54"/>
  <c r="BL17" i="54" s="1"/>
  <c r="AJ18" i="54"/>
  <c r="AJ5" i="54"/>
  <c r="AP25" i="12"/>
  <c r="CQ5" i="54"/>
  <c r="BM5" i="54"/>
  <c r="AH5" i="53" s="1"/>
  <c r="L5" i="62" l="1"/>
  <c r="L19" i="62"/>
  <c r="L23" i="62"/>
  <c r="L17" i="62"/>
  <c r="L9" i="62"/>
  <c r="L15" i="62"/>
  <c r="L22" i="62"/>
  <c r="AS4" i="53"/>
  <c r="AS20" i="53"/>
  <c r="CU10" i="55"/>
  <c r="BQ10" i="55"/>
  <c r="CW18" i="55"/>
  <c r="CX18" i="55" s="1"/>
  <c r="AO18" i="53" s="1"/>
  <c r="BS18" i="55"/>
  <c r="CS3" i="55"/>
  <c r="BO3" i="55"/>
  <c r="AS21" i="53"/>
  <c r="CU11" i="55"/>
  <c r="BQ11" i="55"/>
  <c r="CW5" i="55"/>
  <c r="CX5" i="55" s="1"/>
  <c r="AO5" i="53" s="1"/>
  <c r="BS5" i="55"/>
  <c r="BE10" i="12"/>
  <c r="AL3" i="55"/>
  <c r="AN17" i="55"/>
  <c r="BR17" i="55" s="1"/>
  <c r="AN10" i="55"/>
  <c r="AN11" i="55"/>
  <c r="BN18" i="54"/>
  <c r="CR18" i="54"/>
  <c r="CS18" i="54" s="1"/>
  <c r="AN18" i="53" s="1"/>
  <c r="BJ3" i="54"/>
  <c r="CN3" i="54"/>
  <c r="BL11" i="54"/>
  <c r="CP11" i="54"/>
  <c r="BN5" i="54"/>
  <c r="CR5" i="54"/>
  <c r="CS5" i="54" s="1"/>
  <c r="AN5" i="53" s="1"/>
  <c r="BL10" i="54"/>
  <c r="CP10" i="54"/>
  <c r="BK3" i="59"/>
  <c r="BM10" i="59"/>
  <c r="BM11" i="59"/>
  <c r="BM17" i="59"/>
  <c r="AQ25" i="12"/>
  <c r="AI11" i="54"/>
  <c r="AI10" i="54"/>
  <c r="AG3" i="54"/>
  <c r="AI17" i="54"/>
  <c r="BM17" i="54" s="1"/>
  <c r="L14" i="62" l="1"/>
  <c r="L13" i="62"/>
  <c r="L11" i="62"/>
  <c r="AS5" i="53"/>
  <c r="CT3" i="55"/>
  <c r="BP3" i="55"/>
  <c r="CV11" i="55"/>
  <c r="BR11" i="55"/>
  <c r="BF10" i="12"/>
  <c r="AM3" i="55"/>
  <c r="AO17" i="55"/>
  <c r="BS17" i="55" s="1"/>
  <c r="AO10" i="55"/>
  <c r="AO11" i="55"/>
  <c r="CV10" i="55"/>
  <c r="BR10" i="55"/>
  <c r="AS18" i="53"/>
  <c r="BK3" i="54"/>
  <c r="CO3" i="54"/>
  <c r="BM11" i="54"/>
  <c r="CQ11" i="54"/>
  <c r="BM10" i="54"/>
  <c r="CQ10" i="54"/>
  <c r="BN10" i="59"/>
  <c r="BL3" i="59"/>
  <c r="BN17" i="59"/>
  <c r="BN11" i="59"/>
  <c r="AR25" i="12"/>
  <c r="BM3" i="59" s="1"/>
  <c r="AJ11" i="54"/>
  <c r="AH3" i="54"/>
  <c r="AJ10" i="54"/>
  <c r="AJ17" i="54"/>
  <c r="BN17" i="54" s="1"/>
  <c r="L7" i="62" l="1"/>
  <c r="L8" i="62"/>
  <c r="CU3" i="55"/>
  <c r="BQ3" i="55"/>
  <c r="BG10" i="12"/>
  <c r="AN3" i="55"/>
  <c r="CW10" i="55"/>
  <c r="CX10" i="55" s="1"/>
  <c r="AO10" i="53" s="1"/>
  <c r="BS10" i="55"/>
  <c r="CW11" i="55"/>
  <c r="CX11" i="55" s="1"/>
  <c r="AO11" i="53" s="1"/>
  <c r="BS11" i="55"/>
  <c r="BL3" i="54"/>
  <c r="CP3" i="54"/>
  <c r="BN11" i="54"/>
  <c r="CR11" i="54"/>
  <c r="CS11" i="54" s="1"/>
  <c r="AN11" i="53" s="1"/>
  <c r="BN10" i="54"/>
  <c r="CR10" i="54"/>
  <c r="CS10" i="54" s="1"/>
  <c r="AN10" i="53" s="1"/>
  <c r="AS25" i="12"/>
  <c r="BN3" i="59" s="1"/>
  <c r="AI3" i="54"/>
  <c r="AS10" i="53" l="1"/>
  <c r="BH10" i="12"/>
  <c r="AO3" i="55"/>
  <c r="AS11" i="53"/>
  <c r="CV3" i="55"/>
  <c r="BR3" i="55"/>
  <c r="BM3" i="54"/>
  <c r="CQ3" i="54"/>
  <c r="AT25" i="12"/>
  <c r="AU25" i="12" s="1"/>
  <c r="AV25" i="12" s="1"/>
  <c r="AW25" i="12" s="1"/>
  <c r="AX25" i="12" s="1"/>
  <c r="AY25" i="12" s="1"/>
  <c r="AZ25" i="12" s="1"/>
  <c r="BA25" i="12" s="1"/>
  <c r="BB25" i="12" s="1"/>
  <c r="BC25" i="12" s="1"/>
  <c r="BD25" i="12" s="1"/>
  <c r="BE25" i="12" s="1"/>
  <c r="BF25" i="12" s="1"/>
  <c r="BG25" i="12" s="1"/>
  <c r="BH25" i="12" s="1"/>
  <c r="BI25" i="12" s="1"/>
  <c r="BJ25" i="12" s="1"/>
  <c r="BK25" i="12" s="1"/>
  <c r="BL25" i="12" s="1"/>
  <c r="BM25" i="12" s="1"/>
  <c r="BN25" i="12" s="1"/>
  <c r="AJ3" i="54"/>
  <c r="L4" i="62" l="1"/>
  <c r="L10" i="62"/>
  <c r="CW3" i="55"/>
  <c r="CX3" i="55" s="1"/>
  <c r="AO3" i="53" s="1"/>
  <c r="BS3" i="55"/>
  <c r="BN3" i="54"/>
  <c r="CR3" i="54"/>
  <c r="CS3" i="54" s="1"/>
  <c r="AN3" i="53" s="1"/>
  <c r="AS3" i="53" s="1"/>
  <c r="L12" i="62" l="1"/>
</calcChain>
</file>

<file path=xl/comments1.xml><?xml version="1.0" encoding="utf-8"?>
<comments xmlns="http://schemas.openxmlformats.org/spreadsheetml/2006/main">
  <authors>
    <author>Autor</author>
  </authors>
  <commentList>
    <comment ref="G11" authorId="0" shapeId="0">
      <text>
        <r>
          <rPr>
            <b/>
            <sz val="9"/>
            <color indexed="81"/>
            <rFont val="Segoe UI"/>
            <family val="2"/>
            <charset val="238"/>
          </rPr>
          <t>Autor:</t>
        </r>
        <r>
          <rPr>
            <sz val="9"/>
            <color indexed="81"/>
            <rFont val="Segoe UI"/>
            <family val="2"/>
            <charset val="238"/>
          </rPr>
          <t xml:space="preserve">
V BCR pocitane s 50 mil</t>
        </r>
      </text>
    </comment>
    <comment ref="G13"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14"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16" authorId="0" shapeId="0">
      <text>
        <r>
          <rPr>
            <b/>
            <sz val="9"/>
            <color indexed="81"/>
            <rFont val="Segoe UI"/>
            <family val="2"/>
            <charset val="238"/>
          </rPr>
          <t>Autor:</t>
        </r>
        <r>
          <rPr>
            <sz val="9"/>
            <color indexed="81"/>
            <rFont val="Segoe UI"/>
            <family val="2"/>
            <charset val="238"/>
          </rPr>
          <t xml:space="preserve">
Áno pre všetkých</t>
        </r>
      </text>
    </comment>
    <comment ref="K17" authorId="0" shapeId="0">
      <text>
        <r>
          <rPr>
            <b/>
            <sz val="9"/>
            <color indexed="81"/>
            <rFont val="Segoe UI"/>
            <family val="2"/>
            <charset val="238"/>
          </rPr>
          <t>Autor:</t>
        </r>
        <r>
          <rPr>
            <sz val="9"/>
            <color indexed="81"/>
            <rFont val="Segoe UI"/>
            <family val="2"/>
            <charset val="238"/>
          </rPr>
          <t xml:space="preserve">
Áno pre všetkých</t>
        </r>
      </text>
    </comment>
  </commentList>
</comments>
</file>

<file path=xl/comments2.xml><?xml version="1.0" encoding="utf-8"?>
<comments xmlns="http://schemas.openxmlformats.org/spreadsheetml/2006/main">
  <authors>
    <author>Autor</author>
  </authors>
  <commentList>
    <comment ref="AD22" authorId="0" shapeId="0">
      <text>
        <r>
          <rPr>
            <b/>
            <sz val="9"/>
            <color indexed="81"/>
            <rFont val="Segoe UI"/>
            <family val="2"/>
            <charset val="238"/>
          </rPr>
          <t>Autor:</t>
        </r>
        <r>
          <rPr>
            <sz val="9"/>
            <color indexed="81"/>
            <rFont val="Segoe UI"/>
            <family val="2"/>
            <charset val="238"/>
          </rPr>
          <t xml:space="preserve">
výnosy z predaja elektrickej energie cca 1 339 703 €</t>
        </r>
      </text>
    </comment>
    <comment ref="AD24" authorId="0" shapeId="0">
      <text>
        <r>
          <rPr>
            <b/>
            <sz val="9"/>
            <color indexed="81"/>
            <rFont val="Segoe UI"/>
            <family val="2"/>
            <charset val="238"/>
          </rPr>
          <t>Autor:</t>
        </r>
        <r>
          <rPr>
            <sz val="9"/>
            <color indexed="81"/>
            <rFont val="Segoe UI"/>
            <family val="2"/>
            <charset val="238"/>
          </rPr>
          <t xml:space="preserve">
ročná úspora na nižššom nákupe plynu v dôsledku zvýšenia účinnosti nových kotlov z 82% na 93,1%, ročný odpis 30 000 €</t>
        </r>
      </text>
    </comment>
  </commentList>
</comments>
</file>

<file path=xl/comments3.xml><?xml version="1.0" encoding="utf-8"?>
<comments xmlns="http://schemas.openxmlformats.org/spreadsheetml/2006/main">
  <authors>
    <author>Autor</author>
  </authors>
  <commentList>
    <comment ref="L2" authorId="0" shapeId="0">
      <text>
        <r>
          <rPr>
            <b/>
            <sz val="9"/>
            <color indexed="81"/>
            <rFont val="Segoe UI"/>
            <family val="2"/>
            <charset val="238"/>
          </rPr>
          <t>Autor:</t>
        </r>
        <r>
          <rPr>
            <sz val="9"/>
            <color indexed="81"/>
            <rFont val="Segoe UI"/>
            <family val="2"/>
            <charset val="238"/>
          </rPr>
          <t xml:space="preserve">
ak ma investicia zivostnost 30r tak BCR pre 30r ak 20r tak pre 20r</t>
        </r>
      </text>
    </comment>
  </commentList>
</comments>
</file>

<file path=xl/comments4.xml><?xml version="1.0" encoding="utf-8"?>
<comments xmlns="http://schemas.openxmlformats.org/spreadsheetml/2006/main">
  <authors>
    <author>Autor</author>
  </authors>
  <commentList>
    <comment ref="G20"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21"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23" authorId="0" shapeId="0">
      <text>
        <r>
          <rPr>
            <b/>
            <sz val="9"/>
            <color indexed="81"/>
            <rFont val="Segoe UI"/>
            <family val="2"/>
            <charset val="238"/>
          </rPr>
          <t>Autor:</t>
        </r>
        <r>
          <rPr>
            <sz val="9"/>
            <color indexed="81"/>
            <rFont val="Segoe UI"/>
            <family val="2"/>
            <charset val="238"/>
          </rPr>
          <t xml:space="preserve">
Áno pre všetkých</t>
        </r>
      </text>
    </comment>
    <comment ref="K24" authorId="0" shapeId="0">
      <text>
        <r>
          <rPr>
            <b/>
            <sz val="9"/>
            <color indexed="81"/>
            <rFont val="Segoe UI"/>
            <family val="2"/>
            <charset val="238"/>
          </rPr>
          <t>Autor:</t>
        </r>
        <r>
          <rPr>
            <sz val="9"/>
            <color indexed="81"/>
            <rFont val="Segoe UI"/>
            <family val="2"/>
            <charset val="238"/>
          </rPr>
          <t xml:space="preserve">
Áno pre všetkých</t>
        </r>
      </text>
    </comment>
    <comment ref="D26"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Prebieha výber dodávateľa</t>
        </r>
      </text>
    </comment>
    <comment ref="D27"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Už v procese výstavby</t>
        </r>
      </text>
    </comment>
  </commentList>
</comments>
</file>

<file path=xl/sharedStrings.xml><?xml version="1.0" encoding="utf-8"?>
<sst xmlns="http://schemas.openxmlformats.org/spreadsheetml/2006/main" count="1648" uniqueCount="409">
  <si>
    <t xml:space="preserve">Tepláreň Košice, a.s. </t>
  </si>
  <si>
    <t>Košice</t>
  </si>
  <si>
    <t>Rekonštrukcia vonkajších primárnych horúcovodných rozvodov sústavy CZT Košice (10 častí)</t>
  </si>
  <si>
    <t>Obnova SCZT  - výmena HV rozvodov cca. 15 km ( v piatich etapách)</t>
  </si>
  <si>
    <t>85 % SIEA, 15 % úver</t>
  </si>
  <si>
    <t>2022-2027</t>
  </si>
  <si>
    <t>energetika -  mod. en. sietí diaľkového vykurov.</t>
  </si>
  <si>
    <t>2023- 2025</t>
  </si>
  <si>
    <t>zvýšená poruchovosť - prerušnie dodávok tepla</t>
  </si>
  <si>
    <t>nie</t>
  </si>
  <si>
    <t>78 000 domacností</t>
  </si>
  <si>
    <t>Zvýšenie spoľahlivosti dodávky tepla odberateľom</t>
  </si>
  <si>
    <t>P.č.</t>
  </si>
  <si>
    <t>Názov predkladateľa investície</t>
  </si>
  <si>
    <t xml:space="preserve">Konkrétne umiestnenie investície </t>
  </si>
  <si>
    <t>Názov projektu</t>
  </si>
  <si>
    <t>Súhrnný opis investície</t>
  </si>
  <si>
    <t>Priority</t>
  </si>
  <si>
    <t>Celková hodnota investície
EUR</t>
  </si>
  <si>
    <t>Predpokladaný zdroj financovania</t>
  </si>
  <si>
    <t>Časový rámec
(začiatok-koniec)</t>
  </si>
  <si>
    <t>Investičná oblasť</t>
  </si>
  <si>
    <t>Predpokladaná životnosť novej investície (roky)</t>
  </si>
  <si>
    <t>Hrozia v prípade neralizácie projektu rozsiahle spoločnenské škody? (ak áno, aké)</t>
  </si>
  <si>
    <t>oxidy dusíka-NOX</t>
  </si>
  <si>
    <t>Oxid siričitý-SO2</t>
  </si>
  <si>
    <t>Jemné tuhé častice-PM2.5 mimo mesta</t>
  </si>
  <si>
    <t>Jemné tuhé častice-PM2.5-okolie mesta</t>
  </si>
  <si>
    <t>Jemné tuhé častice-PM2.5-mesto</t>
  </si>
  <si>
    <t>Nemetánové prchavé organické látky-NMVOC</t>
  </si>
  <si>
    <t>Oxid uhličitý-CO2</t>
  </si>
  <si>
    <t>Iné ( treba dopísať )</t>
  </si>
  <si>
    <t>Kumulatívna čistá zmena cien tepla pre všetkých odberateľov (EUR/rok)</t>
  </si>
  <si>
    <t>Počet zasiahnutých odberateľov (domácnosti a firmy)</t>
  </si>
  <si>
    <t xml:space="preserve">Čistá zmena nákladov na opravy, odstávky a pod (EUR/rok) </t>
  </si>
  <si>
    <t>Čistý dopad na výsledné množstvo generovaného tepla ( môže byť aj negatívny )  (MWh)</t>
  </si>
  <si>
    <t>Fond Obnovy 2022 - 2030</t>
  </si>
  <si>
    <t>Životnosť</t>
  </si>
  <si>
    <t>Čistý dopad na množstvo emisií ( aj negatívny )  (tony/rok)</t>
  </si>
  <si>
    <t>Čistá zmena spotreby komunálneho odpadu (tony/rok)</t>
  </si>
  <si>
    <t>Jedná sa o úplnú dekarbonizáciu? (ÁNO/NIE)</t>
  </si>
  <si>
    <t>Dodatočné dopady pri nerealizácii projektu (udržateľnosť výroby)</t>
  </si>
  <si>
    <t>Zmena výrobných nákladov po realizácii projektu (EUR/rok)</t>
  </si>
  <si>
    <t>Iné predpokladané finančné dopady (EUR/rok)</t>
  </si>
  <si>
    <t>Iné nefinančné dopady (popis)</t>
  </si>
  <si>
    <t>Predpokladaný koniec životnosti aktuálnej produkčnej kapacity (rok)</t>
  </si>
  <si>
    <t>Geotermálny zdroj Košice</t>
  </si>
  <si>
    <t>Výstavba geotermálneho zdroja s dodávkou tepla do CZT Košice 60-80MWt</t>
  </si>
  <si>
    <t>95 % SIEA, 5 % úver</t>
  </si>
  <si>
    <t xml:space="preserve">energetika- výroba tepla z obnoviteľných zdrojov  </t>
  </si>
  <si>
    <t xml:space="preserve">nová investícia </t>
  </si>
  <si>
    <t>Pokračování ve využívání fosilních paliv</t>
  </si>
  <si>
    <t>áno</t>
  </si>
  <si>
    <t>Realizace bezemisní technologie</t>
  </si>
  <si>
    <t>Ekologizácia kotla PK4n</t>
  </si>
  <si>
    <t xml:space="preserve">Denitrifikácia kotla PK4n , úprava kotla na čierne uhlie tak, aby mohol prevádzkovať 100 % na zemný plyn </t>
  </si>
  <si>
    <t>2022-2023</t>
  </si>
  <si>
    <t xml:space="preserve">energetika - zlepšenie energetickej efektívnosti </t>
  </si>
  <si>
    <t>2027, rekonštrukcia - zmena palivovej základne</t>
  </si>
  <si>
    <t>negativní dopady do produkce emisí</t>
  </si>
  <si>
    <t>Rozvoj SCZT - akumulácia el. energie</t>
  </si>
  <si>
    <t>Akumulácia el. energie - možnosť vyššieho % využitia spaľovne a biomasy</t>
  </si>
  <si>
    <t xml:space="preserve">energetika  - uskladňovanie energie </t>
  </si>
  <si>
    <t>Tepláreň Košice, a.s. .</t>
  </si>
  <si>
    <t>Rozvoj SCZT - akumulácia tepla</t>
  </si>
  <si>
    <t>Akumulácia tepla - možnosť vyššieho % využitia spaľovne a biomasy</t>
  </si>
  <si>
    <t xml:space="preserve">energetika - uskladňovanie energie, zlepšenie energetickej efektívnosti, zníženie emisii </t>
  </si>
  <si>
    <t>Tepláreň Košice, a.s.</t>
  </si>
  <si>
    <t>Egologizácia SCZT - inštalácia tepelného čerp.</t>
  </si>
  <si>
    <t>Tepelné čerpadlo s výkonom cca. 10 MW</t>
  </si>
  <si>
    <t xml:space="preserve">energetika - výroba tepla z obnoviteľných zdrojov  </t>
  </si>
  <si>
    <t xml:space="preserve">Bratislavská teplárenská, a.s. </t>
  </si>
  <si>
    <t>Bratislava, Turbínova</t>
  </si>
  <si>
    <t>Rekonštrukcia  Tg4 v TpV</t>
  </si>
  <si>
    <t>Rekonštrukcia  Tg4 v TpV - Zvýšenie energetickej účinnosti, zníženie emisií CO2.</t>
  </si>
  <si>
    <t>2022 - 2023</t>
  </si>
  <si>
    <t>energetika, zlepšenie energetickej efektívnosti</t>
  </si>
  <si>
    <t>Bratislava, Staré mesto</t>
  </si>
  <si>
    <t>Zokruhovanie HV sietí Staré Mesto</t>
  </si>
  <si>
    <t>Zokruhovanie HV sietí Staré Mesto - Zníženie tepelných ztrát a zvýšenie energetickej účinnosti, účinnejšie rozloženie hydraulických tlakov.</t>
  </si>
  <si>
    <t xml:space="preserve">energetika, modernizácia energetických sietí diaľkového vykurovania </t>
  </si>
  <si>
    <t>Bratislava</t>
  </si>
  <si>
    <t>Modernizácia HV rozvodov CZT východ</t>
  </si>
  <si>
    <t>Modernizácia HV rozvodov CZT východ - Zníženie tepelných ztrát a zvýšenie energetickej účinnosti.</t>
  </si>
  <si>
    <t>Modernizácia HV rozvodov CZT západ</t>
  </si>
  <si>
    <t>Modernizácia HV rozvodov CZT západ - Zníženie tepelných ztrát a zvýšenie energetickej účinnosti.</t>
  </si>
  <si>
    <t xml:space="preserve">modernizácia energetických sietí diaľkového vykurovania </t>
  </si>
  <si>
    <t>Bratislava, Polianky</t>
  </si>
  <si>
    <t>Modernizácia zdroja Tp západ</t>
  </si>
  <si>
    <t>Modernizácia zdroja Tp západ - Zvýšenie energetickej účinnosti, zníženie emisií CO2, rozšírenie kombinovanej výroby tepla.</t>
  </si>
  <si>
    <t>zlepšenie energetickej efektívnosti</t>
  </si>
  <si>
    <t>Bratislava, Fadruszova</t>
  </si>
  <si>
    <t>Fotovoltika OST 953 Fadruszova</t>
  </si>
  <si>
    <t>Fotovoltika pre OST 953 Fadruszova</t>
  </si>
  <si>
    <t xml:space="preserve">výroba energie z obnoviteľných zdrojov  </t>
  </si>
  <si>
    <t>Bratislava, Zúbekova</t>
  </si>
  <si>
    <t>Tepelné čerpadlo OST 963 Zúbekova</t>
  </si>
  <si>
    <t xml:space="preserve"> Tepelné čerpadlo pre OST 963 Zúbekova</t>
  </si>
  <si>
    <t xml:space="preserve">výroba tepla z obnoviteľných zdrojov  </t>
  </si>
  <si>
    <t>Bratislava, Saratovska</t>
  </si>
  <si>
    <t>Solárne kolektory OST 975 Saratovska</t>
  </si>
  <si>
    <t xml:space="preserve"> Solárne kolektory pre OST 975 Saratovska</t>
  </si>
  <si>
    <t>Bratislava, Patronka</t>
  </si>
  <si>
    <t>Modernizácia rozšírenia HV pre oblasť Patrónka</t>
  </si>
  <si>
    <t>Modernizácia rozšírenia HV pre oblasť Patrónka - Zvýšenie účinosti systému CZT, zníženie emisií CO2.</t>
  </si>
  <si>
    <t>Výstavba OZE TpV fotovoltaika</t>
  </si>
  <si>
    <t xml:space="preserve">energetika, výroba energie z obnoviteľných zdrojov  </t>
  </si>
  <si>
    <t>Modernizácia zdroja TpV - KGJ, PK</t>
  </si>
  <si>
    <t>Zvýšenie energetickej účinnosti, zníženie emisií CO2.</t>
  </si>
  <si>
    <t>energetika, modernizácia výroby tepla a EE, zlepšenie energetickej efektívnosti</t>
  </si>
  <si>
    <t>Modernizácia časti zdroja Vh juh</t>
  </si>
  <si>
    <t>Náhrada za vyradený kotol Hk1 (r.2022), v rámci výroby tepla. Odber tepla para z OLO výroba EE a dodávka tepla vo forme HV do SCZT. Zníženie CO2.</t>
  </si>
  <si>
    <t xml:space="preserve">energetika, zlepšenie energetickej efektívnosti, modernizácia výroby tepla a EE, zníženie emisii </t>
  </si>
  <si>
    <t xml:space="preserve">Rozvoj SCZT východ - Akumulátor tepla </t>
  </si>
  <si>
    <t xml:space="preserve">Akumulácia tepla, možnosť optimalizácie výroby a odberu tepla a EE. Zvýšenie energetickej účinnosti, zníženie emisií CO2. </t>
  </si>
  <si>
    <t xml:space="preserve">Rozvoj SCZT západ - Akumulátor tepla </t>
  </si>
  <si>
    <t>Žilinská teplárenská, a.s.</t>
  </si>
  <si>
    <t>Žilina</t>
  </si>
  <si>
    <t>2023-2025</t>
  </si>
  <si>
    <t>Nový zdroj (ZP)</t>
  </si>
  <si>
    <t>Náhrada uhlia za zemný plyn. Plynové motory - výroba tepla pre horúcovodnú sieť ( HV) , výroba el. energie.   Pomer výroby e.e. k teplu do HV prostredníctvom plynových motorov bude 1:1.</t>
  </si>
  <si>
    <t>Energetika, zlepšenie energetickej efektívnosti okrem energetickej efektívnosti súvisiacej s výrobou energie pomocou tuhých fosílnych palív,</t>
  </si>
  <si>
    <t>neudržateľná cena tepla, pôvodný uhoľný zdroj neudržateľný svojím vplyvom na životné prostreddie</t>
  </si>
  <si>
    <t xml:space="preserve">zvýšenie cca o 8 EUR/MWH </t>
  </si>
  <si>
    <t>2024-2027</t>
  </si>
  <si>
    <t>Energetika, výroba a využívanie elektrickej energie z obnoviteľných zdrojov</t>
  </si>
  <si>
    <t>pri prevádzke iba TAP zdroja áno</t>
  </si>
  <si>
    <t>snížení skládkování, podpora cirkulární ekonomiky</t>
  </si>
  <si>
    <t>Vytesnenie pary III. etapa</t>
  </si>
  <si>
    <t>V dôsledku vytesnenia pary dôjde k zníženiu strát v rozvodoch, a zároveň, k zvýšeniu výroby elektriny.</t>
  </si>
  <si>
    <t>2022-2025</t>
  </si>
  <si>
    <t>Energetika, zlepšenia energetickej efektívnosti okrem energetickej efektívnosti súvisiacej s výrobou energie pomocou tuhých fosílnych palív</t>
  </si>
  <si>
    <t xml:space="preserve">parná časť 2030 časť kondenzát na konci životnosti </t>
  </si>
  <si>
    <t>rozsiahle nie</t>
  </si>
  <si>
    <t>zníženie strát o cca 12 000MWh/rok</t>
  </si>
  <si>
    <t>Martinská teplárenská, a.s.</t>
  </si>
  <si>
    <t>tepláreň, Martin</t>
  </si>
  <si>
    <t>Rekonštrukcia elektrostatického odlučovača pre zníženie emisií tuhých znečisťujúcich látok kotla K4.</t>
  </si>
  <si>
    <t>Jedná sa o rek. EO popolčeka kotla na spaľovanie drevnej štiepky (60MW). Zosúladenie s BAT. Príprava stavebného konania.</t>
  </si>
  <si>
    <t>výroba tepla</t>
  </si>
  <si>
    <t xml:space="preserve">Denitrifikácia kotla K4 </t>
  </si>
  <si>
    <t>Denitrifikácia kotla na spaľovanie drevnej štiepky (60MW). Zosúladenie s BAT. Vydané SP.</t>
  </si>
  <si>
    <t>mesto Martin</t>
  </si>
  <si>
    <t>Rekonštrukcia horúcovodov v meste Martin</t>
  </si>
  <si>
    <t>Pokračovanie v rekonštrukciách horúcovodov (napájač sídlisko Ľadoveň I.-V. etapa, sídlisko Podháj III.etapa aa ul. Golianova)</t>
  </si>
  <si>
    <t>modernizácia rozvodov tepla v sústave CZT Martin</t>
  </si>
  <si>
    <t>Zvolenská teplárenská a.s.</t>
  </si>
  <si>
    <t>Zvolen</t>
  </si>
  <si>
    <t>Rekonštrukcia rozvodov CZT - Sekier</t>
  </si>
  <si>
    <t>Rekonštrukcia samostatnej časti systému CZT - starých, opotrebovaných klasických izolovaných horúcovodných rozvodov v kanálovom prevevedení za predizolované potrubia v bezkanálovom uložení</t>
  </si>
  <si>
    <t>2022 - 2024</t>
  </si>
  <si>
    <t>áno - v prípade havárie v zimnom období hrozia rozsiahle materiálne škody na technických zariadeniach odberateľov tepla (zamrznutie sekundárnych rozvodov, škody v zásobovaných objektoch)</t>
  </si>
  <si>
    <t>Mierne zníženie</t>
  </si>
  <si>
    <t>-</t>
  </si>
  <si>
    <t>NIE</t>
  </si>
  <si>
    <t xml:space="preserve">Predpokladá sa mirne zníženie cien tepla </t>
  </si>
  <si>
    <t>Pokles výroby tepla z titulu lepšej účinnosti rozvodov</t>
  </si>
  <si>
    <t>VN sa mierne znížia</t>
  </si>
  <si>
    <t>Rekonštrukcia rozvodov CZT - Zlatý Potok</t>
  </si>
  <si>
    <t>áno - v prípade havárie v zimnom období hrozia rozsiahle spoločenské škody - na technických zariadeniach odberateľov tepla (zamrznutie sekundárnych rozvodov, škody v zásobovaných objektoch), hrozí aj priame ohrozenie životov, keďže odberateľom tepla je aj Nemocnica Zvolen</t>
  </si>
  <si>
    <t xml:space="preserve">zlepšenie energetickej efektívnosti </t>
  </si>
  <si>
    <t xml:space="preserve">nie </t>
  </si>
  <si>
    <t>zanedbateľné zvýšenie</t>
  </si>
  <si>
    <t>bez zmeny</t>
  </si>
  <si>
    <t>Mierne zvýšenie nákladov na opravy a udržiavanie</t>
  </si>
  <si>
    <t>výnosy z predaja elektrickej energie cca 1 339 703 €</t>
  </si>
  <si>
    <t xml:space="preserve">zvýšením celkovej účinnosti výroby dôjde k poklesu emisii vypúšťaných do ovzdušia </t>
  </si>
  <si>
    <t>Sušiareň biomasy</t>
  </si>
  <si>
    <t>Zvýšenie účinnosti výroby tepla a elektriny s využitím kondenzačného tepla z výstupu turbogenerátora</t>
  </si>
  <si>
    <t>umožňuje rozšírenie používaných zdrojov energie , napr. odpadnú biomasu (orezy okrasných drevín, viníc, zelenú hmotu z parkov a záhrad, a pod. )</t>
  </si>
  <si>
    <t>Akumulátor tepla pre horúcovod</t>
  </si>
  <si>
    <t>Výstavba akumulačnej nádrže pre horúcovodný systém SCZT - dosiahnutie úspory v ekonomickom využití zdrojov tepla optimalizáciou radenia kotlov v teplotných špičkách.</t>
  </si>
  <si>
    <t>Trnavská teplárenská, a.s.</t>
  </si>
  <si>
    <t>Trnava</t>
  </si>
  <si>
    <t>Fotovoltické zariadenie TAT a.s. do 100 kW</t>
  </si>
  <si>
    <t>Technológia fotovoltických panelov umožní výrobu elektriny pre vlastnú potrebu ročnom objeme cca. 100 MWh a úsporu na nákupe elektriny 15 000 EUR/rok</t>
  </si>
  <si>
    <t>2021-2022</t>
  </si>
  <si>
    <t xml:space="preserve">Nie </t>
  </si>
  <si>
    <t>ÁNO</t>
  </si>
  <si>
    <t>Rekonštrukcia potrubia (výmena izolácie)</t>
  </si>
  <si>
    <t>Rekonštrukcia potrubia v zmysle výmeny izolácie (degradácia, nedostatočná hrúbka pôvodnej izolácie pri výstavbe a pod.) môže znamenať úsporu na tepelných stratách do cca. 10 000 MWh nakúpeného tepla za rok.</t>
  </si>
  <si>
    <t>Energetika, distribúcia tepla</t>
  </si>
  <si>
    <t>ročná úspora na nižššom nákupe tepla v dôsledku nižšších strát 28 000, ročný odpis 9 000 €</t>
  </si>
  <si>
    <t>Obnova záložnej plynovej kotolne: 3x HV kotol 22 MW, 1x HV kotol 12 MW</t>
  </si>
  <si>
    <t>Obnova dožitej plynovej kotolne, ktorá slúži ako záložný zdroj pre prípad výpadku JE Jaslovské Bohunice</t>
  </si>
  <si>
    <t>Energetika, výroba tepla</t>
  </si>
  <si>
    <t xml:space="preserve">Áno. V prípade nerealizácie príde Trnava o záložný zdroj. Tento je výslovne vyžadovaný v Energetickej koncepcii mesta </t>
  </si>
  <si>
    <t>ročná úspora na nižššom nákupe plynu v dôsledku zvýšenia účinnosti nových kotlov z 82% na 93,1%, ročný odpis 30 000 €</t>
  </si>
  <si>
    <t>INVESTÍCIE POD 1 MIL EUR NIE JE POTREBNÉ UVÁDZAŤ</t>
  </si>
  <si>
    <t>Poprosíme o vyplnenie po vzore Košíc a Žiliny</t>
  </si>
  <si>
    <t>OK - skontrolovať znamienka (rast/pokes emisií a nákladov po realizácii projektu)</t>
  </si>
  <si>
    <t>OK.</t>
  </si>
  <si>
    <t>Je stlpec AC sumou úspor a odpisov zo stlpca AD? (19000=28000-9000?), alebo je to len zhoda okolností</t>
  </si>
  <si>
    <t>Je možné kvanitifikovať ročnú úsporu nákupu plynu (keď nie v eurách, tak v m3). Poprosíme o kontrolu znamienka v stlpci AC</t>
  </si>
  <si>
    <t>KOMENTÁR MH</t>
  </si>
  <si>
    <t>Nie je potrebné vypĺňať</t>
  </si>
  <si>
    <t>jestvujúca turbína je na konci životnosti</t>
  </si>
  <si>
    <t>Predpokladá sa mirne zníženie cien tepla ,zvýši sa výroba el.energie</t>
  </si>
  <si>
    <t xml:space="preserve">bez výraznej zmeny </t>
  </si>
  <si>
    <t>efektívnejšie využitie zdroja</t>
  </si>
  <si>
    <t>Pokles výroby tepla z titulu lepšej účinnosti rozvodo</t>
  </si>
  <si>
    <t>mierne zníženie</t>
  </si>
  <si>
    <t>zvýšenie spľahlivosti dodávky tepla</t>
  </si>
  <si>
    <t>2027-2030</t>
  </si>
  <si>
    <t>zvýšenie spolahlivosti dodávky</t>
  </si>
  <si>
    <t>zníženie strát o cca 4000MWh/rok</t>
  </si>
  <si>
    <t>zvýšenie účinnosti zdroja</t>
  </si>
  <si>
    <t>ano</t>
  </si>
  <si>
    <t>výroba el.z obnoviteľného zdroja</t>
  </si>
  <si>
    <t xml:space="preserve">predpokladá sa mirne zníženie cien tepla </t>
  </si>
  <si>
    <t>zníženie strát o cca 3000MWh/r</t>
  </si>
  <si>
    <t>zvýšenie spoľahlivosti dodávky tepla odberateľom</t>
  </si>
  <si>
    <t xml:space="preserve">Prebieha výber dodávateľa </t>
  </si>
  <si>
    <t>Už vo výstavbe</t>
  </si>
  <si>
    <t>2030-2035</t>
  </si>
  <si>
    <t>Udržanie ceny tepla možné mierne zníženie.</t>
  </si>
  <si>
    <t>Minimalizivanie nákladov na opravy</t>
  </si>
  <si>
    <t>Zníženie doplňovania systému.</t>
  </si>
  <si>
    <r>
      <t xml:space="preserve">OK - skontrolovať znamienka (rast/pokes emisií a nákladov po realizácii projektu) + </t>
    </r>
    <r>
      <rPr>
        <b/>
        <sz val="11"/>
        <rFont val="Calibri"/>
        <family val="2"/>
        <scheme val="minor"/>
      </rPr>
      <t>Poprosíme o odhad nákladov na "obnovu" investície po 11 rokoch</t>
    </r>
  </si>
  <si>
    <t>Po vylúčení uhlia ako paliva z mixu PZE sa nepredpokladá úspora pretože biomsa a ZPN sú považované za zdroje energie bez obsahu síry</t>
  </si>
  <si>
    <t xml:space="preserve">Predpokladá sa mierne zníženie cien tepla </t>
  </si>
  <si>
    <t>Turbogenerátor 7,8 MW</t>
  </si>
  <si>
    <t>Výstavba turbogenerátora cca 7,8 MW - vysokoúčinná výroba elektriny a tepla</t>
  </si>
  <si>
    <t xml:space="preserve">Zvýšenie emisií NOx je odpovedajúce zvýšeniu výroby tepla premeneného v režime VÚKVET (účinnosť 75 %) na elektrinu t.j. o cca 35 % </t>
  </si>
  <si>
    <t>zanedbateľné zvýšenie - výroby z biomasy - sulphur free</t>
  </si>
  <si>
    <t>úspora CO2</t>
  </si>
  <si>
    <t xml:space="preserve">zanedbateľné zvýšenie súvisiace z vyššou výrobou elektriny </t>
  </si>
  <si>
    <t>Možnosť využívania menej hodnotných, lacnejších palív  (kalov, pilín) s vyššou vlhkosťou.</t>
  </si>
  <si>
    <t>Intenzifikácia výroby elektriny v režime VÚKVET v čase špičiek</t>
  </si>
  <si>
    <r>
      <t xml:space="preserve">OK - </t>
    </r>
    <r>
      <rPr>
        <b/>
        <sz val="11"/>
        <rFont val="Calibri"/>
        <family val="2"/>
        <scheme val="minor"/>
      </rPr>
      <t>je kumulatívna cena zmien tepla pre všetkých odberateľov  3,2 mil. EUR na rok (naše výpočty - 8 eur MWH*ročná produkcia ZT na úrovni ca 400 tis. MWH)?</t>
    </r>
  </si>
  <si>
    <t>Je jediným benefitom zámeru zabrániť haváriám?                          Odpoveď:Hlavný dôvod je eliminácia rizika z dôvodu nedodávok resp. výpadkov dodávky tepla pre obyvateľov v zimnou období. Ďalší benefit je zníženie množstva emisií o približne do 1%.</t>
  </si>
  <si>
    <r>
      <rPr>
        <b/>
        <sz val="11"/>
        <rFont val="Calibri"/>
        <family val="2"/>
        <scheme val="minor"/>
      </rPr>
      <t xml:space="preserve">Mierne zníženie </t>
    </r>
    <r>
      <rPr>
        <sz val="11"/>
        <rFont val="Calibri"/>
        <family val="2"/>
        <scheme val="minor"/>
      </rPr>
      <t xml:space="preserve">spôsobené predpokladanou úsporou strát pri rozvode tepla do 1,0 % z celkovej sučasnej dodávky tepla   </t>
    </r>
  </si>
  <si>
    <t>Je jediným benefitom zámeru zabrániť haváriám?                        Odpoveď:Hlavný dôvod je eliminácia rizika z dôvodu nedodávok resp. výpadkov dodávky tepla pre obyvateľov v zimnou období. Ďalší benefit je zníženie množstva emisií o približne do 1%.</t>
  </si>
  <si>
    <r>
      <t xml:space="preserve">Skutočne je možné za investíciu 5 mil. možné získať 1,34 mil. Eur ročne na predaji elektriny bez iných dodatočných nákladov (ročný výnos 26%)?                                             Odpoveď: Aktuálna hodnota prínosu projektu je </t>
    </r>
    <r>
      <rPr>
        <b/>
        <sz val="11"/>
        <rFont val="Calibri"/>
        <family val="2"/>
        <scheme val="minor"/>
      </rPr>
      <t>1,03</t>
    </r>
    <r>
      <rPr>
        <sz val="11"/>
        <rFont val="Calibri"/>
        <family val="2"/>
        <scheme val="minor"/>
      </rPr>
      <t xml:space="preserve"> mil. EUR/rok. Pri hodnotení projektu TG ako samostatného riešenia,  je projekt ekonomicky veľmi efektívny, kedže investičné náročná súčasť zdroja KVET "parná výhrevňa" je už realizovaná. Cieľom projektu "Rekonštrukcie parnej výhrevne na zdroj KVET", je zvýšenie parametrov pary a doplnenie o TG. Predpokladaná výroba cca 30 000 MWh/rok pri uvažovanej pevnej výkupnej cene elektriny z OZE 74,30 €/MWh zabezpečí tržby cca 2,23 mil. EUR/rok, pričom zvýšené nákladov na palivo (DŠ) činí 0,7 mil. EUR/rok. Ostatné prevádzkové náklady tvoria cca 0,5 mil. EUR/rok. Produkovaný zisk umožní udržať konkurenčnú cenu tepla, ináč by sa cena tepla musela zvýšiť, to by ohrozilo konkurencieschopnosť ZvT, mohlo by to viesť k odpájaniu odberateľov od SCZT.  Investičný zámer je výsledkom procesu iniciovaného manažmentom ZvT ako výber najlepšieho technickéo riešenia zo Štúdie uskutočniteľnosti (FS).  </t>
    </r>
  </si>
  <si>
    <t>Z poskytnutých údajov nie sú zrejmé benefity investičného zámeru. Poprosíme o ich identifikáciu, prípadne numerické vyplnenie zmeny emisií a finančných benefitov.                 Odpoved: Zariadenie umožní nahradiť výrobu tepla počas výkonových špičiek na báze drahšieho ZPN výrobou na zdroji KVET s lacnejších DŠ a bez nákladov na emisné povolenky. Predpokladaná úspora CO2 je 3800 ton/rok.</t>
  </si>
  <si>
    <t>Multipalivový kotol  - spaľovanie biomasy a TAP</t>
  </si>
  <si>
    <t>Náhrada uhlia za uhlíkovo neutrálne palivo. Kotol na spaľovanie biomasy a TAP bude pripojený na jestvujúce rozvody hlavného výrobného bloku ŽT, a.s..Vybudovaním kotla na spaľovanie TAP sa zniži  závislosť tepelného zdroja na fosílnom palive, zníženie spotreby prírodných zdrojov, diverzifikácia palivovej základne.</t>
  </si>
  <si>
    <r>
      <t xml:space="preserve">Z poskytnutých údajov nie sú zrejmé benefity investičného zámeru. Poprosíme o ich identifikáciu, prípadne numerické vyplnenie zmeny emisií a finančných benefitov.        Odpoveď: Realizácia zámeru umožní využívanie menej hodnotných, </t>
    </r>
    <r>
      <rPr>
        <b/>
        <strike/>
        <sz val="11"/>
        <rFont val="Calibri"/>
        <family val="2"/>
        <scheme val="minor"/>
      </rPr>
      <t>lacnejších</t>
    </r>
    <r>
      <rPr>
        <strike/>
        <sz val="11"/>
        <rFont val="Calibri"/>
        <family val="2"/>
        <scheme val="minor"/>
      </rPr>
      <t xml:space="preserve"> palív  (pilín, kalov, kôry...) s vyššou vlhkosťou.</t>
    </r>
  </si>
  <si>
    <r>
      <t xml:space="preserve">Modernizácia rozšírenia HV pre oblasť Patrónka - Zvýšenie účinosti systému CZT, </t>
    </r>
    <r>
      <rPr>
        <sz val="11"/>
        <color rgb="FFFF0000"/>
        <rFont val="Calibri"/>
        <family val="2"/>
        <charset val="238"/>
        <scheme val="minor"/>
      </rPr>
      <t>zníženie emisií CO2</t>
    </r>
    <r>
      <rPr>
        <sz val="11"/>
        <rFont val="Calibri"/>
        <family val="2"/>
        <scheme val="minor"/>
      </rPr>
      <t>.</t>
    </r>
  </si>
  <si>
    <r>
      <t xml:space="preserve">Zvýšenie energetickej účinnosti, </t>
    </r>
    <r>
      <rPr>
        <sz val="11"/>
        <color rgb="FFFF0000"/>
        <rFont val="Calibri"/>
        <family val="2"/>
        <charset val="238"/>
        <scheme val="minor"/>
      </rPr>
      <t>zníženie emisií CO2</t>
    </r>
    <r>
      <rPr>
        <sz val="11"/>
        <rFont val="Calibri"/>
        <family val="2"/>
        <scheme val="minor"/>
      </rPr>
      <t>.</t>
    </r>
  </si>
  <si>
    <r>
      <t xml:space="preserve">Modernizácia zdroja Tp západ - Zvýšenie energetickej účinnosti, </t>
    </r>
    <r>
      <rPr>
        <sz val="11"/>
        <rFont val="Calibri"/>
        <family val="2"/>
        <charset val="238"/>
        <scheme val="minor"/>
      </rPr>
      <t>zníženie emisií CO2</t>
    </r>
    <r>
      <rPr>
        <sz val="11"/>
        <rFont val="Calibri"/>
        <family val="2"/>
        <scheme val="minor"/>
      </rPr>
      <t>, rozšírenie kombinovanej výroby tepla.</t>
    </r>
  </si>
  <si>
    <r>
      <t xml:space="preserve">Akumulácia tepla, možnosť optimalizácie výroby a odberu tepla a EE. Zvýšenie energetickej účinnosti, </t>
    </r>
    <r>
      <rPr>
        <sz val="11"/>
        <color rgb="FFFF0000"/>
        <rFont val="Calibri"/>
        <family val="2"/>
        <charset val="238"/>
        <scheme val="minor"/>
      </rPr>
      <t>zníženie emisií CO2</t>
    </r>
    <r>
      <rPr>
        <sz val="11"/>
        <rFont val="Calibri"/>
        <family val="2"/>
        <scheme val="minor"/>
      </rPr>
      <t xml:space="preserve">. </t>
    </r>
  </si>
  <si>
    <t>Rok</t>
  </si>
  <si>
    <t>Investície</t>
  </si>
  <si>
    <t>Diskontná sadzba</t>
  </si>
  <si>
    <t>Diskontná sadzba pre hospodárstvo SR je povinná diskontná sadzba pre finančnú analýzu na úrovni 4 % a pre ekonomickú analýzu 5 %.</t>
  </si>
  <si>
    <t>Rámec na hodnotenie verejných investičných projektov v SR</t>
  </si>
  <si>
    <t>Zdroj</t>
  </si>
  <si>
    <t xml:space="preserve">Sociálne diskontovanie a výpočet ekonomických ukazovateľov výkonnosti </t>
  </si>
  <si>
    <t>Sociálna diskontná sadzba, ktorá sa má použiť v ekonomickej analýze všetkých environmentálnych  investičných projektov, a ktorá predstavuje reálnu sociálnu diskontnú sadzbu, je 5,0%. Stavia na dlhodobom  raste reálneho hrubého domáceho produktu a odporúča ju Európska komisia. Akákoľvek použitá diskontná sadzba iná ako 5 % si vyžaduje dôkladné vysvetlenie.</t>
  </si>
  <si>
    <t>Príručka k analýze nákladov a prínosov environmentálnych projektov</t>
  </si>
  <si>
    <t>Spoločenské náklady jednej tony odpadových plynov v eur (2010)</t>
  </si>
  <si>
    <t>SO2</t>
  </si>
  <si>
    <t>PM2,5</t>
  </si>
  <si>
    <t>Mimo mesta</t>
  </si>
  <si>
    <t>Okolie mesta</t>
  </si>
  <si>
    <t>Mesto</t>
  </si>
  <si>
    <t>NMVOC</t>
  </si>
  <si>
    <t>NOx</t>
  </si>
  <si>
    <t xml:space="preserve">Rámec na hodnotenie verejných investičných 
projektov v SR
</t>
  </si>
  <si>
    <t>Patrí medzi indikátori ekonomickej návratnosti. Vyjadruje pomer medzi diskontovanými ekonomickými prínosmi a nákladmi.</t>
  </si>
  <si>
    <t>Prechod na obnoviteľné zdroje energie</t>
  </si>
  <si>
    <t>Čistá současná hodnota (Net Present Value, skr. NPV)</t>
  </si>
  <si>
    <t>Pomer prínosov k nákladom (Benefits to Costs Ratio, skr. BCR)</t>
  </si>
  <si>
    <t>BCR</t>
  </si>
  <si>
    <t>BCR podľa predpokladanej životnosť novej investície</t>
  </si>
  <si>
    <t>Skleníkové plyny iné ako CO2 sú prepočítané na CO2e vynásobením množstva emisií konkrétneho skleníkového plynu ekvivalentným faktorom GWP. Napr. ak GWP pre CO2 je 1, GWP pre CH4 je 34 a pre N2O je 298, znamená to že ich dopad na klímu je 34 resp. 298 krát väčší ako dopad toho istého množstva emisií CO2</t>
  </si>
  <si>
    <t>Ukazovateľ používaný pre hodnotenie investícií. Vyjadruje koľko finančných prostriedkov prinesie daná investícia počas zvolenej doby životnosti.</t>
  </si>
  <si>
    <t>Sociálna diskontná sadzba</t>
  </si>
  <si>
    <t>Oxid uhlicity</t>
  </si>
  <si>
    <t>CO2</t>
  </si>
  <si>
    <t>Methan</t>
  </si>
  <si>
    <t>CH4</t>
  </si>
  <si>
    <t>Oxid dusny</t>
  </si>
  <si>
    <t>N20</t>
  </si>
  <si>
    <t>Rozdelené na sklenníkové plyny a emisie podľa Príručka k analýze nákladov a prínosov environmentálnych projektov, kapitola 2.3</t>
  </si>
  <si>
    <t xml:space="preserve"> Príručka k analýze nákladov a prínosov environmentálnych projektov</t>
  </si>
  <si>
    <t>Základ pre výpočet jednotkových nákladov emisií CO2ekv</t>
  </si>
  <si>
    <t>Vysoký</t>
  </si>
  <si>
    <t>Stredný</t>
  </si>
  <si>
    <t>Nízky</t>
  </si>
  <si>
    <t>Scenár</t>
  </si>
  <si>
    <t>Hodnota 2010
EUR na tonu emisií CO2ek</t>
  </si>
  <si>
    <t>Ročný prírastok 2011-2030EUR 
na tonu emisií CO2ekv</t>
  </si>
  <si>
    <t>€/tonu emisii</t>
  </si>
  <si>
    <t>Ekvivalent emisií (CO2e) použitie Potenciálov globálneho otepľovania ((Global Warming Potentials, skr. GWP)</t>
  </si>
  <si>
    <t>Znižovanie emisií skleníkových plynov a zlepšovanie kvality ovzdušia</t>
  </si>
  <si>
    <t>Spoločenské náklady jednej tony odpadových plynov v eur v 2020 - dopočet</t>
  </si>
  <si>
    <t xml:space="preserve">*Tieňové ceny znečistenia ovzdušia by sa mali upraviť vzhľadom na budúci rast HDP na obyvateľa. Zdroj:  Príručka k analýze nákladov a prínosov environmentálnych projektov </t>
  </si>
  <si>
    <t>Komunálny odpad</t>
  </si>
  <si>
    <t>Priemerné úspory pri energetickom využití odpadov oproti úprave (v eur/ton)</t>
  </si>
  <si>
    <t>Typ</t>
  </si>
  <si>
    <t>Zdroje</t>
  </si>
  <si>
    <t>Náklady</t>
  </si>
  <si>
    <t>Obnova energie a materiálov</t>
  </si>
  <si>
    <t>Doprava</t>
  </si>
  <si>
    <t>Externality</t>
  </si>
  <si>
    <t>Emisie skleníkových plynov a znečisťujúce látky</t>
  </si>
  <si>
    <t>Diskomfort</t>
  </si>
  <si>
    <t>Zaberanie územia</t>
  </si>
  <si>
    <t>Priesaky</t>
  </si>
  <si>
    <t>Spolu</t>
  </si>
  <si>
    <t xml:space="preserve">Čo s bratislavským odpadom?
Analýza nákladov a prínosov výstavby tretieho kotla 
v zariadení na energetické využitie odpadov OLO
</t>
  </si>
  <si>
    <t>https://www.rrz.sk/hodnotenie-navrhu-rozpoctu-verejnej-spravy-na-roky-2021-az-2023/</t>
  </si>
  <si>
    <t>súbor Odpovede MFSR</t>
  </si>
  <si>
    <t>Roky</t>
  </si>
  <si>
    <t>SK bezodplatné</t>
  </si>
  <si>
    <t>SK aukčný podiel 
(objem 
pridelených EUA)</t>
  </si>
  <si>
    <t>Prevod % kvót do 
modernizačného 
fondu</t>
  </si>
  <si>
    <t>Prevod do MSR</t>
  </si>
  <si>
    <t>SK aukčný podiel krátený o prevody</t>
  </si>
  <si>
    <t>Date</t>
  </si>
  <si>
    <t>Price</t>
  </si>
  <si>
    <t>Carbon Emissions Futures Historical Prices - Investing.com</t>
  </si>
  <si>
    <t>Carbon Emissions Futures Historical Data</t>
  </si>
  <si>
    <t>GWP</t>
  </si>
  <si>
    <t>Predpoklady o alokácií emisných povoleniek pre Slovensko</t>
  </si>
  <si>
    <t>Odhad cena</t>
  </si>
  <si>
    <t>odvod do Národného jadrového fondu</t>
  </si>
  <si>
    <t>cena systémových služieb</t>
  </si>
  <si>
    <t>tarifa za prevádzkovanie systému</t>
  </si>
  <si>
    <t>tarifa za straty</t>
  </si>
  <si>
    <t>bez DPH</t>
  </si>
  <si>
    <t>s DPH</t>
  </si>
  <si>
    <t>https://www.batas.sk/wp-content/uploads/2021/02/Integrovany-cennik-za-dodavku-elektriny-pre-domacnosti-platny-od-1.1.2021.pdf</t>
  </si>
  <si>
    <t>Cena elektriny</t>
  </si>
  <si>
    <t>Cena elektriny v analýze sa odvodzuje od ročnej ceny na PXE trhu pre Slovensko, aktuálnej v dobe prípravy analýzy, v €/MWh. Táto cena sa vynásobí 1,128 a následne sa k nej pripočítajú:
a) náklady na distribúciu,
b) odvod do Národného jadrového fondu,
c) cena systémových služieb,
d) tarifa za prevádzkovanie systému,
e) tarifa za straty</t>
  </si>
  <si>
    <t>Výpočet ceny energie Sadzba DD2</t>
  </si>
  <si>
    <t>Priemerná cena elektriny na burze PXE Praha | Úrad pre reguláciu sieťových odvetví (gov.sk)</t>
  </si>
  <si>
    <t>€/MWh</t>
  </si>
  <si>
    <t>Aritmetický priemer denných cien za obdobie  od 1.1.2021 do 30.6.2021</t>
  </si>
  <si>
    <t>Cena TOTAL</t>
  </si>
  <si>
    <t xml:space="preserve"> €/mes</t>
  </si>
  <si>
    <t>Pevná mesačná zložka tarify za jedno odberné miesto</t>
  </si>
  <si>
    <t>náklady na distribúciu (variabilná zložka)</t>
  </si>
  <si>
    <t>https://www.teplarenzilina.sk/index.php?preview=1&amp;option=com_dropfiles&amp;format=&amp;task=frontfile.download&amp;catid=180&amp;id=433&amp;Itemid=1000000000000</t>
  </si>
  <si>
    <t>Teplo a EE dodané odberateľom v rokoch 2014 až 2019 v MWh - Žilinská teplárenská</t>
  </si>
  <si>
    <t>Dodávka EE (MWh)</t>
  </si>
  <si>
    <t>Predaj tepla (MWh)</t>
  </si>
  <si>
    <t>Zvolenská teplárenská</t>
  </si>
  <si>
    <t>http://www.zvtp.sk/emisne_protokoly.xhtml</t>
  </si>
  <si>
    <t>SO2r</t>
  </si>
  <si>
    <t>NOxr</t>
  </si>
  <si>
    <t>kotol 1</t>
  </si>
  <si>
    <t>rok 2018</t>
  </si>
  <si>
    <t>Cor</t>
  </si>
  <si>
    <t>TZLr</t>
  </si>
  <si>
    <t>O2</t>
  </si>
  <si>
    <t>kotol 2</t>
  </si>
  <si>
    <t>Kotol/Veličina</t>
  </si>
  <si>
    <t>Emisie - ostatné skleníkové plyny látky znečisťujúce ovzdušie</t>
  </si>
  <si>
    <t>Emisie - C02 skleníkové plyny</t>
  </si>
  <si>
    <t>2024-2029</t>
  </si>
  <si>
    <t>neudržateľná cena tepla, pôvodný uhoľný zdroj neudržateľný svojím vplyvom na životné prostredie</t>
  </si>
  <si>
    <t>zníženie strát o cca 5 553,6 MWh/rok</t>
  </si>
  <si>
    <t>4650 domacností</t>
  </si>
  <si>
    <t>Pokles výroby tepla z titulu lepšej účinnosti rozvodov, zníženie strát v rozvodoch o cca 1% (100 MWh/rok) a ďalšia úspora na úniku teplej vody netesnosťami (200 MWh/rok)</t>
  </si>
  <si>
    <t>_ZV</t>
  </si>
  <si>
    <t>skratka</t>
  </si>
  <si>
    <t>Hroziace spoločenské škody</t>
  </si>
  <si>
    <t>Predpokladaný koniec životnosti aktuálnej produkčnej kapacity</t>
  </si>
  <si>
    <t>Začiatok realizácie projektu</t>
  </si>
  <si>
    <t>Priorita výpočet</t>
  </si>
  <si>
    <t>_ZA</t>
  </si>
  <si>
    <t>_KE</t>
  </si>
  <si>
    <t>_BA</t>
  </si>
  <si>
    <t>_MT</t>
  </si>
  <si>
    <t>_TT</t>
  </si>
  <si>
    <t>Typ projektu</t>
  </si>
  <si>
    <t>Rozvody</t>
  </si>
  <si>
    <t>Zmena výrobných a prevádzkových nákladov po realizácii projektu</t>
  </si>
  <si>
    <t>NPV</t>
  </si>
  <si>
    <t>ROKY</t>
  </si>
  <si>
    <t>KUMULATIVY</t>
  </si>
  <si>
    <t>FINAL</t>
  </si>
  <si>
    <t>Kumulativy</t>
  </si>
  <si>
    <t>aktuálne nevstupuje do výpočtov ale je možné použitie pri výpočtoch v budúcnosti</t>
  </si>
  <si>
    <t>Úpravy vstupných dát/manuálny zásah</t>
  </si>
  <si>
    <t>Vstupné data/neprevzorcované, nakopírované</t>
  </si>
  <si>
    <t>Priorita</t>
  </si>
  <si>
    <t>Ročná kumulatívna zmena cien pre odberateľov</t>
  </si>
  <si>
    <t xml:space="preserve">Zmena nákladov na opravy, odstávky a pod (EUR/rok) </t>
  </si>
  <si>
    <t xml:space="preserve">pokles záporné číslo (úspora pre teplárne), nárast (dodatočné výdavky pre teplárne) kladné </t>
  </si>
  <si>
    <t>pokles cien (úspora pre odberateľov) záporné číslo, nárast (dodatočné náklady pre odberateľov) kladné</t>
  </si>
  <si>
    <t>Dopady investície na ceny</t>
  </si>
  <si>
    <t>Dopady na životné prostredie (tony/rok)</t>
  </si>
  <si>
    <t>pokles emisií záporné číslo, nárast kladné</t>
  </si>
  <si>
    <t>Ročná kumulatívna zmena cien pre odberateľov (EUR/rok)</t>
  </si>
  <si>
    <t>nárast spotreby komunálneho odpadu kladné číslo, pokles záporné</t>
  </si>
  <si>
    <t>Dopady investície na ceny tepla</t>
  </si>
  <si>
    <t>Iné predpokladané dopady na cash-flow  (EUR/rok)</t>
  </si>
  <si>
    <t>Iné predpokladané dopady na cash-flow (EUR/rok)</t>
  </si>
  <si>
    <t>PRAVIDLÁ</t>
  </si>
  <si>
    <t>Typ investície</t>
  </si>
  <si>
    <t>Finančné dopady investície</t>
  </si>
  <si>
    <t>Rozvody - vytesnenie pary</t>
  </si>
  <si>
    <t>eliminácia rizika z dôvodu nedodávok resp. výpadkov dodávky tepla pre obyvateľov v zimnou období</t>
  </si>
  <si>
    <t xml:space="preserve">Prognóza vývoja rastu HDP v Slovenskej republike </t>
  </si>
  <si>
    <t>https://www.opii.gov.sk/metodicke-dokumenty/prirucka-cba</t>
  </si>
  <si>
    <t>https://appsso.eurostat.ec.europa.eu/nui/submitViewTableAction.do</t>
  </si>
  <si>
    <t>Gross domestic product at market prices</t>
  </si>
  <si>
    <t>4 (1)</t>
  </si>
  <si>
    <t>2023-2024</t>
  </si>
  <si>
    <t>2025-2027</t>
  </si>
  <si>
    <t>Rekonštrukcia záložného zdroja tepla: 2x HV kotol 21,5 MWt, 1x HV kotol 12 MWt, súhrnný výkon 55 MWt</t>
  </si>
  <si>
    <r>
      <t xml:space="preserve">pokles záporné číslo (úspora pre teplárne), nárast (dodatočné výdavky pre teplárne) kladné - </t>
    </r>
    <r>
      <rPr>
        <sz val="11"/>
        <color rgb="FFFF0000"/>
        <rFont val="Segoe UI Semilight"/>
        <family val="2"/>
        <charset val="238"/>
      </rPr>
      <t>nezahŕňa náklady na opravy/odstávky; nepočítať odpisy</t>
    </r>
  </si>
  <si>
    <r>
      <t xml:space="preserve">nové tržby alebo úspory pre teplárne (kladné číslo); nové náklady pre teplárne (záporné číslo) - </t>
    </r>
    <r>
      <rPr>
        <sz val="11"/>
        <color rgb="FFFF0000"/>
        <rFont val="Segoe UI Semilight"/>
        <family val="2"/>
        <charset val="238"/>
      </rPr>
      <t>zohľadňujú sa len budúce peňažné toky. Odpisy, rezervy a iné účtovné položky nekorešpondujúce s reálnym peňazným tokom sa nezohľadňujú.</t>
    </r>
  </si>
  <si>
    <t>Dekarbonizácia/OZE</t>
  </si>
  <si>
    <t>Ekologizácia SCZT - inštalácia tepelného čerp.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</si>
</sst>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00"/>
    <numFmt numFmtId="166" formatCode="#,##0.0000"/>
  </numFmts>
  <fonts count="37" x14ac:knownFonts="1">
    <font>
      <sz val="11"/>
      <color theme="1"/>
      <name val="Calibri"/>
      <family val="2"/>
      <scheme val="minor"/>
    </font>
    <font>
      <sz val="11"/>
      <color theme="1"/>
      <name val="Segoe UI Semilight"/>
      <family val="2"/>
      <charset val="238"/>
    </font>
    <font>
      <sz val="11"/>
      <color theme="1"/>
      <name val="Calibri"/>
      <family val="2"/>
      <charset val="238"/>
      <scheme val="minor"/>
    </font>
    <font>
      <sz val="11"/>
      <color theme="1"/>
      <name val="Calibri"/>
      <family val="2"/>
      <charset val="238"/>
      <scheme val="minor"/>
    </font>
    <font>
      <sz val="11"/>
      <name val="Calibri"/>
      <family val="2"/>
      <scheme val="minor"/>
    </font>
    <font>
      <b/>
      <sz val="9"/>
      <color indexed="81"/>
      <name val="Segoe UI"/>
      <family val="2"/>
      <charset val="238"/>
    </font>
    <font>
      <sz val="9"/>
      <color indexed="81"/>
      <name val="Segoe UI"/>
      <family val="2"/>
      <charset val="238"/>
    </font>
    <font>
      <sz val="9"/>
      <name val="Calibri"/>
      <family val="2"/>
      <scheme val="minor"/>
    </font>
    <font>
      <b/>
      <sz val="11"/>
      <name val="Calibri"/>
      <family val="2"/>
      <scheme val="minor"/>
    </font>
    <font>
      <b/>
      <sz val="14"/>
      <name val="Calibri"/>
      <family val="2"/>
      <scheme val="minor"/>
    </font>
    <font>
      <b/>
      <sz val="20"/>
      <name val="Calibri"/>
      <family val="2"/>
      <scheme val="minor"/>
    </font>
    <font>
      <b/>
      <strike/>
      <sz val="11"/>
      <name val="Calibri"/>
      <family val="2"/>
      <scheme val="minor"/>
    </font>
    <font>
      <strike/>
      <sz val="11"/>
      <name val="Calibri"/>
      <family val="2"/>
      <scheme val="minor"/>
    </font>
    <font>
      <sz val="11"/>
      <color rgb="FFFF0000"/>
      <name val="Calibri"/>
      <family val="2"/>
      <charset val="238"/>
      <scheme val="minor"/>
    </font>
    <font>
      <b/>
      <sz val="11"/>
      <color rgb="FFFF0000"/>
      <name val="Calibri"/>
      <family val="2"/>
      <charset val="238"/>
      <scheme val="minor"/>
    </font>
    <font>
      <sz val="11"/>
      <name val="Calibri"/>
      <family val="2"/>
      <charset val="238"/>
      <scheme val="minor"/>
    </font>
    <font>
      <sz val="11"/>
      <color theme="1"/>
      <name val="Calibri"/>
      <family val="2"/>
      <scheme val="minor"/>
    </font>
    <font>
      <u/>
      <sz val="11"/>
      <color theme="10"/>
      <name val="Calibri"/>
      <family val="2"/>
      <scheme val="minor"/>
    </font>
    <font>
      <sz val="11"/>
      <name val="Arial"/>
      <family val="2"/>
      <charset val="238"/>
    </font>
    <font>
      <sz val="11"/>
      <color rgb="FFFF0000"/>
      <name val="Segoe UI Semilight"/>
      <family val="2"/>
      <charset val="238"/>
    </font>
    <font>
      <b/>
      <sz val="11"/>
      <color theme="1"/>
      <name val="Segoe UI Semilight"/>
      <family val="2"/>
      <charset val="238"/>
    </font>
    <font>
      <sz val="11"/>
      <name val="Segoe UI Semilight"/>
      <family val="2"/>
      <charset val="238"/>
    </font>
    <font>
      <b/>
      <sz val="11"/>
      <name val="Segoe UI Semilight"/>
      <family val="2"/>
      <charset val="238"/>
    </font>
    <font>
      <sz val="8"/>
      <color theme="1"/>
      <name val="Segoe UI Semilight"/>
      <family val="2"/>
      <charset val="238"/>
    </font>
    <font>
      <u/>
      <sz val="11"/>
      <color theme="10"/>
      <name val="Segoe UI Semilight"/>
      <family val="2"/>
      <charset val="238"/>
    </font>
    <font>
      <sz val="9.9"/>
      <color rgb="FF13171A"/>
      <name val="Segoe UI Semilight"/>
      <family val="2"/>
      <charset val="238"/>
    </font>
    <font>
      <sz val="9"/>
      <color theme="1"/>
      <name val="Segoe UI Semilight"/>
      <family val="2"/>
      <charset val="238"/>
    </font>
    <font>
      <sz val="5"/>
      <color rgb="FF000000"/>
      <name val="Segoe UI Semilight"/>
      <family val="2"/>
      <charset val="238"/>
    </font>
    <font>
      <b/>
      <sz val="9"/>
      <color theme="1"/>
      <name val="Segoe UI Semilight"/>
      <family val="2"/>
      <charset val="238"/>
    </font>
    <font>
      <u/>
      <sz val="8"/>
      <color theme="10"/>
      <name val="Segoe UI Semilight"/>
      <family val="2"/>
      <charset val="238"/>
    </font>
    <font>
      <sz val="6"/>
      <color rgb="FF333333"/>
      <name val="Segoe UI Semilight"/>
      <family val="2"/>
      <charset val="238"/>
    </font>
    <font>
      <b/>
      <sz val="11"/>
      <color rgb="FFFF0000"/>
      <name val="Segoe UI Semilight"/>
      <family val="2"/>
      <charset val="238"/>
    </font>
    <font>
      <sz val="11"/>
      <color rgb="FF0EA600"/>
      <name val="Segoe UI Semilight"/>
      <family val="2"/>
      <charset val="238"/>
    </font>
    <font>
      <b/>
      <sz val="11"/>
      <color rgb="FF0EA600"/>
      <name val="Segoe UI Semilight"/>
      <family val="2"/>
      <charset val="238"/>
    </font>
    <font>
      <b/>
      <sz val="14"/>
      <name val="Segoe UI Semilight"/>
      <family val="2"/>
      <charset val="238"/>
    </font>
    <font>
      <b/>
      <sz val="20"/>
      <name val="Segoe UI Semilight"/>
      <family val="2"/>
      <charset val="238"/>
    </font>
    <font>
      <sz val="22"/>
      <color theme="1"/>
      <name val="Segoe UI Semilight"/>
      <family val="2"/>
      <charset val="238"/>
    </font>
  </fonts>
  <fills count="1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D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DD3F7"/>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3" fillId="0" borderId="0"/>
    <xf numFmtId="0" fontId="3" fillId="0" borderId="0"/>
    <xf numFmtId="9" fontId="16" fillId="0" borderId="0" applyFont="0" applyFill="0" applyBorder="0" applyAlignment="0" applyProtection="0"/>
    <xf numFmtId="0" fontId="17" fillId="0" borderId="0" applyNumberFormat="0" applyFill="0" applyBorder="0" applyAlignment="0" applyProtection="0"/>
    <xf numFmtId="0" fontId="18" fillId="0" borderId="0"/>
    <xf numFmtId="0" fontId="2" fillId="0" borderId="0"/>
    <xf numFmtId="0" fontId="2" fillId="0" borderId="0"/>
  </cellStyleXfs>
  <cellXfs count="360">
    <xf numFmtId="0" fontId="0" fillId="0" borderId="0" xfId="0"/>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3" fontId="4" fillId="0" borderId="0" xfId="0" applyNumberFormat="1" applyFont="1" applyFill="1" applyAlignment="1">
      <alignment vertical="top" wrapText="1"/>
    </xf>
    <xf numFmtId="0" fontId="4" fillId="0" borderId="0" xfId="0" applyFont="1" applyAlignment="1">
      <alignment vertical="top" wrapText="1"/>
    </xf>
    <xf numFmtId="0" fontId="4" fillId="0" borderId="0" xfId="0" applyFont="1" applyAlignment="1">
      <alignment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top" wrapText="1"/>
    </xf>
    <xf numFmtId="0" fontId="4" fillId="0" borderId="1" xfId="0" applyFont="1" applyBorder="1" applyAlignment="1">
      <alignment vertical="top" wrapText="1"/>
    </xf>
    <xf numFmtId="0" fontId="4" fillId="3" borderId="0" xfId="0" applyFont="1" applyFill="1" applyAlignment="1">
      <alignment vertical="top" wrapText="1"/>
    </xf>
    <xf numFmtId="3" fontId="4" fillId="0" borderId="0" xfId="0" applyNumberFormat="1" applyFont="1" applyAlignment="1">
      <alignment vertical="top" wrapText="1"/>
    </xf>
    <xf numFmtId="0" fontId="4" fillId="4" borderId="1" xfId="0" applyFont="1" applyFill="1" applyBorder="1" applyAlignment="1">
      <alignment vertical="top" wrapText="1"/>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Fill="1" applyAlignment="1">
      <alignment wrapText="1"/>
    </xf>
    <xf numFmtId="0" fontId="4" fillId="5" borderId="0" xfId="0" applyFont="1" applyFill="1" applyAlignment="1">
      <alignment wrapText="1"/>
    </xf>
    <xf numFmtId="0" fontId="4" fillId="0" borderId="0" xfId="0" applyFont="1" applyFill="1" applyAlignment="1">
      <alignment vertical="top" wrapText="1"/>
    </xf>
    <xf numFmtId="0" fontId="7" fillId="0" borderId="1" xfId="0" applyFont="1" applyBorder="1" applyAlignment="1">
      <alignment wrapText="1"/>
    </xf>
    <xf numFmtId="0" fontId="4" fillId="6" borderId="0" xfId="0" applyFont="1" applyFill="1" applyBorder="1" applyAlignment="1">
      <alignment vertical="top" wrapText="1"/>
    </xf>
    <xf numFmtId="0" fontId="4" fillId="6" borderId="8" xfId="0" applyFont="1" applyFill="1" applyBorder="1" applyAlignment="1">
      <alignment vertical="top" wrapText="1"/>
    </xf>
    <xf numFmtId="0" fontId="4" fillId="6" borderId="0" xfId="0" applyFont="1" applyFill="1" applyAlignment="1">
      <alignment horizontal="left" vertical="top" wrapText="1"/>
    </xf>
    <xf numFmtId="0" fontId="8" fillId="0" borderId="1" xfId="0" applyFont="1" applyBorder="1" applyAlignment="1">
      <alignment horizontal="center" vertical="top" wrapText="1"/>
    </xf>
    <xf numFmtId="0" fontId="4" fillId="0" borderId="1" xfId="0" applyFont="1" applyBorder="1" applyAlignment="1">
      <alignment horizontal="center" vertical="top"/>
    </xf>
    <xf numFmtId="3" fontId="4" fillId="0" borderId="0" xfId="0" applyNumberFormat="1" applyFont="1" applyAlignment="1">
      <alignment horizontal="right" vertical="top" wrapText="1"/>
    </xf>
    <xf numFmtId="0" fontId="4" fillId="6" borderId="0" xfId="0" applyFont="1" applyFill="1" applyAlignment="1">
      <alignment vertical="top" wrapText="1"/>
    </xf>
    <xf numFmtId="0" fontId="4" fillId="4" borderId="0" xfId="0" applyFont="1" applyFill="1" applyAlignment="1">
      <alignment vertical="top" wrapText="1"/>
    </xf>
    <xf numFmtId="0" fontId="9" fillId="0" borderId="0"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11"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top" wrapText="1"/>
    </xf>
    <xf numFmtId="3" fontId="12" fillId="0" borderId="7" xfId="0" applyNumberFormat="1" applyFont="1" applyBorder="1" applyAlignment="1">
      <alignment horizontal="center" vertical="top" wrapText="1"/>
    </xf>
    <xf numFmtId="0" fontId="12" fillId="6" borderId="0" xfId="0" applyFont="1" applyFill="1" applyAlignment="1">
      <alignment horizontal="left" vertical="top" wrapText="1"/>
    </xf>
    <xf numFmtId="0" fontId="12" fillId="0" borderId="0" xfId="0" applyFont="1" applyAlignment="1">
      <alignment vertical="top" wrapText="1"/>
    </xf>
    <xf numFmtId="0" fontId="11"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3" fontId="12" fillId="0" borderId="1" xfId="0" applyNumberFormat="1" applyFont="1" applyBorder="1" applyAlignment="1">
      <alignment horizontal="center" vertical="top" wrapText="1"/>
    </xf>
    <xf numFmtId="0" fontId="12" fillId="0" borderId="1" xfId="0" applyFont="1" applyBorder="1" applyAlignment="1">
      <alignment horizontal="left" vertical="top"/>
    </xf>
    <xf numFmtId="0" fontId="12" fillId="0" borderId="1" xfId="0" applyFont="1" applyBorder="1" applyAlignment="1">
      <alignment vertical="top" wrapText="1"/>
    </xf>
    <xf numFmtId="0" fontId="12" fillId="0" borderId="1" xfId="0" applyFont="1" applyBorder="1" applyAlignment="1">
      <alignment horizontal="center" vertical="top"/>
    </xf>
    <xf numFmtId="0" fontId="11" fillId="4" borderId="1" xfId="0" applyFont="1" applyFill="1" applyBorder="1" applyAlignment="1">
      <alignment horizontal="center" vertical="top" wrapText="1"/>
    </xf>
    <xf numFmtId="0" fontId="12" fillId="4" borderId="1" xfId="0" applyFont="1" applyFill="1" applyBorder="1" applyAlignment="1">
      <alignment vertical="top" wrapText="1"/>
    </xf>
    <xf numFmtId="0" fontId="12" fillId="6" borderId="0" xfId="0" applyFont="1" applyFill="1" applyAlignment="1">
      <alignment vertical="top" wrapText="1"/>
    </xf>
    <xf numFmtId="0" fontId="12" fillId="4" borderId="0" xfId="0" applyFont="1" applyFill="1" applyAlignment="1">
      <alignment vertical="top" wrapText="1"/>
    </xf>
    <xf numFmtId="3" fontId="14" fillId="0" borderId="1" xfId="0" applyNumberFormat="1" applyFont="1" applyBorder="1" applyAlignment="1">
      <alignment horizontal="center" vertical="top" wrapText="1"/>
    </xf>
    <xf numFmtId="0" fontId="7" fillId="0" borderId="1" xfId="0" applyFont="1" applyFill="1" applyBorder="1" applyAlignment="1">
      <alignment wrapText="1"/>
    </xf>
    <xf numFmtId="0" fontId="21" fillId="0" borderId="0" xfId="0" applyFont="1" applyBorder="1" applyAlignment="1">
      <alignment wrapText="1"/>
    </xf>
    <xf numFmtId="0" fontId="22" fillId="0" borderId="0" xfId="0" applyFont="1" applyFill="1" applyBorder="1" applyAlignment="1">
      <alignment wrapText="1"/>
    </xf>
    <xf numFmtId="3" fontId="20" fillId="10" borderId="27"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wrapText="1"/>
    </xf>
    <xf numFmtId="0" fontId="21" fillId="0" borderId="0" xfId="0" applyFont="1" applyBorder="1" applyAlignment="1">
      <alignment horizontal="center" wrapText="1"/>
    </xf>
    <xf numFmtId="0" fontId="22" fillId="2" borderId="11" xfId="0" applyFont="1" applyFill="1" applyBorder="1" applyAlignment="1">
      <alignment horizontal="center" vertical="center" wrapText="1"/>
    </xf>
    <xf numFmtId="0" fontId="22" fillId="9" borderId="11" xfId="0" applyFont="1" applyFill="1" applyBorder="1" applyAlignment="1">
      <alignment wrapText="1"/>
    </xf>
    <xf numFmtId="0" fontId="22" fillId="9" borderId="12"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3" fontId="20" fillId="0" borderId="23" xfId="0" applyNumberFormat="1" applyFont="1" applyFill="1" applyBorder="1" applyAlignment="1">
      <alignment horizontal="center" vertical="center" wrapText="1"/>
    </xf>
    <xf numFmtId="3" fontId="20" fillId="0" borderId="11" xfId="0" applyNumberFormat="1" applyFont="1" applyFill="1" applyBorder="1" applyAlignment="1">
      <alignment horizontal="center" vertical="center" wrapText="1"/>
    </xf>
    <xf numFmtId="3" fontId="20" fillId="0" borderId="12" xfId="0" applyNumberFormat="1" applyFont="1" applyFill="1" applyBorder="1" applyAlignment="1">
      <alignment horizontal="center" vertical="center" wrapText="1"/>
    </xf>
    <xf numFmtId="3" fontId="20" fillId="0" borderId="7"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3" fontId="21" fillId="0" borderId="14" xfId="0" applyNumberFormat="1" applyFont="1" applyBorder="1" applyAlignment="1">
      <alignment horizontal="center" vertical="center" wrapText="1"/>
    </xf>
    <xf numFmtId="3" fontId="21" fillId="0" borderId="8"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0" fontId="21" fillId="0" borderId="0" xfId="0" applyFont="1" applyBorder="1" applyAlignment="1">
      <alignment horizontal="center" vertical="top" wrapText="1"/>
    </xf>
    <xf numFmtId="0" fontId="21" fillId="0" borderId="6" xfId="0" applyFont="1" applyBorder="1" applyAlignment="1">
      <alignment horizontal="center" vertical="top" wrapText="1"/>
    </xf>
    <xf numFmtId="0" fontId="21" fillId="0" borderId="0" xfId="0" applyFont="1" applyBorder="1" applyAlignment="1">
      <alignment vertical="top" wrapText="1"/>
    </xf>
    <xf numFmtId="0" fontId="1" fillId="0" borderId="0" xfId="0" applyFont="1" applyBorder="1"/>
    <xf numFmtId="0" fontId="21" fillId="0" borderId="0" xfId="0" applyFont="1" applyFill="1" applyBorder="1" applyAlignment="1">
      <alignment horizontal="center" vertical="top" wrapText="1"/>
    </xf>
    <xf numFmtId="3" fontId="1" fillId="0" borderId="0" xfId="0" applyNumberFormat="1" applyFont="1" applyBorder="1"/>
    <xf numFmtId="0" fontId="22" fillId="0" borderId="6" xfId="0" applyFont="1" applyFill="1" applyBorder="1" applyAlignment="1">
      <alignment wrapText="1"/>
    </xf>
    <xf numFmtId="0" fontId="22" fillId="16" borderId="12" xfId="0" applyFont="1" applyFill="1" applyBorder="1" applyAlignment="1">
      <alignment wrapText="1"/>
    </xf>
    <xf numFmtId="0" fontId="21" fillId="0" borderId="6" xfId="0" applyFont="1" applyBorder="1" applyAlignment="1">
      <alignment wrapText="1"/>
    </xf>
    <xf numFmtId="0" fontId="22" fillId="8" borderId="12" xfId="0" applyFont="1" applyFill="1" applyBorder="1" applyAlignment="1">
      <alignment horizontal="center" vertical="center" wrapText="1"/>
    </xf>
    <xf numFmtId="0" fontId="22" fillId="8" borderId="11" xfId="0" applyFont="1" applyFill="1" applyBorder="1" applyAlignment="1">
      <alignment horizontal="center" vertical="center" wrapText="1"/>
    </xf>
    <xf numFmtId="3" fontId="21" fillId="0" borderId="10" xfId="0" applyNumberFormat="1" applyFont="1" applyBorder="1" applyAlignment="1">
      <alignment horizontal="center" vertical="center" wrapText="1"/>
    </xf>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0" fontId="1" fillId="0" borderId="0" xfId="0" applyFont="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22" fillId="2" borderId="12" xfId="0" applyFont="1" applyFill="1" applyBorder="1" applyAlignment="1">
      <alignment horizontal="center" vertical="center" wrapText="1"/>
    </xf>
    <xf numFmtId="0" fontId="20" fillId="0" borderId="0" xfId="0" applyFont="1"/>
    <xf numFmtId="0" fontId="1" fillId="0" borderId="0" xfId="0" applyFont="1"/>
    <xf numFmtId="0" fontId="20" fillId="2" borderId="1" xfId="0" applyFont="1" applyFill="1" applyBorder="1" applyAlignment="1">
      <alignment wrapText="1"/>
    </xf>
    <xf numFmtId="0" fontId="20" fillId="2" borderId="1" xfId="0" applyFont="1" applyFill="1" applyBorder="1" applyAlignment="1">
      <alignment horizontal="left" vertical="center" wrapText="1"/>
    </xf>
    <xf numFmtId="3" fontId="1" fillId="0" borderId="1" xfId="0" applyNumberFormat="1" applyFont="1" applyBorder="1" applyAlignment="1">
      <alignment horizontal="center"/>
    </xf>
    <xf numFmtId="3" fontId="1" fillId="0" borderId="1" xfId="0" applyNumberFormat="1" applyFont="1" applyBorder="1"/>
    <xf numFmtId="165" fontId="1" fillId="0" borderId="1" xfId="0" applyNumberFormat="1" applyFont="1" applyBorder="1"/>
    <xf numFmtId="0" fontId="1" fillId="0" borderId="1" xfId="0" applyFont="1" applyBorder="1"/>
    <xf numFmtId="0" fontId="23" fillId="0" borderId="0" xfId="0" applyFont="1"/>
    <xf numFmtId="0" fontId="24" fillId="0" borderId="0" xfId="4" applyFont="1"/>
    <xf numFmtId="9" fontId="1" fillId="0" borderId="0" xfId="3" applyFont="1"/>
    <xf numFmtId="165" fontId="1" fillId="0" borderId="0" xfId="0" applyNumberFormat="1" applyFont="1" applyBorder="1"/>
    <xf numFmtId="2" fontId="1" fillId="0" borderId="0" xfId="3" applyNumberFormat="1" applyFont="1" applyBorder="1"/>
    <xf numFmtId="0" fontId="19" fillId="0" borderId="0" xfId="0" applyFont="1" applyBorder="1"/>
    <xf numFmtId="0" fontId="19" fillId="0" borderId="0" xfId="0" applyFont="1" applyFill="1" applyBorder="1"/>
    <xf numFmtId="0" fontId="20" fillId="2" borderId="1" xfId="0" applyFont="1" applyFill="1" applyBorder="1" applyAlignment="1"/>
    <xf numFmtId="0" fontId="20" fillId="2" borderId="15" xfId="0" applyFont="1" applyFill="1" applyBorder="1" applyAlignment="1">
      <alignment horizontal="center"/>
    </xf>
    <xf numFmtId="0" fontId="20" fillId="2" borderId="27" xfId="0" applyFont="1" applyFill="1" applyBorder="1" applyAlignment="1">
      <alignment horizontal="center"/>
    </xf>
    <xf numFmtId="0" fontId="1" fillId="2" borderId="1" xfId="0" applyFont="1" applyFill="1" applyBorder="1"/>
    <xf numFmtId="0" fontId="20" fillId="2" borderId="1" xfId="0" applyFont="1" applyFill="1" applyBorder="1" applyAlignment="1">
      <alignment horizontal="center"/>
    </xf>
    <xf numFmtId="0" fontId="20" fillId="2" borderId="7" xfId="0" applyFont="1" applyFill="1" applyBorder="1" applyAlignment="1">
      <alignment horizontal="center"/>
    </xf>
    <xf numFmtId="0" fontId="1" fillId="0" borderId="0" xfId="0" applyFont="1" applyFill="1"/>
    <xf numFmtId="0" fontId="20" fillId="2" borderId="1" xfId="0" applyFont="1" applyFill="1" applyBorder="1" applyAlignment="1">
      <alignment horizontal="center" vertical="center" wrapText="1"/>
    </xf>
    <xf numFmtId="0" fontId="20" fillId="2" borderId="1" xfId="0" applyFont="1" applyFill="1" applyBorder="1" applyAlignment="1">
      <alignment horizontal="center" wrapText="1"/>
    </xf>
    <xf numFmtId="4" fontId="1" fillId="0" borderId="0" xfId="0" applyNumberFormat="1" applyFont="1"/>
    <xf numFmtId="4" fontId="25" fillId="0" borderId="0" xfId="0" applyNumberFormat="1" applyFont="1" applyFill="1" applyBorder="1" applyAlignment="1">
      <alignment horizontal="right" vertical="center" wrapText="1"/>
    </xf>
    <xf numFmtId="0" fontId="26" fillId="0" borderId="0" xfId="0" applyFont="1" applyAlignment="1">
      <alignment horizontal="center" vertical="center"/>
    </xf>
    <xf numFmtId="0" fontId="27" fillId="0" borderId="0" xfId="0" applyFont="1" applyAlignment="1">
      <alignment horizontal="right" vertical="center" wrapText="1"/>
    </xf>
    <xf numFmtId="0" fontId="20" fillId="0" borderId="1" xfId="0" applyFont="1" applyBorder="1"/>
    <xf numFmtId="0" fontId="28" fillId="0" borderId="0" xfId="0" applyFont="1" applyAlignment="1">
      <alignment horizontal="right" vertical="center"/>
    </xf>
    <xf numFmtId="0" fontId="20" fillId="2" borderId="1" xfId="0" applyFont="1" applyFill="1" applyBorder="1"/>
    <xf numFmtId="0" fontId="28" fillId="0" borderId="0" xfId="0" applyFont="1" applyAlignment="1">
      <alignment horizontal="center" vertical="center"/>
    </xf>
    <xf numFmtId="0" fontId="1" fillId="0" borderId="1" xfId="0" applyFont="1" applyBorder="1" applyAlignment="1">
      <alignment wrapText="1"/>
    </xf>
    <xf numFmtId="0" fontId="26" fillId="0" borderId="0" xfId="0" applyFont="1" applyAlignment="1">
      <alignment horizontal="right" vertical="center"/>
    </xf>
    <xf numFmtId="3" fontId="1" fillId="0" borderId="1" xfId="0" applyNumberFormat="1" applyFont="1" applyBorder="1" applyAlignment="1">
      <alignment horizontal="center" vertical="center"/>
    </xf>
    <xf numFmtId="3" fontId="26" fillId="0" borderId="0" xfId="0" applyNumberFormat="1" applyFont="1" applyAlignment="1">
      <alignment horizontal="right" vertical="center"/>
    </xf>
    <xf numFmtId="0" fontId="29" fillId="0" borderId="0" xfId="4" applyFont="1"/>
    <xf numFmtId="0" fontId="20" fillId="0" borderId="0" xfId="0" applyFont="1" applyFill="1" applyBorder="1" applyAlignment="1">
      <alignment horizontal="center"/>
    </xf>
    <xf numFmtId="0" fontId="1" fillId="0" borderId="0" xfId="0" applyFont="1" applyFill="1" applyBorder="1"/>
    <xf numFmtId="17" fontId="20"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3" fontId="1" fillId="0" borderId="0" xfId="0" applyNumberFormat="1" applyFont="1" applyFill="1" applyBorder="1" applyAlignment="1">
      <alignment horizontal="center" vertical="center"/>
    </xf>
    <xf numFmtId="0" fontId="30" fillId="0" borderId="0" xfId="0" applyFont="1" applyFill="1" applyBorder="1" applyAlignment="1">
      <alignment horizontal="right" vertical="center" wrapText="1" readingOrder="1"/>
    </xf>
    <xf numFmtId="0" fontId="20" fillId="0" borderId="0" xfId="0" applyFont="1" applyFill="1" applyBorder="1" applyAlignment="1">
      <alignment horizontal="left" vertical="center" readingOrder="1"/>
    </xf>
    <xf numFmtId="0" fontId="19" fillId="0" borderId="0" xfId="0" applyFont="1" applyFill="1" applyBorder="1" applyAlignment="1">
      <alignment horizontal="right" vertical="center" wrapText="1" readingOrder="1"/>
    </xf>
    <xf numFmtId="0" fontId="1" fillId="0" borderId="0" xfId="0" applyFont="1" applyFill="1" applyBorder="1" applyAlignment="1">
      <alignment horizontal="right" vertical="center" wrapText="1" readingOrder="1"/>
    </xf>
    <xf numFmtId="0" fontId="31" fillId="0" borderId="0" xfId="0" applyFont="1" applyFill="1" applyBorder="1" applyAlignment="1">
      <alignment horizontal="right" vertical="center" wrapText="1" readingOrder="1"/>
    </xf>
    <xf numFmtId="17" fontId="20" fillId="0" borderId="0" xfId="0" applyNumberFormat="1" applyFont="1" applyFill="1" applyBorder="1" applyAlignment="1">
      <alignment horizontal="left" vertical="center" readingOrder="1"/>
    </xf>
    <xf numFmtId="0" fontId="32" fillId="0" borderId="0" xfId="0" applyFont="1" applyFill="1" applyBorder="1" applyAlignment="1">
      <alignment horizontal="right" vertical="center" wrapText="1" readingOrder="1"/>
    </xf>
    <xf numFmtId="0" fontId="33" fillId="0" borderId="0" xfId="0" applyFont="1" applyFill="1" applyBorder="1" applyAlignment="1">
      <alignment horizontal="right" vertical="center" wrapText="1" readingOrder="1"/>
    </xf>
    <xf numFmtId="16" fontId="30" fillId="0" borderId="0" xfId="0" applyNumberFormat="1" applyFont="1" applyFill="1" applyBorder="1" applyAlignment="1">
      <alignment horizontal="right" vertical="center" wrapText="1" readingOrder="1"/>
    </xf>
    <xf numFmtId="16" fontId="1" fillId="0" borderId="0" xfId="0" applyNumberFormat="1" applyFont="1" applyFill="1" applyBorder="1" applyAlignment="1">
      <alignment horizontal="right" vertical="center" wrapText="1" readingOrder="1"/>
    </xf>
    <xf numFmtId="16" fontId="19" fillId="0" borderId="0" xfId="0" applyNumberFormat="1" applyFont="1" applyFill="1" applyBorder="1" applyAlignment="1">
      <alignment horizontal="right" vertical="center" wrapText="1" readingOrder="1"/>
    </xf>
    <xf numFmtId="16" fontId="32" fillId="0" borderId="0" xfId="0" applyNumberFormat="1" applyFont="1" applyFill="1" applyBorder="1" applyAlignment="1">
      <alignment horizontal="right" vertical="center" wrapText="1" readingOrder="1"/>
    </xf>
    <xf numFmtId="17" fontId="30" fillId="0" borderId="0" xfId="0" applyNumberFormat="1" applyFont="1" applyFill="1" applyBorder="1" applyAlignment="1">
      <alignment horizontal="right" vertical="center" wrapText="1" readingOrder="1"/>
    </xf>
    <xf numFmtId="17" fontId="1" fillId="0" borderId="0" xfId="0" applyNumberFormat="1" applyFont="1" applyFill="1" applyBorder="1" applyAlignment="1">
      <alignment horizontal="right" vertical="center" wrapText="1" readingOrder="1"/>
    </xf>
    <xf numFmtId="17" fontId="32" fillId="0" borderId="0" xfId="0" applyNumberFormat="1" applyFont="1" applyFill="1" applyBorder="1" applyAlignment="1">
      <alignment horizontal="right" vertical="center" wrapText="1" readingOrder="1"/>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3" fontId="26" fillId="0" borderId="1" xfId="0" applyNumberFormat="1" applyFont="1" applyBorder="1" applyAlignment="1">
      <alignment horizontal="right" vertical="center"/>
    </xf>
    <xf numFmtId="0" fontId="28" fillId="2" borderId="1" xfId="0" applyFont="1" applyFill="1" applyBorder="1" applyAlignment="1">
      <alignment horizontal="center" vertical="center"/>
    </xf>
    <xf numFmtId="164" fontId="1"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64" fontId="1" fillId="0" borderId="1" xfId="0" applyNumberFormat="1" applyFont="1" applyBorder="1"/>
    <xf numFmtId="3" fontId="20" fillId="2" borderId="1" xfId="0" applyNumberFormat="1" applyFont="1" applyFill="1" applyBorder="1" applyAlignment="1">
      <alignment horizontal="right" vertical="center"/>
    </xf>
    <xf numFmtId="3" fontId="1" fillId="0" borderId="1" xfId="0" applyNumberFormat="1" applyFont="1" applyBorder="1" applyAlignment="1">
      <alignment horizontal="right"/>
    </xf>
    <xf numFmtId="3" fontId="1" fillId="0" borderId="1" xfId="0" applyNumberFormat="1" applyFont="1" applyBorder="1" applyAlignment="1">
      <alignment horizontal="right" vertical="center"/>
    </xf>
    <xf numFmtId="3" fontId="1" fillId="0" borderId="0" xfId="0" applyNumberFormat="1" applyFont="1"/>
    <xf numFmtId="4" fontId="1" fillId="0" borderId="1" xfId="0" applyNumberFormat="1" applyFont="1" applyBorder="1" applyAlignment="1">
      <alignment horizontal="right"/>
    </xf>
    <xf numFmtId="4" fontId="1" fillId="0" borderId="1" xfId="0" applyNumberFormat="1" applyFont="1" applyBorder="1" applyAlignment="1">
      <alignment horizontal="right" wrapText="1"/>
    </xf>
    <xf numFmtId="0" fontId="20" fillId="8" borderId="1" xfId="0" applyFont="1" applyFill="1" applyBorder="1"/>
    <xf numFmtId="9" fontId="1" fillId="8" borderId="1" xfId="0" applyNumberFormat="1" applyFont="1" applyFill="1" applyBorder="1"/>
    <xf numFmtId="0" fontId="20" fillId="9" borderId="1" xfId="0" applyFont="1" applyFill="1" applyBorder="1" applyAlignment="1">
      <alignment wrapText="1"/>
    </xf>
    <xf numFmtId="9" fontId="1" fillId="9" borderId="1" xfId="0" applyNumberFormat="1" applyFont="1" applyFill="1" applyBorder="1"/>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0" borderId="24" xfId="0" applyFont="1" applyFill="1" applyBorder="1" applyAlignment="1">
      <alignment horizontal="left" vertical="center" wrapText="1"/>
    </xf>
    <xf numFmtId="0" fontId="22" fillId="15" borderId="37" xfId="0" applyFont="1" applyFill="1" applyBorder="1" applyAlignment="1">
      <alignment horizontal="left" vertical="center" wrapText="1"/>
    </xf>
    <xf numFmtId="0" fontId="21" fillId="15" borderId="7" xfId="0" applyFont="1" applyFill="1" applyBorder="1" applyAlignment="1">
      <alignment horizontal="left" vertical="center" wrapText="1"/>
    </xf>
    <xf numFmtId="3" fontId="21" fillId="15" borderId="7" xfId="0" applyNumberFormat="1" applyFont="1" applyFill="1" applyBorder="1" applyAlignment="1">
      <alignment horizontal="center" vertical="center" wrapText="1"/>
    </xf>
    <xf numFmtId="3" fontId="21" fillId="15" borderId="25" xfId="0" applyNumberFormat="1" applyFont="1" applyFill="1" applyBorder="1" applyAlignment="1">
      <alignment horizontal="center" vertical="top" wrapText="1"/>
    </xf>
    <xf numFmtId="0" fontId="21" fillId="0" borderId="24"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 fillId="0" borderId="7" xfId="0" applyFont="1" applyFill="1" applyBorder="1" applyAlignment="1">
      <alignment horizontal="center" vertical="center"/>
    </xf>
    <xf numFmtId="2" fontId="1" fillId="0" borderId="7" xfId="0" applyNumberFormat="1" applyFont="1" applyFill="1" applyBorder="1" applyAlignment="1">
      <alignment horizontal="center" vertical="center"/>
    </xf>
    <xf numFmtId="1" fontId="1" fillId="0" borderId="7" xfId="0" applyNumberFormat="1" applyFont="1" applyFill="1" applyBorder="1" applyAlignment="1">
      <alignment horizontal="center" vertical="center"/>
    </xf>
    <xf numFmtId="1" fontId="1" fillId="0" borderId="0" xfId="0" applyNumberFormat="1" applyFont="1" applyFill="1"/>
    <xf numFmtId="2" fontId="1" fillId="0" borderId="0" xfId="0" applyNumberFormat="1" applyFont="1" applyFill="1"/>
    <xf numFmtId="0" fontId="22" fillId="0" borderId="20" xfId="0" applyFont="1" applyFill="1" applyBorder="1" applyAlignment="1">
      <alignment horizontal="left" vertical="center" wrapText="1"/>
    </xf>
    <xf numFmtId="0" fontId="21" fillId="15" borderId="1" xfId="0" applyFont="1" applyFill="1" applyBorder="1" applyAlignment="1">
      <alignment horizontal="left" vertical="center" wrapText="1"/>
    </xf>
    <xf numFmtId="0" fontId="21" fillId="15" borderId="1" xfId="0" applyFont="1" applyFill="1" applyBorder="1" applyAlignment="1">
      <alignment horizontal="left" vertical="center"/>
    </xf>
    <xf numFmtId="3" fontId="21" fillId="15" borderId="1" xfId="0" applyNumberFormat="1" applyFont="1" applyFill="1" applyBorder="1" applyAlignment="1">
      <alignment horizontal="center" vertical="center" wrapText="1"/>
    </xf>
    <xf numFmtId="3" fontId="21" fillId="15" borderId="21" xfId="0" applyNumberFormat="1" applyFont="1" applyFill="1" applyBorder="1" applyAlignment="1">
      <alignment horizontal="center" vertical="top" wrapText="1"/>
    </xf>
    <xf numFmtId="3" fontId="21" fillId="15" borderId="1" xfId="0" applyNumberFormat="1" applyFont="1" applyFill="1" applyBorder="1" applyAlignment="1">
      <alignment horizontal="center" vertical="center"/>
    </xf>
    <xf numFmtId="0" fontId="22" fillId="15" borderId="1"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1" fillId="15" borderId="37" xfId="0" applyFont="1" applyFill="1" applyBorder="1" applyAlignment="1">
      <alignment horizontal="left" vertical="center" wrapText="1"/>
    </xf>
    <xf numFmtId="3" fontId="21" fillId="15" borderId="37" xfId="0" applyNumberFormat="1" applyFont="1" applyFill="1" applyBorder="1" applyAlignment="1">
      <alignment horizontal="center" vertical="center" wrapText="1"/>
    </xf>
    <xf numFmtId="3" fontId="21" fillId="15" borderId="38" xfId="0" applyNumberFormat="1" applyFont="1" applyFill="1" applyBorder="1" applyAlignment="1">
      <alignment horizontal="center" vertical="top" wrapText="1"/>
    </xf>
    <xf numFmtId="1" fontId="1" fillId="0" borderId="45" xfId="0" applyNumberFormat="1" applyFont="1" applyFill="1" applyBorder="1" applyAlignment="1">
      <alignment horizontal="center" vertical="center"/>
    </xf>
    <xf numFmtId="0" fontId="21" fillId="0" borderId="0" xfId="0" applyFont="1" applyFill="1" applyAlignment="1">
      <alignment vertical="top" wrapText="1"/>
    </xf>
    <xf numFmtId="0" fontId="21" fillId="0" borderId="0" xfId="0" applyFont="1" applyAlignment="1">
      <alignment vertical="top" wrapText="1"/>
    </xf>
    <xf numFmtId="0" fontId="21" fillId="0" borderId="0" xfId="0" applyFont="1" applyAlignment="1">
      <alignment wrapText="1"/>
    </xf>
    <xf numFmtId="0" fontId="35" fillId="2" borderId="32" xfId="0" applyFont="1" applyFill="1" applyBorder="1" applyAlignment="1">
      <alignment vertical="center" wrapText="1"/>
    </xf>
    <xf numFmtId="0" fontId="35" fillId="0" borderId="0" xfId="0" applyFont="1" applyFill="1" applyBorder="1" applyAlignment="1">
      <alignment vertical="center" wrapText="1"/>
    </xf>
    <xf numFmtId="0" fontId="21" fillId="11" borderId="20" xfId="0" applyFont="1" applyFill="1" applyBorder="1" applyAlignment="1">
      <alignment wrapText="1"/>
    </xf>
    <xf numFmtId="0" fontId="21" fillId="11" borderId="1" xfId="0" applyFont="1" applyFill="1" applyBorder="1" applyAlignment="1">
      <alignment wrapText="1"/>
    </xf>
    <xf numFmtId="0" fontId="21" fillId="11" borderId="21" xfId="0" applyFont="1" applyFill="1" applyBorder="1" applyAlignment="1">
      <alignment wrapText="1"/>
    </xf>
    <xf numFmtId="0" fontId="21" fillId="8" borderId="20" xfId="0" applyFont="1" applyFill="1" applyBorder="1" applyAlignment="1">
      <alignment wrapText="1"/>
    </xf>
    <xf numFmtId="0" fontId="21" fillId="8" borderId="1" xfId="0" applyFont="1" applyFill="1" applyBorder="1" applyAlignment="1">
      <alignment wrapText="1"/>
    </xf>
    <xf numFmtId="0" fontId="21" fillId="8" borderId="21" xfId="0" applyFont="1" applyFill="1" applyBorder="1" applyAlignment="1">
      <alignment wrapText="1"/>
    </xf>
    <xf numFmtId="0" fontId="21" fillId="8" borderId="20" xfId="0" applyFont="1" applyFill="1" applyBorder="1" applyAlignment="1">
      <alignment horizontal="left" vertical="center" wrapText="1"/>
    </xf>
    <xf numFmtId="0" fontId="21" fillId="8" borderId="16" xfId="0" applyFont="1" applyFill="1" applyBorder="1" applyAlignment="1">
      <alignment horizontal="left" vertical="center" wrapText="1"/>
    </xf>
    <xf numFmtId="0" fontId="21" fillId="16" borderId="20" xfId="0" applyFont="1" applyFill="1" applyBorder="1" applyAlignment="1">
      <alignment wrapText="1"/>
    </xf>
    <xf numFmtId="0" fontId="21" fillId="16" borderId="20" xfId="0" applyFont="1" applyFill="1" applyBorder="1" applyAlignment="1">
      <alignment vertical="center" wrapText="1"/>
    </xf>
    <xf numFmtId="0" fontId="21" fillId="9" borderId="18" xfId="0" applyFont="1" applyFill="1" applyBorder="1" applyAlignment="1">
      <alignment vertical="center" wrapText="1"/>
    </xf>
    <xf numFmtId="0" fontId="21" fillId="9" borderId="1" xfId="0" applyFont="1" applyFill="1" applyBorder="1" applyAlignment="1">
      <alignment vertical="center" wrapText="1"/>
    </xf>
    <xf numFmtId="0" fontId="21" fillId="9" borderId="1"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1" fillId="8" borderId="11" xfId="0" applyFont="1" applyFill="1" applyBorder="1" applyAlignment="1">
      <alignment horizontal="center" vertical="center"/>
    </xf>
    <xf numFmtId="0" fontId="1" fillId="9" borderId="11" xfId="0" applyFont="1" applyFill="1" applyBorder="1" applyAlignment="1">
      <alignment horizontal="left" vertical="center" wrapText="1"/>
    </xf>
    <xf numFmtId="0" fontId="1" fillId="8" borderId="34" xfId="0" applyFont="1" applyFill="1" applyBorder="1" applyAlignment="1">
      <alignment horizontal="left" vertical="center" wrapText="1"/>
    </xf>
    <xf numFmtId="0" fontId="1" fillId="8" borderId="22" xfId="0" applyFont="1" applyFill="1" applyBorder="1" applyAlignment="1">
      <alignment horizontal="center" vertical="center"/>
    </xf>
    <xf numFmtId="0" fontId="35" fillId="2" borderId="33"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3" fontId="21" fillId="0" borderId="7" xfId="0" applyNumberFormat="1" applyFont="1" applyBorder="1" applyAlignment="1">
      <alignment horizontal="center" vertical="center" wrapText="1"/>
    </xf>
    <xf numFmtId="0" fontId="21" fillId="0" borderId="25" xfId="0" applyFont="1" applyBorder="1" applyAlignment="1">
      <alignment horizontal="left" vertical="center" wrapText="1"/>
    </xf>
    <xf numFmtId="0" fontId="21" fillId="0" borderId="24" xfId="0" applyFont="1" applyBorder="1" applyAlignment="1">
      <alignment horizontal="center" vertical="center" wrapText="1"/>
    </xf>
    <xf numFmtId="0" fontId="21" fillId="4" borderId="24" xfId="0" applyFont="1" applyFill="1" applyBorder="1" applyAlignment="1">
      <alignment horizontal="center" vertical="center" wrapText="1"/>
    </xf>
    <xf numFmtId="3" fontId="21" fillId="4" borderId="7" xfId="0" applyNumberFormat="1"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5" xfId="0" applyFont="1" applyFill="1" applyBorder="1" applyAlignment="1">
      <alignment horizontal="center" vertical="center" wrapText="1"/>
    </xf>
    <xf numFmtId="3" fontId="21" fillId="0" borderId="12" xfId="0" applyNumberFormat="1"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4" borderId="24" xfId="0" applyNumberFormat="1" applyFont="1" applyFill="1" applyBorder="1" applyAlignment="1">
      <alignment horizontal="center" vertical="center" wrapText="1"/>
    </xf>
    <xf numFmtId="3" fontId="21" fillId="4" borderId="23" xfId="0" applyNumberFormat="1" applyFont="1" applyFill="1" applyBorder="1" applyAlignment="1">
      <alignment horizontal="center" vertical="center" wrapText="1"/>
    </xf>
    <xf numFmtId="3" fontId="21" fillId="4" borderId="12" xfId="0" applyNumberFormat="1" applyFont="1" applyFill="1" applyBorder="1" applyAlignment="1">
      <alignment horizontal="center" vertical="center" wrapText="1"/>
    </xf>
    <xf numFmtId="0" fontId="21" fillId="4" borderId="25" xfId="0" applyFont="1" applyFill="1" applyBorder="1" applyAlignment="1">
      <alignment horizontal="left" vertical="center" wrapText="1"/>
    </xf>
    <xf numFmtId="2" fontId="21" fillId="7" borderId="33" xfId="0" applyNumberFormat="1" applyFont="1" applyFill="1" applyBorder="1" applyAlignment="1">
      <alignment horizontal="center" vertical="center"/>
    </xf>
    <xf numFmtId="3" fontId="21" fillId="0" borderId="28" xfId="0" applyNumberFormat="1" applyFont="1" applyFill="1" applyBorder="1" applyAlignment="1">
      <alignment horizontal="center" vertical="center" wrapText="1"/>
    </xf>
    <xf numFmtId="3" fontId="21" fillId="0" borderId="29" xfId="0" applyNumberFormat="1" applyFont="1" applyBorder="1" applyAlignment="1">
      <alignment horizontal="center" vertical="center" wrapText="1"/>
    </xf>
    <xf numFmtId="3" fontId="21" fillId="0" borderId="28" xfId="0" applyNumberFormat="1" applyFont="1" applyBorder="1" applyAlignment="1">
      <alignment horizontal="center" vertical="center" wrapText="1"/>
    </xf>
    <xf numFmtId="2" fontId="1" fillId="0" borderId="33" xfId="0" applyNumberFormat="1" applyFont="1" applyBorder="1" applyAlignment="1">
      <alignment horizontal="center" vertical="center"/>
    </xf>
    <xf numFmtId="2" fontId="1" fillId="0" borderId="0" xfId="0" applyNumberFormat="1" applyFont="1" applyBorder="1" applyAlignment="1">
      <alignment horizontal="center" vertical="center"/>
    </xf>
    <xf numFmtId="3" fontId="21" fillId="0" borderId="0" xfId="0" applyNumberFormat="1" applyFont="1" applyAlignment="1">
      <alignment vertical="top" wrapText="1"/>
    </xf>
    <xf numFmtId="4" fontId="21" fillId="0" borderId="0" xfId="0" applyNumberFormat="1" applyFont="1" applyAlignment="1">
      <alignment vertical="top" wrapText="1"/>
    </xf>
    <xf numFmtId="166" fontId="21" fillId="0" borderId="0" xfId="0" applyNumberFormat="1" applyFont="1" applyAlignment="1">
      <alignment vertical="top"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21" xfId="0" applyFont="1" applyBorder="1" applyAlignment="1">
      <alignment horizontal="left" vertical="center" wrapText="1"/>
    </xf>
    <xf numFmtId="0" fontId="21" fillId="0" borderId="20" xfId="0" applyFont="1" applyBorder="1" applyAlignment="1">
      <alignment horizontal="center" vertical="center" wrapText="1"/>
    </xf>
    <xf numFmtId="0" fontId="21" fillId="4" borderId="20" xfId="0" applyFont="1" applyFill="1" applyBorder="1" applyAlignment="1">
      <alignment horizontal="center" vertical="center" wrapText="1"/>
    </xf>
    <xf numFmtId="0" fontId="21" fillId="4" borderId="1" xfId="0" applyFont="1" applyFill="1" applyBorder="1" applyAlignment="1">
      <alignment horizontal="center" vertical="center" wrapText="1"/>
    </xf>
    <xf numFmtId="3" fontId="21" fillId="4" borderId="1" xfId="0" applyNumberFormat="1" applyFont="1" applyFill="1" applyBorder="1" applyAlignment="1">
      <alignment horizontal="center" vertical="center" wrapText="1"/>
    </xf>
    <xf numFmtId="0" fontId="21" fillId="4" borderId="21" xfId="0" applyFont="1" applyFill="1" applyBorder="1" applyAlignment="1">
      <alignment horizontal="center" vertical="center" wrapText="1"/>
    </xf>
    <xf numFmtId="3" fontId="21" fillId="0" borderId="13" xfId="0" applyNumberFormat="1" applyFont="1" applyBorder="1" applyAlignment="1">
      <alignment horizontal="center" vertical="center" wrapText="1"/>
    </xf>
    <xf numFmtId="0" fontId="21" fillId="0" borderId="16" xfId="0" applyFont="1" applyBorder="1" applyAlignment="1">
      <alignment horizontal="center" vertical="center" wrapText="1"/>
    </xf>
    <xf numFmtId="3" fontId="21" fillId="4" borderId="20" xfId="0" applyNumberFormat="1" applyFont="1" applyFill="1" applyBorder="1" applyAlignment="1">
      <alignment horizontal="center" vertical="center" wrapText="1"/>
    </xf>
    <xf numFmtId="3" fontId="21" fillId="4" borderId="16" xfId="0" applyNumberFormat="1" applyFont="1" applyFill="1" applyBorder="1" applyAlignment="1">
      <alignment horizontal="center" vertical="center" wrapText="1"/>
    </xf>
    <xf numFmtId="3" fontId="21" fillId="4" borderId="13" xfId="0" applyNumberFormat="1" applyFont="1" applyFill="1" applyBorder="1" applyAlignment="1">
      <alignment horizontal="center" vertical="center" wrapText="1"/>
    </xf>
    <xf numFmtId="0" fontId="21" fillId="4" borderId="2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5" xfId="0" applyFont="1" applyBorder="1" applyAlignment="1">
      <alignment horizontal="left" vertical="center" wrapText="1"/>
    </xf>
    <xf numFmtId="0" fontId="21" fillId="0" borderId="15" xfId="0" applyFont="1" applyBorder="1" applyAlignment="1">
      <alignment horizontal="center" vertical="center" wrapText="1"/>
    </xf>
    <xf numFmtId="3" fontId="21" fillId="0" borderId="15" xfId="0" applyNumberFormat="1" applyFont="1" applyBorder="1" applyAlignment="1">
      <alignment horizontal="center" vertical="center" wrapText="1"/>
    </xf>
    <xf numFmtId="0" fontId="21" fillId="0" borderId="31" xfId="0" applyFont="1" applyBorder="1" applyAlignment="1">
      <alignment horizontal="left" vertical="center" wrapText="1"/>
    </xf>
    <xf numFmtId="0" fontId="21" fillId="0" borderId="30" xfId="0" applyFont="1" applyBorder="1" applyAlignment="1">
      <alignment horizontal="center" vertical="center" wrapText="1"/>
    </xf>
    <xf numFmtId="0" fontId="21" fillId="4" borderId="30" xfId="0" applyFont="1" applyFill="1" applyBorder="1" applyAlignment="1">
      <alignment horizontal="center" vertical="center" wrapText="1"/>
    </xf>
    <xf numFmtId="0" fontId="21" fillId="4" borderId="15" xfId="0" applyFont="1" applyFill="1" applyBorder="1" applyAlignment="1">
      <alignment horizontal="center" vertical="center" wrapText="1"/>
    </xf>
    <xf numFmtId="3" fontId="21" fillId="4" borderId="1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0" borderId="9" xfId="0" applyFont="1" applyBorder="1" applyAlignment="1">
      <alignment horizontal="center" vertical="center" wrapText="1"/>
    </xf>
    <xf numFmtId="3" fontId="21" fillId="4" borderId="30" xfId="0" applyNumberFormat="1" applyFont="1" applyFill="1" applyBorder="1" applyAlignment="1">
      <alignment horizontal="center" vertical="center" wrapText="1"/>
    </xf>
    <xf numFmtId="3" fontId="21" fillId="4" borderId="9" xfId="0" applyNumberFormat="1" applyFont="1" applyFill="1" applyBorder="1" applyAlignment="1">
      <alignment horizontal="center" vertical="center" wrapText="1"/>
    </xf>
    <xf numFmtId="3" fontId="21" fillId="4" borderId="14" xfId="0" applyNumberFormat="1" applyFont="1" applyFill="1" applyBorder="1" applyAlignment="1">
      <alignment horizontal="center" vertical="center" wrapText="1"/>
    </xf>
    <xf numFmtId="0" fontId="21" fillId="4" borderId="31" xfId="0" applyFont="1" applyFill="1" applyBorder="1" applyAlignment="1">
      <alignment horizontal="left" vertical="center" wrapText="1"/>
    </xf>
    <xf numFmtId="0" fontId="21" fillId="8" borderId="17" xfId="0" applyFont="1" applyFill="1" applyBorder="1" applyAlignment="1">
      <alignment vertical="center" wrapText="1"/>
    </xf>
    <xf numFmtId="0" fontId="21" fillId="8" borderId="19" xfId="0" applyFont="1" applyFill="1" applyBorder="1" applyAlignment="1">
      <alignment vertical="center" wrapText="1"/>
    </xf>
    <xf numFmtId="0" fontId="21" fillId="8" borderId="20" xfId="0" applyFont="1" applyFill="1" applyBorder="1" applyAlignment="1">
      <alignment vertical="center" wrapText="1"/>
    </xf>
    <xf numFmtId="0" fontId="21" fillId="8" borderId="21" xfId="0" applyFont="1" applyFill="1" applyBorder="1" applyAlignment="1">
      <alignment vertical="center" wrapText="1"/>
    </xf>
    <xf numFmtId="0" fontId="21" fillId="8" borderId="36" xfId="0" applyFont="1" applyFill="1" applyBorder="1" applyAlignment="1">
      <alignment horizontal="left" vertical="center" wrapText="1"/>
    </xf>
    <xf numFmtId="0" fontId="21" fillId="8" borderId="38" xfId="0" applyFont="1" applyFill="1" applyBorder="1" applyAlignment="1">
      <alignment horizontal="left" vertical="center" wrapText="1"/>
    </xf>
    <xf numFmtId="0" fontId="21" fillId="16" borderId="17" xfId="0" applyFont="1" applyFill="1" applyBorder="1" applyAlignment="1">
      <alignment vertical="center" wrapText="1"/>
    </xf>
    <xf numFmtId="0" fontId="21" fillId="16" borderId="19" xfId="0" applyFont="1" applyFill="1" applyBorder="1" applyAlignment="1">
      <alignment vertical="center" wrapText="1"/>
    </xf>
    <xf numFmtId="0" fontId="21" fillId="16" borderId="36" xfId="0" applyFont="1" applyFill="1" applyBorder="1" applyAlignment="1">
      <alignment vertical="center" wrapText="1"/>
    </xf>
    <xf numFmtId="0" fontId="19" fillId="16" borderId="38" xfId="0" applyFont="1" applyFill="1" applyBorder="1" applyAlignment="1">
      <alignment vertical="center" wrapText="1"/>
    </xf>
    <xf numFmtId="0" fontId="21" fillId="9" borderId="19" xfId="0" applyFont="1" applyFill="1" applyBorder="1" applyAlignment="1">
      <alignment vertical="center" wrapText="1"/>
    </xf>
    <xf numFmtId="0" fontId="19" fillId="9" borderId="21" xfId="0" applyFont="1" applyFill="1" applyBorder="1" applyAlignment="1">
      <alignment vertical="center" wrapText="1"/>
    </xf>
    <xf numFmtId="0" fontId="21" fillId="9" borderId="21" xfId="0" applyFont="1" applyFill="1" applyBorder="1" applyAlignment="1">
      <alignment vertical="center" wrapText="1"/>
    </xf>
    <xf numFmtId="0" fontId="21" fillId="9" borderId="21" xfId="0" applyFont="1" applyFill="1" applyBorder="1" applyAlignment="1">
      <alignment horizontal="left" vertical="center" wrapText="1"/>
    </xf>
    <xf numFmtId="0" fontId="21" fillId="9" borderId="37" xfId="0" applyFont="1" applyFill="1" applyBorder="1" applyAlignment="1">
      <alignment horizontal="left" vertical="center" wrapText="1"/>
    </xf>
    <xf numFmtId="0" fontId="21" fillId="9" borderId="38" xfId="0" applyFont="1" applyFill="1" applyBorder="1" applyAlignment="1">
      <alignment horizontal="left" vertical="center" wrapText="1"/>
    </xf>
    <xf numFmtId="0" fontId="1" fillId="2" borderId="13" xfId="0" applyFont="1" applyFill="1" applyBorder="1"/>
    <xf numFmtId="0" fontId="20" fillId="2" borderId="13" xfId="0" applyFont="1" applyFill="1" applyBorder="1" applyAlignment="1">
      <alignment horizontal="center"/>
    </xf>
    <xf numFmtId="0" fontId="20" fillId="0" borderId="7" xfId="0" applyFont="1" applyBorder="1" applyAlignment="1">
      <alignment horizontal="left" vertical="center" wrapText="1"/>
    </xf>
    <xf numFmtId="0" fontId="1" fillId="0" borderId="7" xfId="0" applyFont="1" applyBorder="1" applyAlignment="1">
      <alignment vertical="center" wrapText="1"/>
    </xf>
    <xf numFmtId="0" fontId="1" fillId="0" borderId="12" xfId="0" applyFont="1" applyBorder="1" applyAlignment="1">
      <alignment horizontal="left" vertical="center"/>
    </xf>
    <xf numFmtId="0" fontId="20" fillId="0" borderId="1" xfId="0" applyFont="1" applyBorder="1" applyAlignment="1">
      <alignment horizontal="left" vertical="center" wrapText="1"/>
    </xf>
    <xf numFmtId="0" fontId="1" fillId="0" borderId="1" xfId="0" applyFont="1" applyBorder="1" applyAlignment="1">
      <alignment vertical="center" wrapText="1"/>
    </xf>
    <xf numFmtId="0" fontId="1" fillId="0" borderId="13" xfId="0" applyFont="1" applyBorder="1" applyAlignment="1">
      <alignment horizontal="left" vertical="center"/>
    </xf>
    <xf numFmtId="0" fontId="1" fillId="0" borderId="13" xfId="0" applyFont="1" applyBorder="1" applyAlignment="1">
      <alignment wrapText="1"/>
    </xf>
    <xf numFmtId="0" fontId="1" fillId="0" borderId="6" xfId="0" applyFont="1" applyBorder="1"/>
    <xf numFmtId="0" fontId="20" fillId="8" borderId="1" xfId="0" applyFont="1" applyFill="1" applyBorder="1" applyAlignment="1">
      <alignment vertical="center"/>
    </xf>
    <xf numFmtId="9" fontId="1" fillId="8" borderId="1" xfId="0" applyNumberFormat="1" applyFont="1" applyFill="1" applyBorder="1" applyAlignment="1">
      <alignment vertical="center"/>
    </xf>
    <xf numFmtId="0" fontId="20" fillId="9" borderId="1" xfId="0" applyFont="1" applyFill="1" applyBorder="1" applyAlignment="1">
      <alignment vertical="center" wrapText="1"/>
    </xf>
    <xf numFmtId="9" fontId="1" fillId="9" borderId="1" xfId="0" applyNumberFormat="1" applyFont="1" applyFill="1" applyBorder="1" applyAlignment="1">
      <alignment vertical="center"/>
    </xf>
    <xf numFmtId="0" fontId="20" fillId="7" borderId="1" xfId="0" applyFont="1" applyFill="1" applyBorder="1" applyAlignment="1">
      <alignment vertical="center" wrapText="1"/>
    </xf>
    <xf numFmtId="9" fontId="1" fillId="7" borderId="1" xfId="0" applyNumberFormat="1" applyFont="1" applyFill="1" applyBorder="1" applyAlignment="1">
      <alignment vertical="center"/>
    </xf>
    <xf numFmtId="0" fontId="20" fillId="15" borderId="1" xfId="0" applyFont="1" applyFill="1" applyBorder="1" applyAlignment="1">
      <alignment vertical="center" wrapText="1"/>
    </xf>
    <xf numFmtId="9" fontId="1" fillId="15" borderId="1" xfId="0" applyNumberFormat="1" applyFont="1" applyFill="1" applyBorder="1" applyAlignment="1">
      <alignment vertical="center"/>
    </xf>
    <xf numFmtId="0" fontId="4" fillId="0" borderId="6" xfId="0" applyFont="1" applyBorder="1" applyAlignment="1">
      <alignment horizontal="center" wrapText="1"/>
    </xf>
    <xf numFmtId="44" fontId="4" fillId="0" borderId="1" xfId="0" applyNumberFormat="1" applyFont="1" applyBorder="1" applyAlignment="1">
      <alignment horizontal="center" vertical="center" wrapText="1"/>
    </xf>
    <xf numFmtId="0" fontId="10" fillId="0" borderId="0" xfId="0" applyFont="1" applyAlignment="1">
      <alignment horizontal="center" vertical="center" textRotation="180"/>
    </xf>
    <xf numFmtId="0" fontId="10" fillId="6" borderId="0" xfId="0" applyNumberFormat="1" applyFont="1" applyFill="1" applyAlignment="1">
      <alignment horizontal="center" vertical="center" textRotation="180" wrapText="1"/>
    </xf>
    <xf numFmtId="0" fontId="4" fillId="0" borderId="1" xfId="0" applyFont="1" applyBorder="1" applyAlignment="1">
      <alignment horizont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2" fillId="12" borderId="4"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12" borderId="39"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39" xfId="0" applyFont="1" applyFill="1" applyBorder="1" applyAlignment="1">
      <alignment horizontal="center" vertical="center" wrapText="1"/>
    </xf>
    <xf numFmtId="0" fontId="36" fillId="0" borderId="44" xfId="0" applyFont="1" applyBorder="1" applyAlignment="1">
      <alignment horizontal="center"/>
    </xf>
    <xf numFmtId="0" fontId="22" fillId="14" borderId="41" xfId="0" applyFont="1" applyFill="1" applyBorder="1" applyAlignment="1">
      <alignment horizontal="center" wrapText="1"/>
    </xf>
    <xf numFmtId="0" fontId="22" fillId="14" borderId="42" xfId="0" applyFont="1" applyFill="1" applyBorder="1" applyAlignment="1">
      <alignment horizontal="center" wrapText="1"/>
    </xf>
    <xf numFmtId="0" fontId="22" fillId="14" borderId="43" xfId="0" applyFont="1" applyFill="1" applyBorder="1" applyAlignment="1">
      <alignment horizontal="center" wrapText="1"/>
    </xf>
    <xf numFmtId="0" fontId="22" fillId="10" borderId="41" xfId="0" applyFont="1" applyFill="1" applyBorder="1" applyAlignment="1">
      <alignment horizontal="center" wrapText="1"/>
    </xf>
    <xf numFmtId="0" fontId="22" fillId="10" borderId="42" xfId="0" applyFont="1" applyFill="1" applyBorder="1" applyAlignment="1">
      <alignment horizontal="center" wrapText="1"/>
    </xf>
    <xf numFmtId="0" fontId="22" fillId="10" borderId="43" xfId="0" applyFont="1" applyFill="1" applyBorder="1" applyAlignment="1">
      <alignment horizont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2" fillId="13" borderId="22" xfId="0" applyFont="1" applyFill="1" applyBorder="1" applyAlignment="1">
      <alignment horizontal="center" wrapText="1"/>
    </xf>
    <xf numFmtId="0" fontId="22" fillId="13" borderId="11" xfId="0" applyFont="1" applyFill="1" applyBorder="1" applyAlignment="1">
      <alignment horizontal="center" wrapText="1"/>
    </xf>
    <xf numFmtId="0" fontId="22" fillId="13" borderId="34" xfId="0" applyFont="1" applyFill="1" applyBorder="1" applyAlignment="1">
      <alignment horizontal="center" wrapText="1"/>
    </xf>
    <xf numFmtId="0" fontId="22" fillId="5" borderId="26"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22" fillId="12" borderId="41" xfId="0" applyFont="1" applyFill="1" applyBorder="1" applyAlignment="1">
      <alignment horizontal="center" vertical="center" wrapText="1"/>
    </xf>
    <xf numFmtId="0" fontId="22" fillId="12" borderId="42" xfId="0" applyFont="1" applyFill="1" applyBorder="1" applyAlignment="1">
      <alignment horizontal="center" vertical="center" wrapText="1"/>
    </xf>
    <xf numFmtId="0" fontId="22" fillId="12" borderId="43" xfId="0" applyFont="1" applyFill="1" applyBorder="1" applyAlignment="1">
      <alignment horizontal="center" vertical="center" wrapText="1"/>
    </xf>
    <xf numFmtId="0" fontId="20" fillId="2" borderId="1" xfId="0" applyFont="1" applyFill="1" applyBorder="1" applyAlignment="1">
      <alignment horizontal="center"/>
    </xf>
    <xf numFmtId="0" fontId="20" fillId="9" borderId="0"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11" borderId="0" xfId="0" applyFont="1" applyFill="1" applyBorder="1" applyAlignment="1">
      <alignment horizontal="center" vertical="center" wrapText="1"/>
    </xf>
    <xf numFmtId="3" fontId="20" fillId="10" borderId="8" xfId="0" applyNumberFormat="1" applyFont="1" applyFill="1" applyBorder="1" applyAlignment="1">
      <alignment horizontal="center" vertical="center" wrapText="1"/>
    </xf>
    <xf numFmtId="3" fontId="20" fillId="10" borderId="0" xfId="0" applyNumberFormat="1" applyFont="1" applyFill="1" applyBorder="1" applyAlignment="1">
      <alignment horizontal="center" vertical="center" wrapText="1"/>
    </xf>
    <xf numFmtId="3" fontId="20" fillId="10" borderId="6" xfId="0" applyNumberFormat="1"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6" borderId="10" xfId="0" applyFont="1" applyFill="1" applyBorder="1" applyAlignment="1">
      <alignment horizontal="center" vertical="center" textRotation="180"/>
    </xf>
  </cellXfs>
  <cellStyles count="8">
    <cellStyle name="Hypertextové prepojenie" xfId="4" builtinId="8"/>
    <cellStyle name="Normálna" xfId="0" builtinId="0"/>
    <cellStyle name="Normálna 2" xfId="5"/>
    <cellStyle name="Normálna 3" xfId="1"/>
    <cellStyle name="Normálna 3 2" xfId="2"/>
    <cellStyle name="Normálna 3 2 2" xfId="7"/>
    <cellStyle name="Normálna 3 3" xfId="6"/>
    <cellStyle name="Percentá" xfId="3" builtinId="5"/>
  </cellStyles>
  <dxfs count="1">
    <dxf>
      <font>
        <color rgb="FF006100"/>
      </font>
      <fill>
        <patternFill>
          <bgColor rgb="FFC6EFCE"/>
        </patternFill>
      </fill>
    </dxf>
  </dxfs>
  <tableStyles count="0" defaultTableStyle="TableStyleMedium2" defaultPivotStyle="PivotStyleLight16"/>
  <colors>
    <mruColors>
      <color rgb="FFFFFFD1"/>
      <color rgb="FFEDD3F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a:t>Cena emisii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lineChart>
        <c:grouping val="standard"/>
        <c:varyColors val="0"/>
        <c:ser>
          <c:idx val="0"/>
          <c:order val="0"/>
          <c:spPr>
            <a:ln w="28575" cap="rnd">
              <a:solidFill>
                <a:schemeClr val="accent1"/>
              </a:solidFill>
              <a:round/>
            </a:ln>
            <a:effectLst/>
          </c:spPr>
          <c:marker>
            <c:symbol val="none"/>
          </c:marker>
          <c:cat>
            <c:numRef>
              <c:f>Vychodiská!$B$61:$B$105</c:f>
              <c:numCache>
                <c:formatCode>mmm\-yy</c:formatCode>
                <c:ptCount val="45"/>
                <c:pt idx="0">
                  <c:v>43132</c:v>
                </c:pt>
                <c:pt idx="1">
                  <c:v>43160</c:v>
                </c:pt>
                <c:pt idx="2">
                  <c:v>43191</c:v>
                </c:pt>
                <c:pt idx="3">
                  <c:v>43221</c:v>
                </c:pt>
                <c:pt idx="4">
                  <c:v>43252</c:v>
                </c:pt>
                <c:pt idx="5">
                  <c:v>43282</c:v>
                </c:pt>
                <c:pt idx="6">
                  <c:v>43313</c:v>
                </c:pt>
                <c:pt idx="7">
                  <c:v>43344</c:v>
                </c:pt>
                <c:pt idx="8">
                  <c:v>43374</c:v>
                </c:pt>
                <c:pt idx="9">
                  <c:v>43405</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pt idx="22">
                  <c:v>43800</c:v>
                </c:pt>
                <c:pt idx="23">
                  <c:v>43831</c:v>
                </c:pt>
                <c:pt idx="24">
                  <c:v>43862</c:v>
                </c:pt>
                <c:pt idx="25">
                  <c:v>43891</c:v>
                </c:pt>
                <c:pt idx="26">
                  <c:v>43922</c:v>
                </c:pt>
                <c:pt idx="27">
                  <c:v>43952</c:v>
                </c:pt>
                <c:pt idx="28">
                  <c:v>43983</c:v>
                </c:pt>
                <c:pt idx="29">
                  <c:v>44013</c:v>
                </c:pt>
                <c:pt idx="30">
                  <c:v>44044</c:v>
                </c:pt>
                <c:pt idx="31">
                  <c:v>44075</c:v>
                </c:pt>
                <c:pt idx="32">
                  <c:v>44105</c:v>
                </c:pt>
                <c:pt idx="33">
                  <c:v>44136</c:v>
                </c:pt>
                <c:pt idx="34">
                  <c:v>44166</c:v>
                </c:pt>
                <c:pt idx="35">
                  <c:v>44197</c:v>
                </c:pt>
                <c:pt idx="36">
                  <c:v>44228</c:v>
                </c:pt>
                <c:pt idx="37">
                  <c:v>44256</c:v>
                </c:pt>
                <c:pt idx="38">
                  <c:v>44287</c:v>
                </c:pt>
                <c:pt idx="39">
                  <c:v>44317</c:v>
                </c:pt>
                <c:pt idx="40">
                  <c:v>44348</c:v>
                </c:pt>
                <c:pt idx="41">
                  <c:v>44378</c:v>
                </c:pt>
                <c:pt idx="42">
                  <c:v>44409</c:v>
                </c:pt>
                <c:pt idx="43">
                  <c:v>44440</c:v>
                </c:pt>
                <c:pt idx="44">
                  <c:v>44470</c:v>
                </c:pt>
              </c:numCache>
            </c:numRef>
          </c:cat>
          <c:val>
            <c:numRef>
              <c:f>Vychodiská!$C$60:$C$105</c:f>
              <c:numCache>
                <c:formatCode>General</c:formatCode>
                <c:ptCount val="46"/>
                <c:pt idx="0">
                  <c:v>9.65</c:v>
                </c:pt>
                <c:pt idx="1">
                  <c:v>10.51</c:v>
                </c:pt>
                <c:pt idx="2">
                  <c:v>13.73</c:v>
                </c:pt>
                <c:pt idx="3">
                  <c:v>14.27</c:v>
                </c:pt>
                <c:pt idx="4">
                  <c:v>15.76</c:v>
                </c:pt>
                <c:pt idx="5">
                  <c:v>16</c:v>
                </c:pt>
                <c:pt idx="6">
                  <c:v>18.739999999999998</c:v>
                </c:pt>
                <c:pt idx="7">
                  <c:v>22.52</c:v>
                </c:pt>
                <c:pt idx="8">
                  <c:v>23.63</c:v>
                </c:pt>
                <c:pt idx="9">
                  <c:v>17.79</c:v>
                </c:pt>
                <c:pt idx="10">
                  <c:v>22.7</c:v>
                </c:pt>
                <c:pt idx="11">
                  <c:v>26.3</c:v>
                </c:pt>
                <c:pt idx="12">
                  <c:v>23.27</c:v>
                </c:pt>
                <c:pt idx="13">
                  <c:v>22.52</c:v>
                </c:pt>
                <c:pt idx="14">
                  <c:v>22.3</c:v>
                </c:pt>
                <c:pt idx="15">
                  <c:v>26.95</c:v>
                </c:pt>
                <c:pt idx="16">
                  <c:v>25.2</c:v>
                </c:pt>
                <c:pt idx="17">
                  <c:v>27.5</c:v>
                </c:pt>
                <c:pt idx="18">
                  <c:v>28.84</c:v>
                </c:pt>
                <c:pt idx="19">
                  <c:v>26.95</c:v>
                </c:pt>
                <c:pt idx="20">
                  <c:v>25.36</c:v>
                </c:pt>
                <c:pt idx="21">
                  <c:v>26.3</c:v>
                </c:pt>
                <c:pt idx="22">
                  <c:v>25.61</c:v>
                </c:pt>
                <c:pt idx="23">
                  <c:v>24.86</c:v>
                </c:pt>
                <c:pt idx="24">
                  <c:v>24.6</c:v>
                </c:pt>
                <c:pt idx="25">
                  <c:v>23.8</c:v>
                </c:pt>
                <c:pt idx="26">
                  <c:v>18.3</c:v>
                </c:pt>
                <c:pt idx="27">
                  <c:v>19.940000000000001</c:v>
                </c:pt>
                <c:pt idx="28">
                  <c:v>21.76</c:v>
                </c:pt>
                <c:pt idx="29">
                  <c:v>27.27</c:v>
                </c:pt>
                <c:pt idx="30">
                  <c:v>26.64</c:v>
                </c:pt>
                <c:pt idx="31">
                  <c:v>29.02</c:v>
                </c:pt>
                <c:pt idx="32">
                  <c:v>27.14</c:v>
                </c:pt>
                <c:pt idx="33">
                  <c:v>23.88</c:v>
                </c:pt>
                <c:pt idx="34">
                  <c:v>29.34</c:v>
                </c:pt>
                <c:pt idx="35">
                  <c:v>32.72</c:v>
                </c:pt>
                <c:pt idx="36">
                  <c:v>32.950000000000003</c:v>
                </c:pt>
                <c:pt idx="37">
                  <c:v>37.28</c:v>
                </c:pt>
                <c:pt idx="38">
                  <c:v>42.55</c:v>
                </c:pt>
                <c:pt idx="39">
                  <c:v>48.84</c:v>
                </c:pt>
                <c:pt idx="40">
                  <c:v>51.7</c:v>
                </c:pt>
                <c:pt idx="41">
                  <c:v>56.68</c:v>
                </c:pt>
                <c:pt idx="42">
                  <c:v>53.25</c:v>
                </c:pt>
                <c:pt idx="43">
                  <c:v>60.51</c:v>
                </c:pt>
                <c:pt idx="44">
                  <c:v>61.75</c:v>
                </c:pt>
                <c:pt idx="45">
                  <c:v>58.73</c:v>
                </c:pt>
              </c:numCache>
            </c:numRef>
          </c:val>
          <c:smooth val="0"/>
          <c:extLst>
            <c:ext xmlns:c16="http://schemas.microsoft.com/office/drawing/2014/chart" uri="{C3380CC4-5D6E-409C-BE32-E72D297353CC}">
              <c16:uniqueId val="{00000000-DB34-4271-B68E-4841894C5723}"/>
            </c:ext>
          </c:extLst>
        </c:ser>
        <c:dLbls>
          <c:showLegendKey val="0"/>
          <c:showVal val="0"/>
          <c:showCatName val="0"/>
          <c:showSerName val="0"/>
          <c:showPercent val="0"/>
          <c:showBubbleSize val="0"/>
        </c:dLbls>
        <c:smooth val="0"/>
        <c:axId val="544668960"/>
        <c:axId val="544669288"/>
      </c:lineChart>
      <c:dateAx>
        <c:axId val="54466896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9288"/>
        <c:crosses val="autoZero"/>
        <c:auto val="1"/>
        <c:lblOffset val="100"/>
        <c:baseTimeUnit val="months"/>
      </c:dateAx>
      <c:valAx>
        <c:axId val="544669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8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2598737</xdr:colOff>
      <xdr:row>1</xdr:row>
      <xdr:rowOff>96837</xdr:rowOff>
    </xdr:from>
    <xdr:to>
      <xdr:col>10</xdr:col>
      <xdr:colOff>588962</xdr:colOff>
      <xdr:row>7</xdr:row>
      <xdr:rowOff>103187</xdr:rowOff>
    </xdr:to>
    <xdr:sp macro="" textlink="">
      <xdr:nvSpPr>
        <xdr:cNvPr id="2" name="Obdĺžnik 1"/>
        <xdr:cNvSpPr/>
      </xdr:nvSpPr>
      <xdr:spPr>
        <a:xfrm>
          <a:off x="8512175" y="461962"/>
          <a:ext cx="7189787" cy="205422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sk-SK" sz="1200"/>
            <a:t>Vyplniť v hárku "</a:t>
          </a:r>
          <a:r>
            <a:rPr lang="sk-SK" sz="1200" i="1"/>
            <a:t>Data</a:t>
          </a:r>
          <a:r>
            <a:rPr lang="sk-SK" sz="1200"/>
            <a:t>" stĺpce "</a:t>
          </a:r>
          <a:r>
            <a:rPr lang="sk-SK" sz="1200" i="1"/>
            <a:t>B - AD"</a:t>
          </a:r>
          <a:r>
            <a:rPr lang="sk-SK" sz="1200"/>
            <a:t> podľa</a:t>
          </a:r>
          <a:r>
            <a:rPr lang="sk-SK" sz="1200" baseline="0"/>
            <a:t> princípov </a:t>
          </a:r>
          <a:r>
            <a:rPr lang="sk-SK" sz="1200"/>
            <a:t>uvedených</a:t>
          </a:r>
          <a:r>
            <a:rPr lang="sk-SK" sz="1200" baseline="0"/>
            <a:t> v stĺpci C v uvedenej tabuľke.</a:t>
          </a:r>
        </a:p>
        <a:p>
          <a:pPr algn="l"/>
          <a:endParaRPr lang="sk-SK" sz="1200" baseline="0"/>
        </a:p>
        <a:p>
          <a:pPr algn="l"/>
          <a:r>
            <a:rPr lang="sk-SK" sz="1200" baseline="0"/>
            <a:t>V hárku </a:t>
          </a:r>
          <a:r>
            <a:rPr lang="sk-SK" sz="1200">
              <a:solidFill>
                <a:schemeClr val="dk1"/>
              </a:solidFill>
              <a:effectLst/>
              <a:latin typeface="+mn-lt"/>
              <a:ea typeface="+mn-ea"/>
              <a:cs typeface="+mn-cs"/>
            </a:rPr>
            <a:t>"</a:t>
          </a:r>
          <a:r>
            <a:rPr lang="sk-SK" sz="1200" i="1">
              <a:solidFill>
                <a:schemeClr val="dk1"/>
              </a:solidFill>
              <a:effectLst/>
              <a:latin typeface="+mn-lt"/>
              <a:ea typeface="+mn-ea"/>
              <a:cs typeface="+mn-cs"/>
            </a:rPr>
            <a:t>Data</a:t>
          </a:r>
          <a:r>
            <a:rPr lang="sk-SK" sz="1200">
              <a:solidFill>
                <a:schemeClr val="dk1"/>
              </a:solidFill>
              <a:effectLst/>
              <a:latin typeface="+mn-lt"/>
              <a:ea typeface="+mn-ea"/>
              <a:cs typeface="+mn-cs"/>
            </a:rPr>
            <a:t>" stĺpcoch "</a:t>
          </a:r>
          <a:r>
            <a:rPr lang="sk-SK" sz="1200" i="1">
              <a:solidFill>
                <a:schemeClr val="dk1"/>
              </a:solidFill>
              <a:effectLst/>
              <a:latin typeface="+mn-lt"/>
              <a:ea typeface="+mn-ea"/>
              <a:cs typeface="+mn-cs"/>
            </a:rPr>
            <a:t>X - AD"</a:t>
          </a:r>
          <a:r>
            <a:rPr lang="sk-SK" sz="1200">
              <a:solidFill>
                <a:schemeClr val="dk1"/>
              </a:solidFill>
              <a:effectLst/>
              <a:latin typeface="+mn-lt"/>
              <a:ea typeface="+mn-ea"/>
              <a:cs typeface="+mn-cs"/>
            </a:rPr>
            <a:t>  overiť zvýraznené</a:t>
          </a:r>
          <a:r>
            <a:rPr lang="sk-SK" sz="1200" baseline="0">
              <a:solidFill>
                <a:schemeClr val="dk1"/>
              </a:solidFill>
              <a:effectLst/>
              <a:latin typeface="+mn-lt"/>
              <a:ea typeface="+mn-ea"/>
              <a:cs typeface="+mn-cs"/>
            </a:rPr>
            <a:t> hodnoty podľa príslušnej poznámky.</a:t>
          </a:r>
        </a:p>
        <a:p>
          <a:pPr algn="l"/>
          <a:endParaRPr lang="sk-SK" sz="1200" baseline="0">
            <a:solidFill>
              <a:schemeClr val="dk1"/>
            </a:solidFill>
            <a:effectLst/>
            <a:latin typeface="+mn-lt"/>
            <a:ea typeface="+mn-ea"/>
            <a:cs typeface="+mn-cs"/>
          </a:endParaRPr>
        </a:p>
        <a:p>
          <a:pPr algn="l"/>
          <a:r>
            <a:rPr lang="sk-SK" sz="1200" i="1" baseline="0">
              <a:solidFill>
                <a:schemeClr val="dk1"/>
              </a:solidFill>
              <a:effectLst/>
              <a:latin typeface="+mn-lt"/>
              <a:ea typeface="+mn-ea"/>
              <a:cs typeface="+mn-cs"/>
            </a:rPr>
            <a:t>Poznámka: </a:t>
          </a:r>
          <a:r>
            <a:rPr lang="sk-SK" sz="1200" baseline="0">
              <a:solidFill>
                <a:schemeClr val="dk1"/>
              </a:solidFill>
              <a:effectLst/>
              <a:latin typeface="+mn-lt"/>
              <a:ea typeface="+mn-ea"/>
              <a:cs typeface="+mn-cs"/>
            </a:rPr>
            <a:t>oproti predchádzajúcej verzii boli premenované niektoré stĺpce aby neboli mätúce, hodnoty môžu byť preto s opačným znamienkom ako boli pôvodne vykázané.</a:t>
          </a:r>
        </a:p>
        <a:p>
          <a:pPr algn="l"/>
          <a:endParaRPr lang="sk-SK" sz="12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k-SK" sz="1200" baseline="0">
              <a:solidFill>
                <a:schemeClr val="dk1"/>
              </a:solidFill>
              <a:effectLst/>
              <a:latin typeface="+mn-lt"/>
              <a:ea typeface="+mn-ea"/>
              <a:cs typeface="+mn-cs"/>
            </a:rPr>
            <a:t>Ročnú kumulatívnu zmenu cien energií počítať podľa jednotnej metodiky pre všetky teplárenské spoločnosti. Vytvorenie metodiky ponechávame na MHTH.</a:t>
          </a:r>
          <a:endParaRPr lang="sk-SK" sz="1200"/>
        </a:p>
        <a:p>
          <a:pPr algn="l"/>
          <a:endParaRPr lang="sk-SK" sz="1200" baseline="0"/>
        </a:p>
        <a:p>
          <a:pPr algn="l"/>
          <a:endParaRPr lang="sk-SK" sz="1200" baseline="0"/>
        </a:p>
        <a:p>
          <a:pPr algn="l"/>
          <a:endParaRPr lang="sk-SK" sz="1200" baseline="0"/>
        </a:p>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63</xdr:row>
      <xdr:rowOff>104775</xdr:rowOff>
    </xdr:from>
    <xdr:to>
      <xdr:col>7</xdr:col>
      <xdr:colOff>60325</xdr:colOff>
      <xdr:row>78</xdr:row>
      <xdr:rowOff>85725</xdr:rowOff>
    </xdr:to>
    <xdr:graphicFrame macro="">
      <xdr:nvGraphicFramePr>
        <xdr:cNvPr id="3" name="Graf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investing.com/commodities/carbon-emissions-historical-data" TargetMode="External"/><Relationship Id="rId7" Type="http://schemas.openxmlformats.org/officeDocument/2006/relationships/hyperlink" Target="http://www.zvtp.sk/emisne_protokoly.xhtml" TargetMode="External"/><Relationship Id="rId2" Type="http://schemas.openxmlformats.org/officeDocument/2006/relationships/hyperlink" Target="https://www.rrz.sk/hodnotenie-navrhu-rozpoctu-verejnej-spravy-na-roky-2021-az-2023/" TargetMode="External"/><Relationship Id="rId1" Type="http://schemas.openxmlformats.org/officeDocument/2006/relationships/hyperlink" Target="https://appsso.eurostat.ec.europa.eu/nui/submitViewTableAction.do" TargetMode="External"/><Relationship Id="rId6" Type="http://schemas.openxmlformats.org/officeDocument/2006/relationships/hyperlink" Target="https://www.teplarenzilina.sk/index.php?preview=1&amp;option=com_dropfiles&amp;format=&amp;task=frontfile.download&amp;catid=180&amp;id=433&amp;Itemid=1000000000000" TargetMode="External"/><Relationship Id="rId5" Type="http://schemas.openxmlformats.org/officeDocument/2006/relationships/hyperlink" Target="https://www.urso.gov.sk/priemerna-cena-elektriny-na-burze-pxe-praha/" TargetMode="External"/><Relationship Id="rId4" Type="http://schemas.openxmlformats.org/officeDocument/2006/relationships/hyperlink" Target="https://www.batas.sk/wp-content/uploads/2021/02/Integrovany-cennik-za-dodavku-elektriny-pre-domacnosti-platny-od-1.1.2021.pdf" TargetMode="External"/><Relationship Id="rId9"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BR142"/>
  <sheetViews>
    <sheetView zoomScale="85" zoomScaleNormal="85" workbookViewId="0">
      <pane xSplit="2" ySplit="2" topLeftCell="F3" activePane="bottomRight" state="frozen"/>
      <selection pane="topRight" activeCell="C1" sqref="C1"/>
      <selection pane="bottomLeft" activeCell="A3" sqref="A3"/>
      <selection pane="bottomRight" activeCell="H2" sqref="H1:H1048576"/>
    </sheetView>
  </sheetViews>
  <sheetFormatPr defaultColWidth="9.21875" defaultRowHeight="14.4" x14ac:dyDescent="0.3"/>
  <cols>
    <col min="1" max="1" width="9.21875" style="6"/>
    <col min="2" max="2" width="28.77734375" style="6" bestFit="1" customWidth="1"/>
    <col min="3" max="3" width="27.44140625" style="6" customWidth="1"/>
    <col min="4" max="4" width="36" style="6" customWidth="1"/>
    <col min="5" max="5" width="44" style="6" customWidth="1"/>
    <col min="6" max="6" width="16.44140625" style="17" customWidth="1"/>
    <col min="7" max="8" width="19.5546875" style="6" customWidth="1"/>
    <col min="9" max="9" width="25.44140625" style="6" customWidth="1"/>
    <col min="10" max="11" width="32.44140625" style="19" customWidth="1"/>
    <col min="12" max="12" width="16.5546875" style="6" customWidth="1"/>
    <col min="13" max="13" width="13.44140625" style="6" bestFit="1" customWidth="1"/>
    <col min="14" max="14" width="15.77734375" style="6" bestFit="1" customWidth="1"/>
    <col min="15" max="20" width="11.44140625" style="18" customWidth="1"/>
    <col min="21" max="21" width="9.21875" style="6"/>
    <col min="22" max="22" width="16.44140625" style="6" customWidth="1"/>
    <col min="23" max="24" width="14.5546875" style="6" customWidth="1"/>
    <col min="25" max="26" width="16.5546875" style="6" customWidth="1"/>
    <col min="27" max="27" width="13.44140625" style="6" customWidth="1"/>
    <col min="28" max="28" width="14.44140625" style="6" customWidth="1"/>
    <col min="29" max="29" width="13.5546875" style="6" customWidth="1"/>
    <col min="30" max="31" width="27" style="6" customWidth="1"/>
    <col min="32" max="32" width="90.44140625" style="6" customWidth="1"/>
    <col min="33" max="16384" width="9.21875" style="6"/>
  </cols>
  <sheetData>
    <row r="1" spans="1:70" ht="32.700000000000003" customHeight="1" x14ac:dyDescent="0.3">
      <c r="A1" s="316" t="s">
        <v>36</v>
      </c>
      <c r="B1" s="317"/>
      <c r="C1" s="317"/>
      <c r="D1" s="317"/>
      <c r="E1" s="317"/>
      <c r="F1" s="317"/>
      <c r="G1" s="317"/>
      <c r="H1" s="317"/>
      <c r="I1" s="317"/>
      <c r="J1" s="317"/>
      <c r="K1" s="30"/>
      <c r="L1" s="318" t="s">
        <v>37</v>
      </c>
      <c r="M1" s="318"/>
      <c r="N1" s="318"/>
      <c r="O1" s="315" t="s">
        <v>38</v>
      </c>
      <c r="P1" s="315"/>
      <c r="Q1" s="315"/>
      <c r="R1" s="315"/>
      <c r="S1" s="315"/>
      <c r="T1" s="315"/>
      <c r="U1" s="315"/>
      <c r="V1" s="315"/>
      <c r="W1" s="311" t="s">
        <v>39</v>
      </c>
      <c r="X1" s="311" t="s">
        <v>40</v>
      </c>
      <c r="Y1" s="315" t="s">
        <v>41</v>
      </c>
      <c r="Z1" s="315"/>
      <c r="AA1" s="315"/>
      <c r="AB1" s="315"/>
      <c r="AC1" s="311" t="s">
        <v>42</v>
      </c>
      <c r="AD1" s="312" t="s">
        <v>43</v>
      </c>
      <c r="AE1" s="312" t="s">
        <v>44</v>
      </c>
    </row>
    <row r="2" spans="1:70" ht="61.2" thickBot="1" x14ac:dyDescent="0.35">
      <c r="A2" s="31" t="s">
        <v>12</v>
      </c>
      <c r="B2" s="31" t="s">
        <v>13</v>
      </c>
      <c r="C2" s="31" t="s">
        <v>14</v>
      </c>
      <c r="D2" s="31" t="s">
        <v>15</v>
      </c>
      <c r="E2" s="31" t="s">
        <v>16</v>
      </c>
      <c r="F2" s="31" t="s">
        <v>17</v>
      </c>
      <c r="G2" s="31" t="s">
        <v>18</v>
      </c>
      <c r="H2" s="31" t="s">
        <v>19</v>
      </c>
      <c r="I2" s="31" t="s">
        <v>20</v>
      </c>
      <c r="J2" s="32" t="s">
        <v>21</v>
      </c>
      <c r="K2" s="33" t="s">
        <v>194</v>
      </c>
      <c r="L2" s="21" t="s">
        <v>45</v>
      </c>
      <c r="M2" s="21" t="s">
        <v>22</v>
      </c>
      <c r="N2" s="21" t="s">
        <v>23</v>
      </c>
      <c r="O2" s="55" t="s">
        <v>24</v>
      </c>
      <c r="P2" s="55" t="s">
        <v>25</v>
      </c>
      <c r="Q2" s="55" t="s">
        <v>26</v>
      </c>
      <c r="R2" s="55" t="s">
        <v>27</v>
      </c>
      <c r="S2" s="55" t="s">
        <v>28</v>
      </c>
      <c r="T2" s="55" t="s">
        <v>29</v>
      </c>
      <c r="U2" s="21" t="s">
        <v>30</v>
      </c>
      <c r="V2" s="21" t="s">
        <v>31</v>
      </c>
      <c r="W2" s="311"/>
      <c r="X2" s="311"/>
      <c r="Y2" s="21" t="s">
        <v>32</v>
      </c>
      <c r="Z2" s="21" t="s">
        <v>33</v>
      </c>
      <c r="AA2" s="21" t="s">
        <v>34</v>
      </c>
      <c r="AB2" s="21" t="s">
        <v>35</v>
      </c>
      <c r="AC2" s="311"/>
      <c r="AD2" s="312"/>
      <c r="AE2" s="312"/>
    </row>
    <row r="3" spans="1:70" s="5" customFormat="1" ht="58.2" thickTop="1" x14ac:dyDescent="0.3">
      <c r="A3" s="25">
        <v>3</v>
      </c>
      <c r="B3" s="8" t="s">
        <v>71</v>
      </c>
      <c r="C3" s="8" t="s">
        <v>81</v>
      </c>
      <c r="D3" s="8" t="s">
        <v>82</v>
      </c>
      <c r="E3" s="8" t="s">
        <v>83</v>
      </c>
      <c r="F3" s="9">
        <v>1</v>
      </c>
      <c r="G3" s="10">
        <v>7000000</v>
      </c>
      <c r="H3" s="10" t="s">
        <v>4</v>
      </c>
      <c r="I3" s="9">
        <v>2024</v>
      </c>
      <c r="J3" s="8" t="s">
        <v>80</v>
      </c>
      <c r="K3" s="24" t="s">
        <v>189</v>
      </c>
      <c r="L3" s="5" t="s">
        <v>203</v>
      </c>
      <c r="M3" s="5">
        <v>30</v>
      </c>
      <c r="N3" s="5" t="s">
        <v>9</v>
      </c>
      <c r="O3" s="20">
        <v>0</v>
      </c>
      <c r="P3" s="20">
        <v>0</v>
      </c>
      <c r="Q3" s="20">
        <v>0</v>
      </c>
      <c r="R3" s="20">
        <v>0</v>
      </c>
      <c r="S3" s="20">
        <v>0</v>
      </c>
      <c r="T3" s="20">
        <v>0</v>
      </c>
      <c r="U3" s="5">
        <v>0</v>
      </c>
      <c r="V3" s="5" t="s">
        <v>9</v>
      </c>
      <c r="W3" s="5">
        <v>0</v>
      </c>
      <c r="X3" s="5" t="s">
        <v>9</v>
      </c>
      <c r="Y3" s="5" t="s">
        <v>155</v>
      </c>
      <c r="Z3" s="313"/>
      <c r="AA3" s="5" t="s">
        <v>152</v>
      </c>
      <c r="AB3" s="5" t="s">
        <v>200</v>
      </c>
      <c r="AC3" s="5" t="s">
        <v>201</v>
      </c>
      <c r="AE3" s="5" t="s">
        <v>204</v>
      </c>
    </row>
    <row r="4" spans="1:70" s="5" customFormat="1" ht="57.6" x14ac:dyDescent="0.3">
      <c r="A4" s="25">
        <v>4</v>
      </c>
      <c r="B4" s="8" t="s">
        <v>71</v>
      </c>
      <c r="C4" s="8" t="s">
        <v>81</v>
      </c>
      <c r="D4" s="8" t="s">
        <v>84</v>
      </c>
      <c r="E4" s="8" t="s">
        <v>85</v>
      </c>
      <c r="F4" s="9">
        <v>1</v>
      </c>
      <c r="G4" s="10">
        <v>5000000</v>
      </c>
      <c r="H4" s="10" t="s">
        <v>4</v>
      </c>
      <c r="I4" s="9">
        <v>2024</v>
      </c>
      <c r="J4" s="8" t="s">
        <v>86</v>
      </c>
      <c r="K4" s="24" t="s">
        <v>189</v>
      </c>
      <c r="L4" s="5" t="s">
        <v>203</v>
      </c>
      <c r="M4" s="5">
        <v>30</v>
      </c>
      <c r="N4" s="5" t="s">
        <v>9</v>
      </c>
      <c r="O4" s="20">
        <v>0</v>
      </c>
      <c r="P4" s="20">
        <v>0</v>
      </c>
      <c r="Q4" s="20">
        <v>0</v>
      </c>
      <c r="R4" s="20">
        <v>0</v>
      </c>
      <c r="S4" s="20">
        <v>0</v>
      </c>
      <c r="T4" s="20">
        <v>0</v>
      </c>
      <c r="U4" s="5">
        <v>0</v>
      </c>
      <c r="V4" s="5" t="s">
        <v>9</v>
      </c>
      <c r="W4" s="5">
        <v>0</v>
      </c>
      <c r="X4" s="5" t="s">
        <v>9</v>
      </c>
      <c r="Y4" s="5" t="s">
        <v>155</v>
      </c>
      <c r="Z4" s="313"/>
      <c r="AA4" s="5" t="s">
        <v>152</v>
      </c>
      <c r="AB4" s="5" t="s">
        <v>200</v>
      </c>
      <c r="AC4" s="5" t="s">
        <v>201</v>
      </c>
      <c r="AE4" s="5" t="s">
        <v>11</v>
      </c>
    </row>
    <row r="5" spans="1:70" s="5" customFormat="1" ht="57.6" x14ac:dyDescent="0.3">
      <c r="A5" s="25">
        <v>5</v>
      </c>
      <c r="B5" s="8" t="s">
        <v>71</v>
      </c>
      <c r="C5" s="8" t="s">
        <v>87</v>
      </c>
      <c r="D5" s="8" t="s">
        <v>88</v>
      </c>
      <c r="E5" s="8" t="s">
        <v>240</v>
      </c>
      <c r="F5" s="9">
        <v>1</v>
      </c>
      <c r="G5" s="10">
        <v>23000000</v>
      </c>
      <c r="H5" s="10" t="s">
        <v>4</v>
      </c>
      <c r="I5" s="9">
        <v>2025</v>
      </c>
      <c r="J5" s="8" t="s">
        <v>90</v>
      </c>
      <c r="K5" s="24" t="s">
        <v>189</v>
      </c>
      <c r="L5" s="5" t="s">
        <v>50</v>
      </c>
      <c r="M5" s="5">
        <v>30</v>
      </c>
      <c r="N5" s="5" t="s">
        <v>8</v>
      </c>
      <c r="O5" s="20">
        <v>-1</v>
      </c>
      <c r="P5" s="20">
        <v>0</v>
      </c>
      <c r="Q5" s="20">
        <v>0</v>
      </c>
      <c r="R5" s="20">
        <v>0</v>
      </c>
      <c r="S5" s="20">
        <v>0</v>
      </c>
      <c r="T5" s="20">
        <v>0</v>
      </c>
      <c r="U5" s="5">
        <v>0</v>
      </c>
      <c r="V5" s="5" t="s">
        <v>9</v>
      </c>
      <c r="W5" s="5">
        <v>0</v>
      </c>
      <c r="X5" s="5" t="s">
        <v>9</v>
      </c>
      <c r="Y5" s="5" t="s">
        <v>155</v>
      </c>
      <c r="Z5" s="313"/>
      <c r="AA5" s="5" t="s">
        <v>152</v>
      </c>
      <c r="AB5" s="5" t="s">
        <v>205</v>
      </c>
      <c r="AC5" s="13">
        <v>-500000</v>
      </c>
      <c r="AE5" s="5" t="s">
        <v>206</v>
      </c>
    </row>
    <row r="6" spans="1:70" s="5" customFormat="1" ht="38.700000000000003" customHeight="1" x14ac:dyDescent="0.3">
      <c r="A6" s="25">
        <v>9</v>
      </c>
      <c r="B6" s="8" t="s">
        <v>71</v>
      </c>
      <c r="C6" s="8" t="s">
        <v>102</v>
      </c>
      <c r="D6" s="8" t="s">
        <v>103</v>
      </c>
      <c r="E6" s="8" t="s">
        <v>238</v>
      </c>
      <c r="F6" s="9">
        <v>2</v>
      </c>
      <c r="G6" s="10">
        <v>3500000</v>
      </c>
      <c r="H6" s="10" t="s">
        <v>4</v>
      </c>
      <c r="I6" s="9">
        <v>2023</v>
      </c>
      <c r="J6" s="8" t="s">
        <v>86</v>
      </c>
      <c r="K6" s="24" t="s">
        <v>189</v>
      </c>
      <c r="L6" s="5" t="s">
        <v>50</v>
      </c>
      <c r="M6" s="5">
        <v>30</v>
      </c>
      <c r="N6" s="5" t="s">
        <v>9</v>
      </c>
      <c r="O6" s="20">
        <v>0</v>
      </c>
      <c r="P6" s="20">
        <v>0</v>
      </c>
      <c r="Q6" s="20">
        <v>0</v>
      </c>
      <c r="R6" s="20">
        <v>0</v>
      </c>
      <c r="S6" s="20">
        <v>0</v>
      </c>
      <c r="T6" s="20">
        <v>0</v>
      </c>
      <c r="U6" s="20">
        <v>0</v>
      </c>
      <c r="V6" s="20" t="s">
        <v>9</v>
      </c>
      <c r="W6" s="5">
        <v>0</v>
      </c>
      <c r="X6" s="5" t="s">
        <v>9</v>
      </c>
      <c r="Y6" s="5" t="s">
        <v>155</v>
      </c>
      <c r="Z6" s="313"/>
      <c r="AA6" s="5">
        <v>0</v>
      </c>
      <c r="AB6" s="5">
        <v>0</v>
      </c>
      <c r="AC6" s="5">
        <v>0</v>
      </c>
      <c r="AE6" s="5" t="s">
        <v>11</v>
      </c>
    </row>
    <row r="7" spans="1:70" s="5" customFormat="1" ht="57.6" x14ac:dyDescent="0.3">
      <c r="A7" s="25">
        <v>11</v>
      </c>
      <c r="B7" s="8" t="s">
        <v>71</v>
      </c>
      <c r="C7" s="8" t="s">
        <v>81</v>
      </c>
      <c r="D7" s="8" t="s">
        <v>107</v>
      </c>
      <c r="E7" s="8" t="s">
        <v>239</v>
      </c>
      <c r="F7" s="9">
        <v>1</v>
      </c>
      <c r="G7" s="10">
        <v>24000000</v>
      </c>
      <c r="H7" s="10" t="s">
        <v>4</v>
      </c>
      <c r="I7" s="9" t="s">
        <v>75</v>
      </c>
      <c r="J7" s="8" t="s">
        <v>109</v>
      </c>
      <c r="K7" s="24" t="s">
        <v>189</v>
      </c>
      <c r="L7" s="5" t="s">
        <v>50</v>
      </c>
      <c r="M7" s="5">
        <v>30</v>
      </c>
      <c r="N7" s="5" t="s">
        <v>8</v>
      </c>
      <c r="O7" s="20">
        <v>-1</v>
      </c>
      <c r="P7" s="20">
        <v>0</v>
      </c>
      <c r="Q7" s="20">
        <v>0</v>
      </c>
      <c r="R7" s="20">
        <v>0</v>
      </c>
      <c r="S7" s="20">
        <v>0</v>
      </c>
      <c r="T7" s="20">
        <v>0</v>
      </c>
      <c r="U7" s="5" t="s">
        <v>201</v>
      </c>
      <c r="V7" s="5" t="s">
        <v>9</v>
      </c>
      <c r="W7" s="5">
        <v>0</v>
      </c>
      <c r="X7" s="5" t="s">
        <v>9</v>
      </c>
      <c r="Y7" s="5" t="s">
        <v>197</v>
      </c>
      <c r="Z7" s="313"/>
      <c r="AA7" s="5" t="s">
        <v>152</v>
      </c>
      <c r="AB7" s="5" t="s">
        <v>210</v>
      </c>
      <c r="AC7" s="13">
        <v>-500000</v>
      </c>
      <c r="AE7" s="5" t="s">
        <v>204</v>
      </c>
    </row>
    <row r="8" spans="1:70" s="5" customFormat="1" ht="43.2" x14ac:dyDescent="0.3">
      <c r="A8" s="25">
        <v>13</v>
      </c>
      <c r="B8" s="8" t="s">
        <v>71</v>
      </c>
      <c r="C8" s="8" t="s">
        <v>81</v>
      </c>
      <c r="D8" s="8" t="s">
        <v>113</v>
      </c>
      <c r="E8" s="8" t="s">
        <v>241</v>
      </c>
      <c r="F8" s="9">
        <v>1</v>
      </c>
      <c r="G8" s="10">
        <v>4000000</v>
      </c>
      <c r="H8" s="10" t="s">
        <v>4</v>
      </c>
      <c r="I8" s="9" t="s">
        <v>56</v>
      </c>
      <c r="J8" s="8" t="s">
        <v>66</v>
      </c>
      <c r="K8" s="24" t="s">
        <v>189</v>
      </c>
      <c r="L8" s="5" t="s">
        <v>50</v>
      </c>
      <c r="M8" s="5">
        <v>30</v>
      </c>
      <c r="N8" s="5" t="s">
        <v>9</v>
      </c>
      <c r="O8" s="20">
        <v>0</v>
      </c>
      <c r="P8" s="20">
        <v>0</v>
      </c>
      <c r="Q8" s="20">
        <v>0</v>
      </c>
      <c r="R8" s="20">
        <v>0</v>
      </c>
      <c r="S8" s="20">
        <v>0</v>
      </c>
      <c r="T8" s="20">
        <v>0</v>
      </c>
      <c r="U8" s="5" t="s">
        <v>9</v>
      </c>
      <c r="V8" s="5" t="s">
        <v>9</v>
      </c>
      <c r="W8" s="5">
        <v>0</v>
      </c>
      <c r="X8" s="5" t="s">
        <v>9</v>
      </c>
      <c r="Y8" s="5" t="s">
        <v>155</v>
      </c>
      <c r="Z8" s="313"/>
      <c r="AA8" s="5">
        <v>0</v>
      </c>
      <c r="AB8" s="5">
        <v>0</v>
      </c>
      <c r="AC8" s="5" t="s">
        <v>201</v>
      </c>
      <c r="AE8" s="5" t="s">
        <v>211</v>
      </c>
    </row>
    <row r="9" spans="1:70" s="5" customFormat="1" ht="43.2" x14ac:dyDescent="0.3">
      <c r="A9" s="25">
        <v>14</v>
      </c>
      <c r="B9" s="8" t="s">
        <v>71</v>
      </c>
      <c r="C9" s="8" t="s">
        <v>81</v>
      </c>
      <c r="D9" s="8" t="s">
        <v>115</v>
      </c>
      <c r="E9" s="8" t="s">
        <v>241</v>
      </c>
      <c r="F9" s="9">
        <v>1</v>
      </c>
      <c r="G9" s="10">
        <v>3000000</v>
      </c>
      <c r="H9" s="10" t="s">
        <v>4</v>
      </c>
      <c r="I9" s="9" t="s">
        <v>56</v>
      </c>
      <c r="J9" s="8" t="s">
        <v>66</v>
      </c>
      <c r="K9" s="24" t="s">
        <v>189</v>
      </c>
      <c r="L9" s="5" t="s">
        <v>50</v>
      </c>
      <c r="M9" s="5">
        <v>30</v>
      </c>
      <c r="N9" s="5" t="s">
        <v>9</v>
      </c>
      <c r="O9" s="20">
        <v>0</v>
      </c>
      <c r="P9" s="20">
        <v>0</v>
      </c>
      <c r="Q9" s="20">
        <v>0</v>
      </c>
      <c r="R9" s="20">
        <v>0</v>
      </c>
      <c r="S9" s="20">
        <v>0</v>
      </c>
      <c r="T9" s="20">
        <v>0</v>
      </c>
      <c r="U9" s="5" t="s">
        <v>9</v>
      </c>
      <c r="V9" s="5" t="s">
        <v>9</v>
      </c>
      <c r="W9" s="5">
        <v>0</v>
      </c>
      <c r="X9" s="5" t="s">
        <v>9</v>
      </c>
      <c r="Y9" s="5" t="s">
        <v>155</v>
      </c>
      <c r="Z9" s="313"/>
      <c r="AA9" s="5">
        <v>0</v>
      </c>
      <c r="AB9" s="5">
        <v>0</v>
      </c>
      <c r="AC9" s="5" t="s">
        <v>201</v>
      </c>
      <c r="AE9" s="5" t="s">
        <v>11</v>
      </c>
    </row>
    <row r="10" spans="1:70" s="5" customFormat="1" ht="57.6" x14ac:dyDescent="0.3">
      <c r="A10" s="35">
        <v>15</v>
      </c>
      <c r="B10" s="8" t="s">
        <v>0</v>
      </c>
      <c r="C10" s="11" t="s">
        <v>1</v>
      </c>
      <c r="D10" s="11" t="s">
        <v>2</v>
      </c>
      <c r="E10" s="11" t="s">
        <v>3</v>
      </c>
      <c r="F10" s="9">
        <v>1</v>
      </c>
      <c r="G10" s="10">
        <v>15000000</v>
      </c>
      <c r="H10" s="10" t="s">
        <v>4</v>
      </c>
      <c r="I10" s="9" t="s">
        <v>5</v>
      </c>
      <c r="J10" s="8" t="s">
        <v>6</v>
      </c>
      <c r="K10" s="24" t="s">
        <v>190</v>
      </c>
      <c r="L10" s="5" t="s">
        <v>7</v>
      </c>
      <c r="M10" s="5">
        <v>30</v>
      </c>
      <c r="N10" s="5" t="s">
        <v>8</v>
      </c>
      <c r="O10" s="20">
        <v>-1.9</v>
      </c>
      <c r="P10" s="20">
        <v>-1.1000000000000001</v>
      </c>
      <c r="Q10" s="20">
        <v>0</v>
      </c>
      <c r="R10" s="20">
        <v>0</v>
      </c>
      <c r="S10" s="20">
        <v>-7.0000000000000007E-2</v>
      </c>
      <c r="T10" s="20">
        <v>0</v>
      </c>
      <c r="U10" s="5">
        <v>-2900</v>
      </c>
      <c r="V10" s="5" t="s">
        <v>9</v>
      </c>
      <c r="W10" s="5">
        <v>0</v>
      </c>
      <c r="X10" s="5" t="s">
        <v>9</v>
      </c>
      <c r="Y10" s="13">
        <v>530000</v>
      </c>
      <c r="Z10" s="27" t="s">
        <v>10</v>
      </c>
      <c r="AA10" s="5">
        <v>0</v>
      </c>
      <c r="AB10" s="5">
        <v>0</v>
      </c>
      <c r="AC10" s="13">
        <v>-530000</v>
      </c>
      <c r="AE10" s="5" t="s">
        <v>11</v>
      </c>
    </row>
    <row r="11" spans="1:70" s="5" customFormat="1" ht="43.2" x14ac:dyDescent="0.3">
      <c r="A11" s="35">
        <v>16</v>
      </c>
      <c r="B11" s="8" t="s">
        <v>0</v>
      </c>
      <c r="C11" s="11" t="s">
        <v>1</v>
      </c>
      <c r="D11" s="11" t="s">
        <v>46</v>
      </c>
      <c r="E11" s="11" t="s">
        <v>47</v>
      </c>
      <c r="F11" s="9">
        <v>1</v>
      </c>
      <c r="G11" s="54">
        <v>45000000</v>
      </c>
      <c r="H11" s="10" t="s">
        <v>48</v>
      </c>
      <c r="I11" s="9" t="s">
        <v>5</v>
      </c>
      <c r="J11" s="8" t="s">
        <v>49</v>
      </c>
      <c r="K11" s="24" t="s">
        <v>190</v>
      </c>
      <c r="L11" s="5" t="s">
        <v>50</v>
      </c>
      <c r="M11" s="5">
        <v>30</v>
      </c>
      <c r="N11" s="5" t="s">
        <v>51</v>
      </c>
      <c r="O11" s="20">
        <v>-36.4</v>
      </c>
      <c r="P11" s="20">
        <v>-19.8</v>
      </c>
      <c r="Q11" s="20">
        <v>0</v>
      </c>
      <c r="R11" s="20">
        <v>0</v>
      </c>
      <c r="S11" s="20">
        <v>-1.3</v>
      </c>
      <c r="T11" s="20">
        <v>0</v>
      </c>
      <c r="U11" s="5">
        <v>-54000</v>
      </c>
      <c r="V11" s="5" t="s">
        <v>9</v>
      </c>
      <c r="W11" s="5">
        <v>0</v>
      </c>
      <c r="X11" s="5" t="s">
        <v>52</v>
      </c>
      <c r="Y11" s="13">
        <v>350000</v>
      </c>
      <c r="Z11" s="27" t="s">
        <v>10</v>
      </c>
      <c r="AA11" s="5">
        <v>0</v>
      </c>
      <c r="AB11" s="5">
        <v>0</v>
      </c>
      <c r="AC11" s="13">
        <v>-8000000</v>
      </c>
      <c r="AE11" s="5" t="s">
        <v>53</v>
      </c>
    </row>
    <row r="12" spans="1:70" s="5" customFormat="1" ht="57.6" x14ac:dyDescent="0.3">
      <c r="A12" s="35">
        <v>17</v>
      </c>
      <c r="B12" s="8" t="s">
        <v>0</v>
      </c>
      <c r="C12" s="11" t="s">
        <v>1</v>
      </c>
      <c r="D12" s="11" t="s">
        <v>54</v>
      </c>
      <c r="E12" s="11" t="s">
        <v>55</v>
      </c>
      <c r="F12" s="9">
        <v>1</v>
      </c>
      <c r="G12" s="10">
        <v>10000000</v>
      </c>
      <c r="H12" s="10" t="s">
        <v>48</v>
      </c>
      <c r="I12" s="9" t="s">
        <v>56</v>
      </c>
      <c r="J12" s="8" t="s">
        <v>57</v>
      </c>
      <c r="K12" s="24" t="s">
        <v>190</v>
      </c>
      <c r="L12" s="5" t="s">
        <v>58</v>
      </c>
      <c r="M12" s="5">
        <v>30</v>
      </c>
      <c r="N12" s="5" t="s">
        <v>59</v>
      </c>
      <c r="O12" s="20">
        <v>-1.3</v>
      </c>
      <c r="P12" s="20">
        <v>-50.7</v>
      </c>
      <c r="Q12" s="20">
        <v>0</v>
      </c>
      <c r="R12" s="20">
        <v>0</v>
      </c>
      <c r="S12" s="20">
        <v>-0.05</v>
      </c>
      <c r="T12" s="20">
        <v>0</v>
      </c>
      <c r="U12" s="5">
        <v>-23400</v>
      </c>
      <c r="V12" s="5" t="s">
        <v>9</v>
      </c>
      <c r="W12" s="5">
        <v>0</v>
      </c>
      <c r="X12" s="5" t="s">
        <v>9</v>
      </c>
      <c r="Y12" s="13">
        <v>900000</v>
      </c>
      <c r="Z12" s="27" t="s">
        <v>10</v>
      </c>
      <c r="AA12" s="5">
        <v>0</v>
      </c>
      <c r="AB12" s="5">
        <v>0</v>
      </c>
      <c r="AC12" s="13">
        <v>-1500000</v>
      </c>
    </row>
    <row r="13" spans="1:70" s="5" customFormat="1" ht="72" x14ac:dyDescent="0.3">
      <c r="A13" s="35">
        <v>18</v>
      </c>
      <c r="B13" s="8" t="s">
        <v>0</v>
      </c>
      <c r="C13" s="11" t="s">
        <v>1</v>
      </c>
      <c r="D13" s="11" t="s">
        <v>60</v>
      </c>
      <c r="E13" s="8" t="s">
        <v>61</v>
      </c>
      <c r="F13" s="9">
        <v>2</v>
      </c>
      <c r="G13" s="10">
        <v>6500000</v>
      </c>
      <c r="H13" s="10" t="s">
        <v>48</v>
      </c>
      <c r="I13" s="9" t="s">
        <v>56</v>
      </c>
      <c r="J13" s="8" t="s">
        <v>62</v>
      </c>
      <c r="K13" s="24" t="s">
        <v>218</v>
      </c>
      <c r="L13" s="5" t="s">
        <v>50</v>
      </c>
      <c r="M13" s="5">
        <v>11</v>
      </c>
      <c r="N13" s="5" t="s">
        <v>9</v>
      </c>
      <c r="O13" s="20">
        <v>-1.6</v>
      </c>
      <c r="P13" s="20">
        <v>-0.8</v>
      </c>
      <c r="Q13" s="20">
        <v>0</v>
      </c>
      <c r="R13" s="20">
        <v>0</v>
      </c>
      <c r="S13" s="20">
        <v>-0.06</v>
      </c>
      <c r="T13" s="20">
        <v>0</v>
      </c>
      <c r="U13" s="5">
        <v>-2300</v>
      </c>
      <c r="V13" s="5" t="s">
        <v>9</v>
      </c>
      <c r="W13" s="5">
        <v>0</v>
      </c>
      <c r="X13" s="5" t="s">
        <v>52</v>
      </c>
      <c r="Y13" s="13">
        <v>50000</v>
      </c>
      <c r="Z13" s="27" t="s">
        <v>10</v>
      </c>
      <c r="AA13" s="5">
        <v>0</v>
      </c>
      <c r="AB13" s="5">
        <v>0</v>
      </c>
      <c r="AC13" s="13">
        <v>-420000</v>
      </c>
    </row>
    <row r="14" spans="1:70" s="5" customFormat="1" ht="43.2" x14ac:dyDescent="0.3">
      <c r="A14" s="35">
        <v>19</v>
      </c>
      <c r="B14" s="8" t="s">
        <v>63</v>
      </c>
      <c r="C14" s="11" t="s">
        <v>1</v>
      </c>
      <c r="D14" s="11" t="s">
        <v>64</v>
      </c>
      <c r="E14" s="8" t="s">
        <v>65</v>
      </c>
      <c r="F14" s="9">
        <v>2</v>
      </c>
      <c r="G14" s="10">
        <v>7500000</v>
      </c>
      <c r="H14" s="10" t="s">
        <v>48</v>
      </c>
      <c r="I14" s="9" t="s">
        <v>56</v>
      </c>
      <c r="J14" s="8" t="s">
        <v>66</v>
      </c>
      <c r="K14" s="24" t="s">
        <v>190</v>
      </c>
      <c r="L14" s="5" t="s">
        <v>50</v>
      </c>
      <c r="M14" s="5">
        <v>30</v>
      </c>
      <c r="N14" s="5" t="s">
        <v>9</v>
      </c>
      <c r="O14" s="20">
        <v>-1.6</v>
      </c>
      <c r="P14" s="20">
        <v>-0.9</v>
      </c>
      <c r="Q14" s="20">
        <v>0</v>
      </c>
      <c r="R14" s="20">
        <v>0</v>
      </c>
      <c r="S14" s="20">
        <v>-0.06</v>
      </c>
      <c r="T14" s="20">
        <v>0</v>
      </c>
      <c r="U14" s="5">
        <v>-2400</v>
      </c>
      <c r="V14" s="5" t="s">
        <v>9</v>
      </c>
      <c r="W14" s="5">
        <v>0</v>
      </c>
      <c r="X14" s="5" t="s">
        <v>52</v>
      </c>
      <c r="Y14" s="13">
        <v>500000</v>
      </c>
      <c r="Z14" s="27" t="s">
        <v>10</v>
      </c>
      <c r="AA14" s="5">
        <v>0</v>
      </c>
      <c r="AB14" s="5">
        <v>0</v>
      </c>
      <c r="AC14" s="13">
        <v>-700000</v>
      </c>
    </row>
    <row r="15" spans="1:70" s="5" customFormat="1" ht="43.2" x14ac:dyDescent="0.3">
      <c r="A15" s="35">
        <v>20</v>
      </c>
      <c r="B15" s="8" t="s">
        <v>67</v>
      </c>
      <c r="C15" s="11" t="s">
        <v>1</v>
      </c>
      <c r="D15" s="11" t="s">
        <v>68</v>
      </c>
      <c r="E15" s="8" t="s">
        <v>69</v>
      </c>
      <c r="F15" s="9">
        <v>3</v>
      </c>
      <c r="G15" s="10">
        <v>26000000</v>
      </c>
      <c r="H15" s="10" t="s">
        <v>48</v>
      </c>
      <c r="I15" s="9" t="s">
        <v>56</v>
      </c>
      <c r="J15" s="8" t="s">
        <v>70</v>
      </c>
      <c r="K15" s="24" t="s">
        <v>190</v>
      </c>
      <c r="L15" s="5" t="s">
        <v>50</v>
      </c>
      <c r="M15" s="5">
        <v>30</v>
      </c>
      <c r="N15" s="5" t="s">
        <v>9</v>
      </c>
      <c r="O15" s="20">
        <v>-5.9</v>
      </c>
      <c r="P15" s="20">
        <v>-3.2</v>
      </c>
      <c r="Q15" s="20">
        <v>0</v>
      </c>
      <c r="R15" s="20">
        <v>0</v>
      </c>
      <c r="S15" s="20">
        <v>-0.2</v>
      </c>
      <c r="T15" s="20">
        <v>0</v>
      </c>
      <c r="U15" s="5">
        <v>-8700</v>
      </c>
      <c r="V15" s="5" t="s">
        <v>9</v>
      </c>
      <c r="W15" s="5">
        <v>0</v>
      </c>
      <c r="X15" s="5" t="s">
        <v>52</v>
      </c>
      <c r="Y15" s="13">
        <v>300000</v>
      </c>
      <c r="Z15" s="27" t="s">
        <v>10</v>
      </c>
      <c r="AA15" s="5">
        <v>0</v>
      </c>
      <c r="AB15" s="5">
        <v>0</v>
      </c>
      <c r="AC15" s="13">
        <v>690000</v>
      </c>
      <c r="AE15" s="5" t="s">
        <v>53</v>
      </c>
    </row>
    <row r="16" spans="1:70" s="12" customFormat="1" ht="115.2" x14ac:dyDescent="0.3">
      <c r="A16" s="35">
        <v>22</v>
      </c>
      <c r="B16" s="7" t="s">
        <v>116</v>
      </c>
      <c r="C16" s="7" t="s">
        <v>117</v>
      </c>
      <c r="D16" s="7" t="s">
        <v>119</v>
      </c>
      <c r="E16" s="8" t="s">
        <v>120</v>
      </c>
      <c r="F16" s="9">
        <v>1</v>
      </c>
      <c r="G16" s="10">
        <v>25000000</v>
      </c>
      <c r="H16" s="10" t="s">
        <v>4</v>
      </c>
      <c r="I16" s="9" t="s">
        <v>56</v>
      </c>
      <c r="J16" s="11" t="s">
        <v>121</v>
      </c>
      <c r="K16" s="28" t="s">
        <v>229</v>
      </c>
      <c r="L16" s="5">
        <v>2035</v>
      </c>
      <c r="M16" s="5">
        <v>25</v>
      </c>
      <c r="N16" s="5" t="s">
        <v>122</v>
      </c>
      <c r="O16" s="20">
        <v>-48</v>
      </c>
      <c r="P16" s="20">
        <v>-105</v>
      </c>
      <c r="Q16" s="20">
        <v>0</v>
      </c>
      <c r="R16" s="20">
        <v>0</v>
      </c>
      <c r="S16" s="20">
        <v>0</v>
      </c>
      <c r="T16" s="20"/>
      <c r="U16" s="5">
        <v>-13</v>
      </c>
      <c r="V16" s="5"/>
      <c r="W16" s="5">
        <v>0</v>
      </c>
      <c r="X16" s="5" t="s">
        <v>9</v>
      </c>
      <c r="Y16" s="5" t="s">
        <v>123</v>
      </c>
      <c r="Z16" s="314" t="s">
        <v>195</v>
      </c>
      <c r="AA16" s="5">
        <v>0</v>
      </c>
      <c r="AB16" s="5">
        <v>0</v>
      </c>
      <c r="AC16" s="5">
        <v>360000</v>
      </c>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s="12" customFormat="1" ht="115.2" x14ac:dyDescent="0.3">
      <c r="A17" s="35">
        <v>23</v>
      </c>
      <c r="B17" s="7" t="s">
        <v>116</v>
      </c>
      <c r="C17" s="7" t="s">
        <v>117</v>
      </c>
      <c r="D17" s="7" t="s">
        <v>235</v>
      </c>
      <c r="E17" s="8" t="s">
        <v>236</v>
      </c>
      <c r="F17" s="9">
        <v>1</v>
      </c>
      <c r="G17" s="10">
        <v>70000000</v>
      </c>
      <c r="H17" s="10" t="s">
        <v>4</v>
      </c>
      <c r="I17" s="9" t="s">
        <v>124</v>
      </c>
      <c r="J17" s="11" t="s">
        <v>125</v>
      </c>
      <c r="K17" s="28" t="s">
        <v>229</v>
      </c>
      <c r="L17" s="5">
        <v>2035</v>
      </c>
      <c r="M17" s="5">
        <v>25</v>
      </c>
      <c r="N17" s="5" t="s">
        <v>122</v>
      </c>
      <c r="O17" s="20"/>
      <c r="P17" s="20">
        <v>0</v>
      </c>
      <c r="Q17" s="20">
        <v>0</v>
      </c>
      <c r="R17" s="20">
        <v>0</v>
      </c>
      <c r="S17" s="20">
        <v>0</v>
      </c>
      <c r="T17" s="20"/>
      <c r="U17" s="5">
        <v>0</v>
      </c>
      <c r="V17" s="5"/>
      <c r="W17" s="13">
        <v>-140000</v>
      </c>
      <c r="X17" s="5" t="s">
        <v>126</v>
      </c>
      <c r="Y17" s="5" t="s">
        <v>123</v>
      </c>
      <c r="Z17" s="314"/>
      <c r="AA17" s="5">
        <v>0</v>
      </c>
      <c r="AB17" s="5">
        <v>0</v>
      </c>
      <c r="AC17" s="5">
        <v>-1650000</v>
      </c>
      <c r="AD17" s="5"/>
      <c r="AE17" s="5" t="s">
        <v>127</v>
      </c>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0" s="12" customFormat="1" ht="72" x14ac:dyDescent="0.3">
      <c r="A18" s="35">
        <v>24</v>
      </c>
      <c r="B18" s="7" t="s">
        <v>116</v>
      </c>
      <c r="C18" s="7" t="s">
        <v>117</v>
      </c>
      <c r="D18" s="7" t="s">
        <v>128</v>
      </c>
      <c r="E18" s="11" t="s">
        <v>129</v>
      </c>
      <c r="F18" s="9">
        <v>1</v>
      </c>
      <c r="G18" s="10">
        <v>18500000</v>
      </c>
      <c r="H18" s="10" t="s">
        <v>4</v>
      </c>
      <c r="I18" s="9" t="s">
        <v>130</v>
      </c>
      <c r="J18" s="11" t="s">
        <v>131</v>
      </c>
      <c r="K18" s="28" t="s">
        <v>191</v>
      </c>
      <c r="L18" s="5" t="s">
        <v>132</v>
      </c>
      <c r="M18" s="5">
        <v>30</v>
      </c>
      <c r="N18" s="5" t="s">
        <v>133</v>
      </c>
      <c r="O18" s="20">
        <v>-16</v>
      </c>
      <c r="P18" s="20">
        <v>-16</v>
      </c>
      <c r="Q18" s="20">
        <v>-2</v>
      </c>
      <c r="R18" s="20">
        <v>-2</v>
      </c>
      <c r="S18" s="20">
        <v>-2</v>
      </c>
      <c r="T18" s="20"/>
      <c r="U18" s="5">
        <v>-3</v>
      </c>
      <c r="V18" s="5"/>
      <c r="W18" s="5">
        <v>0</v>
      </c>
      <c r="X18" s="5">
        <v>0</v>
      </c>
      <c r="Y18" s="5"/>
      <c r="Z18" s="314"/>
      <c r="AA18" s="13">
        <v>-40000</v>
      </c>
      <c r="AB18" s="5" t="s">
        <v>134</v>
      </c>
      <c r="AC18" s="5">
        <v>-430000</v>
      </c>
      <c r="AD18" s="5"/>
      <c r="AE18" s="5" t="s">
        <v>11</v>
      </c>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0" s="5" customFormat="1" ht="57.6" x14ac:dyDescent="0.3">
      <c r="A19" s="35">
        <v>27</v>
      </c>
      <c r="B19" s="8" t="s">
        <v>135</v>
      </c>
      <c r="C19" s="7" t="s">
        <v>142</v>
      </c>
      <c r="D19" s="8" t="s">
        <v>143</v>
      </c>
      <c r="E19" s="8" t="s">
        <v>144</v>
      </c>
      <c r="F19" s="9">
        <v>1</v>
      </c>
      <c r="G19" s="10">
        <v>9400000</v>
      </c>
      <c r="H19" s="10" t="s">
        <v>4</v>
      </c>
      <c r="I19" s="26" t="s">
        <v>56</v>
      </c>
      <c r="J19" s="11" t="s">
        <v>145</v>
      </c>
      <c r="K19" s="24" t="s">
        <v>189</v>
      </c>
      <c r="L19" s="5" t="s">
        <v>214</v>
      </c>
      <c r="M19" s="5">
        <v>30</v>
      </c>
      <c r="N19" s="5" t="s">
        <v>8</v>
      </c>
      <c r="O19" s="20" t="s">
        <v>152</v>
      </c>
      <c r="P19" s="20" t="s">
        <v>152</v>
      </c>
      <c r="Q19" s="20" t="s">
        <v>152</v>
      </c>
      <c r="R19" s="20" t="s">
        <v>152</v>
      </c>
      <c r="S19" s="20" t="s">
        <v>152</v>
      </c>
      <c r="T19" s="20" t="s">
        <v>152</v>
      </c>
      <c r="U19" s="5" t="s">
        <v>152</v>
      </c>
      <c r="X19" s="5" t="s">
        <v>154</v>
      </c>
      <c r="Y19" s="5" t="s">
        <v>215</v>
      </c>
      <c r="Z19" s="314"/>
      <c r="AA19" s="5" t="s">
        <v>216</v>
      </c>
      <c r="AB19" s="5" t="s">
        <v>156</v>
      </c>
      <c r="AC19" s="5" t="s">
        <v>217</v>
      </c>
      <c r="AE19" s="5" t="s">
        <v>11</v>
      </c>
    </row>
    <row r="20" spans="1:70" s="5" customFormat="1" ht="187.2" x14ac:dyDescent="0.3">
      <c r="A20" s="35">
        <v>28</v>
      </c>
      <c r="B20" s="14" t="s">
        <v>146</v>
      </c>
      <c r="C20" s="14" t="s">
        <v>147</v>
      </c>
      <c r="D20" s="14" t="s">
        <v>148</v>
      </c>
      <c r="E20" s="14" t="s">
        <v>149</v>
      </c>
      <c r="F20" s="9">
        <v>2</v>
      </c>
      <c r="G20" s="10">
        <v>8500000</v>
      </c>
      <c r="H20" s="10" t="s">
        <v>4</v>
      </c>
      <c r="I20" s="9" t="s">
        <v>150</v>
      </c>
      <c r="J20" s="11" t="s">
        <v>86</v>
      </c>
      <c r="K20" s="28" t="s">
        <v>230</v>
      </c>
      <c r="L20" s="5">
        <v>2054</v>
      </c>
      <c r="M20" s="5">
        <v>30</v>
      </c>
      <c r="N20" s="5" t="s">
        <v>151</v>
      </c>
      <c r="O20" s="20" t="s">
        <v>231</v>
      </c>
      <c r="P20" s="20" t="s">
        <v>219</v>
      </c>
      <c r="Q20" s="20" t="s">
        <v>231</v>
      </c>
      <c r="R20" s="20" t="s">
        <v>231</v>
      </c>
      <c r="S20" s="20" t="s">
        <v>231</v>
      </c>
      <c r="T20" s="20" t="s">
        <v>231</v>
      </c>
      <c r="U20" s="5" t="s">
        <v>153</v>
      </c>
      <c r="V20" s="5" t="s">
        <v>153</v>
      </c>
      <c r="W20" s="5">
        <v>0</v>
      </c>
      <c r="X20" s="5" t="s">
        <v>154</v>
      </c>
      <c r="Y20" s="5" t="s">
        <v>220</v>
      </c>
      <c r="Z20" s="5">
        <v>12500</v>
      </c>
      <c r="AA20" s="5" t="s">
        <v>152</v>
      </c>
      <c r="AB20" s="5" t="s">
        <v>156</v>
      </c>
      <c r="AC20" s="5" t="s">
        <v>157</v>
      </c>
      <c r="AD20" s="5" t="s">
        <v>153</v>
      </c>
      <c r="AE20" s="5" t="s">
        <v>11</v>
      </c>
    </row>
    <row r="21" spans="1:70" s="5" customFormat="1" ht="302.39999999999998" x14ac:dyDescent="0.3">
      <c r="A21" s="35">
        <v>29</v>
      </c>
      <c r="B21" s="14" t="s">
        <v>146</v>
      </c>
      <c r="C21" s="14" t="s">
        <v>147</v>
      </c>
      <c r="D21" s="14" t="s">
        <v>158</v>
      </c>
      <c r="E21" s="14" t="s">
        <v>149</v>
      </c>
      <c r="F21" s="9">
        <v>2</v>
      </c>
      <c r="G21" s="10">
        <v>8000000</v>
      </c>
      <c r="H21" s="10" t="s">
        <v>4</v>
      </c>
      <c r="I21" s="9" t="s">
        <v>150</v>
      </c>
      <c r="J21" s="11" t="s">
        <v>86</v>
      </c>
      <c r="K21" s="28" t="s">
        <v>232</v>
      </c>
      <c r="L21" s="5">
        <v>2054</v>
      </c>
      <c r="M21" s="5">
        <v>30</v>
      </c>
      <c r="N21" s="5" t="s">
        <v>159</v>
      </c>
      <c r="O21" s="20" t="s">
        <v>231</v>
      </c>
      <c r="P21" s="20" t="s">
        <v>219</v>
      </c>
      <c r="Q21" s="20" t="s">
        <v>231</v>
      </c>
      <c r="R21" s="20" t="s">
        <v>231</v>
      </c>
      <c r="S21" s="20" t="s">
        <v>231</v>
      </c>
      <c r="T21" s="20" t="s">
        <v>231</v>
      </c>
      <c r="U21" s="5" t="s">
        <v>153</v>
      </c>
      <c r="V21" s="5" t="s">
        <v>153</v>
      </c>
      <c r="W21" s="5">
        <v>0</v>
      </c>
      <c r="X21" s="5" t="s">
        <v>154</v>
      </c>
      <c r="Y21" s="5" t="s">
        <v>155</v>
      </c>
      <c r="Z21" s="5">
        <v>12500</v>
      </c>
      <c r="AA21" s="5" t="s">
        <v>152</v>
      </c>
      <c r="AB21" s="5" t="s">
        <v>156</v>
      </c>
      <c r="AC21" s="5" t="s">
        <v>157</v>
      </c>
      <c r="AE21" s="5" t="s">
        <v>11</v>
      </c>
    </row>
    <row r="22" spans="1:70" s="5" customFormat="1" ht="409.6" x14ac:dyDescent="0.3">
      <c r="A22" s="35">
        <v>30</v>
      </c>
      <c r="B22" s="14" t="s">
        <v>146</v>
      </c>
      <c r="C22" s="14" t="s">
        <v>147</v>
      </c>
      <c r="D22" s="14" t="s">
        <v>221</v>
      </c>
      <c r="E22" s="14" t="s">
        <v>222</v>
      </c>
      <c r="F22" s="9">
        <v>1</v>
      </c>
      <c r="G22" s="10">
        <v>5000000</v>
      </c>
      <c r="H22" s="10" t="s">
        <v>4</v>
      </c>
      <c r="I22" s="9" t="s">
        <v>75</v>
      </c>
      <c r="J22" s="11" t="s">
        <v>160</v>
      </c>
      <c r="K22" s="28" t="s">
        <v>233</v>
      </c>
      <c r="L22" s="5">
        <v>2047</v>
      </c>
      <c r="M22" s="5">
        <v>25</v>
      </c>
      <c r="N22" s="5" t="s">
        <v>161</v>
      </c>
      <c r="O22" s="20" t="s">
        <v>223</v>
      </c>
      <c r="P22" s="20" t="s">
        <v>224</v>
      </c>
      <c r="Q22" s="20" t="s">
        <v>162</v>
      </c>
      <c r="R22" s="20" t="s">
        <v>162</v>
      </c>
      <c r="S22" s="20" t="s">
        <v>162</v>
      </c>
      <c r="T22" s="20" t="s">
        <v>162</v>
      </c>
      <c r="U22" s="5" t="s">
        <v>225</v>
      </c>
      <c r="V22" s="5" t="s">
        <v>153</v>
      </c>
      <c r="W22" s="5">
        <v>0</v>
      </c>
      <c r="X22" s="5" t="s">
        <v>154</v>
      </c>
      <c r="Y22" s="5" t="s">
        <v>155</v>
      </c>
      <c r="Z22" s="5">
        <v>12600</v>
      </c>
      <c r="AA22" s="5" t="s">
        <v>164</v>
      </c>
      <c r="AB22" s="5" t="s">
        <v>163</v>
      </c>
      <c r="AC22" s="5" t="s">
        <v>157</v>
      </c>
      <c r="AD22" s="5" t="s">
        <v>165</v>
      </c>
      <c r="AE22" s="5" t="s">
        <v>166</v>
      </c>
    </row>
    <row r="23" spans="1:70" s="5" customFormat="1" ht="94.5" customHeight="1" x14ac:dyDescent="0.3">
      <c r="A23" s="35">
        <v>32</v>
      </c>
      <c r="B23" s="14" t="s">
        <v>146</v>
      </c>
      <c r="C23" s="14" t="s">
        <v>147</v>
      </c>
      <c r="D23" s="14" t="s">
        <v>170</v>
      </c>
      <c r="E23" s="14" t="s">
        <v>171</v>
      </c>
      <c r="F23" s="9">
        <v>1</v>
      </c>
      <c r="G23" s="10">
        <v>1000000</v>
      </c>
      <c r="H23" s="10" t="s">
        <v>4</v>
      </c>
      <c r="I23" s="9" t="s">
        <v>75</v>
      </c>
      <c r="J23" s="11" t="s">
        <v>160</v>
      </c>
      <c r="K23" s="28" t="s">
        <v>234</v>
      </c>
      <c r="L23" s="5">
        <v>2047</v>
      </c>
      <c r="M23" s="5">
        <v>25</v>
      </c>
      <c r="N23" s="5" t="s">
        <v>9</v>
      </c>
      <c r="O23" s="20" t="s">
        <v>162</v>
      </c>
      <c r="P23" s="20" t="s">
        <v>162</v>
      </c>
      <c r="Q23" s="20" t="s">
        <v>162</v>
      </c>
      <c r="R23" s="20" t="s">
        <v>162</v>
      </c>
      <c r="S23" s="20" t="s">
        <v>162</v>
      </c>
      <c r="T23" s="20" t="s">
        <v>162</v>
      </c>
      <c r="U23" s="5" t="s">
        <v>225</v>
      </c>
      <c r="V23" s="29" t="s">
        <v>228</v>
      </c>
      <c r="W23" s="5">
        <v>0</v>
      </c>
      <c r="X23" s="5" t="s">
        <v>154</v>
      </c>
      <c r="Y23" s="5" t="s">
        <v>155</v>
      </c>
      <c r="Z23" s="5">
        <v>12500</v>
      </c>
      <c r="AA23" s="5" t="s">
        <v>164</v>
      </c>
      <c r="AB23" s="5" t="s">
        <v>163</v>
      </c>
      <c r="AC23" s="5" t="s">
        <v>157</v>
      </c>
    </row>
    <row r="24" spans="1:70" s="20" customFormat="1" ht="72" x14ac:dyDescent="0.3">
      <c r="A24" s="35">
        <v>37</v>
      </c>
      <c r="B24" s="1" t="s">
        <v>172</v>
      </c>
      <c r="C24" s="1" t="s">
        <v>173</v>
      </c>
      <c r="D24" s="1" t="s">
        <v>179</v>
      </c>
      <c r="E24" s="1" t="s">
        <v>180</v>
      </c>
      <c r="F24" s="2"/>
      <c r="G24" s="3">
        <v>1500000</v>
      </c>
      <c r="H24" s="3" t="s">
        <v>4</v>
      </c>
      <c r="I24" s="36" t="s">
        <v>118</v>
      </c>
      <c r="J24" s="1" t="s">
        <v>181</v>
      </c>
      <c r="K24" s="22" t="s">
        <v>192</v>
      </c>
      <c r="L24" s="20">
        <v>2023</v>
      </c>
      <c r="M24" s="20">
        <v>25</v>
      </c>
      <c r="N24" s="20" t="s">
        <v>177</v>
      </c>
      <c r="U24" s="20">
        <v>-17</v>
      </c>
      <c r="X24" s="20" t="s">
        <v>178</v>
      </c>
      <c r="Y24" s="4">
        <v>8699.1053546606508</v>
      </c>
      <c r="Z24" s="20">
        <v>104</v>
      </c>
      <c r="AA24" s="4">
        <v>8000</v>
      </c>
      <c r="AB24" s="4">
        <v>-10000</v>
      </c>
      <c r="AC24" s="4">
        <v>-19000</v>
      </c>
      <c r="AD24" s="20" t="s">
        <v>182</v>
      </c>
      <c r="AE24" s="5" t="s">
        <v>11</v>
      </c>
    </row>
    <row r="25" spans="1:70" s="20" customFormat="1" ht="115.2" x14ac:dyDescent="0.3">
      <c r="A25" s="35">
        <v>38</v>
      </c>
      <c r="B25" s="1" t="s">
        <v>172</v>
      </c>
      <c r="C25" s="1" t="s">
        <v>173</v>
      </c>
      <c r="D25" s="1" t="s">
        <v>183</v>
      </c>
      <c r="E25" s="1" t="s">
        <v>184</v>
      </c>
      <c r="F25" s="2"/>
      <c r="G25" s="3">
        <v>4000000</v>
      </c>
      <c r="H25" s="3" t="s">
        <v>4</v>
      </c>
      <c r="I25" s="2" t="s">
        <v>56</v>
      </c>
      <c r="J25" s="1" t="s">
        <v>185</v>
      </c>
      <c r="K25" s="22" t="s">
        <v>193</v>
      </c>
      <c r="L25" s="20">
        <v>2023</v>
      </c>
      <c r="M25" s="20">
        <v>20</v>
      </c>
      <c r="N25" s="20" t="s">
        <v>186</v>
      </c>
      <c r="O25" s="20">
        <v>-0.12</v>
      </c>
      <c r="P25" s="20">
        <v>-6.9999999999999999E-4</v>
      </c>
      <c r="S25" s="20">
        <v>-5.4000000000000003E-3</v>
      </c>
      <c r="U25" s="20">
        <v>-143.5</v>
      </c>
      <c r="V25" s="20">
        <v>-0.04</v>
      </c>
      <c r="X25" s="20" t="s">
        <v>154</v>
      </c>
      <c r="Y25" s="4">
        <v>28997.017848873311</v>
      </c>
      <c r="Z25" s="20">
        <v>104</v>
      </c>
      <c r="AA25" s="20">
        <v>121000</v>
      </c>
      <c r="AB25" s="20">
        <v>775</v>
      </c>
      <c r="AC25" s="4">
        <v>7270</v>
      </c>
      <c r="AD25" s="20" t="s">
        <v>187</v>
      </c>
      <c r="AE25" s="5" t="s">
        <v>11</v>
      </c>
    </row>
    <row r="26" spans="1:70" s="20" customFormat="1" x14ac:dyDescent="0.3">
      <c r="F26" s="15"/>
    </row>
    <row r="27" spans="1:70" s="20" customFormat="1" x14ac:dyDescent="0.3">
      <c r="F27" s="15"/>
    </row>
    <row r="28" spans="1:70" s="20" customFormat="1" x14ac:dyDescent="0.3">
      <c r="F28" s="15"/>
    </row>
    <row r="29" spans="1:70" s="20" customFormat="1" x14ac:dyDescent="0.3">
      <c r="F29" s="15"/>
    </row>
    <row r="30" spans="1:70" s="20" customFormat="1" x14ac:dyDescent="0.3">
      <c r="F30" s="15"/>
    </row>
    <row r="31" spans="1:70" s="20" customFormat="1" x14ac:dyDescent="0.3">
      <c r="F31" s="15"/>
    </row>
    <row r="32" spans="1:70" s="20" customFormat="1" x14ac:dyDescent="0.3">
      <c r="F32" s="15"/>
    </row>
    <row r="33" spans="6:6" s="20" customFormat="1" x14ac:dyDescent="0.3">
      <c r="F33" s="15"/>
    </row>
    <row r="34" spans="6:6" s="20" customFormat="1" x14ac:dyDescent="0.3">
      <c r="F34" s="15"/>
    </row>
    <row r="35" spans="6:6" s="20" customFormat="1" x14ac:dyDescent="0.3">
      <c r="F35" s="15"/>
    </row>
    <row r="36" spans="6:6" s="20" customFormat="1" x14ac:dyDescent="0.3">
      <c r="F36" s="15"/>
    </row>
    <row r="37" spans="6:6" s="20" customFormat="1" x14ac:dyDescent="0.3">
      <c r="F37" s="15"/>
    </row>
    <row r="38" spans="6:6" s="20" customFormat="1" x14ac:dyDescent="0.3">
      <c r="F38" s="15"/>
    </row>
    <row r="39" spans="6:6" s="20" customFormat="1" x14ac:dyDescent="0.3">
      <c r="F39" s="15"/>
    </row>
    <row r="40" spans="6:6" s="20" customFormat="1" x14ac:dyDescent="0.3">
      <c r="F40" s="15"/>
    </row>
    <row r="41" spans="6:6" s="20" customFormat="1" x14ac:dyDescent="0.3">
      <c r="F41" s="15"/>
    </row>
    <row r="42" spans="6:6" s="20" customFormat="1" x14ac:dyDescent="0.3">
      <c r="F42" s="15"/>
    </row>
    <row r="43" spans="6:6" s="20" customFormat="1" x14ac:dyDescent="0.3">
      <c r="F43" s="15"/>
    </row>
    <row r="44" spans="6:6" s="20" customFormat="1" x14ac:dyDescent="0.3">
      <c r="F44" s="15"/>
    </row>
    <row r="45" spans="6:6" s="20" customFormat="1" x14ac:dyDescent="0.3">
      <c r="F45" s="15"/>
    </row>
    <row r="46" spans="6:6" s="20" customFormat="1" x14ac:dyDescent="0.3">
      <c r="F46" s="15"/>
    </row>
    <row r="47" spans="6:6" s="20" customFormat="1" x14ac:dyDescent="0.3">
      <c r="F47" s="15"/>
    </row>
    <row r="48" spans="6:6" s="20" customFormat="1" x14ac:dyDescent="0.3">
      <c r="F48" s="15"/>
    </row>
    <row r="49" spans="6:6" s="20" customFormat="1" x14ac:dyDescent="0.3">
      <c r="F49" s="15"/>
    </row>
    <row r="50" spans="6:6" s="20" customFormat="1" x14ac:dyDescent="0.3">
      <c r="F50" s="15"/>
    </row>
    <row r="51" spans="6:6" s="20" customFormat="1" x14ac:dyDescent="0.3">
      <c r="F51" s="15"/>
    </row>
    <row r="52" spans="6:6" s="20" customFormat="1" x14ac:dyDescent="0.3">
      <c r="F52" s="15"/>
    </row>
    <row r="53" spans="6:6" s="20" customFormat="1" x14ac:dyDescent="0.3">
      <c r="F53" s="15"/>
    </row>
    <row r="54" spans="6:6" s="20" customFormat="1" x14ac:dyDescent="0.3">
      <c r="F54" s="15"/>
    </row>
    <row r="55" spans="6:6" s="20" customFormat="1" x14ac:dyDescent="0.3">
      <c r="F55" s="15"/>
    </row>
    <row r="56" spans="6:6" s="20" customFormat="1" x14ac:dyDescent="0.3">
      <c r="F56" s="15"/>
    </row>
    <row r="57" spans="6:6" s="20" customFormat="1" x14ac:dyDescent="0.3">
      <c r="F57" s="15"/>
    </row>
    <row r="58" spans="6:6" s="20" customFormat="1" x14ac:dyDescent="0.3">
      <c r="F58" s="15"/>
    </row>
    <row r="59" spans="6:6" s="20" customFormat="1" x14ac:dyDescent="0.3">
      <c r="F59" s="15"/>
    </row>
    <row r="60" spans="6:6" s="20" customFormat="1" x14ac:dyDescent="0.3">
      <c r="F60" s="15"/>
    </row>
    <row r="61" spans="6:6" s="20" customFormat="1" x14ac:dyDescent="0.3">
      <c r="F61" s="15"/>
    </row>
    <row r="62" spans="6:6" s="20" customFormat="1" x14ac:dyDescent="0.3">
      <c r="F62" s="15"/>
    </row>
    <row r="63" spans="6:6" s="20" customFormat="1" x14ac:dyDescent="0.3">
      <c r="F63" s="15"/>
    </row>
    <row r="64" spans="6:6" s="20" customFormat="1" x14ac:dyDescent="0.3">
      <c r="F64" s="15"/>
    </row>
    <row r="65" spans="6:6" s="20" customFormat="1" x14ac:dyDescent="0.3">
      <c r="F65" s="15"/>
    </row>
    <row r="66" spans="6:6" s="20" customFormat="1" x14ac:dyDescent="0.3">
      <c r="F66" s="15"/>
    </row>
    <row r="67" spans="6:6" s="20" customFormat="1" x14ac:dyDescent="0.3">
      <c r="F67" s="15"/>
    </row>
    <row r="68" spans="6:6" s="20" customFormat="1" x14ac:dyDescent="0.3">
      <c r="F68" s="15"/>
    </row>
    <row r="69" spans="6:6" s="20" customFormat="1" x14ac:dyDescent="0.3">
      <c r="F69" s="15"/>
    </row>
    <row r="70" spans="6:6" s="20" customFormat="1" x14ac:dyDescent="0.3">
      <c r="F70" s="15"/>
    </row>
    <row r="71" spans="6:6" s="20" customFormat="1" x14ac:dyDescent="0.3">
      <c r="F71" s="15"/>
    </row>
    <row r="72" spans="6:6" s="20" customFormat="1" x14ac:dyDescent="0.3">
      <c r="F72" s="15"/>
    </row>
    <row r="73" spans="6:6" s="20" customFormat="1" x14ac:dyDescent="0.3">
      <c r="F73" s="15"/>
    </row>
    <row r="74" spans="6:6" s="20" customFormat="1" x14ac:dyDescent="0.3">
      <c r="F74" s="15"/>
    </row>
    <row r="75" spans="6:6" s="20" customFormat="1" x14ac:dyDescent="0.3">
      <c r="F75" s="15"/>
    </row>
    <row r="76" spans="6:6" s="20" customFormat="1" x14ac:dyDescent="0.3">
      <c r="F76" s="15"/>
    </row>
    <row r="77" spans="6:6" s="20" customFormat="1" x14ac:dyDescent="0.3">
      <c r="F77" s="15"/>
    </row>
    <row r="78" spans="6:6" s="20" customFormat="1" x14ac:dyDescent="0.3">
      <c r="F78" s="15"/>
    </row>
    <row r="79" spans="6:6" s="20" customFormat="1" x14ac:dyDescent="0.3">
      <c r="F79" s="15"/>
    </row>
    <row r="80" spans="6:6" s="20" customFormat="1" x14ac:dyDescent="0.3">
      <c r="F80" s="15"/>
    </row>
    <row r="81" spans="6:6" s="20" customFormat="1" x14ac:dyDescent="0.3">
      <c r="F81" s="15"/>
    </row>
    <row r="82" spans="6:6" s="20" customFormat="1" x14ac:dyDescent="0.3">
      <c r="F82" s="15"/>
    </row>
    <row r="83" spans="6:6" s="20" customFormat="1" x14ac:dyDescent="0.3">
      <c r="F83" s="15"/>
    </row>
    <row r="84" spans="6:6" s="20" customFormat="1" x14ac:dyDescent="0.3">
      <c r="F84" s="15"/>
    </row>
    <row r="85" spans="6:6" s="20" customFormat="1" x14ac:dyDescent="0.3">
      <c r="F85" s="15"/>
    </row>
    <row r="86" spans="6:6" s="20" customFormat="1" x14ac:dyDescent="0.3">
      <c r="F86" s="15"/>
    </row>
    <row r="87" spans="6:6" s="20" customFormat="1" x14ac:dyDescent="0.3">
      <c r="F87" s="15"/>
    </row>
    <row r="88" spans="6:6" s="20" customFormat="1" x14ac:dyDescent="0.3">
      <c r="F88" s="15"/>
    </row>
    <row r="89" spans="6:6" s="20" customFormat="1" x14ac:dyDescent="0.3">
      <c r="F89" s="15"/>
    </row>
    <row r="90" spans="6:6" s="20" customFormat="1" x14ac:dyDescent="0.3">
      <c r="F90" s="15"/>
    </row>
    <row r="91" spans="6:6" s="20" customFormat="1" x14ac:dyDescent="0.3">
      <c r="F91" s="15"/>
    </row>
    <row r="92" spans="6:6" s="20" customFormat="1" x14ac:dyDescent="0.3">
      <c r="F92" s="15"/>
    </row>
    <row r="93" spans="6:6" s="20" customFormat="1" x14ac:dyDescent="0.3">
      <c r="F93" s="15"/>
    </row>
    <row r="94" spans="6:6" s="20" customFormat="1" x14ac:dyDescent="0.3">
      <c r="F94" s="15"/>
    </row>
    <row r="95" spans="6:6" s="20" customFormat="1" x14ac:dyDescent="0.3">
      <c r="F95" s="15"/>
    </row>
    <row r="96" spans="6:6" s="20" customFormat="1" x14ac:dyDescent="0.3">
      <c r="F96" s="15"/>
    </row>
    <row r="97" spans="6:20" s="20" customFormat="1" x14ac:dyDescent="0.3">
      <c r="F97" s="15"/>
    </row>
    <row r="98" spans="6:20" s="20" customFormat="1" x14ac:dyDescent="0.3">
      <c r="F98" s="15"/>
    </row>
    <row r="99" spans="6:20" s="20" customFormat="1" x14ac:dyDescent="0.3">
      <c r="F99" s="15"/>
    </row>
    <row r="100" spans="6:20" s="20" customFormat="1" x14ac:dyDescent="0.3">
      <c r="F100" s="15"/>
    </row>
    <row r="101" spans="6:20" s="20" customFormat="1" x14ac:dyDescent="0.3">
      <c r="F101" s="15"/>
    </row>
    <row r="102" spans="6:20" s="20" customFormat="1" x14ac:dyDescent="0.3">
      <c r="F102" s="15"/>
    </row>
    <row r="103" spans="6:20" s="20" customFormat="1" x14ac:dyDescent="0.3">
      <c r="F103" s="15"/>
    </row>
    <row r="104" spans="6:20" s="20" customFormat="1" x14ac:dyDescent="0.3">
      <c r="F104" s="15"/>
    </row>
    <row r="105" spans="6:20" s="20" customFormat="1" x14ac:dyDescent="0.3">
      <c r="F105" s="15"/>
    </row>
    <row r="106" spans="6:20" s="20" customFormat="1" x14ac:dyDescent="0.3">
      <c r="F106" s="15"/>
    </row>
    <row r="107" spans="6:20" s="20" customFormat="1" x14ac:dyDescent="0.3">
      <c r="F107" s="15"/>
    </row>
    <row r="108" spans="6:20" s="20" customFormat="1" x14ac:dyDescent="0.3">
      <c r="F108" s="15"/>
    </row>
    <row r="109" spans="6:20" s="20" customFormat="1" x14ac:dyDescent="0.3">
      <c r="F109" s="15"/>
    </row>
    <row r="110" spans="6:20" s="5" customFormat="1" x14ac:dyDescent="0.3">
      <c r="F110" s="16"/>
      <c r="J110" s="20"/>
      <c r="K110" s="20"/>
      <c r="O110" s="20"/>
      <c r="P110" s="20"/>
      <c r="Q110" s="20"/>
      <c r="R110" s="20"/>
      <c r="S110" s="20"/>
      <c r="T110" s="20"/>
    </row>
    <row r="111" spans="6:20" s="5" customFormat="1" x14ac:dyDescent="0.3">
      <c r="F111" s="16"/>
      <c r="J111" s="20"/>
      <c r="K111" s="20"/>
      <c r="O111" s="20"/>
      <c r="P111" s="20"/>
      <c r="Q111" s="20"/>
      <c r="R111" s="20"/>
      <c r="S111" s="20"/>
      <c r="T111" s="20"/>
    </row>
    <row r="112" spans="6:20" s="5" customFormat="1" x14ac:dyDescent="0.3">
      <c r="F112" s="16"/>
      <c r="J112" s="20"/>
      <c r="K112" s="20"/>
      <c r="O112" s="20"/>
      <c r="P112" s="20"/>
      <c r="Q112" s="20"/>
      <c r="R112" s="20"/>
      <c r="S112" s="20"/>
      <c r="T112" s="20"/>
    </row>
    <row r="113" spans="6:20" s="5" customFormat="1" x14ac:dyDescent="0.3">
      <c r="F113" s="16"/>
      <c r="J113" s="20"/>
      <c r="K113" s="20"/>
      <c r="O113" s="20"/>
      <c r="P113" s="20"/>
      <c r="Q113" s="20"/>
      <c r="R113" s="20"/>
      <c r="S113" s="20"/>
      <c r="T113" s="20"/>
    </row>
    <row r="114" spans="6:20" s="5" customFormat="1" x14ac:dyDescent="0.3">
      <c r="F114" s="16"/>
      <c r="J114" s="20"/>
      <c r="K114" s="20"/>
      <c r="O114" s="20"/>
      <c r="P114" s="20"/>
      <c r="Q114" s="20"/>
      <c r="R114" s="20"/>
      <c r="S114" s="20"/>
      <c r="T114" s="20"/>
    </row>
    <row r="115" spans="6:20" s="5" customFormat="1" x14ac:dyDescent="0.3">
      <c r="F115" s="16"/>
      <c r="J115" s="20"/>
      <c r="K115" s="20"/>
      <c r="O115" s="20"/>
      <c r="P115" s="20"/>
      <c r="Q115" s="20"/>
      <c r="R115" s="20"/>
      <c r="S115" s="20"/>
      <c r="T115" s="20"/>
    </row>
    <row r="116" spans="6:20" s="5" customFormat="1" x14ac:dyDescent="0.3">
      <c r="F116" s="16"/>
      <c r="J116" s="20"/>
      <c r="K116" s="20"/>
      <c r="O116" s="20"/>
      <c r="P116" s="20"/>
      <c r="Q116" s="20"/>
      <c r="R116" s="20"/>
      <c r="S116" s="20"/>
      <c r="T116" s="20"/>
    </row>
    <row r="117" spans="6:20" s="5" customFormat="1" x14ac:dyDescent="0.3">
      <c r="F117" s="16"/>
      <c r="J117" s="20"/>
      <c r="K117" s="20"/>
      <c r="O117" s="20"/>
      <c r="P117" s="20"/>
      <c r="Q117" s="20"/>
      <c r="R117" s="20"/>
      <c r="S117" s="20"/>
      <c r="T117" s="20"/>
    </row>
    <row r="118" spans="6:20" s="5" customFormat="1" x14ac:dyDescent="0.3">
      <c r="F118" s="16"/>
      <c r="J118" s="20"/>
      <c r="K118" s="20"/>
      <c r="O118" s="20"/>
      <c r="P118" s="20"/>
      <c r="Q118" s="20"/>
      <c r="R118" s="20"/>
      <c r="S118" s="20"/>
      <c r="T118" s="20"/>
    </row>
    <row r="119" spans="6:20" s="5" customFormat="1" x14ac:dyDescent="0.3">
      <c r="F119" s="16"/>
      <c r="J119" s="20"/>
      <c r="K119" s="20"/>
      <c r="O119" s="20"/>
      <c r="P119" s="20"/>
      <c r="Q119" s="20"/>
      <c r="R119" s="20"/>
      <c r="S119" s="20"/>
      <c r="T119" s="20"/>
    </row>
    <row r="120" spans="6:20" s="5" customFormat="1" x14ac:dyDescent="0.3">
      <c r="F120" s="16"/>
      <c r="J120" s="20"/>
      <c r="K120" s="20"/>
      <c r="O120" s="20"/>
      <c r="P120" s="20"/>
      <c r="Q120" s="20"/>
      <c r="R120" s="20"/>
      <c r="S120" s="20"/>
      <c r="T120" s="20"/>
    </row>
    <row r="121" spans="6:20" s="5" customFormat="1" x14ac:dyDescent="0.3">
      <c r="F121" s="16"/>
      <c r="J121" s="20"/>
      <c r="K121" s="20"/>
      <c r="O121" s="20"/>
      <c r="P121" s="20"/>
      <c r="Q121" s="20"/>
      <c r="R121" s="20"/>
      <c r="S121" s="20"/>
      <c r="T121" s="20"/>
    </row>
    <row r="122" spans="6:20" s="5" customFormat="1" x14ac:dyDescent="0.3">
      <c r="F122" s="16"/>
      <c r="J122" s="20"/>
      <c r="K122" s="20"/>
      <c r="O122" s="20"/>
      <c r="P122" s="20"/>
      <c r="Q122" s="20"/>
      <c r="R122" s="20"/>
      <c r="S122" s="20"/>
      <c r="T122" s="20"/>
    </row>
    <row r="123" spans="6:20" s="5" customFormat="1" x14ac:dyDescent="0.3">
      <c r="F123" s="16"/>
      <c r="J123" s="20"/>
      <c r="K123" s="20"/>
      <c r="O123" s="20"/>
      <c r="P123" s="20"/>
      <c r="Q123" s="20"/>
      <c r="R123" s="20"/>
      <c r="S123" s="20"/>
      <c r="T123" s="20"/>
    </row>
    <row r="124" spans="6:20" s="5" customFormat="1" x14ac:dyDescent="0.3">
      <c r="F124" s="16"/>
      <c r="J124" s="20"/>
      <c r="K124" s="20"/>
      <c r="O124" s="20"/>
      <c r="P124" s="20"/>
      <c r="Q124" s="20"/>
      <c r="R124" s="20"/>
      <c r="S124" s="20"/>
      <c r="T124" s="20"/>
    </row>
    <row r="125" spans="6:20" s="5" customFormat="1" x14ac:dyDescent="0.3">
      <c r="F125" s="16"/>
      <c r="J125" s="20"/>
      <c r="K125" s="20"/>
      <c r="O125" s="20"/>
      <c r="P125" s="20"/>
      <c r="Q125" s="20"/>
      <c r="R125" s="20"/>
      <c r="S125" s="20"/>
      <c r="T125" s="20"/>
    </row>
    <row r="126" spans="6:20" s="5" customFormat="1" x14ac:dyDescent="0.3">
      <c r="F126" s="16"/>
      <c r="J126" s="20"/>
      <c r="K126" s="20"/>
      <c r="O126" s="20"/>
      <c r="P126" s="20"/>
      <c r="Q126" s="20"/>
      <c r="R126" s="20"/>
      <c r="S126" s="20"/>
      <c r="T126" s="20"/>
    </row>
    <row r="127" spans="6:20" s="5" customFormat="1" x14ac:dyDescent="0.3">
      <c r="F127" s="16"/>
      <c r="J127" s="20"/>
      <c r="K127" s="20"/>
      <c r="O127" s="20"/>
      <c r="P127" s="20"/>
      <c r="Q127" s="20"/>
      <c r="R127" s="20"/>
      <c r="S127" s="20"/>
      <c r="T127" s="20"/>
    </row>
    <row r="128" spans="6:20" s="5" customFormat="1" x14ac:dyDescent="0.3">
      <c r="F128" s="16"/>
      <c r="J128" s="20"/>
      <c r="K128" s="20"/>
      <c r="O128" s="20"/>
      <c r="P128" s="20"/>
      <c r="Q128" s="20"/>
      <c r="R128" s="20"/>
      <c r="S128" s="20"/>
      <c r="T128" s="20"/>
    </row>
    <row r="129" spans="6:20" s="5" customFormat="1" x14ac:dyDescent="0.3">
      <c r="F129" s="16"/>
      <c r="J129" s="20"/>
      <c r="K129" s="20"/>
      <c r="O129" s="20"/>
      <c r="P129" s="20"/>
      <c r="Q129" s="20"/>
      <c r="R129" s="20"/>
      <c r="S129" s="20"/>
      <c r="T129" s="20"/>
    </row>
    <row r="130" spans="6:20" s="5" customFormat="1" x14ac:dyDescent="0.3">
      <c r="F130" s="16"/>
      <c r="J130" s="20"/>
      <c r="K130" s="20"/>
      <c r="O130" s="20"/>
      <c r="P130" s="20"/>
      <c r="Q130" s="20"/>
      <c r="R130" s="20"/>
      <c r="S130" s="20"/>
      <c r="T130" s="20"/>
    </row>
    <row r="131" spans="6:20" s="5" customFormat="1" x14ac:dyDescent="0.3">
      <c r="F131" s="16"/>
      <c r="J131" s="20"/>
      <c r="K131" s="20"/>
      <c r="O131" s="20"/>
      <c r="P131" s="20"/>
      <c r="Q131" s="20"/>
      <c r="R131" s="20"/>
      <c r="S131" s="20"/>
      <c r="T131" s="20"/>
    </row>
    <row r="132" spans="6:20" s="5" customFormat="1" x14ac:dyDescent="0.3">
      <c r="F132" s="16"/>
      <c r="J132" s="20"/>
      <c r="K132" s="20"/>
      <c r="O132" s="20"/>
      <c r="P132" s="20"/>
      <c r="Q132" s="20"/>
      <c r="R132" s="20"/>
      <c r="S132" s="20"/>
      <c r="T132" s="20"/>
    </row>
    <row r="133" spans="6:20" s="5" customFormat="1" x14ac:dyDescent="0.3">
      <c r="F133" s="16"/>
      <c r="J133" s="20"/>
      <c r="K133" s="20"/>
      <c r="O133" s="20"/>
      <c r="P133" s="20"/>
      <c r="Q133" s="20"/>
      <c r="R133" s="20"/>
      <c r="S133" s="20"/>
      <c r="T133" s="20"/>
    </row>
    <row r="134" spans="6:20" s="5" customFormat="1" x14ac:dyDescent="0.3">
      <c r="F134" s="16"/>
      <c r="J134" s="20"/>
      <c r="K134" s="20"/>
      <c r="O134" s="20"/>
      <c r="P134" s="20"/>
      <c r="Q134" s="20"/>
      <c r="R134" s="20"/>
      <c r="S134" s="20"/>
      <c r="T134" s="20"/>
    </row>
    <row r="135" spans="6:20" s="5" customFormat="1" x14ac:dyDescent="0.3">
      <c r="F135" s="16"/>
      <c r="J135" s="20"/>
      <c r="K135" s="20"/>
      <c r="O135" s="20"/>
      <c r="P135" s="20"/>
      <c r="Q135" s="20"/>
      <c r="R135" s="20"/>
      <c r="S135" s="20"/>
      <c r="T135" s="20"/>
    </row>
    <row r="136" spans="6:20" s="5" customFormat="1" x14ac:dyDescent="0.3">
      <c r="F136" s="16"/>
      <c r="J136" s="20"/>
      <c r="K136" s="20"/>
      <c r="O136" s="20"/>
      <c r="P136" s="20"/>
      <c r="Q136" s="20"/>
      <c r="R136" s="20"/>
      <c r="S136" s="20"/>
      <c r="T136" s="20"/>
    </row>
    <row r="137" spans="6:20" x14ac:dyDescent="0.3">
      <c r="J137" s="18"/>
      <c r="K137" s="18"/>
    </row>
    <row r="138" spans="6:20" x14ac:dyDescent="0.3">
      <c r="J138" s="18"/>
      <c r="K138" s="18"/>
    </row>
    <row r="139" spans="6:20" x14ac:dyDescent="0.3">
      <c r="J139" s="18"/>
      <c r="K139" s="18"/>
    </row>
    <row r="140" spans="6:20" x14ac:dyDescent="0.3">
      <c r="J140" s="18"/>
      <c r="K140" s="18"/>
    </row>
    <row r="141" spans="6:20" x14ac:dyDescent="0.3">
      <c r="J141" s="18"/>
      <c r="K141" s="18"/>
    </row>
    <row r="142" spans="6:20" x14ac:dyDescent="0.3">
      <c r="J142" s="18"/>
      <c r="K142" s="18"/>
    </row>
  </sheetData>
  <mergeCells count="11">
    <mergeCell ref="A1:J1"/>
    <mergeCell ref="L1:N1"/>
    <mergeCell ref="O1:V1"/>
    <mergeCell ref="W1:W2"/>
    <mergeCell ref="X1:X2"/>
    <mergeCell ref="AC1:AC2"/>
    <mergeCell ref="AD1:AD2"/>
    <mergeCell ref="AE1:AE2"/>
    <mergeCell ref="Z3:Z9"/>
    <mergeCell ref="Z16:Z19"/>
    <mergeCell ref="Y1:AB1"/>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6"/>
  <sheetViews>
    <sheetView zoomScale="80" zoomScaleNormal="80" workbookViewId="0">
      <selection sqref="A1:XFD1048576"/>
    </sheetView>
  </sheetViews>
  <sheetFormatPr defaultColWidth="8.77734375" defaultRowHeight="16.8" x14ac:dyDescent="0.4"/>
  <cols>
    <col min="1" max="1" width="8.88671875" style="81" bestFit="1" customWidth="1"/>
    <col min="2" max="2" width="27.77734375" style="81" bestFit="1" customWidth="1"/>
    <col min="3" max="3" width="27.77734375" style="81" customWidth="1"/>
    <col min="4" max="6" width="24.6640625" style="81" customWidth="1"/>
    <col min="7" max="36" width="11" style="81" customWidth="1"/>
    <col min="37" max="37" width="9.21875" style="81" bestFit="1" customWidth="1"/>
    <col min="38" max="39" width="10.6640625" style="81" bestFit="1" customWidth="1"/>
    <col min="40" max="42" width="11" style="81" bestFit="1" customWidth="1"/>
    <col min="43" max="45" width="10.6640625" style="81" bestFit="1" customWidth="1"/>
    <col min="46" max="46" width="10.21875" style="81" bestFit="1" customWidth="1"/>
    <col min="47" max="47" width="11" style="81" bestFit="1" customWidth="1"/>
    <col min="48" max="48" width="10.6640625" style="81" bestFit="1" customWidth="1"/>
    <col min="49" max="50" width="11" style="81" bestFit="1" customWidth="1"/>
    <col min="51" max="51" width="11.21875" style="81" bestFit="1" customWidth="1"/>
    <col min="52" max="52" width="11" style="81" bestFit="1" customWidth="1"/>
    <col min="53" max="54" width="11.77734375" style="81" bestFit="1" customWidth="1"/>
    <col min="55" max="55" width="11.5546875" style="81" bestFit="1" customWidth="1"/>
    <col min="56" max="57" width="11.77734375" style="81" bestFit="1" customWidth="1"/>
    <col min="58" max="58" width="11.5546875" style="81" bestFit="1" customWidth="1"/>
    <col min="59" max="60" width="11.77734375" style="81" bestFit="1" customWidth="1"/>
    <col min="61" max="61" width="11.5546875" style="81" bestFit="1" customWidth="1"/>
    <col min="62" max="62" width="11.77734375" style="81" bestFit="1" customWidth="1"/>
    <col min="63" max="64" width="11.5546875" style="81" bestFit="1" customWidth="1"/>
    <col min="65" max="65" width="12.109375" style="81" bestFit="1" customWidth="1"/>
    <col min="66" max="66" width="11.109375" style="81" customWidth="1"/>
    <col min="67" max="67" width="9.5546875" style="81" bestFit="1" customWidth="1"/>
    <col min="68" max="71" width="9.88671875" style="81" bestFit="1" customWidth="1"/>
    <col min="72" max="72" width="9.5546875" style="81" bestFit="1" customWidth="1"/>
    <col min="73" max="73" width="9.88671875" style="81" bestFit="1" customWidth="1"/>
    <col min="74" max="74" width="9.5546875" style="81" bestFit="1" customWidth="1"/>
    <col min="75" max="75" width="9.88671875" style="81" bestFit="1" customWidth="1"/>
    <col min="76" max="76" width="9.33203125" style="81" bestFit="1" customWidth="1"/>
    <col min="77" max="78" width="9.88671875" style="81" bestFit="1" customWidth="1"/>
    <col min="79" max="79" width="9.5546875" style="81" bestFit="1" customWidth="1"/>
    <col min="80" max="80" width="9.88671875" style="81" bestFit="1" customWidth="1"/>
    <col min="81" max="82" width="9.5546875" style="81" bestFit="1" customWidth="1"/>
    <col min="83" max="83" width="9.88671875" style="81" bestFit="1" customWidth="1"/>
    <col min="84" max="84" width="9.5546875" style="81" bestFit="1" customWidth="1"/>
    <col min="85" max="85" width="9.33203125" style="81" bestFit="1" customWidth="1"/>
    <col min="86" max="86" width="9.88671875" style="81" bestFit="1" customWidth="1"/>
    <col min="87" max="90" width="9.21875" style="81" bestFit="1" customWidth="1"/>
    <col min="91" max="94" width="9.33203125" style="81" bestFit="1" customWidth="1"/>
    <col min="95" max="95" width="8.21875" style="81" bestFit="1" customWidth="1"/>
    <col min="96" max="96" width="7.44140625" style="81" customWidth="1"/>
    <col min="97" max="97" width="11" style="81" bestFit="1" customWidth="1"/>
    <col min="98" max="98" width="8.77734375" style="81"/>
    <col min="99" max="99" width="11.88671875" style="81" bestFit="1" customWidth="1"/>
    <col min="100" max="128" width="8.88671875" style="81" bestFit="1" customWidth="1"/>
    <col min="129" max="16384" width="8.77734375" style="81"/>
  </cols>
  <sheetData>
    <row r="1" spans="1:128" s="56" customFormat="1" x14ac:dyDescent="0.4">
      <c r="F1" s="84"/>
      <c r="G1" s="348" t="s">
        <v>372</v>
      </c>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9"/>
      <c r="AK1" s="355" t="s">
        <v>373</v>
      </c>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6"/>
      <c r="BO1" s="351" t="s">
        <v>371</v>
      </c>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3"/>
      <c r="CS1" s="58" t="s">
        <v>371</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50.4" x14ac:dyDescent="0.4">
      <c r="A2" s="61" t="s">
        <v>12</v>
      </c>
      <c r="B2" s="61" t="s">
        <v>13</v>
      </c>
      <c r="C2" s="61" t="s">
        <v>15</v>
      </c>
      <c r="D2" s="61" t="s">
        <v>22</v>
      </c>
      <c r="E2" s="61" t="s">
        <v>20</v>
      </c>
      <c r="F2" s="85" t="str">
        <f>Data!Y2</f>
        <v>Ročná kumulatívna zmena cien pre odberateľov (EUR/rok)</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5">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374</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05" customHeight="1" x14ac:dyDescent="0.3">
      <c r="A3" s="70">
        <v>3</v>
      </c>
      <c r="B3" s="71" t="str">
        <f>INDEX(Data!$B$3:$B$24,MATCH('zmena cien tepla'!A3,Data!$A$3:$A$24,0))</f>
        <v xml:space="preserve">Bratislavská teplárenská, a.s. </v>
      </c>
      <c r="C3" s="71" t="str">
        <f>INDEX(Data!$D$3:$D$24,MATCH('zmena cien tepla'!A3,Data!$A$3:$A$24,0))</f>
        <v>Modernizácia HV rozvodov CZT východ</v>
      </c>
      <c r="D3" s="72">
        <f>INDEX(Data!$M$3:$M$24,MATCH('zmena cien tepla'!A3,Data!$A$3:$A$24,0))</f>
        <v>30</v>
      </c>
      <c r="E3" s="72" t="str">
        <f>INDEX(Data!$J$3:$J$24,MATCH('zmena cien tepla'!A3,Data!$A$3:$A$24,0))</f>
        <v>2024-2029</v>
      </c>
      <c r="F3" s="74">
        <f>INDEX(Data!$Y$3:$Y$24,MATCH('zmena cien tepla'!A3,Data!$A$3:$A$24,0))</f>
        <v>-123000</v>
      </c>
      <c r="G3" s="73">
        <f>$F3*-1</f>
        <v>123000</v>
      </c>
      <c r="H3" s="73">
        <f t="shared" ref="H3:W18" si="0">$F3*-1</f>
        <v>123000</v>
      </c>
      <c r="I3" s="73">
        <f t="shared" si="0"/>
        <v>123000</v>
      </c>
      <c r="J3" s="73">
        <f t="shared" si="0"/>
        <v>123000</v>
      </c>
      <c r="K3" s="73">
        <f t="shared" si="0"/>
        <v>123000</v>
      </c>
      <c r="L3" s="73">
        <f t="shared" si="0"/>
        <v>123000</v>
      </c>
      <c r="M3" s="73">
        <f t="shared" si="0"/>
        <v>123000</v>
      </c>
      <c r="N3" s="73">
        <f t="shared" si="0"/>
        <v>123000</v>
      </c>
      <c r="O3" s="73">
        <f t="shared" si="0"/>
        <v>123000</v>
      </c>
      <c r="P3" s="73">
        <f t="shared" si="0"/>
        <v>123000</v>
      </c>
      <c r="Q3" s="73">
        <f t="shared" si="0"/>
        <v>123000</v>
      </c>
      <c r="R3" s="73">
        <f t="shared" si="0"/>
        <v>123000</v>
      </c>
      <c r="S3" s="73">
        <f t="shared" si="0"/>
        <v>123000</v>
      </c>
      <c r="T3" s="73">
        <f t="shared" si="0"/>
        <v>123000</v>
      </c>
      <c r="U3" s="73">
        <f t="shared" si="0"/>
        <v>123000</v>
      </c>
      <c r="V3" s="73">
        <f t="shared" si="0"/>
        <v>123000</v>
      </c>
      <c r="W3" s="73">
        <f t="shared" si="0"/>
        <v>123000</v>
      </c>
      <c r="X3" s="73">
        <f t="shared" ref="X3:AJ18" si="1">$F3*-1</f>
        <v>123000</v>
      </c>
      <c r="Y3" s="73">
        <f t="shared" si="1"/>
        <v>123000</v>
      </c>
      <c r="Z3" s="73">
        <f t="shared" si="1"/>
        <v>123000</v>
      </c>
      <c r="AA3" s="73">
        <f t="shared" si="1"/>
        <v>123000</v>
      </c>
      <c r="AB3" s="73">
        <f t="shared" si="1"/>
        <v>123000</v>
      </c>
      <c r="AC3" s="73">
        <f t="shared" si="1"/>
        <v>123000</v>
      </c>
      <c r="AD3" s="73">
        <f t="shared" si="1"/>
        <v>123000</v>
      </c>
      <c r="AE3" s="73">
        <f t="shared" si="1"/>
        <v>123000</v>
      </c>
      <c r="AF3" s="73">
        <f t="shared" si="1"/>
        <v>123000</v>
      </c>
      <c r="AG3" s="73">
        <f t="shared" si="1"/>
        <v>123000</v>
      </c>
      <c r="AH3" s="73">
        <f t="shared" si="1"/>
        <v>123000</v>
      </c>
      <c r="AI3" s="73">
        <f t="shared" si="1"/>
        <v>123000</v>
      </c>
      <c r="AJ3" s="74">
        <f t="shared" si="1"/>
        <v>123000</v>
      </c>
      <c r="AK3" s="73">
        <f>G3</f>
        <v>123000</v>
      </c>
      <c r="AL3" s="73">
        <f>SUM($G3:H3)</f>
        <v>246000</v>
      </c>
      <c r="AM3" s="73">
        <f>SUM($G3:I3)</f>
        <v>369000</v>
      </c>
      <c r="AN3" s="73">
        <f>SUM($G3:J3)</f>
        <v>492000</v>
      </c>
      <c r="AO3" s="73">
        <f>SUM($G3:K3)</f>
        <v>615000</v>
      </c>
      <c r="AP3" s="73">
        <f>SUM($G3:L3)</f>
        <v>738000</v>
      </c>
      <c r="AQ3" s="73">
        <f>SUM($G3:M3)</f>
        <v>861000</v>
      </c>
      <c r="AR3" s="73">
        <f>SUM($G3:N3)</f>
        <v>984000</v>
      </c>
      <c r="AS3" s="73">
        <f>SUM($G3:O3)</f>
        <v>1107000</v>
      </c>
      <c r="AT3" s="73">
        <f>SUM($G3:P3)</f>
        <v>1230000</v>
      </c>
      <c r="AU3" s="73">
        <f>SUM($G3:Q3)</f>
        <v>1353000</v>
      </c>
      <c r="AV3" s="73">
        <f>SUM($G3:R3)</f>
        <v>1476000</v>
      </c>
      <c r="AW3" s="73">
        <f>SUM($G3:S3)</f>
        <v>1599000</v>
      </c>
      <c r="AX3" s="73">
        <f>SUM($G3:T3)</f>
        <v>1722000</v>
      </c>
      <c r="AY3" s="73">
        <f>SUM($G3:U3)</f>
        <v>1845000</v>
      </c>
      <c r="AZ3" s="73">
        <f>SUM($G3:V3)</f>
        <v>1968000</v>
      </c>
      <c r="BA3" s="73">
        <f>SUM($G3:W3)</f>
        <v>2091000</v>
      </c>
      <c r="BB3" s="73">
        <f>SUM($G3:X3)</f>
        <v>2214000</v>
      </c>
      <c r="BC3" s="73">
        <f>SUM($G3:Y3)</f>
        <v>2337000</v>
      </c>
      <c r="BD3" s="73">
        <f>SUM($G3:Z3)</f>
        <v>2460000</v>
      </c>
      <c r="BE3" s="73">
        <f>SUM($G3:AA3)</f>
        <v>2583000</v>
      </c>
      <c r="BF3" s="73">
        <f>SUM($G3:AB3)</f>
        <v>2706000</v>
      </c>
      <c r="BG3" s="73">
        <f>SUM($G3:AC3)</f>
        <v>2829000</v>
      </c>
      <c r="BH3" s="73">
        <f>SUM($G3:AD3)</f>
        <v>2952000</v>
      </c>
      <c r="BI3" s="73">
        <f>SUM($G3:AE3)</f>
        <v>3075000</v>
      </c>
      <c r="BJ3" s="73">
        <f>SUM($G3:AF3)</f>
        <v>3198000</v>
      </c>
      <c r="BK3" s="73">
        <f>SUM($G3:AG3)</f>
        <v>3321000</v>
      </c>
      <c r="BL3" s="73">
        <f>SUM($G3:AH3)</f>
        <v>3444000</v>
      </c>
      <c r="BM3" s="73">
        <f>SUM($G3:AI3)</f>
        <v>3567000</v>
      </c>
      <c r="BN3" s="75">
        <f>SUM($G3:AJ3)</f>
        <v>3690000</v>
      </c>
      <c r="BO3" s="76">
        <f>IF(CU3=0,0,G3/(1+Vychodiská!$C$150)^'zmena cien tepla'!CU3)</f>
        <v>87413.803606004934</v>
      </c>
      <c r="BP3" s="73">
        <f>IF(CV3=0,0,H3/(1+Vychodiská!$C$150)^'zmena cien tepla'!CV3)</f>
        <v>83251.241529528517</v>
      </c>
      <c r="BQ3" s="73">
        <f>IF(CW3=0,0,I3/(1+Vychodiská!$C$150)^'zmena cien tepla'!CW3)</f>
        <v>79286.896694789059</v>
      </c>
      <c r="BR3" s="73">
        <f>IF(CX3=0,0,J3/(1+Vychodiská!$C$150)^'zmena cien tepla'!CX3)</f>
        <v>75511.33018551339</v>
      </c>
      <c r="BS3" s="73">
        <f>IF(CY3=0,0,K3/(1+Vychodiská!$C$150)^'zmena cien tepla'!CY3)</f>
        <v>71915.552557631803</v>
      </c>
      <c r="BT3" s="73">
        <f>IF(CZ3=0,0,L3/(1+Vychodiská!$C$150)^'zmena cien tepla'!CZ3)</f>
        <v>68491.002435839822</v>
      </c>
      <c r="BU3" s="73">
        <f>IF(DA3=0,0,M3/(1+Vychodiská!$C$150)^'zmena cien tepla'!DA3)</f>
        <v>65229.526129371246</v>
      </c>
      <c r="BV3" s="73">
        <f>IF(DB3=0,0,N3/(1+Vychodiská!$C$150)^'zmena cien tepla'!DB3)</f>
        <v>62123.358218448819</v>
      </c>
      <c r="BW3" s="73">
        <f>IF(DC3=0,0,O3/(1+Vychodiská!$C$150)^'zmena cien tepla'!DC3)</f>
        <v>59165.103065189331</v>
      </c>
      <c r="BX3" s="73">
        <f>IF(DD3=0,0,P3/(1+Vychodiská!$C$150)^'zmena cien tepla'!DD3)</f>
        <v>56347.71720494223</v>
      </c>
      <c r="BY3" s="73">
        <f>IF(DE3=0,0,Q3/(1+Vychodiská!$C$150)^'zmena cien tepla'!DE3)</f>
        <v>53664.492576135446</v>
      </c>
      <c r="BZ3" s="73">
        <f>IF(DF3=0,0,R3/(1+Vychodiská!$C$150)^'zmena cien tepla'!DF3)</f>
        <v>51109.040548700425</v>
      </c>
      <c r="CA3" s="73">
        <f>IF(DG3=0,0,S3/(1+Vychodiská!$C$150)^'zmena cien tepla'!DG3)</f>
        <v>48675.276713048028</v>
      </c>
      <c r="CB3" s="73">
        <f>IF(DH3=0,0,T3/(1+Vychodiská!$C$150)^'zmena cien tepla'!DH3)</f>
        <v>46357.406393379075</v>
      </c>
      <c r="CC3" s="73">
        <f>IF(DI3=0,0,U3/(1+Vychodiská!$C$150)^'zmena cien tepla'!DI3)</f>
        <v>44149.910850837216</v>
      </c>
      <c r="CD3" s="73">
        <f>IF(DJ3=0,0,V3/(1+Vychodiská!$C$150)^'zmena cien tepla'!DJ3)</f>
        <v>42047.534143654491</v>
      </c>
      <c r="CE3" s="73">
        <f>IF(DK3=0,0,W3/(1+Vychodiská!$C$150)^'zmena cien tepla'!DK3)</f>
        <v>40045.270613004272</v>
      </c>
      <c r="CF3" s="73">
        <f>IF(DL3=0,0,X3/(1+Vychodiská!$C$150)^'zmena cien tepla'!DL3)</f>
        <v>38138.352964765974</v>
      </c>
      <c r="CG3" s="73">
        <f>IF(DM3=0,0,Y3/(1+Vychodiská!$C$150)^'zmena cien tepla'!DM3)</f>
        <v>36322.24091882474</v>
      </c>
      <c r="CH3" s="73">
        <f>IF(DN3=0,0,Z3/(1+Vychodiská!$C$150)^'zmena cien tepla'!DN3)</f>
        <v>34592.610398880701</v>
      </c>
      <c r="CI3" s="73">
        <f>IF(DO3=0,0,AA3/(1+Vychodiská!$C$150)^'zmena cien tepla'!DO3)</f>
        <v>32945.343237029236</v>
      </c>
      <c r="CJ3" s="73">
        <f>IF(DP3=0,0,AB3/(1+Vychodiská!$C$150)^'zmena cien tepla'!DP3)</f>
        <v>31376.517368599278</v>
      </c>
      <c r="CK3" s="73">
        <f>IF(DQ3=0,0,AC3/(1+Vychodiská!$C$150)^'zmena cien tepla'!DQ3)</f>
        <v>29882.397493904067</v>
      </c>
      <c r="CL3" s="73">
        <f>IF(DR3=0,0,AD3/(1+Vychodiská!$C$150)^'zmena cien tepla'!DR3)</f>
        <v>28459.426184670552</v>
      </c>
      <c r="CM3" s="73">
        <f>IF(DS3=0,0,AE3/(1+Vychodiská!$C$150)^'zmena cien tepla'!DS3)</f>
        <v>27104.215413971942</v>
      </c>
      <c r="CN3" s="73">
        <f>IF(DT3=0,0,AF3/(1+Vychodiská!$C$150)^'zmena cien tepla'!DT3)</f>
        <v>25813.538489497092</v>
      </c>
      <c r="CO3" s="73">
        <f>IF(DU3=0,0,AG3/(1+Vychodiská!$C$150)^'zmena cien tepla'!DU3)</f>
        <v>24584.322370949609</v>
      </c>
      <c r="CP3" s="73">
        <f>IF(DV3=0,0,AH3/(1+Vychodiská!$C$150)^'zmena cien tepla'!DV3)</f>
        <v>23413.640353285344</v>
      </c>
      <c r="CQ3" s="73">
        <f>IF(DW3=0,0,AI3/(1+Vychodiská!$C$150)^'zmena cien tepla'!DW3)</f>
        <v>22298.705098366991</v>
      </c>
      <c r="CR3" s="74">
        <f>IF(DX3=0,0,AJ3/(1+Vychodiská!$C$150)^'zmena cien tepla'!DX3)</f>
        <v>21236.861998444754</v>
      </c>
      <c r="CS3" s="77">
        <f>SUM(BO3:CR3)</f>
        <v>1410952.6357572079</v>
      </c>
      <c r="CT3" s="73"/>
      <c r="CU3" s="78">
        <f t="shared" ref="CU3:CU24" si="2">(VALUE(RIGHT(E3,4))-VALUE(LEFT(E3,4)))+2</f>
        <v>7</v>
      </c>
      <c r="CV3" s="78">
        <f>IF(CU3=0,0,IF(CV$2&gt;$D3,0,CU3+1))</f>
        <v>8</v>
      </c>
      <c r="CW3" s="78">
        <f t="shared" ref="CW3:DX3" si="3">IF(CV3=0,0,IF(CW$2&gt;$D3,0,CV3+1))</f>
        <v>9</v>
      </c>
      <c r="CX3" s="78">
        <f t="shared" si="3"/>
        <v>10</v>
      </c>
      <c r="CY3" s="78">
        <f t="shared" si="3"/>
        <v>11</v>
      </c>
      <c r="CZ3" s="78">
        <f t="shared" si="3"/>
        <v>12</v>
      </c>
      <c r="DA3" s="78">
        <f t="shared" si="3"/>
        <v>13</v>
      </c>
      <c r="DB3" s="78">
        <f t="shared" si="3"/>
        <v>14</v>
      </c>
      <c r="DC3" s="78">
        <f t="shared" si="3"/>
        <v>15</v>
      </c>
      <c r="DD3" s="78">
        <f t="shared" si="3"/>
        <v>16</v>
      </c>
      <c r="DE3" s="78">
        <f t="shared" si="3"/>
        <v>17</v>
      </c>
      <c r="DF3" s="78">
        <f t="shared" si="3"/>
        <v>18</v>
      </c>
      <c r="DG3" s="78">
        <f t="shared" si="3"/>
        <v>19</v>
      </c>
      <c r="DH3" s="78">
        <f t="shared" si="3"/>
        <v>20</v>
      </c>
      <c r="DI3" s="78">
        <f t="shared" si="3"/>
        <v>21</v>
      </c>
      <c r="DJ3" s="78">
        <f t="shared" si="3"/>
        <v>22</v>
      </c>
      <c r="DK3" s="78">
        <f t="shared" si="3"/>
        <v>23</v>
      </c>
      <c r="DL3" s="78">
        <f t="shared" si="3"/>
        <v>24</v>
      </c>
      <c r="DM3" s="78">
        <f t="shared" si="3"/>
        <v>25</v>
      </c>
      <c r="DN3" s="78">
        <f t="shared" si="3"/>
        <v>26</v>
      </c>
      <c r="DO3" s="78">
        <f t="shared" si="3"/>
        <v>27</v>
      </c>
      <c r="DP3" s="78">
        <f t="shared" si="3"/>
        <v>28</v>
      </c>
      <c r="DQ3" s="78">
        <f t="shared" si="3"/>
        <v>29</v>
      </c>
      <c r="DR3" s="78">
        <f t="shared" si="3"/>
        <v>30</v>
      </c>
      <c r="DS3" s="78">
        <f t="shared" si="3"/>
        <v>31</v>
      </c>
      <c r="DT3" s="78">
        <f t="shared" si="3"/>
        <v>32</v>
      </c>
      <c r="DU3" s="78">
        <f t="shared" si="3"/>
        <v>33</v>
      </c>
      <c r="DV3" s="78">
        <f t="shared" si="3"/>
        <v>34</v>
      </c>
      <c r="DW3" s="78">
        <f t="shared" si="3"/>
        <v>35</v>
      </c>
      <c r="DX3" s="79">
        <f t="shared" si="3"/>
        <v>36</v>
      </c>
    </row>
    <row r="4" spans="1:128" s="80" customFormat="1" ht="31.05" customHeight="1" x14ac:dyDescent="0.3">
      <c r="A4" s="70">
        <v>4</v>
      </c>
      <c r="B4" s="71" t="str">
        <f>INDEX(Data!$B$3:$B$24,MATCH('zmena cien tepla'!A4,Data!$A$3:$A$24,0))</f>
        <v xml:space="preserve">Bratislavská teplárenská, a.s. </v>
      </c>
      <c r="C4" s="71" t="str">
        <f>INDEX(Data!$D$3:$D$24,MATCH('zmena cien tepla'!A4,Data!$A$3:$A$24,0))</f>
        <v>Modernizácia HV rozvodov CZT západ</v>
      </c>
      <c r="D4" s="72">
        <f>INDEX(Data!$M$3:$M$24,MATCH('zmena cien tepla'!A4,Data!$A$3:$A$24,0))</f>
        <v>30</v>
      </c>
      <c r="E4" s="72">
        <f>INDEX(Data!$J$3:$J$24,MATCH('zmena cien tepla'!A4,Data!$A$3:$A$24,0))</f>
        <v>2024</v>
      </c>
      <c r="F4" s="74">
        <f>INDEX(Data!$Y$3:$Y$24,MATCH('zmena cien tepla'!A4,Data!$A$3:$A$24,0))</f>
        <v>-119000</v>
      </c>
      <c r="G4" s="73">
        <f t="shared" ref="G4:V19" si="4">$F4*-1</f>
        <v>119000</v>
      </c>
      <c r="H4" s="73">
        <f t="shared" si="0"/>
        <v>119000</v>
      </c>
      <c r="I4" s="73">
        <f t="shared" si="0"/>
        <v>119000</v>
      </c>
      <c r="J4" s="73">
        <f t="shared" si="0"/>
        <v>119000</v>
      </c>
      <c r="K4" s="73">
        <f t="shared" si="0"/>
        <v>119000</v>
      </c>
      <c r="L4" s="73">
        <f t="shared" si="0"/>
        <v>119000</v>
      </c>
      <c r="M4" s="73">
        <f t="shared" si="0"/>
        <v>119000</v>
      </c>
      <c r="N4" s="73">
        <f t="shared" si="0"/>
        <v>119000</v>
      </c>
      <c r="O4" s="73">
        <f t="shared" si="0"/>
        <v>119000</v>
      </c>
      <c r="P4" s="73">
        <f t="shared" si="0"/>
        <v>119000</v>
      </c>
      <c r="Q4" s="73">
        <f t="shared" si="0"/>
        <v>119000</v>
      </c>
      <c r="R4" s="73">
        <f t="shared" si="0"/>
        <v>119000</v>
      </c>
      <c r="S4" s="73">
        <f t="shared" si="0"/>
        <v>119000</v>
      </c>
      <c r="T4" s="73">
        <f t="shared" si="0"/>
        <v>119000</v>
      </c>
      <c r="U4" s="73">
        <f t="shared" si="0"/>
        <v>119000</v>
      </c>
      <c r="V4" s="73">
        <f t="shared" si="0"/>
        <v>119000</v>
      </c>
      <c r="W4" s="73">
        <f t="shared" si="0"/>
        <v>119000</v>
      </c>
      <c r="X4" s="73">
        <f t="shared" si="1"/>
        <v>119000</v>
      </c>
      <c r="Y4" s="73">
        <f t="shared" si="1"/>
        <v>119000</v>
      </c>
      <c r="Z4" s="73">
        <f t="shared" si="1"/>
        <v>119000</v>
      </c>
      <c r="AA4" s="73">
        <f t="shared" si="1"/>
        <v>119000</v>
      </c>
      <c r="AB4" s="73">
        <f t="shared" si="1"/>
        <v>119000</v>
      </c>
      <c r="AC4" s="73">
        <f t="shared" si="1"/>
        <v>119000</v>
      </c>
      <c r="AD4" s="73">
        <f t="shared" si="1"/>
        <v>119000</v>
      </c>
      <c r="AE4" s="73">
        <f t="shared" si="1"/>
        <v>119000</v>
      </c>
      <c r="AF4" s="73">
        <f t="shared" si="1"/>
        <v>119000</v>
      </c>
      <c r="AG4" s="73">
        <f t="shared" si="1"/>
        <v>119000</v>
      </c>
      <c r="AH4" s="73">
        <f t="shared" si="1"/>
        <v>119000</v>
      </c>
      <c r="AI4" s="73">
        <f t="shared" si="1"/>
        <v>119000</v>
      </c>
      <c r="AJ4" s="74">
        <f t="shared" si="1"/>
        <v>119000</v>
      </c>
      <c r="AK4" s="73">
        <f t="shared" ref="AK4:AK24" si="5">G4</f>
        <v>119000</v>
      </c>
      <c r="AL4" s="73">
        <f>SUM($G4:H4)</f>
        <v>238000</v>
      </c>
      <c r="AM4" s="73">
        <f>SUM($G4:I4)</f>
        <v>357000</v>
      </c>
      <c r="AN4" s="73">
        <f>SUM($G4:J4)</f>
        <v>476000</v>
      </c>
      <c r="AO4" s="73">
        <f>SUM($G4:K4)</f>
        <v>595000</v>
      </c>
      <c r="AP4" s="73">
        <f>SUM($G4:L4)</f>
        <v>714000</v>
      </c>
      <c r="AQ4" s="73">
        <f>SUM($G4:M4)</f>
        <v>833000</v>
      </c>
      <c r="AR4" s="73">
        <f>SUM($G4:N4)</f>
        <v>952000</v>
      </c>
      <c r="AS4" s="73">
        <f>SUM($G4:O4)</f>
        <v>1071000</v>
      </c>
      <c r="AT4" s="73">
        <f>SUM($G4:P4)</f>
        <v>1190000</v>
      </c>
      <c r="AU4" s="73">
        <f>SUM($G4:Q4)</f>
        <v>1309000</v>
      </c>
      <c r="AV4" s="73">
        <f>SUM($G4:R4)</f>
        <v>1428000</v>
      </c>
      <c r="AW4" s="73">
        <f>SUM($G4:S4)</f>
        <v>1547000</v>
      </c>
      <c r="AX4" s="73">
        <f>SUM($G4:T4)</f>
        <v>1666000</v>
      </c>
      <c r="AY4" s="73">
        <f>SUM($G4:U4)</f>
        <v>1785000</v>
      </c>
      <c r="AZ4" s="73">
        <f>SUM($G4:V4)</f>
        <v>1904000</v>
      </c>
      <c r="BA4" s="73">
        <f>SUM($G4:W4)</f>
        <v>2023000</v>
      </c>
      <c r="BB4" s="73">
        <f>SUM($G4:X4)</f>
        <v>2142000</v>
      </c>
      <c r="BC4" s="73">
        <f>SUM($G4:Y4)</f>
        <v>2261000</v>
      </c>
      <c r="BD4" s="73">
        <f>SUM($G4:Z4)</f>
        <v>2380000</v>
      </c>
      <c r="BE4" s="73">
        <f>SUM($G4:AA4)</f>
        <v>2499000</v>
      </c>
      <c r="BF4" s="73">
        <f>SUM($G4:AB4)</f>
        <v>2618000</v>
      </c>
      <c r="BG4" s="73">
        <f>SUM($G4:AC4)</f>
        <v>2737000</v>
      </c>
      <c r="BH4" s="73">
        <f>SUM($G4:AD4)</f>
        <v>2856000</v>
      </c>
      <c r="BI4" s="73">
        <f>SUM($G4:AE4)</f>
        <v>2975000</v>
      </c>
      <c r="BJ4" s="73">
        <f>SUM($G4:AF4)</f>
        <v>3094000</v>
      </c>
      <c r="BK4" s="73">
        <f>SUM($G4:AG4)</f>
        <v>3213000</v>
      </c>
      <c r="BL4" s="73">
        <f>SUM($G4:AH4)</f>
        <v>3332000</v>
      </c>
      <c r="BM4" s="73">
        <f>SUM($G4:AI4)</f>
        <v>3451000</v>
      </c>
      <c r="BN4" s="74">
        <f>SUM($G4:AJ4)</f>
        <v>3570000</v>
      </c>
      <c r="BO4" s="76">
        <f>IF(CU4=0,0,G4/(1+Vychodiská!$C$150)^'zmena cien tepla'!CU4)</f>
        <v>107936.50793650793</v>
      </c>
      <c r="BP4" s="73">
        <f>IF(CV4=0,0,H4/(1+Vychodiská!$C$150)^'zmena cien tepla'!CV4)</f>
        <v>102796.67422524565</v>
      </c>
      <c r="BQ4" s="73">
        <f>IF(CW4=0,0,I4/(1+Vychodiská!$C$150)^'zmena cien tepla'!CW4)</f>
        <v>97901.594500233958</v>
      </c>
      <c r="BR4" s="73">
        <f>IF(CX4=0,0,J4/(1+Vychodiská!$C$150)^'zmena cien tepla'!CX4)</f>
        <v>93239.613809746617</v>
      </c>
      <c r="BS4" s="73">
        <f>IF(CY4=0,0,K4/(1+Vychodiská!$C$150)^'zmena cien tepla'!CY4)</f>
        <v>88799.632199758693</v>
      </c>
      <c r="BT4" s="73">
        <f>IF(CZ4=0,0,L4/(1+Vychodiská!$C$150)^'zmena cien tepla'!CZ4)</f>
        <v>84571.078285484458</v>
      </c>
      <c r="BU4" s="73">
        <f>IF(DA4=0,0,M4/(1+Vychodiská!$C$150)^'zmena cien tepla'!DA4)</f>
        <v>80543.88408141378</v>
      </c>
      <c r="BV4" s="73">
        <f>IF(DB4=0,0,N4/(1+Vychodiská!$C$150)^'zmena cien tepla'!DB4)</f>
        <v>76708.461029917875</v>
      </c>
      <c r="BW4" s="73">
        <f>IF(DC4=0,0,O4/(1+Vychodiská!$C$150)^'zmena cien tepla'!DC4)</f>
        <v>73055.677171350355</v>
      </c>
      <c r="BX4" s="73">
        <f>IF(DD4=0,0,P4/(1+Vychodiská!$C$150)^'zmena cien tepla'!DD4)</f>
        <v>69576.835401286051</v>
      </c>
      <c r="BY4" s="73">
        <f>IF(DE4=0,0,Q4/(1+Vychodiská!$C$150)^'zmena cien tepla'!DE4)</f>
        <v>66263.652763129576</v>
      </c>
      <c r="BZ4" s="73">
        <f>IF(DF4=0,0,R4/(1+Vychodiská!$C$150)^'zmena cien tepla'!DF4)</f>
        <v>63108.240726790063</v>
      </c>
      <c r="CA4" s="73">
        <f>IF(DG4=0,0,S4/(1+Vychodiská!$C$150)^'zmena cien tepla'!DG4)</f>
        <v>60103.08640646674</v>
      </c>
      <c r="CB4" s="73">
        <f>IF(DH4=0,0,T4/(1+Vychodiská!$C$150)^'zmena cien tepla'!DH4)</f>
        <v>57241.034672825452</v>
      </c>
      <c r="CC4" s="73">
        <f>IF(DI4=0,0,U4/(1+Vychodiská!$C$150)^'zmena cien tepla'!DI4)</f>
        <v>54515.271116976626</v>
      </c>
      <c r="CD4" s="73">
        <f>IF(DJ4=0,0,V4/(1+Vychodiská!$C$150)^'zmena cien tepla'!DJ4)</f>
        <v>51919.305825692019</v>
      </c>
      <c r="CE4" s="73">
        <f>IF(DK4=0,0,W4/(1+Vychodiská!$C$150)^'zmena cien tepla'!DK4)</f>
        <v>49446.957929230492</v>
      </c>
      <c r="CF4" s="73">
        <f>IF(DL4=0,0,X4/(1+Vychodiská!$C$150)^'zmena cien tepla'!DL4)</f>
        <v>47092.340884981422</v>
      </c>
      <c r="CG4" s="73">
        <f>IF(DM4=0,0,Y4/(1+Vychodiská!$C$150)^'zmena cien tepla'!DM4)</f>
        <v>44849.848461887072</v>
      </c>
      <c r="CH4" s="73">
        <f>IF(DN4=0,0,Z4/(1+Vychodiská!$C$150)^'zmena cien tepla'!DN4)</f>
        <v>42714.141392273399</v>
      </c>
      <c r="CI4" s="73">
        <f>IF(DO4=0,0,AA4/(1+Vychodiská!$C$150)^'zmena cien tepla'!DO4)</f>
        <v>40680.134659308002</v>
      </c>
      <c r="CJ4" s="73">
        <f>IF(DP4=0,0,AB4/(1+Vychodiská!$C$150)^'zmena cien tepla'!DP4)</f>
        <v>38742.985389817142</v>
      </c>
      <c r="CK4" s="73">
        <f>IF(DQ4=0,0,AC4/(1+Vychodiská!$C$150)^'zmena cien tepla'!DQ4)</f>
        <v>36898.081323635379</v>
      </c>
      <c r="CL4" s="73">
        <f>IF(DR4=0,0,AD4/(1+Vychodiská!$C$150)^'zmena cien tepla'!DR4)</f>
        <v>35141.029832033688</v>
      </c>
      <c r="CM4" s="73">
        <f>IF(DS4=0,0,AE4/(1+Vychodiská!$C$150)^'zmena cien tepla'!DS4)</f>
        <v>33467.647459079701</v>
      </c>
      <c r="CN4" s="73">
        <f>IF(DT4=0,0,AF4/(1+Vychodiská!$C$150)^'zmena cien tepla'!DT4)</f>
        <v>31873.949961028287</v>
      </c>
      <c r="CO4" s="73">
        <f>IF(DU4=0,0,AG4/(1+Vychodiská!$C$150)^'zmena cien tepla'!DU4)</f>
        <v>30356.142820026944</v>
      </c>
      <c r="CP4" s="73">
        <f>IF(DV4=0,0,AH4/(1+Vychodiská!$C$150)^'zmena cien tepla'!DV4)</f>
        <v>28910.612209549465</v>
      </c>
      <c r="CQ4" s="73">
        <f>IF(DW4=0,0,AI4/(1+Vychodiská!$C$150)^'zmena cien tepla'!DW4)</f>
        <v>27533.916390047118</v>
      </c>
      <c r="CR4" s="74">
        <f>IF(DX4=0,0,AJ4/(1+Vychodiská!$C$150)^'zmena cien tepla'!DX4)</f>
        <v>26222.777514330581</v>
      </c>
      <c r="CS4" s="77">
        <f>SUM(BO4:CR4)</f>
        <v>1742211.1163800543</v>
      </c>
      <c r="CT4" s="73"/>
      <c r="CU4" s="78">
        <f t="shared" si="2"/>
        <v>2</v>
      </c>
      <c r="CV4" s="78">
        <f t="shared" ref="CV4:DX4" si="6">IF(CU4=0,0,IF(CV$2&gt;$D4,0,CU4+1))</f>
        <v>3</v>
      </c>
      <c r="CW4" s="78">
        <f t="shared" si="6"/>
        <v>4</v>
      </c>
      <c r="CX4" s="78">
        <f t="shared" si="6"/>
        <v>5</v>
      </c>
      <c r="CY4" s="78">
        <f t="shared" si="6"/>
        <v>6</v>
      </c>
      <c r="CZ4" s="78">
        <f t="shared" si="6"/>
        <v>7</v>
      </c>
      <c r="DA4" s="78">
        <f t="shared" si="6"/>
        <v>8</v>
      </c>
      <c r="DB4" s="78">
        <f t="shared" si="6"/>
        <v>9</v>
      </c>
      <c r="DC4" s="78">
        <f t="shared" si="6"/>
        <v>10</v>
      </c>
      <c r="DD4" s="78">
        <f t="shared" si="6"/>
        <v>11</v>
      </c>
      <c r="DE4" s="78">
        <f t="shared" si="6"/>
        <v>12</v>
      </c>
      <c r="DF4" s="78">
        <f t="shared" si="6"/>
        <v>13</v>
      </c>
      <c r="DG4" s="78">
        <f t="shared" si="6"/>
        <v>14</v>
      </c>
      <c r="DH4" s="78">
        <f t="shared" si="6"/>
        <v>15</v>
      </c>
      <c r="DI4" s="78">
        <f t="shared" si="6"/>
        <v>16</v>
      </c>
      <c r="DJ4" s="78">
        <f t="shared" si="6"/>
        <v>17</v>
      </c>
      <c r="DK4" s="78">
        <f t="shared" si="6"/>
        <v>18</v>
      </c>
      <c r="DL4" s="78">
        <f t="shared" si="6"/>
        <v>19</v>
      </c>
      <c r="DM4" s="78">
        <f t="shared" si="6"/>
        <v>20</v>
      </c>
      <c r="DN4" s="78">
        <f t="shared" si="6"/>
        <v>21</v>
      </c>
      <c r="DO4" s="78">
        <f t="shared" si="6"/>
        <v>22</v>
      </c>
      <c r="DP4" s="78">
        <f t="shared" si="6"/>
        <v>23</v>
      </c>
      <c r="DQ4" s="78">
        <f t="shared" si="6"/>
        <v>24</v>
      </c>
      <c r="DR4" s="78">
        <f t="shared" si="6"/>
        <v>25</v>
      </c>
      <c r="DS4" s="78">
        <f t="shared" si="6"/>
        <v>26</v>
      </c>
      <c r="DT4" s="78">
        <f t="shared" si="6"/>
        <v>27</v>
      </c>
      <c r="DU4" s="78">
        <f t="shared" si="6"/>
        <v>28</v>
      </c>
      <c r="DV4" s="78">
        <f t="shared" si="6"/>
        <v>29</v>
      </c>
      <c r="DW4" s="78">
        <f t="shared" si="6"/>
        <v>30</v>
      </c>
      <c r="DX4" s="79">
        <f t="shared" si="6"/>
        <v>31</v>
      </c>
    </row>
    <row r="5" spans="1:128" s="80" customFormat="1" ht="31.05" customHeight="1" x14ac:dyDescent="0.3">
      <c r="A5" s="70">
        <v>5</v>
      </c>
      <c r="B5" s="71" t="str">
        <f>INDEX(Data!$B$3:$B$24,MATCH('zmena cien tepla'!A5,Data!$A$3:$A$24,0))</f>
        <v xml:space="preserve">Bratislavská teplárenská, a.s. </v>
      </c>
      <c r="C5" s="71" t="str">
        <f>INDEX(Data!$D$3:$D$24,MATCH('zmena cien tepla'!A5,Data!$A$3:$A$24,0))</f>
        <v>Modernizácia zdroja Tp západ</v>
      </c>
      <c r="D5" s="72">
        <f>INDEX(Data!$M$3:$M$24,MATCH('zmena cien tepla'!A5,Data!$A$3:$A$24,0))</f>
        <v>30</v>
      </c>
      <c r="E5" s="72">
        <f>INDEX(Data!$J$3:$J$24,MATCH('zmena cien tepla'!A5,Data!$A$3:$A$24,0))</f>
        <v>2025</v>
      </c>
      <c r="F5" s="74">
        <f>INDEX(Data!$Y$3:$Y$24,MATCH('zmena cien tepla'!A5,Data!$A$3:$A$24,0))</f>
        <v>-350000</v>
      </c>
      <c r="G5" s="73">
        <f t="shared" si="4"/>
        <v>350000</v>
      </c>
      <c r="H5" s="73">
        <f t="shared" si="0"/>
        <v>350000</v>
      </c>
      <c r="I5" s="73">
        <f t="shared" si="0"/>
        <v>350000</v>
      </c>
      <c r="J5" s="73">
        <f t="shared" si="0"/>
        <v>350000</v>
      </c>
      <c r="K5" s="73">
        <f t="shared" si="0"/>
        <v>350000</v>
      </c>
      <c r="L5" s="73">
        <f t="shared" si="0"/>
        <v>350000</v>
      </c>
      <c r="M5" s="73">
        <f t="shared" si="0"/>
        <v>350000</v>
      </c>
      <c r="N5" s="73">
        <f t="shared" si="0"/>
        <v>350000</v>
      </c>
      <c r="O5" s="73">
        <f t="shared" si="0"/>
        <v>350000</v>
      </c>
      <c r="P5" s="73">
        <f t="shared" si="0"/>
        <v>350000</v>
      </c>
      <c r="Q5" s="73">
        <f t="shared" si="0"/>
        <v>350000</v>
      </c>
      <c r="R5" s="73">
        <f t="shared" si="0"/>
        <v>350000</v>
      </c>
      <c r="S5" s="73">
        <f t="shared" si="0"/>
        <v>350000</v>
      </c>
      <c r="T5" s="73">
        <f t="shared" si="0"/>
        <v>350000</v>
      </c>
      <c r="U5" s="73">
        <f t="shared" si="0"/>
        <v>350000</v>
      </c>
      <c r="V5" s="73">
        <f t="shared" si="0"/>
        <v>350000</v>
      </c>
      <c r="W5" s="73">
        <f t="shared" si="0"/>
        <v>350000</v>
      </c>
      <c r="X5" s="73">
        <f t="shared" si="1"/>
        <v>350000</v>
      </c>
      <c r="Y5" s="73">
        <f t="shared" si="1"/>
        <v>350000</v>
      </c>
      <c r="Z5" s="73">
        <f t="shared" si="1"/>
        <v>350000</v>
      </c>
      <c r="AA5" s="73">
        <f t="shared" si="1"/>
        <v>350000</v>
      </c>
      <c r="AB5" s="73">
        <f t="shared" si="1"/>
        <v>350000</v>
      </c>
      <c r="AC5" s="73">
        <f t="shared" si="1"/>
        <v>350000</v>
      </c>
      <c r="AD5" s="73">
        <f t="shared" si="1"/>
        <v>350000</v>
      </c>
      <c r="AE5" s="73">
        <f t="shared" si="1"/>
        <v>350000</v>
      </c>
      <c r="AF5" s="73">
        <f t="shared" si="1"/>
        <v>350000</v>
      </c>
      <c r="AG5" s="73">
        <f t="shared" si="1"/>
        <v>350000</v>
      </c>
      <c r="AH5" s="73">
        <f t="shared" si="1"/>
        <v>350000</v>
      </c>
      <c r="AI5" s="73">
        <f t="shared" si="1"/>
        <v>350000</v>
      </c>
      <c r="AJ5" s="74">
        <f t="shared" si="1"/>
        <v>350000</v>
      </c>
      <c r="AK5" s="73">
        <f t="shared" si="5"/>
        <v>350000</v>
      </c>
      <c r="AL5" s="73">
        <f>SUM($G5:H5)</f>
        <v>700000</v>
      </c>
      <c r="AM5" s="73">
        <f>SUM($G5:I5)</f>
        <v>1050000</v>
      </c>
      <c r="AN5" s="73">
        <f>SUM($G5:J5)</f>
        <v>1400000</v>
      </c>
      <c r="AO5" s="73">
        <f>SUM($G5:K5)</f>
        <v>1750000</v>
      </c>
      <c r="AP5" s="73">
        <f>SUM($G5:L5)</f>
        <v>2100000</v>
      </c>
      <c r="AQ5" s="73">
        <f>SUM($G5:M5)</f>
        <v>2450000</v>
      </c>
      <c r="AR5" s="73">
        <f>SUM($G5:N5)</f>
        <v>2800000</v>
      </c>
      <c r="AS5" s="73">
        <f>SUM($G5:O5)</f>
        <v>3150000</v>
      </c>
      <c r="AT5" s="73">
        <f>SUM($G5:P5)</f>
        <v>3500000</v>
      </c>
      <c r="AU5" s="73">
        <f>SUM($G5:Q5)</f>
        <v>3850000</v>
      </c>
      <c r="AV5" s="73">
        <f>SUM($G5:R5)</f>
        <v>4200000</v>
      </c>
      <c r="AW5" s="73">
        <f>SUM($G5:S5)</f>
        <v>4550000</v>
      </c>
      <c r="AX5" s="73">
        <f>SUM($G5:T5)</f>
        <v>4900000</v>
      </c>
      <c r="AY5" s="73">
        <f>SUM($G5:U5)</f>
        <v>5250000</v>
      </c>
      <c r="AZ5" s="73">
        <f>SUM($G5:V5)</f>
        <v>5600000</v>
      </c>
      <c r="BA5" s="73">
        <f>SUM($G5:W5)</f>
        <v>5950000</v>
      </c>
      <c r="BB5" s="73">
        <f>SUM($G5:X5)</f>
        <v>6300000</v>
      </c>
      <c r="BC5" s="73">
        <f>SUM($G5:Y5)</f>
        <v>6650000</v>
      </c>
      <c r="BD5" s="73">
        <f>SUM($G5:Z5)</f>
        <v>7000000</v>
      </c>
      <c r="BE5" s="73">
        <f>SUM($G5:AA5)</f>
        <v>7350000</v>
      </c>
      <c r="BF5" s="73">
        <f>SUM($G5:AB5)</f>
        <v>7700000</v>
      </c>
      <c r="BG5" s="73">
        <f>SUM($G5:AC5)</f>
        <v>8050000</v>
      </c>
      <c r="BH5" s="73">
        <f>SUM($G5:AD5)</f>
        <v>8400000</v>
      </c>
      <c r="BI5" s="73">
        <f>SUM($G5:AE5)</f>
        <v>8750000</v>
      </c>
      <c r="BJ5" s="73">
        <f>SUM($G5:AF5)</f>
        <v>9100000</v>
      </c>
      <c r="BK5" s="73">
        <f>SUM($G5:AG5)</f>
        <v>9450000</v>
      </c>
      <c r="BL5" s="73">
        <f>SUM($G5:AH5)</f>
        <v>9800000</v>
      </c>
      <c r="BM5" s="73">
        <f>SUM($G5:AI5)</f>
        <v>10150000</v>
      </c>
      <c r="BN5" s="74">
        <f>SUM($G5:AJ5)</f>
        <v>10500000</v>
      </c>
      <c r="BO5" s="76">
        <f>IF(CU5=0,0,G5/(1+Vychodiská!$C$150)^'zmena cien tepla'!CU5)</f>
        <v>317460.31746031746</v>
      </c>
      <c r="BP5" s="73">
        <f>IF(CV5=0,0,H5/(1+Vychodiská!$C$150)^'zmena cien tepla'!CV5)</f>
        <v>302343.15948601661</v>
      </c>
      <c r="BQ5" s="73">
        <f>IF(CW5=0,0,I5/(1+Vychodiská!$C$150)^'zmena cien tepla'!CW5)</f>
        <v>287945.86617715866</v>
      </c>
      <c r="BR5" s="73">
        <f>IF(CX5=0,0,J5/(1+Vychodiská!$C$150)^'zmena cien tepla'!CX5)</f>
        <v>274234.15826396062</v>
      </c>
      <c r="BS5" s="73">
        <f>IF(CY5=0,0,K5/(1+Vychodiská!$C$150)^'zmena cien tepla'!CY5)</f>
        <v>261175.38882281969</v>
      </c>
      <c r="BT5" s="73">
        <f>IF(CZ5=0,0,L5/(1+Vychodiská!$C$150)^'zmena cien tepla'!CZ5)</f>
        <v>248738.46554554251</v>
      </c>
      <c r="BU5" s="73">
        <f>IF(DA5=0,0,M5/(1+Vychodiská!$C$150)^'zmena cien tepla'!DA5)</f>
        <v>236893.77671004052</v>
      </c>
      <c r="BV5" s="73">
        <f>IF(DB5=0,0,N5/(1+Vychodiská!$C$150)^'zmena cien tepla'!DB5)</f>
        <v>225613.12067622904</v>
      </c>
      <c r="BW5" s="73">
        <f>IF(DC5=0,0,O5/(1+Vychodiská!$C$150)^'zmena cien tepla'!DC5)</f>
        <v>214869.63873926576</v>
      </c>
      <c r="BX5" s="73">
        <f>IF(DD5=0,0,P5/(1+Vychodiská!$C$150)^'zmena cien tepla'!DD5)</f>
        <v>204637.75118025308</v>
      </c>
      <c r="BY5" s="73">
        <f>IF(DE5=0,0,Q5/(1+Vychodiská!$C$150)^'zmena cien tepla'!DE5)</f>
        <v>194893.09636214582</v>
      </c>
      <c r="BZ5" s="73">
        <f>IF(DF5=0,0,R5/(1+Vychodiská!$C$150)^'zmena cien tepla'!DF5)</f>
        <v>185612.47272585315</v>
      </c>
      <c r="CA5" s="73">
        <f>IF(DG5=0,0,S5/(1+Vychodiská!$C$150)^'zmena cien tepla'!DG5)</f>
        <v>176773.78354843159</v>
      </c>
      <c r="CB5" s="73">
        <f>IF(DH5=0,0,T5/(1+Vychodiská!$C$150)^'zmena cien tepla'!DH5)</f>
        <v>168355.98433183957</v>
      </c>
      <c r="CC5" s="73">
        <f>IF(DI5=0,0,U5/(1+Vychodiská!$C$150)^'zmena cien tepla'!DI5)</f>
        <v>160339.03269699006</v>
      </c>
      <c r="CD5" s="73">
        <f>IF(DJ5=0,0,V5/(1+Vychodiská!$C$150)^'zmena cien tepla'!DJ5)</f>
        <v>152703.84066380005</v>
      </c>
      <c r="CE5" s="73">
        <f>IF(DK5=0,0,W5/(1+Vychodiská!$C$150)^'zmena cien tepla'!DK5)</f>
        <v>145432.22920361909</v>
      </c>
      <c r="CF5" s="73">
        <f>IF(DL5=0,0,X5/(1+Vychodiská!$C$150)^'zmena cien tepla'!DL5)</f>
        <v>138506.8849558277</v>
      </c>
      <c r="CG5" s="73">
        <f>IF(DM5=0,0,Y5/(1+Vychodiská!$C$150)^'zmena cien tepla'!DM5)</f>
        <v>131911.31900555021</v>
      </c>
      <c r="CH5" s="73">
        <f>IF(DN5=0,0,Z5/(1+Vychodiská!$C$150)^'zmena cien tepla'!DN5)</f>
        <v>125629.82762433354</v>
      </c>
      <c r="CI5" s="73">
        <f>IF(DO5=0,0,AA5/(1+Vychodiská!$C$150)^'zmena cien tepla'!DO5)</f>
        <v>119647.45488031766</v>
      </c>
      <c r="CJ5" s="73">
        <f>IF(DP5=0,0,AB5/(1+Vychodiská!$C$150)^'zmena cien tepla'!DP5)</f>
        <v>113949.95702887393</v>
      </c>
      <c r="CK5" s="73">
        <f>IF(DQ5=0,0,AC5/(1+Vychodiská!$C$150)^'zmena cien tepla'!DQ5)</f>
        <v>108523.76859892758</v>
      </c>
      <c r="CL5" s="73">
        <f>IF(DR5=0,0,AD5/(1+Vychodiská!$C$150)^'zmena cien tepla'!DR5)</f>
        <v>103355.97009421674</v>
      </c>
      <c r="CM5" s="73">
        <f>IF(DS5=0,0,AE5/(1+Vychodiská!$C$150)^'zmena cien tepla'!DS5)</f>
        <v>98434.257232587363</v>
      </c>
      <c r="CN5" s="73">
        <f>IF(DT5=0,0,AF5/(1+Vychodiská!$C$150)^'zmena cien tepla'!DT5)</f>
        <v>93746.911650083188</v>
      </c>
      <c r="CO5" s="73">
        <f>IF(DU5=0,0,AG5/(1+Vychodiská!$C$150)^'zmena cien tepla'!DU5)</f>
        <v>89282.773000079251</v>
      </c>
      <c r="CP5" s="73">
        <f>IF(DV5=0,0,AH5/(1+Vychodiská!$C$150)^'zmena cien tepla'!DV5)</f>
        <v>85031.212381027843</v>
      </c>
      <c r="CQ5" s="73">
        <f>IF(DW5=0,0,AI5/(1+Vychodiská!$C$150)^'zmena cien tepla'!DW5)</f>
        <v>80982.107029550345</v>
      </c>
      <c r="CR5" s="74">
        <f>IF(DX5=0,0,AJ5/(1+Vychodiská!$C$150)^'zmena cien tepla'!DX5)</f>
        <v>77125.816218619351</v>
      </c>
      <c r="CS5" s="77">
        <f t="shared" ref="CS5:CS24" si="7">SUM(BO5:CR5)</f>
        <v>5124150.3422942786</v>
      </c>
      <c r="CT5" s="73"/>
      <c r="CU5" s="78">
        <f t="shared" si="2"/>
        <v>2</v>
      </c>
      <c r="CV5" s="78">
        <f t="shared" ref="CV5:DX5" si="8">IF(CU5=0,0,IF(CV$2&gt;$D5,0,CU5+1))</f>
        <v>3</v>
      </c>
      <c r="CW5" s="78">
        <f t="shared" si="8"/>
        <v>4</v>
      </c>
      <c r="CX5" s="78">
        <f t="shared" si="8"/>
        <v>5</v>
      </c>
      <c r="CY5" s="78">
        <f t="shared" si="8"/>
        <v>6</v>
      </c>
      <c r="CZ5" s="78">
        <f t="shared" si="8"/>
        <v>7</v>
      </c>
      <c r="DA5" s="78">
        <f t="shared" si="8"/>
        <v>8</v>
      </c>
      <c r="DB5" s="78">
        <f t="shared" si="8"/>
        <v>9</v>
      </c>
      <c r="DC5" s="78">
        <f t="shared" si="8"/>
        <v>10</v>
      </c>
      <c r="DD5" s="78">
        <f t="shared" si="8"/>
        <v>11</v>
      </c>
      <c r="DE5" s="78">
        <f t="shared" si="8"/>
        <v>12</v>
      </c>
      <c r="DF5" s="78">
        <f t="shared" si="8"/>
        <v>13</v>
      </c>
      <c r="DG5" s="78">
        <f t="shared" si="8"/>
        <v>14</v>
      </c>
      <c r="DH5" s="78">
        <f t="shared" si="8"/>
        <v>15</v>
      </c>
      <c r="DI5" s="78">
        <f t="shared" si="8"/>
        <v>16</v>
      </c>
      <c r="DJ5" s="78">
        <f t="shared" si="8"/>
        <v>17</v>
      </c>
      <c r="DK5" s="78">
        <f t="shared" si="8"/>
        <v>18</v>
      </c>
      <c r="DL5" s="78">
        <f t="shared" si="8"/>
        <v>19</v>
      </c>
      <c r="DM5" s="78">
        <f t="shared" si="8"/>
        <v>20</v>
      </c>
      <c r="DN5" s="78">
        <f t="shared" si="8"/>
        <v>21</v>
      </c>
      <c r="DO5" s="78">
        <f t="shared" si="8"/>
        <v>22</v>
      </c>
      <c r="DP5" s="78">
        <f t="shared" si="8"/>
        <v>23</v>
      </c>
      <c r="DQ5" s="78">
        <f t="shared" si="8"/>
        <v>24</v>
      </c>
      <c r="DR5" s="78">
        <f t="shared" si="8"/>
        <v>25</v>
      </c>
      <c r="DS5" s="78">
        <f t="shared" si="8"/>
        <v>26</v>
      </c>
      <c r="DT5" s="78">
        <f t="shared" si="8"/>
        <v>27</v>
      </c>
      <c r="DU5" s="78">
        <f t="shared" si="8"/>
        <v>28</v>
      </c>
      <c r="DV5" s="78">
        <f t="shared" si="8"/>
        <v>29</v>
      </c>
      <c r="DW5" s="78">
        <f t="shared" si="8"/>
        <v>30</v>
      </c>
      <c r="DX5" s="79">
        <f t="shared" si="8"/>
        <v>31</v>
      </c>
    </row>
    <row r="6" spans="1:128" s="80" customFormat="1" ht="31.05" customHeight="1" x14ac:dyDescent="0.3">
      <c r="A6" s="70">
        <v>9</v>
      </c>
      <c r="B6" s="71" t="str">
        <f>INDEX(Data!$B$3:$B$24,MATCH('zmena cien tepla'!A6,Data!$A$3:$A$24,0))</f>
        <v xml:space="preserve">Bratislavská teplárenská, a.s. </v>
      </c>
      <c r="C6" s="71" t="str">
        <f>INDEX(Data!$D$3:$D$24,MATCH('zmena cien tepla'!A6,Data!$A$3:$A$24,0))</f>
        <v>Modernizácia rozšírenia HV pre oblasť Patrónka</v>
      </c>
      <c r="D6" s="72">
        <f>INDEX(Data!$M$3:$M$24,MATCH('zmena cien tepla'!A6,Data!$A$3:$A$24,0))</f>
        <v>30</v>
      </c>
      <c r="E6" s="72">
        <f>INDEX(Data!$J$3:$J$24,MATCH('zmena cien tepla'!A6,Data!$A$3:$A$24,0))</f>
        <v>2023</v>
      </c>
      <c r="F6" s="74">
        <f>INDEX(Data!$Y$3:$Y$24,MATCH('zmena cien tepla'!A6,Data!$A$3:$A$24,0))</f>
        <v>-89000</v>
      </c>
      <c r="G6" s="73">
        <f t="shared" si="4"/>
        <v>89000</v>
      </c>
      <c r="H6" s="73">
        <f t="shared" si="0"/>
        <v>89000</v>
      </c>
      <c r="I6" s="73">
        <f t="shared" si="0"/>
        <v>89000</v>
      </c>
      <c r="J6" s="73">
        <f t="shared" si="0"/>
        <v>89000</v>
      </c>
      <c r="K6" s="73">
        <f t="shared" si="0"/>
        <v>89000</v>
      </c>
      <c r="L6" s="73">
        <f t="shared" si="0"/>
        <v>89000</v>
      </c>
      <c r="M6" s="73">
        <f t="shared" si="0"/>
        <v>89000</v>
      </c>
      <c r="N6" s="73">
        <f t="shared" si="0"/>
        <v>89000</v>
      </c>
      <c r="O6" s="73">
        <f t="shared" si="0"/>
        <v>89000</v>
      </c>
      <c r="P6" s="73">
        <f t="shared" si="0"/>
        <v>89000</v>
      </c>
      <c r="Q6" s="73">
        <f t="shared" si="0"/>
        <v>89000</v>
      </c>
      <c r="R6" s="73">
        <f t="shared" si="0"/>
        <v>89000</v>
      </c>
      <c r="S6" s="73">
        <f t="shared" si="0"/>
        <v>89000</v>
      </c>
      <c r="T6" s="73">
        <f t="shared" si="0"/>
        <v>89000</v>
      </c>
      <c r="U6" s="73">
        <f t="shared" si="0"/>
        <v>89000</v>
      </c>
      <c r="V6" s="73">
        <f t="shared" si="0"/>
        <v>89000</v>
      </c>
      <c r="W6" s="73">
        <f t="shared" si="0"/>
        <v>89000</v>
      </c>
      <c r="X6" s="73">
        <f t="shared" si="1"/>
        <v>89000</v>
      </c>
      <c r="Y6" s="73">
        <f t="shared" si="1"/>
        <v>89000</v>
      </c>
      <c r="Z6" s="73">
        <f t="shared" si="1"/>
        <v>89000</v>
      </c>
      <c r="AA6" s="73">
        <f t="shared" si="1"/>
        <v>89000</v>
      </c>
      <c r="AB6" s="73">
        <f t="shared" si="1"/>
        <v>89000</v>
      </c>
      <c r="AC6" s="73">
        <f t="shared" si="1"/>
        <v>89000</v>
      </c>
      <c r="AD6" s="73">
        <f t="shared" si="1"/>
        <v>89000</v>
      </c>
      <c r="AE6" s="73">
        <f t="shared" si="1"/>
        <v>89000</v>
      </c>
      <c r="AF6" s="73">
        <f t="shared" si="1"/>
        <v>89000</v>
      </c>
      <c r="AG6" s="73">
        <f t="shared" si="1"/>
        <v>89000</v>
      </c>
      <c r="AH6" s="73">
        <f t="shared" si="1"/>
        <v>89000</v>
      </c>
      <c r="AI6" s="73">
        <f t="shared" si="1"/>
        <v>89000</v>
      </c>
      <c r="AJ6" s="74">
        <f t="shared" si="1"/>
        <v>89000</v>
      </c>
      <c r="AK6" s="73">
        <f t="shared" si="5"/>
        <v>89000</v>
      </c>
      <c r="AL6" s="73">
        <f>SUM($G6:H6)</f>
        <v>178000</v>
      </c>
      <c r="AM6" s="73">
        <f>SUM($G6:I6)</f>
        <v>267000</v>
      </c>
      <c r="AN6" s="73">
        <f>SUM($G6:J6)</f>
        <v>356000</v>
      </c>
      <c r="AO6" s="73">
        <f>SUM($G6:K6)</f>
        <v>445000</v>
      </c>
      <c r="AP6" s="73">
        <f>SUM($G6:L6)</f>
        <v>534000</v>
      </c>
      <c r="AQ6" s="73">
        <f>SUM($G6:M6)</f>
        <v>623000</v>
      </c>
      <c r="AR6" s="73">
        <f>SUM($G6:N6)</f>
        <v>712000</v>
      </c>
      <c r="AS6" s="73">
        <f>SUM($G6:O6)</f>
        <v>801000</v>
      </c>
      <c r="AT6" s="73">
        <f>SUM($G6:P6)</f>
        <v>890000</v>
      </c>
      <c r="AU6" s="73">
        <f>SUM($G6:Q6)</f>
        <v>979000</v>
      </c>
      <c r="AV6" s="73">
        <f>SUM($G6:R6)</f>
        <v>1068000</v>
      </c>
      <c r="AW6" s="73">
        <f>SUM($G6:S6)</f>
        <v>1157000</v>
      </c>
      <c r="AX6" s="73">
        <f>SUM($G6:T6)</f>
        <v>1246000</v>
      </c>
      <c r="AY6" s="73">
        <f>SUM($G6:U6)</f>
        <v>1335000</v>
      </c>
      <c r="AZ6" s="73">
        <f>SUM($G6:V6)</f>
        <v>1424000</v>
      </c>
      <c r="BA6" s="73">
        <f>SUM($G6:W6)</f>
        <v>1513000</v>
      </c>
      <c r="BB6" s="73">
        <f>SUM($G6:X6)</f>
        <v>1602000</v>
      </c>
      <c r="BC6" s="73">
        <f>SUM($G6:Y6)</f>
        <v>1691000</v>
      </c>
      <c r="BD6" s="73">
        <f>SUM($G6:Z6)</f>
        <v>1780000</v>
      </c>
      <c r="BE6" s="73">
        <f>SUM($G6:AA6)</f>
        <v>1869000</v>
      </c>
      <c r="BF6" s="73">
        <f>SUM($G6:AB6)</f>
        <v>1958000</v>
      </c>
      <c r="BG6" s="73">
        <f>SUM($G6:AC6)</f>
        <v>2047000</v>
      </c>
      <c r="BH6" s="73">
        <f>SUM($G6:AD6)</f>
        <v>2136000</v>
      </c>
      <c r="BI6" s="73">
        <f>SUM($G6:AE6)</f>
        <v>2225000</v>
      </c>
      <c r="BJ6" s="73">
        <f>SUM($G6:AF6)</f>
        <v>2314000</v>
      </c>
      <c r="BK6" s="73">
        <f>SUM($G6:AG6)</f>
        <v>2403000</v>
      </c>
      <c r="BL6" s="73">
        <f>SUM($G6:AH6)</f>
        <v>2492000</v>
      </c>
      <c r="BM6" s="73">
        <f>SUM($G6:AI6)</f>
        <v>2581000</v>
      </c>
      <c r="BN6" s="74">
        <f>SUM($G6:AJ6)</f>
        <v>2670000</v>
      </c>
      <c r="BO6" s="76">
        <f>IF(CU6=0,0,G6/(1+Vychodiská!$C$150)^'zmena cien tepla'!CU6)</f>
        <v>80725.623582766435</v>
      </c>
      <c r="BP6" s="73">
        <f>IF(CV6=0,0,H6/(1+Vychodiská!$C$150)^'zmena cien tepla'!CV6)</f>
        <v>76881.546269301369</v>
      </c>
      <c r="BQ6" s="73">
        <f>IF(CW6=0,0,I6/(1+Vychodiská!$C$150)^'zmena cien tepla'!CW6)</f>
        <v>73220.520256477495</v>
      </c>
      <c r="BR6" s="73">
        <f>IF(CX6=0,0,J6/(1+Vychodiská!$C$150)^'zmena cien tepla'!CX6)</f>
        <v>69733.828815692847</v>
      </c>
      <c r="BS6" s="73">
        <f>IF(CY6=0,0,K6/(1+Vychodiská!$C$150)^'zmena cien tepla'!CY6)</f>
        <v>66413.170300659869</v>
      </c>
      <c r="BT6" s="73">
        <f>IF(CZ6=0,0,L6/(1+Vychodiská!$C$150)^'zmena cien tepla'!CZ6)</f>
        <v>63250.638381580808</v>
      </c>
      <c r="BU6" s="73">
        <f>IF(DA6=0,0,M6/(1+Vychodiská!$C$150)^'zmena cien tepla'!DA6)</f>
        <v>60238.703220553158</v>
      </c>
      <c r="BV6" s="73">
        <f>IF(DB6=0,0,N6/(1+Vychodiská!$C$150)^'zmena cien tepla'!DB6)</f>
        <v>57370.193543383961</v>
      </c>
      <c r="BW6" s="73">
        <f>IF(DC6=0,0,O6/(1+Vychodiská!$C$150)^'zmena cien tepla'!DC6)</f>
        <v>54638.279565127581</v>
      </c>
      <c r="BX6" s="73">
        <f>IF(DD6=0,0,P6/(1+Vychodiská!$C$150)^'zmena cien tepla'!DD6)</f>
        <v>52036.45672869293</v>
      </c>
      <c r="BY6" s="73">
        <f>IF(DE6=0,0,Q6/(1+Vychodiská!$C$150)^'zmena cien tepla'!DE6)</f>
        <v>49558.5302178028</v>
      </c>
      <c r="BZ6" s="73">
        <f>IF(DF6=0,0,R6/(1+Vychodiská!$C$150)^'zmena cien tepla'!DF6)</f>
        <v>47198.600207431227</v>
      </c>
      <c r="CA6" s="73">
        <f>IF(DG6=0,0,S6/(1+Vychodiská!$C$150)^'zmena cien tepla'!DG6)</f>
        <v>44951.047816601182</v>
      </c>
      <c r="CB6" s="73">
        <f>IF(DH6=0,0,T6/(1+Vychodiská!$C$150)^'zmena cien tepla'!DH6)</f>
        <v>42810.521730096349</v>
      </c>
      <c r="CC6" s="73">
        <f>IF(DI6=0,0,U6/(1+Vychodiská!$C$150)^'zmena cien tepla'!DI6)</f>
        <v>40771.925457234618</v>
      </c>
      <c r="CD6" s="73">
        <f>IF(DJ6=0,0,V6/(1+Vychodiská!$C$150)^'zmena cien tepla'!DJ6)</f>
        <v>38830.405197366301</v>
      </c>
      <c r="CE6" s="73">
        <f>IF(DK6=0,0,W6/(1+Vychodiská!$C$150)^'zmena cien tepla'!DK6)</f>
        <v>36981.338283206002</v>
      </c>
      <c r="CF6" s="73">
        <f>IF(DL6=0,0,X6/(1+Vychodiská!$C$150)^'zmena cien tepla'!DL6)</f>
        <v>35220.322174481902</v>
      </c>
      <c r="CG6" s="73">
        <f>IF(DM6=0,0,Y6/(1+Vychodiská!$C$150)^'zmena cien tepla'!DM6)</f>
        <v>33543.163975697054</v>
      </c>
      <c r="CH6" s="73">
        <f>IF(DN6=0,0,Z6/(1+Vychodiská!$C$150)^'zmena cien tepla'!DN6)</f>
        <v>31945.870453044812</v>
      </c>
      <c r="CI6" s="73">
        <f>IF(DO6=0,0,AA6/(1+Vychodiská!$C$150)^'zmena cien tepla'!DO6)</f>
        <v>30424.638526709346</v>
      </c>
      <c r="CJ6" s="73">
        <f>IF(DP6=0,0,AB6/(1+Vychodiská!$C$150)^'zmena cien tepla'!DP6)</f>
        <v>28975.846215913658</v>
      </c>
      <c r="CK6" s="73">
        <f>IF(DQ6=0,0,AC6/(1+Vychodiská!$C$150)^'zmena cien tepla'!DQ6)</f>
        <v>27596.044015155869</v>
      </c>
      <c r="CL6" s="73">
        <f>IF(DR6=0,0,AD6/(1+Vychodiská!$C$150)^'zmena cien tepla'!DR6)</f>
        <v>26281.946681100828</v>
      </c>
      <c r="CM6" s="73">
        <f>IF(DS6=0,0,AE6/(1+Vychodiská!$C$150)^'zmena cien tepla'!DS6)</f>
        <v>25030.425410572214</v>
      </c>
      <c r="CN6" s="73">
        <f>IF(DT6=0,0,AF6/(1+Vychodiská!$C$150)^'zmena cien tepla'!DT6)</f>
        <v>23838.500391021156</v>
      </c>
      <c r="CO6" s="73">
        <f>IF(DU6=0,0,AG6/(1+Vychodiská!$C$150)^'zmena cien tepla'!DU6)</f>
        <v>22703.333705734436</v>
      </c>
      <c r="CP6" s="73">
        <f>IF(DV6=0,0,AH6/(1+Vychodiská!$C$150)^'zmena cien tepla'!DV6)</f>
        <v>21622.222576889937</v>
      </c>
      <c r="CQ6" s="73">
        <f>IF(DW6=0,0,AI6/(1+Vychodiská!$C$150)^'zmena cien tepla'!DW6)</f>
        <v>20592.592930371375</v>
      </c>
      <c r="CR6" s="74">
        <f>IF(DX6=0,0,AJ6/(1+Vychodiská!$C$150)^'zmena cien tepla'!DX6)</f>
        <v>19611.993267020349</v>
      </c>
      <c r="CS6" s="77">
        <f t="shared" si="7"/>
        <v>1302998.2298976881</v>
      </c>
      <c r="CT6" s="73"/>
      <c r="CU6" s="78">
        <f t="shared" si="2"/>
        <v>2</v>
      </c>
      <c r="CV6" s="78">
        <f t="shared" ref="CV6:DX6" si="9">IF(CU6=0,0,IF(CV$2&gt;$D6,0,CU6+1))</f>
        <v>3</v>
      </c>
      <c r="CW6" s="78">
        <f t="shared" si="9"/>
        <v>4</v>
      </c>
      <c r="CX6" s="78">
        <f t="shared" si="9"/>
        <v>5</v>
      </c>
      <c r="CY6" s="78">
        <f t="shared" si="9"/>
        <v>6</v>
      </c>
      <c r="CZ6" s="78">
        <f t="shared" si="9"/>
        <v>7</v>
      </c>
      <c r="DA6" s="78">
        <f t="shared" si="9"/>
        <v>8</v>
      </c>
      <c r="DB6" s="78">
        <f t="shared" si="9"/>
        <v>9</v>
      </c>
      <c r="DC6" s="78">
        <f t="shared" si="9"/>
        <v>10</v>
      </c>
      <c r="DD6" s="78">
        <f t="shared" si="9"/>
        <v>11</v>
      </c>
      <c r="DE6" s="78">
        <f t="shared" si="9"/>
        <v>12</v>
      </c>
      <c r="DF6" s="78">
        <f t="shared" si="9"/>
        <v>13</v>
      </c>
      <c r="DG6" s="78">
        <f t="shared" si="9"/>
        <v>14</v>
      </c>
      <c r="DH6" s="78">
        <f t="shared" si="9"/>
        <v>15</v>
      </c>
      <c r="DI6" s="78">
        <f t="shared" si="9"/>
        <v>16</v>
      </c>
      <c r="DJ6" s="78">
        <f t="shared" si="9"/>
        <v>17</v>
      </c>
      <c r="DK6" s="78">
        <f t="shared" si="9"/>
        <v>18</v>
      </c>
      <c r="DL6" s="78">
        <f t="shared" si="9"/>
        <v>19</v>
      </c>
      <c r="DM6" s="78">
        <f t="shared" si="9"/>
        <v>20</v>
      </c>
      <c r="DN6" s="78">
        <f t="shared" si="9"/>
        <v>21</v>
      </c>
      <c r="DO6" s="78">
        <f t="shared" si="9"/>
        <v>22</v>
      </c>
      <c r="DP6" s="78">
        <f t="shared" si="9"/>
        <v>23</v>
      </c>
      <c r="DQ6" s="78">
        <f t="shared" si="9"/>
        <v>24</v>
      </c>
      <c r="DR6" s="78">
        <f t="shared" si="9"/>
        <v>25</v>
      </c>
      <c r="DS6" s="78">
        <f t="shared" si="9"/>
        <v>26</v>
      </c>
      <c r="DT6" s="78">
        <f t="shared" si="9"/>
        <v>27</v>
      </c>
      <c r="DU6" s="78">
        <f t="shared" si="9"/>
        <v>28</v>
      </c>
      <c r="DV6" s="78">
        <f t="shared" si="9"/>
        <v>29</v>
      </c>
      <c r="DW6" s="78">
        <f t="shared" si="9"/>
        <v>30</v>
      </c>
      <c r="DX6" s="79">
        <f t="shared" si="9"/>
        <v>31</v>
      </c>
    </row>
    <row r="7" spans="1:128" s="80" customFormat="1" ht="31.05" customHeight="1" x14ac:dyDescent="0.3">
      <c r="A7" s="70">
        <v>11</v>
      </c>
      <c r="B7" s="71" t="str">
        <f>INDEX(Data!$B$3:$B$24,MATCH('zmena cien tepla'!A7,Data!$A$3:$A$24,0))</f>
        <v xml:space="preserve">Bratislavská teplárenská, a.s. </v>
      </c>
      <c r="C7" s="71" t="str">
        <f>INDEX(Data!$D$3:$D$24,MATCH('zmena cien tepla'!A7,Data!$A$3:$A$24,0))</f>
        <v>Modernizácia zdroja TpV - KGJ, PK</v>
      </c>
      <c r="D7" s="72">
        <f>INDEX(Data!$M$3:$M$24,MATCH('zmena cien tepla'!A7,Data!$A$3:$A$24,0))</f>
        <v>30</v>
      </c>
      <c r="E7" s="72" t="str">
        <f>INDEX(Data!$J$3:$J$24,MATCH('zmena cien tepla'!A7,Data!$A$3:$A$24,0))</f>
        <v>2022 - 2023</v>
      </c>
      <c r="F7" s="74">
        <f>INDEX(Data!$Y$3:$Y$24,MATCH('zmena cien tepla'!A7,Data!$A$3:$A$24,0))</f>
        <v>-340000</v>
      </c>
      <c r="G7" s="73">
        <f t="shared" si="4"/>
        <v>340000</v>
      </c>
      <c r="H7" s="73">
        <f t="shared" si="0"/>
        <v>340000</v>
      </c>
      <c r="I7" s="73">
        <f t="shared" si="0"/>
        <v>340000</v>
      </c>
      <c r="J7" s="73">
        <f t="shared" si="0"/>
        <v>340000</v>
      </c>
      <c r="K7" s="73">
        <f t="shared" si="0"/>
        <v>340000</v>
      </c>
      <c r="L7" s="73">
        <f t="shared" si="0"/>
        <v>340000</v>
      </c>
      <c r="M7" s="73">
        <f t="shared" si="0"/>
        <v>340000</v>
      </c>
      <c r="N7" s="73">
        <f t="shared" si="0"/>
        <v>340000</v>
      </c>
      <c r="O7" s="73">
        <f t="shared" si="0"/>
        <v>340000</v>
      </c>
      <c r="P7" s="73">
        <f t="shared" si="0"/>
        <v>340000</v>
      </c>
      <c r="Q7" s="73">
        <f t="shared" si="0"/>
        <v>340000</v>
      </c>
      <c r="R7" s="73">
        <f t="shared" si="0"/>
        <v>340000</v>
      </c>
      <c r="S7" s="73">
        <f t="shared" si="0"/>
        <v>340000</v>
      </c>
      <c r="T7" s="73">
        <f t="shared" si="0"/>
        <v>340000</v>
      </c>
      <c r="U7" s="73">
        <f t="shared" si="0"/>
        <v>340000</v>
      </c>
      <c r="V7" s="73">
        <f t="shared" si="0"/>
        <v>340000</v>
      </c>
      <c r="W7" s="73">
        <f t="shared" si="0"/>
        <v>340000</v>
      </c>
      <c r="X7" s="73">
        <f t="shared" si="1"/>
        <v>340000</v>
      </c>
      <c r="Y7" s="73">
        <f t="shared" si="1"/>
        <v>340000</v>
      </c>
      <c r="Z7" s="73">
        <f t="shared" si="1"/>
        <v>340000</v>
      </c>
      <c r="AA7" s="73">
        <f t="shared" si="1"/>
        <v>340000</v>
      </c>
      <c r="AB7" s="73">
        <f t="shared" si="1"/>
        <v>340000</v>
      </c>
      <c r="AC7" s="73">
        <f t="shared" si="1"/>
        <v>340000</v>
      </c>
      <c r="AD7" s="73">
        <f t="shared" si="1"/>
        <v>340000</v>
      </c>
      <c r="AE7" s="73">
        <f t="shared" si="1"/>
        <v>340000</v>
      </c>
      <c r="AF7" s="73">
        <f t="shared" si="1"/>
        <v>340000</v>
      </c>
      <c r="AG7" s="73">
        <f t="shared" si="1"/>
        <v>340000</v>
      </c>
      <c r="AH7" s="73">
        <f t="shared" si="1"/>
        <v>340000</v>
      </c>
      <c r="AI7" s="73">
        <f t="shared" si="1"/>
        <v>340000</v>
      </c>
      <c r="AJ7" s="74">
        <f t="shared" si="1"/>
        <v>340000</v>
      </c>
      <c r="AK7" s="73">
        <f t="shared" si="5"/>
        <v>340000</v>
      </c>
      <c r="AL7" s="73">
        <f>SUM($G7:H7)</f>
        <v>680000</v>
      </c>
      <c r="AM7" s="73">
        <f>SUM($G7:I7)</f>
        <v>1020000</v>
      </c>
      <c r="AN7" s="73">
        <f>SUM($G7:J7)</f>
        <v>1360000</v>
      </c>
      <c r="AO7" s="73">
        <f>SUM($G7:K7)</f>
        <v>1700000</v>
      </c>
      <c r="AP7" s="73">
        <f>SUM($G7:L7)</f>
        <v>2040000</v>
      </c>
      <c r="AQ7" s="73">
        <f>SUM($G7:M7)</f>
        <v>2380000</v>
      </c>
      <c r="AR7" s="73">
        <f>SUM($G7:N7)</f>
        <v>2720000</v>
      </c>
      <c r="AS7" s="73">
        <f>SUM($G7:O7)</f>
        <v>3060000</v>
      </c>
      <c r="AT7" s="73">
        <f>SUM($G7:P7)</f>
        <v>3400000</v>
      </c>
      <c r="AU7" s="73">
        <f>SUM($G7:Q7)</f>
        <v>3740000</v>
      </c>
      <c r="AV7" s="73">
        <f>SUM($G7:R7)</f>
        <v>4080000</v>
      </c>
      <c r="AW7" s="73">
        <f>SUM($G7:S7)</f>
        <v>4420000</v>
      </c>
      <c r="AX7" s="73">
        <f>SUM($G7:T7)</f>
        <v>4760000</v>
      </c>
      <c r="AY7" s="73">
        <f>SUM($G7:U7)</f>
        <v>5100000</v>
      </c>
      <c r="AZ7" s="73">
        <f>SUM($G7:V7)</f>
        <v>5440000</v>
      </c>
      <c r="BA7" s="73">
        <f>SUM($G7:W7)</f>
        <v>5780000</v>
      </c>
      <c r="BB7" s="73">
        <f>SUM($G7:X7)</f>
        <v>6120000</v>
      </c>
      <c r="BC7" s="73">
        <f>SUM($G7:Y7)</f>
        <v>6460000</v>
      </c>
      <c r="BD7" s="73">
        <f>SUM($G7:Z7)</f>
        <v>6800000</v>
      </c>
      <c r="BE7" s="73">
        <f>SUM($G7:AA7)</f>
        <v>7140000</v>
      </c>
      <c r="BF7" s="73">
        <f>SUM($G7:AB7)</f>
        <v>7480000</v>
      </c>
      <c r="BG7" s="73">
        <f>SUM($G7:AC7)</f>
        <v>7820000</v>
      </c>
      <c r="BH7" s="73">
        <f>SUM($G7:AD7)</f>
        <v>8160000</v>
      </c>
      <c r="BI7" s="73">
        <f>SUM($G7:AE7)</f>
        <v>8500000</v>
      </c>
      <c r="BJ7" s="73">
        <f>SUM($G7:AF7)</f>
        <v>8840000</v>
      </c>
      <c r="BK7" s="73">
        <f>SUM($G7:AG7)</f>
        <v>9180000</v>
      </c>
      <c r="BL7" s="73">
        <f>SUM($G7:AH7)</f>
        <v>9520000</v>
      </c>
      <c r="BM7" s="73">
        <f>SUM($G7:AI7)</f>
        <v>9860000</v>
      </c>
      <c r="BN7" s="74">
        <f>SUM($G7:AJ7)</f>
        <v>10200000</v>
      </c>
      <c r="BO7" s="76">
        <f>IF(CU7=0,0,G7/(1+Vychodiská!$C$150)^'zmena cien tepla'!CU7)</f>
        <v>293704.78350070183</v>
      </c>
      <c r="BP7" s="73">
        <f>IF(CV7=0,0,H7/(1+Vychodiská!$C$150)^'zmena cien tepla'!CV7)</f>
        <v>279718.8414292399</v>
      </c>
      <c r="BQ7" s="73">
        <f>IF(CW7=0,0,I7/(1+Vychodiská!$C$150)^'zmena cien tepla'!CW7)</f>
        <v>266398.89659927605</v>
      </c>
      <c r="BR7" s="73">
        <f>IF(CX7=0,0,J7/(1+Vychodiská!$C$150)^'zmena cien tepla'!CX7)</f>
        <v>253713.2348564534</v>
      </c>
      <c r="BS7" s="73">
        <f>IF(CY7=0,0,K7/(1+Vychodiská!$C$150)^'zmena cien tepla'!CY7)</f>
        <v>241631.6522442413</v>
      </c>
      <c r="BT7" s="73">
        <f>IF(CZ7=0,0,L7/(1+Vychodiská!$C$150)^'zmena cien tepla'!CZ7)</f>
        <v>230125.38308975365</v>
      </c>
      <c r="BU7" s="73">
        <f>IF(DA7=0,0,M7/(1+Vychodiská!$C$150)^'zmena cien tepla'!DA7)</f>
        <v>219167.03151405108</v>
      </c>
      <c r="BV7" s="73">
        <f>IF(DB7=0,0,N7/(1+Vychodiská!$C$150)^'zmena cien tepla'!DB7)</f>
        <v>208730.50620385815</v>
      </c>
      <c r="BW7" s="73">
        <f>IF(DC7=0,0,O7/(1+Vychodiská!$C$150)^'zmena cien tepla'!DC7)</f>
        <v>198790.95828938871</v>
      </c>
      <c r="BX7" s="73">
        <f>IF(DD7=0,0,P7/(1+Vychodiská!$C$150)^'zmena cien tepla'!DD7)</f>
        <v>189324.72218037024</v>
      </c>
      <c r="BY7" s="73">
        <f>IF(DE7=0,0,Q7/(1+Vychodiská!$C$150)^'zmena cien tepla'!DE7)</f>
        <v>180309.25921940018</v>
      </c>
      <c r="BZ7" s="73">
        <f>IF(DF7=0,0,R7/(1+Vychodiská!$C$150)^'zmena cien tepla'!DF7)</f>
        <v>171723.10401847641</v>
      </c>
      <c r="CA7" s="73">
        <f>IF(DG7=0,0,S7/(1+Vychodiská!$C$150)^'zmena cien tepla'!DG7)</f>
        <v>163545.81335092985</v>
      </c>
      <c r="CB7" s="73">
        <f>IF(DH7=0,0,T7/(1+Vychodiská!$C$150)^'zmena cien tepla'!DH7)</f>
        <v>155757.91747707609</v>
      </c>
      <c r="CC7" s="73">
        <f>IF(DI7=0,0,U7/(1+Vychodiská!$C$150)^'zmena cien tepla'!DI7)</f>
        <v>148340.87378769147</v>
      </c>
      <c r="CD7" s="73">
        <f>IF(DJ7=0,0,V7/(1+Vychodiská!$C$150)^'zmena cien tepla'!DJ7)</f>
        <v>141277.02265494427</v>
      </c>
      <c r="CE7" s="73">
        <f>IF(DK7=0,0,W7/(1+Vychodiská!$C$150)^'zmena cien tepla'!DK7)</f>
        <v>134549.54538566121</v>
      </c>
      <c r="CF7" s="73">
        <f>IF(DL7=0,0,X7/(1+Vychodiská!$C$150)^'zmena cien tepla'!DL7)</f>
        <v>128142.4241768202</v>
      </c>
      <c r="CG7" s="73">
        <f>IF(DM7=0,0,Y7/(1+Vychodiská!$C$150)^'zmena cien tepla'!DM7)</f>
        <v>122040.40397792401</v>
      </c>
      <c r="CH7" s="73">
        <f>IF(DN7=0,0,Z7/(1+Vychodiská!$C$150)^'zmena cien tepla'!DN7)</f>
        <v>116228.95616945144</v>
      </c>
      <c r="CI7" s="73">
        <f>IF(DO7=0,0,AA7/(1+Vychodiská!$C$150)^'zmena cien tepla'!DO7)</f>
        <v>110694.24397090611</v>
      </c>
      <c r="CJ7" s="73">
        <f>IF(DP7=0,0,AB7/(1+Vychodiská!$C$150)^'zmena cien tepla'!DP7)</f>
        <v>105423.08949610108</v>
      </c>
      <c r="CK7" s="73">
        <f>IF(DQ7=0,0,AC7/(1+Vychodiská!$C$150)^'zmena cien tepla'!DQ7)</f>
        <v>100402.94237723912</v>
      </c>
      <c r="CL7" s="73">
        <f>IF(DR7=0,0,AD7/(1+Vychodiská!$C$150)^'zmena cien tepla'!DR7)</f>
        <v>95621.849883084869</v>
      </c>
      <c r="CM7" s="73">
        <f>IF(DS7=0,0,AE7/(1+Vychodiská!$C$150)^'zmena cien tepla'!DS7)</f>
        <v>91068.428460080817</v>
      </c>
      <c r="CN7" s="73">
        <f>IF(DT7=0,0,AF7/(1+Vychodiská!$C$150)^'zmena cien tepla'!DT7)</f>
        <v>86731.836628648409</v>
      </c>
      <c r="CO7" s="73">
        <f>IF(DU7=0,0,AG7/(1+Vychodiská!$C$150)^'zmena cien tepla'!DU7)</f>
        <v>82601.749170141324</v>
      </c>
      <c r="CP7" s="73">
        <f>IF(DV7=0,0,AH7/(1+Vychodiská!$C$150)^'zmena cien tepla'!DV7)</f>
        <v>78668.332542991775</v>
      </c>
      <c r="CQ7" s="73">
        <f>IF(DW7=0,0,AI7/(1+Vychodiská!$C$150)^'zmena cien tepla'!DW7)</f>
        <v>74922.221469515935</v>
      </c>
      <c r="CR7" s="74">
        <f>IF(DX7=0,0,AJ7/(1+Vychodiská!$C$150)^'zmena cien tepla'!DX7)</f>
        <v>71354.496637634235</v>
      </c>
      <c r="CS7" s="77">
        <f t="shared" si="7"/>
        <v>4740710.5207620524</v>
      </c>
      <c r="CT7" s="73"/>
      <c r="CU7" s="78">
        <f t="shared" si="2"/>
        <v>3</v>
      </c>
      <c r="CV7" s="78">
        <f t="shared" ref="CV7:DX7" si="10">IF(CU7=0,0,IF(CV$2&gt;$D7,0,CU7+1))</f>
        <v>4</v>
      </c>
      <c r="CW7" s="78">
        <f t="shared" si="10"/>
        <v>5</v>
      </c>
      <c r="CX7" s="78">
        <f t="shared" si="10"/>
        <v>6</v>
      </c>
      <c r="CY7" s="78">
        <f t="shared" si="10"/>
        <v>7</v>
      </c>
      <c r="CZ7" s="78">
        <f t="shared" si="10"/>
        <v>8</v>
      </c>
      <c r="DA7" s="78">
        <f t="shared" si="10"/>
        <v>9</v>
      </c>
      <c r="DB7" s="78">
        <f t="shared" si="10"/>
        <v>10</v>
      </c>
      <c r="DC7" s="78">
        <f t="shared" si="10"/>
        <v>11</v>
      </c>
      <c r="DD7" s="78">
        <f t="shared" si="10"/>
        <v>12</v>
      </c>
      <c r="DE7" s="78">
        <f t="shared" si="10"/>
        <v>13</v>
      </c>
      <c r="DF7" s="78">
        <f t="shared" si="10"/>
        <v>14</v>
      </c>
      <c r="DG7" s="78">
        <f t="shared" si="10"/>
        <v>15</v>
      </c>
      <c r="DH7" s="78">
        <f t="shared" si="10"/>
        <v>16</v>
      </c>
      <c r="DI7" s="78">
        <f t="shared" si="10"/>
        <v>17</v>
      </c>
      <c r="DJ7" s="78">
        <f t="shared" si="10"/>
        <v>18</v>
      </c>
      <c r="DK7" s="78">
        <f t="shared" si="10"/>
        <v>19</v>
      </c>
      <c r="DL7" s="78">
        <f t="shared" si="10"/>
        <v>20</v>
      </c>
      <c r="DM7" s="78">
        <f t="shared" si="10"/>
        <v>21</v>
      </c>
      <c r="DN7" s="78">
        <f t="shared" si="10"/>
        <v>22</v>
      </c>
      <c r="DO7" s="78">
        <f t="shared" si="10"/>
        <v>23</v>
      </c>
      <c r="DP7" s="78">
        <f t="shared" si="10"/>
        <v>24</v>
      </c>
      <c r="DQ7" s="78">
        <f t="shared" si="10"/>
        <v>25</v>
      </c>
      <c r="DR7" s="78">
        <f t="shared" si="10"/>
        <v>26</v>
      </c>
      <c r="DS7" s="78">
        <f t="shared" si="10"/>
        <v>27</v>
      </c>
      <c r="DT7" s="78">
        <f t="shared" si="10"/>
        <v>28</v>
      </c>
      <c r="DU7" s="78">
        <f t="shared" si="10"/>
        <v>29</v>
      </c>
      <c r="DV7" s="78">
        <f t="shared" si="10"/>
        <v>30</v>
      </c>
      <c r="DW7" s="78">
        <f t="shared" si="10"/>
        <v>31</v>
      </c>
      <c r="DX7" s="79">
        <f t="shared" si="10"/>
        <v>32</v>
      </c>
    </row>
    <row r="8" spans="1:128" s="80" customFormat="1" ht="31.05" customHeight="1" x14ac:dyDescent="0.3">
      <c r="A8" s="70">
        <v>13</v>
      </c>
      <c r="B8" s="71" t="str">
        <f>INDEX(Data!$B$3:$B$24,MATCH('zmena cien tepla'!A8,Data!$A$3:$A$24,0))</f>
        <v xml:space="preserve">Bratislavská teplárenská, a.s. </v>
      </c>
      <c r="C8" s="71" t="str">
        <f>INDEX(Data!$D$3:$D$24,MATCH('zmena cien tepla'!A8,Data!$A$3:$A$24,0))</f>
        <v xml:space="preserve">Rozvoj SCZT východ - Akumulátor tepla </v>
      </c>
      <c r="D8" s="72">
        <f>INDEX(Data!$M$3:$M$24,MATCH('zmena cien tepla'!A8,Data!$A$3:$A$24,0))</f>
        <v>30</v>
      </c>
      <c r="E8" s="72" t="str">
        <f>INDEX(Data!$J$3:$J$24,MATCH('zmena cien tepla'!A8,Data!$A$3:$A$24,0))</f>
        <v>2022-2023</v>
      </c>
      <c r="F8" s="74">
        <f>INDEX(Data!$Y$3:$Y$24,MATCH('zmena cien tepla'!A8,Data!$A$3:$A$24,0))</f>
        <v>-52000</v>
      </c>
      <c r="G8" s="73">
        <f t="shared" si="4"/>
        <v>52000</v>
      </c>
      <c r="H8" s="73">
        <f t="shared" si="0"/>
        <v>52000</v>
      </c>
      <c r="I8" s="73">
        <f t="shared" si="0"/>
        <v>52000</v>
      </c>
      <c r="J8" s="73">
        <f t="shared" si="0"/>
        <v>52000</v>
      </c>
      <c r="K8" s="73">
        <f t="shared" si="0"/>
        <v>52000</v>
      </c>
      <c r="L8" s="73">
        <f t="shared" si="0"/>
        <v>52000</v>
      </c>
      <c r="M8" s="73">
        <f t="shared" si="0"/>
        <v>52000</v>
      </c>
      <c r="N8" s="73">
        <f t="shared" si="0"/>
        <v>52000</v>
      </c>
      <c r="O8" s="73">
        <f t="shared" si="0"/>
        <v>52000</v>
      </c>
      <c r="P8" s="73">
        <f t="shared" si="0"/>
        <v>52000</v>
      </c>
      <c r="Q8" s="73">
        <f t="shared" si="0"/>
        <v>52000</v>
      </c>
      <c r="R8" s="73">
        <f t="shared" si="0"/>
        <v>52000</v>
      </c>
      <c r="S8" s="73">
        <f t="shared" si="0"/>
        <v>52000</v>
      </c>
      <c r="T8" s="73">
        <f t="shared" si="0"/>
        <v>52000</v>
      </c>
      <c r="U8" s="73">
        <f t="shared" si="0"/>
        <v>52000</v>
      </c>
      <c r="V8" s="73">
        <f t="shared" si="0"/>
        <v>52000</v>
      </c>
      <c r="W8" s="73">
        <f t="shared" si="0"/>
        <v>52000</v>
      </c>
      <c r="X8" s="73">
        <f t="shared" si="1"/>
        <v>52000</v>
      </c>
      <c r="Y8" s="73">
        <f t="shared" si="1"/>
        <v>52000</v>
      </c>
      <c r="Z8" s="73">
        <f t="shared" si="1"/>
        <v>52000</v>
      </c>
      <c r="AA8" s="73">
        <f t="shared" si="1"/>
        <v>52000</v>
      </c>
      <c r="AB8" s="73">
        <f t="shared" si="1"/>
        <v>52000</v>
      </c>
      <c r="AC8" s="73">
        <f t="shared" si="1"/>
        <v>52000</v>
      </c>
      <c r="AD8" s="73">
        <f t="shared" si="1"/>
        <v>52000</v>
      </c>
      <c r="AE8" s="73">
        <f t="shared" si="1"/>
        <v>52000</v>
      </c>
      <c r="AF8" s="73">
        <f t="shared" si="1"/>
        <v>52000</v>
      </c>
      <c r="AG8" s="73">
        <f t="shared" si="1"/>
        <v>52000</v>
      </c>
      <c r="AH8" s="73">
        <f t="shared" si="1"/>
        <v>52000</v>
      </c>
      <c r="AI8" s="73">
        <f t="shared" si="1"/>
        <v>52000</v>
      </c>
      <c r="AJ8" s="74">
        <f t="shared" si="1"/>
        <v>52000</v>
      </c>
      <c r="AK8" s="73">
        <f t="shared" si="5"/>
        <v>52000</v>
      </c>
      <c r="AL8" s="73">
        <f>SUM($G8:H8)</f>
        <v>104000</v>
      </c>
      <c r="AM8" s="73">
        <f>SUM($G8:I8)</f>
        <v>156000</v>
      </c>
      <c r="AN8" s="73">
        <f>SUM($G8:J8)</f>
        <v>208000</v>
      </c>
      <c r="AO8" s="73">
        <f>SUM($G8:K8)</f>
        <v>260000</v>
      </c>
      <c r="AP8" s="73">
        <f>SUM($G8:L8)</f>
        <v>312000</v>
      </c>
      <c r="AQ8" s="73">
        <f>SUM($G8:M8)</f>
        <v>364000</v>
      </c>
      <c r="AR8" s="73">
        <f>SUM($G8:N8)</f>
        <v>416000</v>
      </c>
      <c r="AS8" s="73">
        <f>SUM($G8:O8)</f>
        <v>468000</v>
      </c>
      <c r="AT8" s="73">
        <f>SUM($G8:P8)</f>
        <v>520000</v>
      </c>
      <c r="AU8" s="73">
        <f>SUM($G8:Q8)</f>
        <v>572000</v>
      </c>
      <c r="AV8" s="73">
        <f>SUM($G8:R8)</f>
        <v>624000</v>
      </c>
      <c r="AW8" s="73">
        <f>SUM($G8:S8)</f>
        <v>676000</v>
      </c>
      <c r="AX8" s="73">
        <f>SUM($G8:T8)</f>
        <v>728000</v>
      </c>
      <c r="AY8" s="73">
        <f>SUM($G8:U8)</f>
        <v>780000</v>
      </c>
      <c r="AZ8" s="73">
        <f>SUM($G8:V8)</f>
        <v>832000</v>
      </c>
      <c r="BA8" s="73">
        <f>SUM($G8:W8)</f>
        <v>884000</v>
      </c>
      <c r="BB8" s="73">
        <f>SUM($G8:X8)</f>
        <v>936000</v>
      </c>
      <c r="BC8" s="73">
        <f>SUM($G8:Y8)</f>
        <v>988000</v>
      </c>
      <c r="BD8" s="73">
        <f>SUM($G8:Z8)</f>
        <v>1040000</v>
      </c>
      <c r="BE8" s="73">
        <f>SUM($G8:AA8)</f>
        <v>1092000</v>
      </c>
      <c r="BF8" s="73">
        <f>SUM($G8:AB8)</f>
        <v>1144000</v>
      </c>
      <c r="BG8" s="73">
        <f>SUM($G8:AC8)</f>
        <v>1196000</v>
      </c>
      <c r="BH8" s="73">
        <f>SUM($G8:AD8)</f>
        <v>1248000</v>
      </c>
      <c r="BI8" s="73">
        <f>SUM($G8:AE8)</f>
        <v>1300000</v>
      </c>
      <c r="BJ8" s="73">
        <f>SUM($G8:AF8)</f>
        <v>1352000</v>
      </c>
      <c r="BK8" s="73">
        <f>SUM($G8:AG8)</f>
        <v>1404000</v>
      </c>
      <c r="BL8" s="73">
        <f>SUM($G8:AH8)</f>
        <v>1456000</v>
      </c>
      <c r="BM8" s="73">
        <f>SUM($G8:AI8)</f>
        <v>1508000</v>
      </c>
      <c r="BN8" s="74">
        <f>SUM($G8:AJ8)</f>
        <v>1560000</v>
      </c>
      <c r="BO8" s="76">
        <f>IF(CU8=0,0,G8/(1+Vychodiská!$C$150)^'zmena cien tepla'!CU8)</f>
        <v>44919.555123636754</v>
      </c>
      <c r="BP8" s="73">
        <f>IF(CV8=0,0,H8/(1+Vychodiská!$C$150)^'zmena cien tepla'!CV8)</f>
        <v>42780.52868917786</v>
      </c>
      <c r="BQ8" s="73">
        <f>IF(CW8=0,0,I8/(1+Vychodiská!$C$150)^'zmena cien tepla'!CW8)</f>
        <v>40743.360656359866</v>
      </c>
      <c r="BR8" s="73">
        <f>IF(CX8=0,0,J8/(1+Vychodiská!$C$150)^'zmena cien tepla'!CX8)</f>
        <v>38803.20062510464</v>
      </c>
      <c r="BS8" s="73">
        <f>IF(CY8=0,0,K8/(1+Vychodiská!$C$150)^'zmena cien tepla'!CY8)</f>
        <v>36955.429166766313</v>
      </c>
      <c r="BT8" s="73">
        <f>IF(CZ8=0,0,L8/(1+Vychodiská!$C$150)^'zmena cien tepla'!CZ8)</f>
        <v>35195.646825491734</v>
      </c>
      <c r="BU8" s="73">
        <f>IF(DA8=0,0,M8/(1+Vychodiská!$C$150)^'zmena cien tepla'!DA8)</f>
        <v>33519.663643325461</v>
      </c>
      <c r="BV8" s="73">
        <f>IF(DB8=0,0,N8/(1+Vychodiská!$C$150)^'zmena cien tepla'!DB8)</f>
        <v>31923.489184119484</v>
      </c>
      <c r="BW8" s="73">
        <f>IF(DC8=0,0,O8/(1+Vychodiská!$C$150)^'zmena cien tepla'!DC8)</f>
        <v>30403.323032494744</v>
      </c>
      <c r="BX8" s="73">
        <f>IF(DD8=0,0,P8/(1+Vychodiská!$C$150)^'zmena cien tepla'!DD8)</f>
        <v>28955.545745233096</v>
      </c>
      <c r="BY8" s="73">
        <f>IF(DE8=0,0,Q8/(1+Vychodiská!$C$150)^'zmena cien tepla'!DE8)</f>
        <v>27576.710233555325</v>
      </c>
      <c r="BZ8" s="73">
        <f>IF(DF8=0,0,R8/(1+Vychodiská!$C$150)^'zmena cien tepla'!DF8)</f>
        <v>26263.533555766979</v>
      </c>
      <c r="CA8" s="73">
        <f>IF(DG8=0,0,S8/(1+Vychodiská!$C$150)^'zmena cien tepla'!DG8)</f>
        <v>25012.889100730448</v>
      </c>
      <c r="CB8" s="73">
        <f>IF(DH8=0,0,T8/(1+Vychodiská!$C$150)^'zmena cien tepla'!DH8)</f>
        <v>23821.799143552813</v>
      </c>
      <c r="CC8" s="73">
        <f>IF(DI8=0,0,U8/(1+Vychodiská!$C$150)^'zmena cien tepla'!DI8)</f>
        <v>22687.42775576458</v>
      </c>
      <c r="CD8" s="73">
        <f>IF(DJ8=0,0,V8/(1+Vychodiská!$C$150)^'zmena cien tepla'!DJ8)</f>
        <v>21607.074053109125</v>
      </c>
      <c r="CE8" s="73">
        <f>IF(DK8=0,0,W8/(1+Vychodiská!$C$150)^'zmena cien tepla'!DK8)</f>
        <v>20578.165764865833</v>
      </c>
      <c r="CF8" s="73">
        <f>IF(DL8=0,0,X8/(1+Vychodiská!$C$150)^'zmena cien tepla'!DL8)</f>
        <v>19598.253109396032</v>
      </c>
      <c r="CG8" s="73">
        <f>IF(DM8=0,0,Y8/(1+Vychodiská!$C$150)^'zmena cien tepla'!DM8)</f>
        <v>18665.002961329556</v>
      </c>
      <c r="CH8" s="73">
        <f>IF(DN8=0,0,Z8/(1+Vychodiská!$C$150)^'zmena cien tepla'!DN8)</f>
        <v>17776.193296504338</v>
      </c>
      <c r="CI8" s="73">
        <f>IF(DO8=0,0,AA8/(1+Vychodiská!$C$150)^'zmena cien tepla'!DO8)</f>
        <v>16929.707901432699</v>
      </c>
      <c r="CJ8" s="73">
        <f>IF(DP8=0,0,AB8/(1+Vychodiská!$C$150)^'zmena cien tepla'!DP8)</f>
        <v>16123.531334697811</v>
      </c>
      <c r="CK8" s="73">
        <f>IF(DQ8=0,0,AC8/(1+Vychodiská!$C$150)^'zmena cien tepla'!DQ8)</f>
        <v>15355.74412828363</v>
      </c>
      <c r="CL8" s="73">
        <f>IF(DR8=0,0,AD8/(1+Vychodiská!$C$150)^'zmena cien tepla'!DR8)</f>
        <v>14624.51821741298</v>
      </c>
      <c r="CM8" s="73">
        <f>IF(DS8=0,0,AE8/(1+Vychodiská!$C$150)^'zmena cien tepla'!DS8)</f>
        <v>13928.11258801236</v>
      </c>
      <c r="CN8" s="73">
        <f>IF(DT8=0,0,AF8/(1+Vychodiská!$C$150)^'zmena cien tepla'!DT8)</f>
        <v>13264.869131440346</v>
      </c>
      <c r="CO8" s="73">
        <f>IF(DU8=0,0,AG8/(1+Vychodiská!$C$150)^'zmena cien tepla'!DU8)</f>
        <v>12633.20869660985</v>
      </c>
      <c r="CP8" s="73">
        <f>IF(DV8=0,0,AH8/(1+Vychodiská!$C$150)^'zmena cien tepla'!DV8)</f>
        <v>12031.627330104624</v>
      </c>
      <c r="CQ8" s="73">
        <f>IF(DW8=0,0,AI8/(1+Vychodiská!$C$150)^'zmena cien tepla'!DW8)</f>
        <v>11458.692695337731</v>
      </c>
      <c r="CR8" s="74">
        <f>IF(DX8=0,0,AJ8/(1+Vychodiská!$C$150)^'zmena cien tepla'!DX8)</f>
        <v>10913.040662226413</v>
      </c>
      <c r="CS8" s="77">
        <f t="shared" si="7"/>
        <v>725049.84435184323</v>
      </c>
      <c r="CT8" s="73"/>
      <c r="CU8" s="78">
        <f t="shared" si="2"/>
        <v>3</v>
      </c>
      <c r="CV8" s="78">
        <f t="shared" ref="CV8:DX8" si="11">IF(CU8=0,0,IF(CV$2&gt;$D8,0,CU8+1))</f>
        <v>4</v>
      </c>
      <c r="CW8" s="78">
        <f t="shared" si="11"/>
        <v>5</v>
      </c>
      <c r="CX8" s="78">
        <f t="shared" si="11"/>
        <v>6</v>
      </c>
      <c r="CY8" s="78">
        <f t="shared" si="11"/>
        <v>7</v>
      </c>
      <c r="CZ8" s="78">
        <f t="shared" si="11"/>
        <v>8</v>
      </c>
      <c r="DA8" s="78">
        <f t="shared" si="11"/>
        <v>9</v>
      </c>
      <c r="DB8" s="78">
        <f t="shared" si="11"/>
        <v>10</v>
      </c>
      <c r="DC8" s="78">
        <f t="shared" si="11"/>
        <v>11</v>
      </c>
      <c r="DD8" s="78">
        <f t="shared" si="11"/>
        <v>12</v>
      </c>
      <c r="DE8" s="78">
        <f t="shared" si="11"/>
        <v>13</v>
      </c>
      <c r="DF8" s="78">
        <f t="shared" si="11"/>
        <v>14</v>
      </c>
      <c r="DG8" s="78">
        <f t="shared" si="11"/>
        <v>15</v>
      </c>
      <c r="DH8" s="78">
        <f t="shared" si="11"/>
        <v>16</v>
      </c>
      <c r="DI8" s="78">
        <f t="shared" si="11"/>
        <v>17</v>
      </c>
      <c r="DJ8" s="78">
        <f t="shared" si="11"/>
        <v>18</v>
      </c>
      <c r="DK8" s="78">
        <f t="shared" si="11"/>
        <v>19</v>
      </c>
      <c r="DL8" s="78">
        <f t="shared" si="11"/>
        <v>20</v>
      </c>
      <c r="DM8" s="78">
        <f t="shared" si="11"/>
        <v>21</v>
      </c>
      <c r="DN8" s="78">
        <f t="shared" si="11"/>
        <v>22</v>
      </c>
      <c r="DO8" s="78">
        <f t="shared" si="11"/>
        <v>23</v>
      </c>
      <c r="DP8" s="78">
        <f t="shared" si="11"/>
        <v>24</v>
      </c>
      <c r="DQ8" s="78">
        <f t="shared" si="11"/>
        <v>25</v>
      </c>
      <c r="DR8" s="78">
        <f t="shared" si="11"/>
        <v>26</v>
      </c>
      <c r="DS8" s="78">
        <f t="shared" si="11"/>
        <v>27</v>
      </c>
      <c r="DT8" s="78">
        <f t="shared" si="11"/>
        <v>28</v>
      </c>
      <c r="DU8" s="78">
        <f t="shared" si="11"/>
        <v>29</v>
      </c>
      <c r="DV8" s="78">
        <f t="shared" si="11"/>
        <v>30</v>
      </c>
      <c r="DW8" s="78">
        <f t="shared" si="11"/>
        <v>31</v>
      </c>
      <c r="DX8" s="79">
        <f t="shared" si="11"/>
        <v>32</v>
      </c>
    </row>
    <row r="9" spans="1:128" s="80" customFormat="1" ht="31.05" customHeight="1" x14ac:dyDescent="0.3">
      <c r="A9" s="70">
        <v>14</v>
      </c>
      <c r="B9" s="71" t="str">
        <f>INDEX(Data!$B$3:$B$24,MATCH('zmena cien tepla'!A9,Data!$A$3:$A$24,0))</f>
        <v xml:space="preserve">Bratislavská teplárenská, a.s. </v>
      </c>
      <c r="C9" s="71" t="str">
        <f>INDEX(Data!$D$3:$D$24,MATCH('zmena cien tepla'!A9,Data!$A$3:$A$24,0))</f>
        <v xml:space="preserve">Rozvoj SCZT západ - Akumulátor tepla </v>
      </c>
      <c r="D9" s="72">
        <f>INDEX(Data!$M$3:$M$24,MATCH('zmena cien tepla'!A9,Data!$A$3:$A$24,0))</f>
        <v>30</v>
      </c>
      <c r="E9" s="72" t="str">
        <f>INDEX(Data!$J$3:$J$24,MATCH('zmena cien tepla'!A9,Data!$A$3:$A$24,0))</f>
        <v>2022-2023</v>
      </c>
      <c r="F9" s="74">
        <f>INDEX(Data!$Y$3:$Y$24,MATCH('zmena cien tepla'!A9,Data!$A$3:$A$24,0))</f>
        <v>-51000</v>
      </c>
      <c r="G9" s="73">
        <f t="shared" si="4"/>
        <v>51000</v>
      </c>
      <c r="H9" s="73">
        <f t="shared" si="0"/>
        <v>51000</v>
      </c>
      <c r="I9" s="73">
        <f t="shared" si="0"/>
        <v>51000</v>
      </c>
      <c r="J9" s="73">
        <f t="shared" si="0"/>
        <v>51000</v>
      </c>
      <c r="K9" s="73">
        <f t="shared" si="0"/>
        <v>51000</v>
      </c>
      <c r="L9" s="73">
        <f t="shared" si="0"/>
        <v>51000</v>
      </c>
      <c r="M9" s="73">
        <f t="shared" si="0"/>
        <v>51000</v>
      </c>
      <c r="N9" s="73">
        <f t="shared" si="0"/>
        <v>51000</v>
      </c>
      <c r="O9" s="73">
        <f t="shared" si="0"/>
        <v>51000</v>
      </c>
      <c r="P9" s="73">
        <f t="shared" si="0"/>
        <v>51000</v>
      </c>
      <c r="Q9" s="73">
        <f t="shared" si="0"/>
        <v>51000</v>
      </c>
      <c r="R9" s="73">
        <f t="shared" si="0"/>
        <v>51000</v>
      </c>
      <c r="S9" s="73">
        <f t="shared" si="0"/>
        <v>51000</v>
      </c>
      <c r="T9" s="73">
        <f t="shared" si="0"/>
        <v>51000</v>
      </c>
      <c r="U9" s="73">
        <f t="shared" si="0"/>
        <v>51000</v>
      </c>
      <c r="V9" s="73">
        <f t="shared" si="0"/>
        <v>51000</v>
      </c>
      <c r="W9" s="73">
        <f t="shared" si="0"/>
        <v>51000</v>
      </c>
      <c r="X9" s="73">
        <f t="shared" si="1"/>
        <v>51000</v>
      </c>
      <c r="Y9" s="73">
        <f t="shared" si="1"/>
        <v>51000</v>
      </c>
      <c r="Z9" s="73">
        <f t="shared" si="1"/>
        <v>51000</v>
      </c>
      <c r="AA9" s="73">
        <f t="shared" si="1"/>
        <v>51000</v>
      </c>
      <c r="AB9" s="73">
        <f t="shared" si="1"/>
        <v>51000</v>
      </c>
      <c r="AC9" s="73">
        <f t="shared" si="1"/>
        <v>51000</v>
      </c>
      <c r="AD9" s="73">
        <f t="shared" si="1"/>
        <v>51000</v>
      </c>
      <c r="AE9" s="73">
        <f t="shared" si="1"/>
        <v>51000</v>
      </c>
      <c r="AF9" s="73">
        <f t="shared" si="1"/>
        <v>51000</v>
      </c>
      <c r="AG9" s="73">
        <f t="shared" si="1"/>
        <v>51000</v>
      </c>
      <c r="AH9" s="73">
        <f t="shared" si="1"/>
        <v>51000</v>
      </c>
      <c r="AI9" s="73">
        <f t="shared" si="1"/>
        <v>51000</v>
      </c>
      <c r="AJ9" s="74">
        <f t="shared" si="1"/>
        <v>51000</v>
      </c>
      <c r="AK9" s="73">
        <f t="shared" si="5"/>
        <v>51000</v>
      </c>
      <c r="AL9" s="73">
        <f>SUM($G9:H9)</f>
        <v>102000</v>
      </c>
      <c r="AM9" s="73">
        <f>SUM($G9:I9)</f>
        <v>153000</v>
      </c>
      <c r="AN9" s="73">
        <f>SUM($G9:J9)</f>
        <v>204000</v>
      </c>
      <c r="AO9" s="73">
        <f>SUM($G9:K9)</f>
        <v>255000</v>
      </c>
      <c r="AP9" s="73">
        <f>SUM($G9:L9)</f>
        <v>306000</v>
      </c>
      <c r="AQ9" s="73">
        <f>SUM($G9:M9)</f>
        <v>357000</v>
      </c>
      <c r="AR9" s="73">
        <f>SUM($G9:N9)</f>
        <v>408000</v>
      </c>
      <c r="AS9" s="73">
        <f>SUM($G9:O9)</f>
        <v>459000</v>
      </c>
      <c r="AT9" s="73">
        <f>SUM($G9:P9)</f>
        <v>510000</v>
      </c>
      <c r="AU9" s="73">
        <f>SUM($G9:Q9)</f>
        <v>561000</v>
      </c>
      <c r="AV9" s="73">
        <f>SUM($G9:R9)</f>
        <v>612000</v>
      </c>
      <c r="AW9" s="73">
        <f>SUM($G9:S9)</f>
        <v>663000</v>
      </c>
      <c r="AX9" s="73">
        <f>SUM($G9:T9)</f>
        <v>714000</v>
      </c>
      <c r="AY9" s="73">
        <f>SUM($G9:U9)</f>
        <v>765000</v>
      </c>
      <c r="AZ9" s="73">
        <f>SUM($G9:V9)</f>
        <v>816000</v>
      </c>
      <c r="BA9" s="73">
        <f>SUM($G9:W9)</f>
        <v>867000</v>
      </c>
      <c r="BB9" s="73">
        <f>SUM($G9:X9)</f>
        <v>918000</v>
      </c>
      <c r="BC9" s="73">
        <f>SUM($G9:Y9)</f>
        <v>969000</v>
      </c>
      <c r="BD9" s="73">
        <f>SUM($G9:Z9)</f>
        <v>1020000</v>
      </c>
      <c r="BE9" s="73">
        <f>SUM($G9:AA9)</f>
        <v>1071000</v>
      </c>
      <c r="BF9" s="73">
        <f>SUM($G9:AB9)</f>
        <v>1122000</v>
      </c>
      <c r="BG9" s="73">
        <f>SUM($G9:AC9)</f>
        <v>1173000</v>
      </c>
      <c r="BH9" s="73">
        <f>SUM($G9:AD9)</f>
        <v>1224000</v>
      </c>
      <c r="BI9" s="73">
        <f>SUM($G9:AE9)</f>
        <v>1275000</v>
      </c>
      <c r="BJ9" s="73">
        <f>SUM($G9:AF9)</f>
        <v>1326000</v>
      </c>
      <c r="BK9" s="73">
        <f>SUM($G9:AG9)</f>
        <v>1377000</v>
      </c>
      <c r="BL9" s="73">
        <f>SUM($G9:AH9)</f>
        <v>1428000</v>
      </c>
      <c r="BM9" s="73">
        <f>SUM($G9:AI9)</f>
        <v>1479000</v>
      </c>
      <c r="BN9" s="74">
        <f>SUM($G9:AJ9)</f>
        <v>1530000</v>
      </c>
      <c r="BO9" s="76">
        <f>IF(CU9=0,0,G9/(1+Vychodiská!$C$150)^'zmena cien tepla'!CU9)</f>
        <v>44055.717525105276</v>
      </c>
      <c r="BP9" s="73">
        <f>IF(CV9=0,0,H9/(1+Vychodiská!$C$150)^'zmena cien tepla'!CV9)</f>
        <v>41957.826214385983</v>
      </c>
      <c r="BQ9" s="73">
        <f>IF(CW9=0,0,I9/(1+Vychodiská!$C$150)^'zmena cien tepla'!CW9)</f>
        <v>39959.834489891407</v>
      </c>
      <c r="BR9" s="73">
        <f>IF(CX9=0,0,J9/(1+Vychodiská!$C$150)^'zmena cien tepla'!CX9)</f>
        <v>38056.985228468009</v>
      </c>
      <c r="BS9" s="73">
        <f>IF(CY9=0,0,K9/(1+Vychodiská!$C$150)^'zmena cien tepla'!CY9)</f>
        <v>36244.747836636197</v>
      </c>
      <c r="BT9" s="73">
        <f>IF(CZ9=0,0,L9/(1+Vychodiská!$C$150)^'zmena cien tepla'!CZ9)</f>
        <v>34518.807463463047</v>
      </c>
      <c r="BU9" s="73">
        <f>IF(DA9=0,0,M9/(1+Vychodiská!$C$150)^'zmena cien tepla'!DA9)</f>
        <v>32875.054727107665</v>
      </c>
      <c r="BV9" s="73">
        <f>IF(DB9=0,0,N9/(1+Vychodiská!$C$150)^'zmena cien tepla'!DB9)</f>
        <v>31309.575930578725</v>
      </c>
      <c r="BW9" s="73">
        <f>IF(DC9=0,0,O9/(1+Vychodiská!$C$150)^'zmena cien tepla'!DC9)</f>
        <v>29818.643743408309</v>
      </c>
      <c r="BX9" s="73">
        <f>IF(DD9=0,0,P9/(1+Vychodiská!$C$150)^'zmena cien tepla'!DD9)</f>
        <v>28398.708327055534</v>
      </c>
      <c r="BY9" s="73">
        <f>IF(DE9=0,0,Q9/(1+Vychodiská!$C$150)^'zmena cien tepla'!DE9)</f>
        <v>27046.388882910029</v>
      </c>
      <c r="BZ9" s="73">
        <f>IF(DF9=0,0,R9/(1+Vychodiská!$C$150)^'zmena cien tepla'!DF9)</f>
        <v>25758.465602771463</v>
      </c>
      <c r="CA9" s="73">
        <f>IF(DG9=0,0,S9/(1+Vychodiská!$C$150)^'zmena cien tepla'!DG9)</f>
        <v>24531.87200263948</v>
      </c>
      <c r="CB9" s="73">
        <f>IF(DH9=0,0,T9/(1+Vychodiská!$C$150)^'zmena cien tepla'!DH9)</f>
        <v>23363.68762156141</v>
      </c>
      <c r="CC9" s="73">
        <f>IF(DI9=0,0,U9/(1+Vychodiská!$C$150)^'zmena cien tepla'!DI9)</f>
        <v>22251.131068153722</v>
      </c>
      <c r="CD9" s="73">
        <f>IF(DJ9=0,0,V9/(1+Vychodiská!$C$150)^'zmena cien tepla'!DJ9)</f>
        <v>21191.553398241642</v>
      </c>
      <c r="CE9" s="73">
        <f>IF(DK9=0,0,W9/(1+Vychodiská!$C$150)^'zmena cien tepla'!DK9)</f>
        <v>20182.431807849181</v>
      </c>
      <c r="CF9" s="73">
        <f>IF(DL9=0,0,X9/(1+Vychodiská!$C$150)^'zmena cien tepla'!DL9)</f>
        <v>19221.363626523031</v>
      </c>
      <c r="CG9" s="73">
        <f>IF(DM9=0,0,Y9/(1+Vychodiská!$C$150)^'zmena cien tepla'!DM9)</f>
        <v>18306.0605966886</v>
      </c>
      <c r="CH9" s="73">
        <f>IF(DN9=0,0,Z9/(1+Vychodiská!$C$150)^'zmena cien tepla'!DN9)</f>
        <v>17434.343425417715</v>
      </c>
      <c r="CI9" s="73">
        <f>IF(DO9=0,0,AA9/(1+Vychodiská!$C$150)^'zmena cien tepla'!DO9)</f>
        <v>16604.136595635919</v>
      </c>
      <c r="CJ9" s="73">
        <f>IF(DP9=0,0,AB9/(1+Vychodiská!$C$150)^'zmena cien tepla'!DP9)</f>
        <v>15813.46342441516</v>
      </c>
      <c r="CK9" s="73">
        <f>IF(DQ9=0,0,AC9/(1+Vychodiská!$C$150)^'zmena cien tepla'!DQ9)</f>
        <v>15060.441356585867</v>
      </c>
      <c r="CL9" s="73">
        <f>IF(DR9=0,0,AD9/(1+Vychodiská!$C$150)^'zmena cien tepla'!DR9)</f>
        <v>14343.27748246273</v>
      </c>
      <c r="CM9" s="73">
        <f>IF(DS9=0,0,AE9/(1+Vychodiská!$C$150)^'zmena cien tepla'!DS9)</f>
        <v>13660.264269012123</v>
      </c>
      <c r="CN9" s="73">
        <f>IF(DT9=0,0,AF9/(1+Vychodiská!$C$150)^'zmena cien tepla'!DT9)</f>
        <v>13009.775494297262</v>
      </c>
      <c r="CO9" s="73">
        <f>IF(DU9=0,0,AG9/(1+Vychodiská!$C$150)^'zmena cien tepla'!DU9)</f>
        <v>12390.262375521199</v>
      </c>
      <c r="CP9" s="73">
        <f>IF(DV9=0,0,AH9/(1+Vychodiská!$C$150)^'zmena cien tepla'!DV9)</f>
        <v>11800.249881448764</v>
      </c>
      <c r="CQ9" s="73">
        <f>IF(DW9=0,0,AI9/(1+Vychodiská!$C$150)^'zmena cien tepla'!DW9)</f>
        <v>11238.333220427392</v>
      </c>
      <c r="CR9" s="74">
        <f>IF(DX9=0,0,AJ9/(1+Vychodiská!$C$150)^'zmena cien tepla'!DX9)</f>
        <v>10703.174495645135</v>
      </c>
      <c r="CS9" s="77">
        <f t="shared" si="7"/>
        <v>711106.57811430807</v>
      </c>
      <c r="CT9" s="73"/>
      <c r="CU9" s="78">
        <f t="shared" si="2"/>
        <v>3</v>
      </c>
      <c r="CV9" s="78">
        <f t="shared" ref="CV9:DX9" si="12">IF(CU9=0,0,IF(CV$2&gt;$D9,0,CU9+1))</f>
        <v>4</v>
      </c>
      <c r="CW9" s="78">
        <f t="shared" si="12"/>
        <v>5</v>
      </c>
      <c r="CX9" s="78">
        <f t="shared" si="12"/>
        <v>6</v>
      </c>
      <c r="CY9" s="78">
        <f t="shared" si="12"/>
        <v>7</v>
      </c>
      <c r="CZ9" s="78">
        <f t="shared" si="12"/>
        <v>8</v>
      </c>
      <c r="DA9" s="78">
        <f t="shared" si="12"/>
        <v>9</v>
      </c>
      <c r="DB9" s="78">
        <f t="shared" si="12"/>
        <v>10</v>
      </c>
      <c r="DC9" s="78">
        <f t="shared" si="12"/>
        <v>11</v>
      </c>
      <c r="DD9" s="78">
        <f t="shared" si="12"/>
        <v>12</v>
      </c>
      <c r="DE9" s="78">
        <f t="shared" si="12"/>
        <v>13</v>
      </c>
      <c r="DF9" s="78">
        <f t="shared" si="12"/>
        <v>14</v>
      </c>
      <c r="DG9" s="78">
        <f t="shared" si="12"/>
        <v>15</v>
      </c>
      <c r="DH9" s="78">
        <f t="shared" si="12"/>
        <v>16</v>
      </c>
      <c r="DI9" s="78">
        <f t="shared" si="12"/>
        <v>17</v>
      </c>
      <c r="DJ9" s="78">
        <f t="shared" si="12"/>
        <v>18</v>
      </c>
      <c r="DK9" s="78">
        <f t="shared" si="12"/>
        <v>19</v>
      </c>
      <c r="DL9" s="78">
        <f t="shared" si="12"/>
        <v>20</v>
      </c>
      <c r="DM9" s="78">
        <f t="shared" si="12"/>
        <v>21</v>
      </c>
      <c r="DN9" s="78">
        <f t="shared" si="12"/>
        <v>22</v>
      </c>
      <c r="DO9" s="78">
        <f t="shared" si="12"/>
        <v>23</v>
      </c>
      <c r="DP9" s="78">
        <f t="shared" si="12"/>
        <v>24</v>
      </c>
      <c r="DQ9" s="78">
        <f t="shared" si="12"/>
        <v>25</v>
      </c>
      <c r="DR9" s="78">
        <f t="shared" si="12"/>
        <v>26</v>
      </c>
      <c r="DS9" s="78">
        <f t="shared" si="12"/>
        <v>27</v>
      </c>
      <c r="DT9" s="78">
        <f t="shared" si="12"/>
        <v>28</v>
      </c>
      <c r="DU9" s="78">
        <f t="shared" si="12"/>
        <v>29</v>
      </c>
      <c r="DV9" s="78">
        <f t="shared" si="12"/>
        <v>30</v>
      </c>
      <c r="DW9" s="78">
        <f t="shared" si="12"/>
        <v>31</v>
      </c>
      <c r="DX9" s="79">
        <f t="shared" si="12"/>
        <v>32</v>
      </c>
    </row>
    <row r="10" spans="1:128" s="80" customFormat="1" ht="31.05" customHeight="1" x14ac:dyDescent="0.3">
      <c r="A10" s="70">
        <v>15</v>
      </c>
      <c r="B10" s="71" t="str">
        <f>INDEX(Data!$B$3:$B$24,MATCH('zmena cien tepla'!A10,Data!$A$3:$A$24,0))</f>
        <v xml:space="preserve">Tepláreň Košice, a.s. </v>
      </c>
      <c r="C10" s="71" t="str">
        <f>INDEX(Data!$D$3:$D$24,MATCH('zmena cien tepla'!A10,Data!$A$3:$A$24,0))</f>
        <v>Rekonštrukcia vonkajších primárnych horúcovodných rozvodov sústavy CZT Košice (10 častí)</v>
      </c>
      <c r="D10" s="72">
        <f>INDEX(Data!$M$3:$M$24,MATCH('zmena cien tepla'!A10,Data!$A$3:$A$24,0))</f>
        <v>20</v>
      </c>
      <c r="E10" s="72" t="str">
        <f>INDEX(Data!$J$3:$J$24,MATCH('zmena cien tepla'!A10,Data!$A$3:$A$24,0))</f>
        <v>2022-2027</v>
      </c>
      <c r="F10" s="74">
        <f>INDEX(Data!$Y$3:$Y$24,MATCH('zmena cien tepla'!A10,Data!$A$3:$A$24,0))</f>
        <v>-530000</v>
      </c>
      <c r="G10" s="73">
        <f t="shared" si="4"/>
        <v>530000</v>
      </c>
      <c r="H10" s="73">
        <f t="shared" si="0"/>
        <v>530000</v>
      </c>
      <c r="I10" s="73">
        <f t="shared" si="0"/>
        <v>530000</v>
      </c>
      <c r="J10" s="73">
        <f t="shared" si="0"/>
        <v>530000</v>
      </c>
      <c r="K10" s="73">
        <f t="shared" si="0"/>
        <v>530000</v>
      </c>
      <c r="L10" s="73">
        <f t="shared" si="0"/>
        <v>530000</v>
      </c>
      <c r="M10" s="73">
        <f t="shared" si="0"/>
        <v>530000</v>
      </c>
      <c r="N10" s="73">
        <f t="shared" si="0"/>
        <v>530000</v>
      </c>
      <c r="O10" s="73">
        <f t="shared" si="0"/>
        <v>530000</v>
      </c>
      <c r="P10" s="73">
        <f t="shared" si="0"/>
        <v>530000</v>
      </c>
      <c r="Q10" s="73">
        <f t="shared" si="0"/>
        <v>530000</v>
      </c>
      <c r="R10" s="73">
        <f t="shared" si="0"/>
        <v>530000</v>
      </c>
      <c r="S10" s="73">
        <f t="shared" si="0"/>
        <v>530000</v>
      </c>
      <c r="T10" s="73">
        <f t="shared" si="0"/>
        <v>530000</v>
      </c>
      <c r="U10" s="73">
        <f t="shared" si="0"/>
        <v>530000</v>
      </c>
      <c r="V10" s="73">
        <f t="shared" si="0"/>
        <v>530000</v>
      </c>
      <c r="W10" s="73">
        <f t="shared" si="0"/>
        <v>530000</v>
      </c>
      <c r="X10" s="73">
        <f t="shared" si="1"/>
        <v>530000</v>
      </c>
      <c r="Y10" s="73">
        <f t="shared" si="1"/>
        <v>530000</v>
      </c>
      <c r="Z10" s="73">
        <f t="shared" si="1"/>
        <v>530000</v>
      </c>
      <c r="AA10" s="73">
        <f t="shared" si="1"/>
        <v>530000</v>
      </c>
      <c r="AB10" s="73">
        <f t="shared" si="1"/>
        <v>530000</v>
      </c>
      <c r="AC10" s="73">
        <f t="shared" si="1"/>
        <v>530000</v>
      </c>
      <c r="AD10" s="73">
        <f t="shared" si="1"/>
        <v>530000</v>
      </c>
      <c r="AE10" s="73">
        <f t="shared" si="1"/>
        <v>530000</v>
      </c>
      <c r="AF10" s="73">
        <f t="shared" si="1"/>
        <v>530000</v>
      </c>
      <c r="AG10" s="73">
        <f t="shared" si="1"/>
        <v>530000</v>
      </c>
      <c r="AH10" s="73">
        <f t="shared" si="1"/>
        <v>530000</v>
      </c>
      <c r="AI10" s="73">
        <f t="shared" si="1"/>
        <v>530000</v>
      </c>
      <c r="AJ10" s="74">
        <f t="shared" si="1"/>
        <v>530000</v>
      </c>
      <c r="AK10" s="73">
        <f t="shared" si="5"/>
        <v>530000</v>
      </c>
      <c r="AL10" s="73">
        <f>SUM($G10:H10)</f>
        <v>1060000</v>
      </c>
      <c r="AM10" s="73">
        <f>SUM($G10:I10)</f>
        <v>1590000</v>
      </c>
      <c r="AN10" s="73">
        <f>SUM($G10:J10)</f>
        <v>2120000</v>
      </c>
      <c r="AO10" s="73">
        <f>SUM($G10:K10)</f>
        <v>2650000</v>
      </c>
      <c r="AP10" s="73">
        <f>SUM($G10:L10)</f>
        <v>3180000</v>
      </c>
      <c r="AQ10" s="73">
        <f>SUM($G10:M10)</f>
        <v>3710000</v>
      </c>
      <c r="AR10" s="73">
        <f>SUM($G10:N10)</f>
        <v>4240000</v>
      </c>
      <c r="AS10" s="73">
        <f>SUM($G10:O10)</f>
        <v>4770000</v>
      </c>
      <c r="AT10" s="73">
        <f>SUM($G10:P10)</f>
        <v>5300000</v>
      </c>
      <c r="AU10" s="73">
        <f>SUM($G10:Q10)</f>
        <v>5830000</v>
      </c>
      <c r="AV10" s="73">
        <f>SUM($G10:R10)</f>
        <v>6360000</v>
      </c>
      <c r="AW10" s="73">
        <f>SUM($G10:S10)</f>
        <v>6890000</v>
      </c>
      <c r="AX10" s="73">
        <f>SUM($G10:T10)</f>
        <v>7420000</v>
      </c>
      <c r="AY10" s="73">
        <f>SUM($G10:U10)</f>
        <v>7950000</v>
      </c>
      <c r="AZ10" s="73">
        <f>SUM($G10:V10)</f>
        <v>8480000</v>
      </c>
      <c r="BA10" s="73">
        <f>SUM($G10:W10)</f>
        <v>9010000</v>
      </c>
      <c r="BB10" s="73">
        <f>SUM($G10:X10)</f>
        <v>9540000</v>
      </c>
      <c r="BC10" s="73">
        <f>SUM($G10:Y10)</f>
        <v>10070000</v>
      </c>
      <c r="BD10" s="73">
        <f>SUM($G10:Z10)</f>
        <v>10600000</v>
      </c>
      <c r="BE10" s="73">
        <f>SUM($G10:AA10)</f>
        <v>11130000</v>
      </c>
      <c r="BF10" s="73">
        <f>SUM($G10:AB10)</f>
        <v>11660000</v>
      </c>
      <c r="BG10" s="73">
        <f>SUM($G10:AC10)</f>
        <v>12190000</v>
      </c>
      <c r="BH10" s="73">
        <f>SUM($G10:AD10)</f>
        <v>12720000</v>
      </c>
      <c r="BI10" s="73">
        <f>SUM($G10:AE10)</f>
        <v>13250000</v>
      </c>
      <c r="BJ10" s="73">
        <f>SUM($G10:AF10)</f>
        <v>13780000</v>
      </c>
      <c r="BK10" s="73">
        <f>SUM($G10:AG10)</f>
        <v>14310000</v>
      </c>
      <c r="BL10" s="73">
        <f>SUM($G10:AH10)</f>
        <v>14840000</v>
      </c>
      <c r="BM10" s="73">
        <f>SUM($G10:AI10)</f>
        <v>15370000</v>
      </c>
      <c r="BN10" s="74">
        <f>SUM($G10:AJ10)</f>
        <v>15900000</v>
      </c>
      <c r="BO10" s="76">
        <f>IF(CU10=0,0,G10/(1+Vychodiská!$C$150)^'zmena cien tepla'!CU10)</f>
        <v>376661.10496896436</v>
      </c>
      <c r="BP10" s="73">
        <f>IF(CV10=0,0,H10/(1+Vychodiská!$C$150)^'zmena cien tepla'!CV10)</f>
        <v>358724.86187520419</v>
      </c>
      <c r="BQ10" s="73">
        <f>IF(CW10=0,0,I10/(1+Vychodiská!$C$150)^'zmena cien tepla'!CW10)</f>
        <v>341642.72559543257</v>
      </c>
      <c r="BR10" s="73">
        <f>IF(CX10=0,0,J10/(1+Vychodiská!$C$150)^'zmena cien tepla'!CX10)</f>
        <v>325374.02437660244</v>
      </c>
      <c r="BS10" s="73">
        <f>IF(CY10=0,0,K10/(1+Vychodiská!$C$150)^'zmena cien tepla'!CY10)</f>
        <v>309880.02321581182</v>
      </c>
      <c r="BT10" s="73">
        <f>IF(CZ10=0,0,L10/(1+Vychodiská!$C$150)^'zmena cien tepla'!CZ10)</f>
        <v>295123.83163410652</v>
      </c>
      <c r="BU10" s="73">
        <f>IF(DA10=0,0,M10/(1+Vychodiská!$C$150)^'zmena cien tepla'!DA10)</f>
        <v>281070.31584200618</v>
      </c>
      <c r="BV10" s="73">
        <f>IF(DB10=0,0,N10/(1+Vychodiská!$C$150)^'zmena cien tepla'!DB10)</f>
        <v>267686.01508762501</v>
      </c>
      <c r="BW10" s="73">
        <f>IF(DC10=0,0,O10/(1+Vychodiská!$C$150)^'zmena cien tepla'!DC10)</f>
        <v>254939.06198821421</v>
      </c>
      <c r="BX10" s="73">
        <f>IF(DD10=0,0,P10/(1+Vychodiská!$C$150)^'zmena cien tepla'!DD10)</f>
        <v>242799.10665544213</v>
      </c>
      <c r="BY10" s="73">
        <f>IF(DE10=0,0,Q10/(1+Vychodiská!$C$150)^'zmena cien tepla'!DE10)</f>
        <v>231237.24443375436</v>
      </c>
      <c r="BZ10" s="73">
        <f>IF(DF10=0,0,R10/(1+Vychodiská!$C$150)^'zmena cien tepla'!DF10)</f>
        <v>220225.94707976608</v>
      </c>
      <c r="CA10" s="73">
        <f>IF(DG10=0,0,S10/(1+Vychodiská!$C$150)^'zmena cien tepla'!DG10)</f>
        <v>209738.99721882484</v>
      </c>
      <c r="CB10" s="73">
        <f>IF(DH10=0,0,T10/(1+Vychodiská!$C$150)^'zmena cien tepla'!DH10)</f>
        <v>199751.42592269031</v>
      </c>
      <c r="CC10" s="73">
        <f>IF(DI10=0,0,U10/(1+Vychodiská!$C$150)^'zmena cien tepla'!DI10)</f>
        <v>190239.45325970507</v>
      </c>
      <c r="CD10" s="73">
        <f>IF(DJ10=0,0,V10/(1+Vychodiská!$C$150)^'zmena cien tepla'!DJ10)</f>
        <v>181180.43167590961</v>
      </c>
      <c r="CE10" s="73">
        <f>IF(DK10=0,0,W10/(1+Vychodiská!$C$150)^'zmena cien tepla'!DK10)</f>
        <v>172552.79207229483</v>
      </c>
      <c r="CF10" s="73">
        <f>IF(DL10=0,0,X10/(1+Vychodiská!$C$150)^'zmena cien tepla'!DL10)</f>
        <v>164335.99244980462</v>
      </c>
      <c r="CG10" s="73">
        <f>IF(DM10=0,0,Y10/(1+Vychodiská!$C$150)^'zmena cien tepla'!DM10)</f>
        <v>156510.46899981392</v>
      </c>
      <c r="CH10" s="73">
        <f>IF(DN10=0,0,Z10/(1+Vychodiská!$C$150)^'zmena cien tepla'!DN10)</f>
        <v>149057.58952363228</v>
      </c>
      <c r="CI10" s="73">
        <f>IF(DO10=0,0,AA10/(1+Vychodiská!$C$150)^'zmena cien tepla'!DO10)</f>
        <v>0</v>
      </c>
      <c r="CJ10" s="73">
        <f>IF(DP10=0,0,AB10/(1+Vychodiská!$C$150)^'zmena cien tepla'!DP10)</f>
        <v>0</v>
      </c>
      <c r="CK10" s="73">
        <f>IF(DQ10=0,0,AC10/(1+Vychodiská!$C$150)^'zmena cien tepla'!DQ10)</f>
        <v>0</v>
      </c>
      <c r="CL10" s="73">
        <f>IF(DR10=0,0,AD10/(1+Vychodiská!$C$150)^'zmena cien tepla'!DR10)</f>
        <v>0</v>
      </c>
      <c r="CM10" s="73">
        <f>IF(DS10=0,0,AE10/(1+Vychodiská!$C$150)^'zmena cien tepla'!DS10)</f>
        <v>0</v>
      </c>
      <c r="CN10" s="73">
        <f>IF(DT10=0,0,AF10/(1+Vychodiská!$C$150)^'zmena cien tepla'!DT10)</f>
        <v>0</v>
      </c>
      <c r="CO10" s="73">
        <f>IF(DU10=0,0,AG10/(1+Vychodiská!$C$150)^'zmena cien tepla'!DU10)</f>
        <v>0</v>
      </c>
      <c r="CP10" s="73">
        <f>IF(DV10=0,0,AH10/(1+Vychodiská!$C$150)^'zmena cien tepla'!DV10)</f>
        <v>0</v>
      </c>
      <c r="CQ10" s="73">
        <f>IF(DW10=0,0,AI10/(1+Vychodiská!$C$150)^'zmena cien tepla'!DW10)</f>
        <v>0</v>
      </c>
      <c r="CR10" s="74">
        <f>IF(DX10=0,0,AJ10/(1+Vychodiská!$C$150)^'zmena cien tepla'!DX10)</f>
        <v>0</v>
      </c>
      <c r="CS10" s="77">
        <f t="shared" si="7"/>
        <v>4928731.4138756059</v>
      </c>
      <c r="CT10" s="73"/>
      <c r="CU10" s="78">
        <f t="shared" si="2"/>
        <v>7</v>
      </c>
      <c r="CV10" s="78">
        <f t="shared" ref="CV10:DX10" si="13">IF(CU10=0,0,IF(CV$2&gt;$D10,0,CU10+1))</f>
        <v>8</v>
      </c>
      <c r="CW10" s="78">
        <f t="shared" si="13"/>
        <v>9</v>
      </c>
      <c r="CX10" s="78">
        <f t="shared" si="13"/>
        <v>10</v>
      </c>
      <c r="CY10" s="78">
        <f t="shared" si="13"/>
        <v>11</v>
      </c>
      <c r="CZ10" s="78">
        <f t="shared" si="13"/>
        <v>12</v>
      </c>
      <c r="DA10" s="78">
        <f t="shared" si="13"/>
        <v>13</v>
      </c>
      <c r="DB10" s="78">
        <f t="shared" si="13"/>
        <v>14</v>
      </c>
      <c r="DC10" s="78">
        <f t="shared" si="13"/>
        <v>15</v>
      </c>
      <c r="DD10" s="78">
        <f t="shared" si="13"/>
        <v>16</v>
      </c>
      <c r="DE10" s="78">
        <f t="shared" si="13"/>
        <v>17</v>
      </c>
      <c r="DF10" s="78">
        <f t="shared" si="13"/>
        <v>18</v>
      </c>
      <c r="DG10" s="78">
        <f t="shared" si="13"/>
        <v>19</v>
      </c>
      <c r="DH10" s="78">
        <f t="shared" si="13"/>
        <v>20</v>
      </c>
      <c r="DI10" s="78">
        <f t="shared" si="13"/>
        <v>21</v>
      </c>
      <c r="DJ10" s="78">
        <f t="shared" si="13"/>
        <v>22</v>
      </c>
      <c r="DK10" s="78">
        <f t="shared" si="13"/>
        <v>23</v>
      </c>
      <c r="DL10" s="78">
        <f t="shared" si="13"/>
        <v>24</v>
      </c>
      <c r="DM10" s="78">
        <f t="shared" si="13"/>
        <v>25</v>
      </c>
      <c r="DN10" s="78">
        <f t="shared" si="13"/>
        <v>26</v>
      </c>
      <c r="DO10" s="78">
        <f t="shared" si="13"/>
        <v>0</v>
      </c>
      <c r="DP10" s="78">
        <f t="shared" si="13"/>
        <v>0</v>
      </c>
      <c r="DQ10" s="78">
        <f t="shared" si="13"/>
        <v>0</v>
      </c>
      <c r="DR10" s="78">
        <f t="shared" si="13"/>
        <v>0</v>
      </c>
      <c r="DS10" s="78">
        <f t="shared" si="13"/>
        <v>0</v>
      </c>
      <c r="DT10" s="78">
        <f t="shared" si="13"/>
        <v>0</v>
      </c>
      <c r="DU10" s="78">
        <f t="shared" si="13"/>
        <v>0</v>
      </c>
      <c r="DV10" s="78">
        <f t="shared" si="13"/>
        <v>0</v>
      </c>
      <c r="DW10" s="78">
        <f t="shared" si="13"/>
        <v>0</v>
      </c>
      <c r="DX10" s="79">
        <f t="shared" si="13"/>
        <v>0</v>
      </c>
    </row>
    <row r="11" spans="1:128" s="80" customFormat="1" ht="31.05" customHeight="1" x14ac:dyDescent="0.3">
      <c r="A11" s="70">
        <v>16</v>
      </c>
      <c r="B11" s="71" t="str">
        <f>INDEX(Data!$B$3:$B$24,MATCH('zmena cien tepla'!A11,Data!$A$3:$A$24,0))</f>
        <v xml:space="preserve">Tepláreň Košice, a.s. </v>
      </c>
      <c r="C11" s="71" t="str">
        <f>INDEX(Data!$D$3:$D$24,MATCH('zmena cien tepla'!A11,Data!$A$3:$A$24,0))</f>
        <v>Geotermálny zdroj Košice</v>
      </c>
      <c r="D11" s="72">
        <f>INDEX(Data!$M$3:$M$24,MATCH('zmena cien tepla'!A11,Data!$A$3:$A$24,0))</f>
        <v>40</v>
      </c>
      <c r="E11" s="72" t="str">
        <f>INDEX(Data!$J$3:$J$24,MATCH('zmena cien tepla'!A11,Data!$A$3:$A$24,0))</f>
        <v>2022-2027</v>
      </c>
      <c r="F11" s="74">
        <f>INDEX(Data!$Y$3:$Y$24,MATCH('zmena cien tepla'!A11,Data!$A$3:$A$24,0))</f>
        <v>-350000</v>
      </c>
      <c r="G11" s="73">
        <f t="shared" si="4"/>
        <v>350000</v>
      </c>
      <c r="H11" s="73">
        <f t="shared" si="0"/>
        <v>350000</v>
      </c>
      <c r="I11" s="73">
        <f t="shared" si="0"/>
        <v>350000</v>
      </c>
      <c r="J11" s="73">
        <f t="shared" si="0"/>
        <v>350000</v>
      </c>
      <c r="K11" s="73">
        <f t="shared" si="0"/>
        <v>350000</v>
      </c>
      <c r="L11" s="73">
        <f t="shared" si="0"/>
        <v>350000</v>
      </c>
      <c r="M11" s="73">
        <f t="shared" si="0"/>
        <v>350000</v>
      </c>
      <c r="N11" s="73">
        <f t="shared" si="0"/>
        <v>350000</v>
      </c>
      <c r="O11" s="73">
        <f t="shared" si="0"/>
        <v>350000</v>
      </c>
      <c r="P11" s="73">
        <f t="shared" si="0"/>
        <v>350000</v>
      </c>
      <c r="Q11" s="73">
        <f t="shared" si="0"/>
        <v>350000</v>
      </c>
      <c r="R11" s="73">
        <f t="shared" si="0"/>
        <v>350000</v>
      </c>
      <c r="S11" s="73">
        <f t="shared" si="0"/>
        <v>350000</v>
      </c>
      <c r="T11" s="73">
        <f t="shared" si="0"/>
        <v>350000</v>
      </c>
      <c r="U11" s="73">
        <f t="shared" si="0"/>
        <v>350000</v>
      </c>
      <c r="V11" s="73">
        <f t="shared" si="0"/>
        <v>350000</v>
      </c>
      <c r="W11" s="73">
        <f t="shared" si="0"/>
        <v>350000</v>
      </c>
      <c r="X11" s="73">
        <f t="shared" si="1"/>
        <v>350000</v>
      </c>
      <c r="Y11" s="73">
        <f t="shared" si="1"/>
        <v>350000</v>
      </c>
      <c r="Z11" s="73">
        <f t="shared" si="1"/>
        <v>350000</v>
      </c>
      <c r="AA11" s="73">
        <f t="shared" si="1"/>
        <v>350000</v>
      </c>
      <c r="AB11" s="73">
        <f t="shared" si="1"/>
        <v>350000</v>
      </c>
      <c r="AC11" s="73">
        <f t="shared" si="1"/>
        <v>350000</v>
      </c>
      <c r="AD11" s="73">
        <f t="shared" si="1"/>
        <v>350000</v>
      </c>
      <c r="AE11" s="73">
        <f t="shared" si="1"/>
        <v>350000</v>
      </c>
      <c r="AF11" s="73">
        <f t="shared" si="1"/>
        <v>350000</v>
      </c>
      <c r="AG11" s="73">
        <f t="shared" si="1"/>
        <v>350000</v>
      </c>
      <c r="AH11" s="73">
        <f t="shared" si="1"/>
        <v>350000</v>
      </c>
      <c r="AI11" s="73">
        <f t="shared" si="1"/>
        <v>350000</v>
      </c>
      <c r="AJ11" s="74">
        <f t="shared" si="1"/>
        <v>350000</v>
      </c>
      <c r="AK11" s="73">
        <f t="shared" si="5"/>
        <v>350000</v>
      </c>
      <c r="AL11" s="73">
        <f>SUM($G11:H11)</f>
        <v>700000</v>
      </c>
      <c r="AM11" s="73">
        <f>SUM($G11:I11)</f>
        <v>1050000</v>
      </c>
      <c r="AN11" s="73">
        <f>SUM($G11:J11)</f>
        <v>1400000</v>
      </c>
      <c r="AO11" s="73">
        <f>SUM($G11:K11)</f>
        <v>1750000</v>
      </c>
      <c r="AP11" s="73">
        <f>SUM($G11:L11)</f>
        <v>2100000</v>
      </c>
      <c r="AQ11" s="73">
        <f>SUM($G11:M11)</f>
        <v>2450000</v>
      </c>
      <c r="AR11" s="73">
        <f>SUM($G11:N11)</f>
        <v>2800000</v>
      </c>
      <c r="AS11" s="73">
        <f>SUM($G11:O11)</f>
        <v>3150000</v>
      </c>
      <c r="AT11" s="73">
        <f>SUM($G11:P11)</f>
        <v>3500000</v>
      </c>
      <c r="AU11" s="73">
        <f>SUM($G11:Q11)</f>
        <v>3850000</v>
      </c>
      <c r="AV11" s="73">
        <f>SUM($G11:R11)</f>
        <v>4200000</v>
      </c>
      <c r="AW11" s="73">
        <f>SUM($G11:S11)</f>
        <v>4550000</v>
      </c>
      <c r="AX11" s="73">
        <f>SUM($G11:T11)</f>
        <v>4900000</v>
      </c>
      <c r="AY11" s="73">
        <f>SUM($G11:U11)</f>
        <v>5250000</v>
      </c>
      <c r="AZ11" s="73">
        <f>SUM($G11:V11)</f>
        <v>5600000</v>
      </c>
      <c r="BA11" s="73">
        <f>SUM($G11:W11)</f>
        <v>5950000</v>
      </c>
      <c r="BB11" s="73">
        <f>SUM($G11:X11)</f>
        <v>6300000</v>
      </c>
      <c r="BC11" s="73">
        <f>SUM($G11:Y11)</f>
        <v>6650000</v>
      </c>
      <c r="BD11" s="73">
        <f>SUM($G11:Z11)</f>
        <v>7000000</v>
      </c>
      <c r="BE11" s="73">
        <f>SUM($G11:AA11)</f>
        <v>7350000</v>
      </c>
      <c r="BF11" s="73">
        <f>SUM($G11:AB11)</f>
        <v>7700000</v>
      </c>
      <c r="BG11" s="73">
        <f>SUM($G11:AC11)</f>
        <v>8050000</v>
      </c>
      <c r="BH11" s="73">
        <f>SUM($G11:AD11)</f>
        <v>8400000</v>
      </c>
      <c r="BI11" s="73">
        <f>SUM($G11:AE11)</f>
        <v>8750000</v>
      </c>
      <c r="BJ11" s="73">
        <f>SUM($G11:AF11)</f>
        <v>9100000</v>
      </c>
      <c r="BK11" s="73">
        <f>SUM($G11:AG11)</f>
        <v>9450000</v>
      </c>
      <c r="BL11" s="73">
        <f>SUM($G11:AH11)</f>
        <v>9800000</v>
      </c>
      <c r="BM11" s="73">
        <f>SUM($G11:AI11)</f>
        <v>10150000</v>
      </c>
      <c r="BN11" s="74">
        <f>SUM($G11:AJ11)</f>
        <v>10500000</v>
      </c>
      <c r="BO11" s="76">
        <f>IF(CU11=0,0,G11/(1+Vychodiská!$C$150)^'zmena cien tepla'!CU11)</f>
        <v>248738.46554554251</v>
      </c>
      <c r="BP11" s="73">
        <f>IF(CV11=0,0,H11/(1+Vychodiská!$C$150)^'zmena cien tepla'!CV11)</f>
        <v>236893.77671004052</v>
      </c>
      <c r="BQ11" s="73">
        <f>IF(CW11=0,0,I11/(1+Vychodiská!$C$150)^'zmena cien tepla'!CW11)</f>
        <v>225613.12067622904</v>
      </c>
      <c r="BR11" s="73">
        <f>IF(CX11=0,0,J11/(1+Vychodiská!$C$150)^'zmena cien tepla'!CX11)</f>
        <v>214869.63873926576</v>
      </c>
      <c r="BS11" s="73">
        <f>IF(CY11=0,0,K11/(1+Vychodiská!$C$150)^'zmena cien tepla'!CY11)</f>
        <v>204637.75118025308</v>
      </c>
      <c r="BT11" s="73">
        <f>IF(CZ11=0,0,L11/(1+Vychodiská!$C$150)^'zmena cien tepla'!CZ11)</f>
        <v>194893.09636214582</v>
      </c>
      <c r="BU11" s="73">
        <f>IF(DA11=0,0,M11/(1+Vychodiská!$C$150)^'zmena cien tepla'!DA11)</f>
        <v>185612.47272585315</v>
      </c>
      <c r="BV11" s="73">
        <f>IF(DB11=0,0,N11/(1+Vychodiská!$C$150)^'zmena cien tepla'!DB11)</f>
        <v>176773.78354843159</v>
      </c>
      <c r="BW11" s="73">
        <f>IF(DC11=0,0,O11/(1+Vychodiská!$C$150)^'zmena cien tepla'!DC11)</f>
        <v>168355.98433183957</v>
      </c>
      <c r="BX11" s="73">
        <f>IF(DD11=0,0,P11/(1+Vychodiská!$C$150)^'zmena cien tepla'!DD11)</f>
        <v>160339.03269699006</v>
      </c>
      <c r="BY11" s="73">
        <f>IF(DE11=0,0,Q11/(1+Vychodiská!$C$150)^'zmena cien tepla'!DE11)</f>
        <v>152703.84066380005</v>
      </c>
      <c r="BZ11" s="73">
        <f>IF(DF11=0,0,R11/(1+Vychodiská!$C$150)^'zmena cien tepla'!DF11)</f>
        <v>145432.22920361909</v>
      </c>
      <c r="CA11" s="73">
        <f>IF(DG11=0,0,S11/(1+Vychodiská!$C$150)^'zmena cien tepla'!DG11)</f>
        <v>138506.8849558277</v>
      </c>
      <c r="CB11" s="73">
        <f>IF(DH11=0,0,T11/(1+Vychodiská!$C$150)^'zmena cien tepla'!DH11)</f>
        <v>131911.31900555021</v>
      </c>
      <c r="CC11" s="73">
        <f>IF(DI11=0,0,U11/(1+Vychodiská!$C$150)^'zmena cien tepla'!DI11)</f>
        <v>125629.82762433354</v>
      </c>
      <c r="CD11" s="73">
        <f>IF(DJ11=0,0,V11/(1+Vychodiská!$C$150)^'zmena cien tepla'!DJ11)</f>
        <v>119647.45488031766</v>
      </c>
      <c r="CE11" s="73">
        <f>IF(DK11=0,0,W11/(1+Vychodiská!$C$150)^'zmena cien tepla'!DK11)</f>
        <v>113949.95702887393</v>
      </c>
      <c r="CF11" s="73">
        <f>IF(DL11=0,0,X11/(1+Vychodiská!$C$150)^'zmena cien tepla'!DL11)</f>
        <v>108523.76859892758</v>
      </c>
      <c r="CG11" s="73">
        <f>IF(DM11=0,0,Y11/(1+Vychodiská!$C$150)^'zmena cien tepla'!DM11)</f>
        <v>103355.97009421674</v>
      </c>
      <c r="CH11" s="73">
        <f>IF(DN11=0,0,Z11/(1+Vychodiská!$C$150)^'zmena cien tepla'!DN11)</f>
        <v>98434.257232587363</v>
      </c>
      <c r="CI11" s="73">
        <f>IF(DO11=0,0,AA11/(1+Vychodiská!$C$150)^'zmena cien tepla'!DO11)</f>
        <v>93746.911650083188</v>
      </c>
      <c r="CJ11" s="73">
        <f>IF(DP11=0,0,AB11/(1+Vychodiská!$C$150)^'zmena cien tepla'!DP11)</f>
        <v>89282.773000079251</v>
      </c>
      <c r="CK11" s="73">
        <f>IF(DQ11=0,0,AC11/(1+Vychodiská!$C$150)^'zmena cien tepla'!DQ11)</f>
        <v>85031.212381027843</v>
      </c>
      <c r="CL11" s="73">
        <f>IF(DR11=0,0,AD11/(1+Vychodiská!$C$150)^'zmena cien tepla'!DR11)</f>
        <v>80982.107029550345</v>
      </c>
      <c r="CM11" s="73">
        <f>IF(DS11=0,0,AE11/(1+Vychodiská!$C$150)^'zmena cien tepla'!DS11)</f>
        <v>77125.816218619351</v>
      </c>
      <c r="CN11" s="73">
        <f>IF(DT11=0,0,AF11/(1+Vychodiská!$C$150)^'zmena cien tepla'!DT11)</f>
        <v>73453.15830344701</v>
      </c>
      <c r="CO11" s="73">
        <f>IF(DU11=0,0,AG11/(1+Vychodiská!$C$150)^'zmena cien tepla'!DU11)</f>
        <v>69955.388860425723</v>
      </c>
      <c r="CP11" s="73">
        <f>IF(DV11=0,0,AH11/(1+Vychodiská!$C$150)^'zmena cien tepla'!DV11)</f>
        <v>66624.179867072118</v>
      </c>
      <c r="CQ11" s="73">
        <f>IF(DW11=0,0,AI11/(1+Vychodiská!$C$150)^'zmena cien tepla'!DW11)</f>
        <v>63451.599873402003</v>
      </c>
      <c r="CR11" s="74">
        <f>IF(DX11=0,0,AJ11/(1+Vychodiská!$C$150)^'zmena cien tepla'!DX11)</f>
        <v>60430.095117525729</v>
      </c>
      <c r="CS11" s="77">
        <f t="shared" si="7"/>
        <v>4014905.8741058768</v>
      </c>
      <c r="CT11" s="73"/>
      <c r="CU11" s="78">
        <f t="shared" si="2"/>
        <v>7</v>
      </c>
      <c r="CV11" s="78">
        <f t="shared" ref="CV11:DX11" si="14">IF(CU11=0,0,IF(CV$2&gt;$D11,0,CU11+1))</f>
        <v>8</v>
      </c>
      <c r="CW11" s="78">
        <f t="shared" si="14"/>
        <v>9</v>
      </c>
      <c r="CX11" s="78">
        <f t="shared" si="14"/>
        <v>10</v>
      </c>
      <c r="CY11" s="78">
        <f t="shared" si="14"/>
        <v>11</v>
      </c>
      <c r="CZ11" s="78">
        <f t="shared" si="14"/>
        <v>12</v>
      </c>
      <c r="DA11" s="78">
        <f t="shared" si="14"/>
        <v>13</v>
      </c>
      <c r="DB11" s="78">
        <f t="shared" si="14"/>
        <v>14</v>
      </c>
      <c r="DC11" s="78">
        <f t="shared" si="14"/>
        <v>15</v>
      </c>
      <c r="DD11" s="78">
        <f t="shared" si="14"/>
        <v>16</v>
      </c>
      <c r="DE11" s="78">
        <f t="shared" si="14"/>
        <v>17</v>
      </c>
      <c r="DF11" s="78">
        <f t="shared" si="14"/>
        <v>18</v>
      </c>
      <c r="DG11" s="78">
        <f t="shared" si="14"/>
        <v>19</v>
      </c>
      <c r="DH11" s="78">
        <f t="shared" si="14"/>
        <v>20</v>
      </c>
      <c r="DI11" s="78">
        <f t="shared" si="14"/>
        <v>21</v>
      </c>
      <c r="DJ11" s="78">
        <f t="shared" si="14"/>
        <v>22</v>
      </c>
      <c r="DK11" s="78">
        <f t="shared" si="14"/>
        <v>23</v>
      </c>
      <c r="DL11" s="78">
        <f t="shared" si="14"/>
        <v>24</v>
      </c>
      <c r="DM11" s="78">
        <f t="shared" si="14"/>
        <v>25</v>
      </c>
      <c r="DN11" s="78">
        <f t="shared" si="14"/>
        <v>26</v>
      </c>
      <c r="DO11" s="78">
        <f t="shared" si="14"/>
        <v>27</v>
      </c>
      <c r="DP11" s="78">
        <f t="shared" si="14"/>
        <v>28</v>
      </c>
      <c r="DQ11" s="78">
        <f t="shared" si="14"/>
        <v>29</v>
      </c>
      <c r="DR11" s="78">
        <f t="shared" si="14"/>
        <v>30</v>
      </c>
      <c r="DS11" s="78">
        <f t="shared" si="14"/>
        <v>31</v>
      </c>
      <c r="DT11" s="78">
        <f t="shared" si="14"/>
        <v>32</v>
      </c>
      <c r="DU11" s="78">
        <f t="shared" si="14"/>
        <v>33</v>
      </c>
      <c r="DV11" s="78">
        <f t="shared" si="14"/>
        <v>34</v>
      </c>
      <c r="DW11" s="78">
        <f t="shared" si="14"/>
        <v>35</v>
      </c>
      <c r="DX11" s="79">
        <f t="shared" si="14"/>
        <v>36</v>
      </c>
    </row>
    <row r="12" spans="1:128" s="80" customFormat="1" ht="31.05" customHeight="1" x14ac:dyDescent="0.3">
      <c r="A12" s="70">
        <v>17</v>
      </c>
      <c r="B12" s="71" t="str">
        <f>INDEX(Data!$B$3:$B$24,MATCH('zmena cien tepla'!A12,Data!$A$3:$A$24,0))</f>
        <v xml:space="preserve">Tepláreň Košice, a.s. </v>
      </c>
      <c r="C12" s="71" t="str">
        <f>INDEX(Data!$D$3:$D$24,MATCH('zmena cien tepla'!A12,Data!$A$3:$A$24,0))</f>
        <v>Ekologizácia kotla PK4n</v>
      </c>
      <c r="D12" s="72">
        <f>INDEX(Data!$M$3:$M$24,MATCH('zmena cien tepla'!A12,Data!$A$3:$A$24,0))</f>
        <v>40</v>
      </c>
      <c r="E12" s="72" t="str">
        <f>INDEX(Data!$J$3:$J$24,MATCH('zmena cien tepla'!A12,Data!$A$3:$A$24,0))</f>
        <v>2023-2024</v>
      </c>
      <c r="F12" s="74">
        <f>INDEX(Data!$Y$3:$Y$24,MATCH('zmena cien tepla'!A12,Data!$A$3:$A$24,0))</f>
        <v>-900000</v>
      </c>
      <c r="G12" s="73">
        <f t="shared" si="4"/>
        <v>900000</v>
      </c>
      <c r="H12" s="73">
        <f t="shared" si="0"/>
        <v>900000</v>
      </c>
      <c r="I12" s="73">
        <f t="shared" si="0"/>
        <v>900000</v>
      </c>
      <c r="J12" s="73">
        <f t="shared" si="0"/>
        <v>900000</v>
      </c>
      <c r="K12" s="73">
        <f t="shared" si="0"/>
        <v>900000</v>
      </c>
      <c r="L12" s="73">
        <f t="shared" si="0"/>
        <v>900000</v>
      </c>
      <c r="M12" s="73">
        <f t="shared" si="0"/>
        <v>900000</v>
      </c>
      <c r="N12" s="73">
        <f t="shared" si="0"/>
        <v>900000</v>
      </c>
      <c r="O12" s="73">
        <f t="shared" si="0"/>
        <v>900000</v>
      </c>
      <c r="P12" s="73">
        <f t="shared" si="0"/>
        <v>900000</v>
      </c>
      <c r="Q12" s="73">
        <f t="shared" si="0"/>
        <v>900000</v>
      </c>
      <c r="R12" s="73">
        <f t="shared" si="0"/>
        <v>900000</v>
      </c>
      <c r="S12" s="73">
        <f t="shared" si="0"/>
        <v>900000</v>
      </c>
      <c r="T12" s="73">
        <f t="shared" si="0"/>
        <v>900000</v>
      </c>
      <c r="U12" s="73">
        <f t="shared" si="0"/>
        <v>900000</v>
      </c>
      <c r="V12" s="73">
        <f t="shared" si="0"/>
        <v>900000</v>
      </c>
      <c r="W12" s="73">
        <f t="shared" si="0"/>
        <v>900000</v>
      </c>
      <c r="X12" s="73">
        <f t="shared" si="1"/>
        <v>900000</v>
      </c>
      <c r="Y12" s="73">
        <f t="shared" si="1"/>
        <v>900000</v>
      </c>
      <c r="Z12" s="73">
        <f t="shared" si="1"/>
        <v>900000</v>
      </c>
      <c r="AA12" s="73">
        <f t="shared" si="1"/>
        <v>900000</v>
      </c>
      <c r="AB12" s="73">
        <f t="shared" si="1"/>
        <v>900000</v>
      </c>
      <c r="AC12" s="73">
        <f t="shared" si="1"/>
        <v>900000</v>
      </c>
      <c r="AD12" s="73">
        <f t="shared" si="1"/>
        <v>900000</v>
      </c>
      <c r="AE12" s="73">
        <f t="shared" si="1"/>
        <v>900000</v>
      </c>
      <c r="AF12" s="73">
        <f t="shared" si="1"/>
        <v>900000</v>
      </c>
      <c r="AG12" s="73">
        <f t="shared" si="1"/>
        <v>900000</v>
      </c>
      <c r="AH12" s="73">
        <f t="shared" si="1"/>
        <v>900000</v>
      </c>
      <c r="AI12" s="73">
        <f t="shared" si="1"/>
        <v>900000</v>
      </c>
      <c r="AJ12" s="74">
        <f t="shared" si="1"/>
        <v>900000</v>
      </c>
      <c r="AK12" s="73">
        <f t="shared" si="5"/>
        <v>900000</v>
      </c>
      <c r="AL12" s="73">
        <f>SUM($G12:H12)</f>
        <v>1800000</v>
      </c>
      <c r="AM12" s="73">
        <f>SUM($G12:I12)</f>
        <v>2700000</v>
      </c>
      <c r="AN12" s="73">
        <f>SUM($G12:J12)</f>
        <v>3600000</v>
      </c>
      <c r="AO12" s="73">
        <f>SUM($G12:K12)</f>
        <v>4500000</v>
      </c>
      <c r="AP12" s="73">
        <f>SUM($G12:L12)</f>
        <v>5400000</v>
      </c>
      <c r="AQ12" s="73">
        <f>SUM($G12:M12)</f>
        <v>6300000</v>
      </c>
      <c r="AR12" s="73">
        <f>SUM($G12:N12)</f>
        <v>7200000</v>
      </c>
      <c r="AS12" s="73">
        <f>SUM($G12:O12)</f>
        <v>8100000</v>
      </c>
      <c r="AT12" s="73">
        <f>SUM($G12:P12)</f>
        <v>9000000</v>
      </c>
      <c r="AU12" s="73">
        <f>SUM($G12:Q12)</f>
        <v>9900000</v>
      </c>
      <c r="AV12" s="73">
        <f>SUM($G12:R12)</f>
        <v>10800000</v>
      </c>
      <c r="AW12" s="73">
        <f>SUM($G12:S12)</f>
        <v>11700000</v>
      </c>
      <c r="AX12" s="73">
        <f>SUM($G12:T12)</f>
        <v>12600000</v>
      </c>
      <c r="AY12" s="73">
        <f>SUM($G12:U12)</f>
        <v>13500000</v>
      </c>
      <c r="AZ12" s="73">
        <f>SUM($G12:V12)</f>
        <v>14400000</v>
      </c>
      <c r="BA12" s="73">
        <f>SUM($G12:W12)</f>
        <v>15300000</v>
      </c>
      <c r="BB12" s="73">
        <f>SUM($G12:X12)</f>
        <v>16200000</v>
      </c>
      <c r="BC12" s="73">
        <f>SUM($G12:Y12)</f>
        <v>17100000</v>
      </c>
      <c r="BD12" s="73">
        <f>SUM($G12:Z12)</f>
        <v>18000000</v>
      </c>
      <c r="BE12" s="73">
        <f>SUM($G12:AA12)</f>
        <v>18900000</v>
      </c>
      <c r="BF12" s="73">
        <f>SUM($G12:AB12)</f>
        <v>19800000</v>
      </c>
      <c r="BG12" s="73">
        <f>SUM($G12:AC12)</f>
        <v>20700000</v>
      </c>
      <c r="BH12" s="73">
        <f>SUM($G12:AD12)</f>
        <v>21600000</v>
      </c>
      <c r="BI12" s="73">
        <f>SUM($G12:AE12)</f>
        <v>22500000</v>
      </c>
      <c r="BJ12" s="73">
        <f>SUM($G12:AF12)</f>
        <v>23400000</v>
      </c>
      <c r="BK12" s="73">
        <f>SUM($G12:AG12)</f>
        <v>24300000</v>
      </c>
      <c r="BL12" s="73">
        <f>SUM($G12:AH12)</f>
        <v>25200000</v>
      </c>
      <c r="BM12" s="73">
        <f>SUM($G12:AI12)</f>
        <v>26100000</v>
      </c>
      <c r="BN12" s="74">
        <f>SUM($G12:AJ12)</f>
        <v>27000000</v>
      </c>
      <c r="BO12" s="76">
        <f>IF(CU12=0,0,G12/(1+Vychodiská!$C$150)^'zmena cien tepla'!CU12)</f>
        <v>777453.83867832844</v>
      </c>
      <c r="BP12" s="73">
        <f>IF(CV12=0,0,H12/(1+Vychodiská!$C$150)^'zmena cien tepla'!CV12)</f>
        <v>740432.22731269372</v>
      </c>
      <c r="BQ12" s="73">
        <f>IF(CW12=0,0,I12/(1+Vychodiská!$C$150)^'zmena cien tepla'!CW12)</f>
        <v>705173.54982161301</v>
      </c>
      <c r="BR12" s="73">
        <f>IF(CX12=0,0,J12/(1+Vychodiská!$C$150)^'zmena cien tepla'!CX12)</f>
        <v>671593.85697296495</v>
      </c>
      <c r="BS12" s="73">
        <f>IF(CY12=0,0,K12/(1+Vychodiská!$C$150)^'zmena cien tepla'!CY12)</f>
        <v>639613.19711710932</v>
      </c>
      <c r="BT12" s="73">
        <f>IF(CZ12=0,0,L12/(1+Vychodiská!$C$150)^'zmena cien tepla'!CZ12)</f>
        <v>609155.42582581844</v>
      </c>
      <c r="BU12" s="73">
        <f>IF(DA12=0,0,M12/(1+Vychodiská!$C$150)^'zmena cien tepla'!DA12)</f>
        <v>580148.02459601755</v>
      </c>
      <c r="BV12" s="73">
        <f>IF(DB12=0,0,N12/(1+Vychodiská!$C$150)^'zmena cien tepla'!DB12)</f>
        <v>552521.92818668333</v>
      </c>
      <c r="BW12" s="73">
        <f>IF(DC12=0,0,O12/(1+Vychodiská!$C$150)^'zmena cien tepla'!DC12)</f>
        <v>526211.36017779366</v>
      </c>
      <c r="BX12" s="73">
        <f>IF(DD12=0,0,P12/(1+Vychodiská!$C$150)^'zmena cien tepla'!DD12)</f>
        <v>501153.67635980353</v>
      </c>
      <c r="BY12" s="73">
        <f>IF(DE12=0,0,Q12/(1+Vychodiská!$C$150)^'zmena cien tepla'!DE12)</f>
        <v>477289.21558076522</v>
      </c>
      <c r="BZ12" s="73">
        <f>IF(DF12=0,0,R12/(1+Vychodiská!$C$150)^'zmena cien tepla'!DF12)</f>
        <v>454561.15769596695</v>
      </c>
      <c r="CA12" s="73">
        <f>IF(DG12=0,0,S12/(1+Vychodiská!$C$150)^'zmena cien tepla'!DG12)</f>
        <v>432915.38828187314</v>
      </c>
      <c r="CB12" s="73">
        <f>IF(DH12=0,0,T12/(1+Vychodiská!$C$150)^'zmena cien tepla'!DH12)</f>
        <v>412300.36979226017</v>
      </c>
      <c r="CC12" s="73">
        <f>IF(DI12=0,0,U12/(1+Vychodiská!$C$150)^'zmena cien tepla'!DI12)</f>
        <v>392667.01884977159</v>
      </c>
      <c r="CD12" s="73">
        <f>IF(DJ12=0,0,V12/(1+Vychodiská!$C$150)^'zmena cien tepla'!DJ12)</f>
        <v>373968.58938073483</v>
      </c>
      <c r="CE12" s="73">
        <f>IF(DK12=0,0,W12/(1+Vychodiská!$C$150)^'zmena cien tepla'!DK12)</f>
        <v>356160.56131498556</v>
      </c>
      <c r="CF12" s="73">
        <f>IF(DL12=0,0,X12/(1+Vychodiská!$C$150)^'zmena cien tepla'!DL12)</f>
        <v>339200.53458570054</v>
      </c>
      <c r="CG12" s="73">
        <f>IF(DM12=0,0,Y12/(1+Vychodiská!$C$150)^'zmena cien tepla'!DM12)</f>
        <v>323048.12817685766</v>
      </c>
      <c r="CH12" s="73">
        <f>IF(DN12=0,0,Z12/(1+Vychodiská!$C$150)^'zmena cien tepla'!DN12)</f>
        <v>307664.88397795969</v>
      </c>
      <c r="CI12" s="73">
        <f>IF(DO12=0,0,AA12/(1+Vychodiská!$C$150)^'zmena cien tepla'!DO12)</f>
        <v>293014.17521710444</v>
      </c>
      <c r="CJ12" s="73">
        <f>IF(DP12=0,0,AB12/(1+Vychodiská!$C$150)^'zmena cien tepla'!DP12)</f>
        <v>279061.11925438518</v>
      </c>
      <c r="CK12" s="73">
        <f>IF(DQ12=0,0,AC12/(1+Vychodiská!$C$150)^'zmena cien tepla'!DQ12)</f>
        <v>265772.49452798587</v>
      </c>
      <c r="CL12" s="73">
        <f>IF(DR12=0,0,AD12/(1+Vychodiská!$C$150)^'zmena cien tepla'!DR12)</f>
        <v>253116.66145522465</v>
      </c>
      <c r="CM12" s="73">
        <f>IF(DS12=0,0,AE12/(1+Vychodiská!$C$150)^'zmena cien tepla'!DS12)</f>
        <v>241063.48710021394</v>
      </c>
      <c r="CN12" s="73">
        <f>IF(DT12=0,0,AF12/(1+Vychodiská!$C$150)^'zmena cien tepla'!DT12)</f>
        <v>229584.2734287752</v>
      </c>
      <c r="CO12" s="73">
        <f>IF(DU12=0,0,AG12/(1+Vychodiská!$C$150)^'zmena cien tepla'!DU12)</f>
        <v>218651.68897978586</v>
      </c>
      <c r="CP12" s="73">
        <f>IF(DV12=0,0,AH12/(1+Vychodiská!$C$150)^'zmena cien tepla'!DV12)</f>
        <v>208239.70379027232</v>
      </c>
      <c r="CQ12" s="73">
        <f>IF(DW12=0,0,AI12/(1+Vychodiská!$C$150)^'zmena cien tepla'!DW12)</f>
        <v>198323.52741930689</v>
      </c>
      <c r="CR12" s="74">
        <f>IF(DX12=0,0,AJ12/(1+Vychodiská!$C$150)^'zmena cien tepla'!DX12)</f>
        <v>188879.54992314943</v>
      </c>
      <c r="CS12" s="77">
        <f t="shared" si="7"/>
        <v>12548939.613781907</v>
      </c>
      <c r="CT12" s="73"/>
      <c r="CU12" s="78">
        <f t="shared" si="2"/>
        <v>3</v>
      </c>
      <c r="CV12" s="78">
        <f t="shared" ref="CV12:DX12" si="15">IF(CU12=0,0,IF(CV$2&gt;$D12,0,CU12+1))</f>
        <v>4</v>
      </c>
      <c r="CW12" s="78">
        <f t="shared" si="15"/>
        <v>5</v>
      </c>
      <c r="CX12" s="78">
        <f t="shared" si="15"/>
        <v>6</v>
      </c>
      <c r="CY12" s="78">
        <f t="shared" si="15"/>
        <v>7</v>
      </c>
      <c r="CZ12" s="78">
        <f t="shared" si="15"/>
        <v>8</v>
      </c>
      <c r="DA12" s="78">
        <f t="shared" si="15"/>
        <v>9</v>
      </c>
      <c r="DB12" s="78">
        <f t="shared" si="15"/>
        <v>10</v>
      </c>
      <c r="DC12" s="78">
        <f t="shared" si="15"/>
        <v>11</v>
      </c>
      <c r="DD12" s="78">
        <f t="shared" si="15"/>
        <v>12</v>
      </c>
      <c r="DE12" s="78">
        <f t="shared" si="15"/>
        <v>13</v>
      </c>
      <c r="DF12" s="78">
        <f t="shared" si="15"/>
        <v>14</v>
      </c>
      <c r="DG12" s="78">
        <f t="shared" si="15"/>
        <v>15</v>
      </c>
      <c r="DH12" s="78">
        <f t="shared" si="15"/>
        <v>16</v>
      </c>
      <c r="DI12" s="78">
        <f t="shared" si="15"/>
        <v>17</v>
      </c>
      <c r="DJ12" s="78">
        <f t="shared" si="15"/>
        <v>18</v>
      </c>
      <c r="DK12" s="78">
        <f t="shared" si="15"/>
        <v>19</v>
      </c>
      <c r="DL12" s="78">
        <f t="shared" si="15"/>
        <v>20</v>
      </c>
      <c r="DM12" s="78">
        <f t="shared" si="15"/>
        <v>21</v>
      </c>
      <c r="DN12" s="78">
        <f t="shared" si="15"/>
        <v>22</v>
      </c>
      <c r="DO12" s="78">
        <f t="shared" si="15"/>
        <v>23</v>
      </c>
      <c r="DP12" s="78">
        <f t="shared" si="15"/>
        <v>24</v>
      </c>
      <c r="DQ12" s="78">
        <f t="shared" si="15"/>
        <v>25</v>
      </c>
      <c r="DR12" s="78">
        <f t="shared" si="15"/>
        <v>26</v>
      </c>
      <c r="DS12" s="78">
        <f t="shared" si="15"/>
        <v>27</v>
      </c>
      <c r="DT12" s="78">
        <f t="shared" si="15"/>
        <v>28</v>
      </c>
      <c r="DU12" s="78">
        <f t="shared" si="15"/>
        <v>29</v>
      </c>
      <c r="DV12" s="78">
        <f t="shared" si="15"/>
        <v>30</v>
      </c>
      <c r="DW12" s="78">
        <f t="shared" si="15"/>
        <v>31</v>
      </c>
      <c r="DX12" s="79">
        <f t="shared" si="15"/>
        <v>32</v>
      </c>
    </row>
    <row r="13" spans="1:128" s="80" customFormat="1" ht="31.05" customHeight="1" x14ac:dyDescent="0.3">
      <c r="A13" s="70">
        <v>18</v>
      </c>
      <c r="B13" s="71" t="str">
        <f>INDEX(Data!$B$3:$B$24,MATCH('zmena cien tepla'!A13,Data!$A$3:$A$24,0))</f>
        <v xml:space="preserve">Tepláreň Košice, a.s. </v>
      </c>
      <c r="C13" s="71" t="str">
        <f>INDEX(Data!$D$3:$D$24,MATCH('zmena cien tepla'!A13,Data!$A$3:$A$24,0))</f>
        <v>Rozvoj SCZT - akumulácia el. energie</v>
      </c>
      <c r="D13" s="72">
        <f>INDEX(Data!$M$3:$M$24,MATCH('zmena cien tepla'!A13,Data!$A$3:$A$24,0))</f>
        <v>15</v>
      </c>
      <c r="E13" s="72" t="str">
        <f>INDEX(Data!$J$3:$J$24,MATCH('zmena cien tepla'!A13,Data!$A$3:$A$24,0))</f>
        <v>2022-2023</v>
      </c>
      <c r="F13" s="74">
        <f>INDEX(Data!$Y$3:$Y$24,MATCH('zmena cien tepla'!A13,Data!$A$3:$A$24,0))</f>
        <v>-50000</v>
      </c>
      <c r="G13" s="73">
        <f t="shared" si="4"/>
        <v>50000</v>
      </c>
      <c r="H13" s="73">
        <f t="shared" si="0"/>
        <v>50000</v>
      </c>
      <c r="I13" s="73">
        <f t="shared" si="0"/>
        <v>50000</v>
      </c>
      <c r="J13" s="73">
        <f t="shared" si="0"/>
        <v>50000</v>
      </c>
      <c r="K13" s="73">
        <f t="shared" si="0"/>
        <v>50000</v>
      </c>
      <c r="L13" s="73">
        <f t="shared" si="0"/>
        <v>50000</v>
      </c>
      <c r="M13" s="73">
        <f t="shared" si="0"/>
        <v>50000</v>
      </c>
      <c r="N13" s="73">
        <f t="shared" si="0"/>
        <v>50000</v>
      </c>
      <c r="O13" s="73">
        <f t="shared" si="0"/>
        <v>50000</v>
      </c>
      <c r="P13" s="73">
        <f t="shared" si="0"/>
        <v>50000</v>
      </c>
      <c r="Q13" s="73">
        <f t="shared" si="0"/>
        <v>50000</v>
      </c>
      <c r="R13" s="73">
        <f t="shared" si="0"/>
        <v>50000</v>
      </c>
      <c r="S13" s="73">
        <f t="shared" si="0"/>
        <v>50000</v>
      </c>
      <c r="T13" s="73">
        <f t="shared" si="0"/>
        <v>50000</v>
      </c>
      <c r="U13" s="73">
        <f t="shared" si="0"/>
        <v>50000</v>
      </c>
      <c r="V13" s="73">
        <f t="shared" si="0"/>
        <v>50000</v>
      </c>
      <c r="W13" s="73">
        <f t="shared" si="0"/>
        <v>50000</v>
      </c>
      <c r="X13" s="73">
        <f t="shared" si="1"/>
        <v>50000</v>
      </c>
      <c r="Y13" s="73">
        <f t="shared" si="1"/>
        <v>50000</v>
      </c>
      <c r="Z13" s="73">
        <f t="shared" si="1"/>
        <v>50000</v>
      </c>
      <c r="AA13" s="73">
        <f t="shared" si="1"/>
        <v>50000</v>
      </c>
      <c r="AB13" s="73">
        <f t="shared" si="1"/>
        <v>50000</v>
      </c>
      <c r="AC13" s="73">
        <f t="shared" si="1"/>
        <v>50000</v>
      </c>
      <c r="AD13" s="73">
        <f t="shared" si="1"/>
        <v>50000</v>
      </c>
      <c r="AE13" s="73">
        <f t="shared" si="1"/>
        <v>50000</v>
      </c>
      <c r="AF13" s="73">
        <f t="shared" si="1"/>
        <v>50000</v>
      </c>
      <c r="AG13" s="73">
        <f t="shared" si="1"/>
        <v>50000</v>
      </c>
      <c r="AH13" s="73">
        <f t="shared" si="1"/>
        <v>50000</v>
      </c>
      <c r="AI13" s="73">
        <f t="shared" si="1"/>
        <v>50000</v>
      </c>
      <c r="AJ13" s="74">
        <f t="shared" si="1"/>
        <v>50000</v>
      </c>
      <c r="AK13" s="73">
        <f t="shared" si="5"/>
        <v>50000</v>
      </c>
      <c r="AL13" s="73">
        <f>SUM($G13:H13)</f>
        <v>100000</v>
      </c>
      <c r="AM13" s="73">
        <f>SUM($G13:I13)</f>
        <v>150000</v>
      </c>
      <c r="AN13" s="73">
        <f>SUM($G13:J13)</f>
        <v>200000</v>
      </c>
      <c r="AO13" s="73">
        <f>SUM($G13:K13)</f>
        <v>250000</v>
      </c>
      <c r="AP13" s="73">
        <f>SUM($G13:L13)</f>
        <v>300000</v>
      </c>
      <c r="AQ13" s="73">
        <f>SUM($G13:M13)</f>
        <v>350000</v>
      </c>
      <c r="AR13" s="73">
        <f>SUM($G13:N13)</f>
        <v>400000</v>
      </c>
      <c r="AS13" s="73">
        <f>SUM($G13:O13)</f>
        <v>450000</v>
      </c>
      <c r="AT13" s="73">
        <f>SUM($G13:P13)</f>
        <v>500000</v>
      </c>
      <c r="AU13" s="73">
        <f>SUM($G13:Q13)</f>
        <v>550000</v>
      </c>
      <c r="AV13" s="73">
        <f>SUM($G13:R13)</f>
        <v>600000</v>
      </c>
      <c r="AW13" s="73">
        <f>SUM($G13:S13)</f>
        <v>650000</v>
      </c>
      <c r="AX13" s="73">
        <f>SUM($G13:T13)</f>
        <v>700000</v>
      </c>
      <c r="AY13" s="73">
        <f>SUM($G13:U13)</f>
        <v>750000</v>
      </c>
      <c r="AZ13" s="73">
        <f>SUM($G13:V13)</f>
        <v>800000</v>
      </c>
      <c r="BA13" s="73">
        <f>SUM($G13:W13)</f>
        <v>850000</v>
      </c>
      <c r="BB13" s="73">
        <f>SUM($G13:X13)</f>
        <v>900000</v>
      </c>
      <c r="BC13" s="73">
        <f>SUM($G13:Y13)</f>
        <v>950000</v>
      </c>
      <c r="BD13" s="73">
        <f>SUM($G13:Z13)</f>
        <v>1000000</v>
      </c>
      <c r="BE13" s="73">
        <f>SUM($G13:AA13)</f>
        <v>1050000</v>
      </c>
      <c r="BF13" s="73">
        <f>SUM($G13:AB13)</f>
        <v>1100000</v>
      </c>
      <c r="BG13" s="73">
        <f>SUM($G13:AC13)</f>
        <v>1150000</v>
      </c>
      <c r="BH13" s="73">
        <f>SUM($G13:AD13)</f>
        <v>1200000</v>
      </c>
      <c r="BI13" s="73">
        <f>SUM($G13:AE13)</f>
        <v>1250000</v>
      </c>
      <c r="BJ13" s="73">
        <f>SUM($G13:AF13)</f>
        <v>1300000</v>
      </c>
      <c r="BK13" s="73">
        <f>SUM($G13:AG13)</f>
        <v>1350000</v>
      </c>
      <c r="BL13" s="73">
        <f>SUM($G13:AH13)</f>
        <v>1400000</v>
      </c>
      <c r="BM13" s="73">
        <f>SUM($G13:AI13)</f>
        <v>1450000</v>
      </c>
      <c r="BN13" s="74">
        <f>SUM($G13:AJ13)</f>
        <v>1500000</v>
      </c>
      <c r="BO13" s="76">
        <f>IF(CU13=0,0,G13/(1+Vychodiská!$C$150)^'zmena cien tepla'!CU13)</f>
        <v>43191.879926573798</v>
      </c>
      <c r="BP13" s="73">
        <f>IF(CV13=0,0,H13/(1+Vychodiská!$C$150)^'zmena cien tepla'!CV13)</f>
        <v>41135.123739594099</v>
      </c>
      <c r="BQ13" s="73">
        <f>IF(CW13=0,0,I13/(1+Vychodiská!$C$150)^'zmena cien tepla'!CW13)</f>
        <v>39176.308323422949</v>
      </c>
      <c r="BR13" s="73">
        <f>IF(CX13=0,0,J13/(1+Vychodiská!$C$150)^'zmena cien tepla'!CX13)</f>
        <v>37310.769831831385</v>
      </c>
      <c r="BS13" s="73">
        <f>IF(CY13=0,0,K13/(1+Vychodiská!$C$150)^'zmena cien tepla'!CY13)</f>
        <v>35534.066506506075</v>
      </c>
      <c r="BT13" s="73">
        <f>IF(CZ13=0,0,L13/(1+Vychodiská!$C$150)^'zmena cien tepla'!CZ13)</f>
        <v>33841.968101434359</v>
      </c>
      <c r="BU13" s="73">
        <f>IF(DA13=0,0,M13/(1+Vychodiská!$C$150)^'zmena cien tepla'!DA13)</f>
        <v>32230.445810889865</v>
      </c>
      <c r="BV13" s="73">
        <f>IF(DB13=0,0,N13/(1+Vychodiská!$C$150)^'zmena cien tepla'!DB13)</f>
        <v>30695.662677037966</v>
      </c>
      <c r="BW13" s="73">
        <f>IF(DC13=0,0,O13/(1+Vychodiská!$C$150)^'zmena cien tepla'!DC13)</f>
        <v>29233.964454321871</v>
      </c>
      <c r="BX13" s="73">
        <f>IF(DD13=0,0,P13/(1+Vychodiská!$C$150)^'zmena cien tepla'!DD13)</f>
        <v>27841.870908877976</v>
      </c>
      <c r="BY13" s="73">
        <f>IF(DE13=0,0,Q13/(1+Vychodiská!$C$150)^'zmena cien tepla'!DE13)</f>
        <v>26516.067532264733</v>
      </c>
      <c r="BZ13" s="73">
        <f>IF(DF13=0,0,R13/(1+Vychodiská!$C$150)^'zmena cien tepla'!DF13)</f>
        <v>25253.397649775943</v>
      </c>
      <c r="CA13" s="73">
        <f>IF(DG13=0,0,S13/(1+Vychodiská!$C$150)^'zmena cien tepla'!DG13)</f>
        <v>24050.854904548509</v>
      </c>
      <c r="CB13" s="73">
        <f>IF(DH13=0,0,T13/(1+Vychodiská!$C$150)^'zmena cien tepla'!DH13)</f>
        <v>22905.576099570011</v>
      </c>
      <c r="CC13" s="73">
        <f>IF(DI13=0,0,U13/(1+Vychodiská!$C$150)^'zmena cien tepla'!DI13)</f>
        <v>21814.834380542863</v>
      </c>
      <c r="CD13" s="73">
        <f>IF(DJ13=0,0,V13/(1+Vychodiská!$C$150)^'zmena cien tepla'!DJ13)</f>
        <v>0</v>
      </c>
      <c r="CE13" s="73">
        <f>IF(DK13=0,0,W13/(1+Vychodiská!$C$150)^'zmena cien tepla'!DK13)</f>
        <v>0</v>
      </c>
      <c r="CF13" s="73">
        <f>IF(DL13=0,0,X13/(1+Vychodiská!$C$150)^'zmena cien tepla'!DL13)</f>
        <v>0</v>
      </c>
      <c r="CG13" s="73">
        <f>IF(DM13=0,0,Y13/(1+Vychodiská!$C$150)^'zmena cien tepla'!DM13)</f>
        <v>0</v>
      </c>
      <c r="CH13" s="73">
        <f>IF(DN13=0,0,Z13/(1+Vychodiská!$C$150)^'zmena cien tepla'!DN13)</f>
        <v>0</v>
      </c>
      <c r="CI13" s="73">
        <f>IF(DO13=0,0,AA13/(1+Vychodiská!$C$150)^'zmena cien tepla'!DO13)</f>
        <v>0</v>
      </c>
      <c r="CJ13" s="73">
        <f>IF(DP13=0,0,AB13/(1+Vychodiská!$C$150)^'zmena cien tepla'!DP13)</f>
        <v>0</v>
      </c>
      <c r="CK13" s="73">
        <f>IF(DQ13=0,0,AC13/(1+Vychodiská!$C$150)^'zmena cien tepla'!DQ13)</f>
        <v>0</v>
      </c>
      <c r="CL13" s="73">
        <f>IF(DR13=0,0,AD13/(1+Vychodiská!$C$150)^'zmena cien tepla'!DR13)</f>
        <v>0</v>
      </c>
      <c r="CM13" s="73">
        <f>IF(DS13=0,0,AE13/(1+Vychodiská!$C$150)^'zmena cien tepla'!DS13)</f>
        <v>0</v>
      </c>
      <c r="CN13" s="73">
        <f>IF(DT13=0,0,AF13/(1+Vychodiská!$C$150)^'zmena cien tepla'!DT13)</f>
        <v>0</v>
      </c>
      <c r="CO13" s="73">
        <f>IF(DU13=0,0,AG13/(1+Vychodiská!$C$150)^'zmena cien tepla'!DU13)</f>
        <v>0</v>
      </c>
      <c r="CP13" s="73">
        <f>IF(DV13=0,0,AH13/(1+Vychodiská!$C$150)^'zmena cien tepla'!DV13)</f>
        <v>0</v>
      </c>
      <c r="CQ13" s="73">
        <f>IF(DW13=0,0,AI13/(1+Vychodiská!$C$150)^'zmena cien tepla'!DW13)</f>
        <v>0</v>
      </c>
      <c r="CR13" s="74">
        <f>IF(DX13=0,0,AJ13/(1+Vychodiská!$C$150)^'zmena cien tepla'!DX13)</f>
        <v>0</v>
      </c>
      <c r="CS13" s="77">
        <f t="shared" si="7"/>
        <v>470732.79084719246</v>
      </c>
      <c r="CT13" s="73"/>
      <c r="CU13" s="78">
        <f t="shared" si="2"/>
        <v>3</v>
      </c>
      <c r="CV13" s="78">
        <f t="shared" ref="CV13:DX13" si="16">IF(CU13=0,0,IF(CV$2&gt;$D13,0,CU13+1))</f>
        <v>4</v>
      </c>
      <c r="CW13" s="78">
        <f t="shared" si="16"/>
        <v>5</v>
      </c>
      <c r="CX13" s="78">
        <f t="shared" si="16"/>
        <v>6</v>
      </c>
      <c r="CY13" s="78">
        <f t="shared" si="16"/>
        <v>7</v>
      </c>
      <c r="CZ13" s="78">
        <f t="shared" si="16"/>
        <v>8</v>
      </c>
      <c r="DA13" s="78">
        <f t="shared" si="16"/>
        <v>9</v>
      </c>
      <c r="DB13" s="78">
        <f t="shared" si="16"/>
        <v>10</v>
      </c>
      <c r="DC13" s="78">
        <f t="shared" si="16"/>
        <v>11</v>
      </c>
      <c r="DD13" s="78">
        <f t="shared" si="16"/>
        <v>12</v>
      </c>
      <c r="DE13" s="78">
        <f t="shared" si="16"/>
        <v>13</v>
      </c>
      <c r="DF13" s="78">
        <f t="shared" si="16"/>
        <v>14</v>
      </c>
      <c r="DG13" s="78">
        <f t="shared" si="16"/>
        <v>15</v>
      </c>
      <c r="DH13" s="78">
        <f t="shared" si="16"/>
        <v>16</v>
      </c>
      <c r="DI13" s="78">
        <f t="shared" si="16"/>
        <v>17</v>
      </c>
      <c r="DJ13" s="78">
        <f t="shared" si="16"/>
        <v>0</v>
      </c>
      <c r="DK13" s="78">
        <f t="shared" si="16"/>
        <v>0</v>
      </c>
      <c r="DL13" s="78">
        <f t="shared" si="16"/>
        <v>0</v>
      </c>
      <c r="DM13" s="78">
        <f t="shared" si="16"/>
        <v>0</v>
      </c>
      <c r="DN13" s="78">
        <f t="shared" si="16"/>
        <v>0</v>
      </c>
      <c r="DO13" s="78">
        <f t="shared" si="16"/>
        <v>0</v>
      </c>
      <c r="DP13" s="78">
        <f t="shared" si="16"/>
        <v>0</v>
      </c>
      <c r="DQ13" s="78">
        <f t="shared" si="16"/>
        <v>0</v>
      </c>
      <c r="DR13" s="78">
        <f t="shared" si="16"/>
        <v>0</v>
      </c>
      <c r="DS13" s="78">
        <f t="shared" si="16"/>
        <v>0</v>
      </c>
      <c r="DT13" s="78">
        <f t="shared" si="16"/>
        <v>0</v>
      </c>
      <c r="DU13" s="78">
        <f t="shared" si="16"/>
        <v>0</v>
      </c>
      <c r="DV13" s="78">
        <f t="shared" si="16"/>
        <v>0</v>
      </c>
      <c r="DW13" s="78">
        <f t="shared" si="16"/>
        <v>0</v>
      </c>
      <c r="DX13" s="79">
        <f t="shared" si="16"/>
        <v>0</v>
      </c>
    </row>
    <row r="14" spans="1:128" s="80" customFormat="1" ht="31.05" customHeight="1" x14ac:dyDescent="0.3">
      <c r="A14" s="70">
        <v>19</v>
      </c>
      <c r="B14" s="71" t="str">
        <f>INDEX(Data!$B$3:$B$24,MATCH('zmena cien tepla'!A14,Data!$A$3:$A$24,0))</f>
        <v>Tepláreň Košice, a.s. .</v>
      </c>
      <c r="C14" s="71" t="str">
        <f>INDEX(Data!$D$3:$D$24,MATCH('zmena cien tepla'!A14,Data!$A$3:$A$24,0))</f>
        <v>Rozvoj SCZT - akumulácia tepla</v>
      </c>
      <c r="D14" s="72">
        <f>INDEX(Data!$M$3:$M$24,MATCH('zmena cien tepla'!A14,Data!$A$3:$A$24,0))</f>
        <v>30</v>
      </c>
      <c r="E14" s="72" t="str">
        <f>INDEX(Data!$J$3:$J$24,MATCH('zmena cien tepla'!A14,Data!$A$3:$A$24,0))</f>
        <v>2022-2023</v>
      </c>
      <c r="F14" s="74">
        <f>INDEX(Data!$Y$3:$Y$24,MATCH('zmena cien tepla'!A14,Data!$A$3:$A$24,0))</f>
        <v>-500000</v>
      </c>
      <c r="G14" s="73">
        <f t="shared" si="4"/>
        <v>500000</v>
      </c>
      <c r="H14" s="73">
        <f t="shared" si="0"/>
        <v>500000</v>
      </c>
      <c r="I14" s="73">
        <f t="shared" si="0"/>
        <v>500000</v>
      </c>
      <c r="J14" s="73">
        <f t="shared" si="0"/>
        <v>500000</v>
      </c>
      <c r="K14" s="73">
        <f t="shared" si="0"/>
        <v>500000</v>
      </c>
      <c r="L14" s="73">
        <f t="shared" si="0"/>
        <v>500000</v>
      </c>
      <c r="M14" s="73">
        <f t="shared" si="0"/>
        <v>500000</v>
      </c>
      <c r="N14" s="73">
        <f t="shared" si="0"/>
        <v>500000</v>
      </c>
      <c r="O14" s="73">
        <f t="shared" si="0"/>
        <v>500000</v>
      </c>
      <c r="P14" s="73">
        <f t="shared" si="0"/>
        <v>500000</v>
      </c>
      <c r="Q14" s="73">
        <f t="shared" si="0"/>
        <v>500000</v>
      </c>
      <c r="R14" s="73">
        <f t="shared" si="0"/>
        <v>500000</v>
      </c>
      <c r="S14" s="73">
        <f t="shared" si="0"/>
        <v>500000</v>
      </c>
      <c r="T14" s="73">
        <f t="shared" si="0"/>
        <v>500000</v>
      </c>
      <c r="U14" s="73">
        <f t="shared" si="0"/>
        <v>500000</v>
      </c>
      <c r="V14" s="73">
        <f t="shared" si="0"/>
        <v>500000</v>
      </c>
      <c r="W14" s="73">
        <f t="shared" si="0"/>
        <v>500000</v>
      </c>
      <c r="X14" s="73">
        <f t="shared" si="1"/>
        <v>500000</v>
      </c>
      <c r="Y14" s="73">
        <f t="shared" si="1"/>
        <v>500000</v>
      </c>
      <c r="Z14" s="73">
        <f t="shared" si="1"/>
        <v>500000</v>
      </c>
      <c r="AA14" s="73">
        <f t="shared" si="1"/>
        <v>500000</v>
      </c>
      <c r="AB14" s="73">
        <f t="shared" si="1"/>
        <v>500000</v>
      </c>
      <c r="AC14" s="73">
        <f t="shared" si="1"/>
        <v>500000</v>
      </c>
      <c r="AD14" s="73">
        <f t="shared" si="1"/>
        <v>500000</v>
      </c>
      <c r="AE14" s="73">
        <f t="shared" si="1"/>
        <v>500000</v>
      </c>
      <c r="AF14" s="73">
        <f t="shared" si="1"/>
        <v>500000</v>
      </c>
      <c r="AG14" s="73">
        <f t="shared" si="1"/>
        <v>500000</v>
      </c>
      <c r="AH14" s="73">
        <f t="shared" si="1"/>
        <v>500000</v>
      </c>
      <c r="AI14" s="73">
        <f t="shared" si="1"/>
        <v>500000</v>
      </c>
      <c r="AJ14" s="74">
        <f t="shared" si="1"/>
        <v>500000</v>
      </c>
      <c r="AK14" s="73">
        <f t="shared" si="5"/>
        <v>500000</v>
      </c>
      <c r="AL14" s="73">
        <f>SUM($G14:H14)</f>
        <v>1000000</v>
      </c>
      <c r="AM14" s="73">
        <f>SUM($G14:I14)</f>
        <v>1500000</v>
      </c>
      <c r="AN14" s="73">
        <f>SUM($G14:J14)</f>
        <v>2000000</v>
      </c>
      <c r="AO14" s="73">
        <f>SUM($G14:K14)</f>
        <v>2500000</v>
      </c>
      <c r="AP14" s="73">
        <f>SUM($G14:L14)</f>
        <v>3000000</v>
      </c>
      <c r="AQ14" s="73">
        <f>SUM($G14:M14)</f>
        <v>3500000</v>
      </c>
      <c r="AR14" s="73">
        <f>SUM($G14:N14)</f>
        <v>4000000</v>
      </c>
      <c r="AS14" s="73">
        <f>SUM($G14:O14)</f>
        <v>4500000</v>
      </c>
      <c r="AT14" s="73">
        <f>SUM($G14:P14)</f>
        <v>5000000</v>
      </c>
      <c r="AU14" s="73">
        <f>SUM($G14:Q14)</f>
        <v>5500000</v>
      </c>
      <c r="AV14" s="73">
        <f>SUM($G14:R14)</f>
        <v>6000000</v>
      </c>
      <c r="AW14" s="73">
        <f>SUM($G14:S14)</f>
        <v>6500000</v>
      </c>
      <c r="AX14" s="73">
        <f>SUM($G14:T14)</f>
        <v>7000000</v>
      </c>
      <c r="AY14" s="73">
        <f>SUM($G14:U14)</f>
        <v>7500000</v>
      </c>
      <c r="AZ14" s="73">
        <f>SUM($G14:V14)</f>
        <v>8000000</v>
      </c>
      <c r="BA14" s="73">
        <f>SUM($G14:W14)</f>
        <v>8500000</v>
      </c>
      <c r="BB14" s="73">
        <f>SUM($G14:X14)</f>
        <v>9000000</v>
      </c>
      <c r="BC14" s="73">
        <f>SUM($G14:Y14)</f>
        <v>9500000</v>
      </c>
      <c r="BD14" s="73">
        <f>SUM($G14:Z14)</f>
        <v>10000000</v>
      </c>
      <c r="BE14" s="73">
        <f>SUM($G14:AA14)</f>
        <v>10500000</v>
      </c>
      <c r="BF14" s="73">
        <f>SUM($G14:AB14)</f>
        <v>11000000</v>
      </c>
      <c r="BG14" s="73">
        <f>SUM($G14:AC14)</f>
        <v>11500000</v>
      </c>
      <c r="BH14" s="73">
        <f>SUM($G14:AD14)</f>
        <v>12000000</v>
      </c>
      <c r="BI14" s="73">
        <f>SUM($G14:AE14)</f>
        <v>12500000</v>
      </c>
      <c r="BJ14" s="73">
        <f>SUM($G14:AF14)</f>
        <v>13000000</v>
      </c>
      <c r="BK14" s="73">
        <f>SUM($G14:AG14)</f>
        <v>13500000</v>
      </c>
      <c r="BL14" s="73">
        <f>SUM($G14:AH14)</f>
        <v>14000000</v>
      </c>
      <c r="BM14" s="73">
        <f>SUM($G14:AI14)</f>
        <v>14500000</v>
      </c>
      <c r="BN14" s="74">
        <f>SUM($G14:AJ14)</f>
        <v>15000000</v>
      </c>
      <c r="BO14" s="76">
        <f>IF(CU14=0,0,G14/(1+Vychodiská!$C$150)^'zmena cien tepla'!CU14)</f>
        <v>431918.79926573799</v>
      </c>
      <c r="BP14" s="73">
        <f>IF(CV14=0,0,H14/(1+Vychodiská!$C$150)^'zmena cien tepla'!CV14)</f>
        <v>411351.23739594099</v>
      </c>
      <c r="BQ14" s="73">
        <f>IF(CW14=0,0,I14/(1+Vychodiská!$C$150)^'zmena cien tepla'!CW14)</f>
        <v>391763.08323422947</v>
      </c>
      <c r="BR14" s="73">
        <f>IF(CX14=0,0,J14/(1+Vychodiská!$C$150)^'zmena cien tepla'!CX14)</f>
        <v>373107.69831831381</v>
      </c>
      <c r="BS14" s="73">
        <f>IF(CY14=0,0,K14/(1+Vychodiská!$C$150)^'zmena cien tepla'!CY14)</f>
        <v>355340.66506506072</v>
      </c>
      <c r="BT14" s="73">
        <f>IF(CZ14=0,0,L14/(1+Vychodiská!$C$150)^'zmena cien tepla'!CZ14)</f>
        <v>338419.68101434357</v>
      </c>
      <c r="BU14" s="73">
        <f>IF(DA14=0,0,M14/(1+Vychodiská!$C$150)^'zmena cien tepla'!DA14)</f>
        <v>322304.45810889866</v>
      </c>
      <c r="BV14" s="73">
        <f>IF(DB14=0,0,N14/(1+Vychodiská!$C$150)^'zmena cien tepla'!DB14)</f>
        <v>306956.62677037966</v>
      </c>
      <c r="BW14" s="73">
        <f>IF(DC14=0,0,O14/(1+Vychodiská!$C$150)^'zmena cien tepla'!DC14)</f>
        <v>292339.64454321872</v>
      </c>
      <c r="BX14" s="73">
        <f>IF(DD14=0,0,P14/(1+Vychodiská!$C$150)^'zmena cien tepla'!DD14)</f>
        <v>278418.70908877975</v>
      </c>
      <c r="BY14" s="73">
        <f>IF(DE14=0,0,Q14/(1+Vychodiská!$C$150)^'zmena cien tepla'!DE14)</f>
        <v>265160.67532264732</v>
      </c>
      <c r="BZ14" s="73">
        <f>IF(DF14=0,0,R14/(1+Vychodiská!$C$150)^'zmena cien tepla'!DF14)</f>
        <v>252533.97649775943</v>
      </c>
      <c r="CA14" s="73">
        <f>IF(DG14=0,0,S14/(1+Vychodiská!$C$150)^'zmena cien tepla'!DG14)</f>
        <v>240508.5490454851</v>
      </c>
      <c r="CB14" s="73">
        <f>IF(DH14=0,0,T14/(1+Vychodiská!$C$150)^'zmena cien tepla'!DH14)</f>
        <v>229055.76099570011</v>
      </c>
      <c r="CC14" s="73">
        <f>IF(DI14=0,0,U14/(1+Vychodiská!$C$150)^'zmena cien tepla'!DI14)</f>
        <v>218148.34380542865</v>
      </c>
      <c r="CD14" s="73">
        <f>IF(DJ14=0,0,V14/(1+Vychodiská!$C$150)^'zmena cien tepla'!DJ14)</f>
        <v>207760.32743374156</v>
      </c>
      <c r="CE14" s="73">
        <f>IF(DK14=0,0,W14/(1+Vychodiská!$C$150)^'zmena cien tepla'!DK14)</f>
        <v>197866.97850832529</v>
      </c>
      <c r="CF14" s="73">
        <f>IF(DL14=0,0,X14/(1+Vychodiská!$C$150)^'zmena cien tepla'!DL14)</f>
        <v>188444.74143650031</v>
      </c>
      <c r="CG14" s="73">
        <f>IF(DM14=0,0,Y14/(1+Vychodiská!$C$150)^'zmena cien tepla'!DM14)</f>
        <v>179471.18232047648</v>
      </c>
      <c r="CH14" s="73">
        <f>IF(DN14=0,0,Z14/(1+Vychodiská!$C$150)^'zmena cien tepla'!DN14)</f>
        <v>170924.93554331094</v>
      </c>
      <c r="CI14" s="73">
        <f>IF(DO14=0,0,AA14/(1+Vychodiská!$C$150)^'zmena cien tepla'!DO14)</f>
        <v>162785.65289839133</v>
      </c>
      <c r="CJ14" s="73">
        <f>IF(DP14=0,0,AB14/(1+Vychodiská!$C$150)^'zmena cien tepla'!DP14)</f>
        <v>155033.9551413251</v>
      </c>
      <c r="CK14" s="73">
        <f>IF(DQ14=0,0,AC14/(1+Vychodiská!$C$150)^'zmena cien tepla'!DQ14)</f>
        <v>147651.38584888104</v>
      </c>
      <c r="CL14" s="73">
        <f>IF(DR14=0,0,AD14/(1+Vychodiská!$C$150)^'zmena cien tepla'!DR14)</f>
        <v>140620.3674751248</v>
      </c>
      <c r="CM14" s="73">
        <f>IF(DS14=0,0,AE14/(1+Vychodiská!$C$150)^'zmena cien tepla'!DS14)</f>
        <v>133924.15950011884</v>
      </c>
      <c r="CN14" s="73">
        <f>IF(DT14=0,0,AF14/(1+Vychodiská!$C$150)^'zmena cien tepla'!DT14)</f>
        <v>127546.81857154178</v>
      </c>
      <c r="CO14" s="73">
        <f>IF(DU14=0,0,AG14/(1+Vychodiská!$C$150)^'zmena cien tepla'!DU14)</f>
        <v>121473.16054432548</v>
      </c>
      <c r="CP14" s="73">
        <f>IF(DV14=0,0,AH14/(1+Vychodiská!$C$150)^'zmena cien tepla'!DV14)</f>
        <v>115688.72432792907</v>
      </c>
      <c r="CQ14" s="73">
        <f>IF(DW14=0,0,AI14/(1+Vychodiská!$C$150)^'zmena cien tepla'!DW14)</f>
        <v>110179.7374551705</v>
      </c>
      <c r="CR14" s="74">
        <f>IF(DX14=0,0,AJ14/(1+Vychodiská!$C$150)^'zmena cien tepla'!DX14)</f>
        <v>104933.08329063858</v>
      </c>
      <c r="CS14" s="77">
        <f t="shared" si="7"/>
        <v>6971633.1187677262</v>
      </c>
      <c r="CT14" s="73"/>
      <c r="CU14" s="78">
        <f t="shared" si="2"/>
        <v>3</v>
      </c>
      <c r="CV14" s="78">
        <f t="shared" ref="CV14:DX14" si="17">IF(CU14=0,0,IF(CV$2&gt;$D14,0,CU14+1))</f>
        <v>4</v>
      </c>
      <c r="CW14" s="78">
        <f t="shared" si="17"/>
        <v>5</v>
      </c>
      <c r="CX14" s="78">
        <f t="shared" si="17"/>
        <v>6</v>
      </c>
      <c r="CY14" s="78">
        <f t="shared" si="17"/>
        <v>7</v>
      </c>
      <c r="CZ14" s="78">
        <f t="shared" si="17"/>
        <v>8</v>
      </c>
      <c r="DA14" s="78">
        <f t="shared" si="17"/>
        <v>9</v>
      </c>
      <c r="DB14" s="78">
        <f t="shared" si="17"/>
        <v>10</v>
      </c>
      <c r="DC14" s="78">
        <f t="shared" si="17"/>
        <v>11</v>
      </c>
      <c r="DD14" s="78">
        <f t="shared" si="17"/>
        <v>12</v>
      </c>
      <c r="DE14" s="78">
        <f t="shared" si="17"/>
        <v>13</v>
      </c>
      <c r="DF14" s="78">
        <f t="shared" si="17"/>
        <v>14</v>
      </c>
      <c r="DG14" s="78">
        <f t="shared" si="17"/>
        <v>15</v>
      </c>
      <c r="DH14" s="78">
        <f t="shared" si="17"/>
        <v>16</v>
      </c>
      <c r="DI14" s="78">
        <f t="shared" si="17"/>
        <v>17</v>
      </c>
      <c r="DJ14" s="78">
        <f t="shared" si="17"/>
        <v>18</v>
      </c>
      <c r="DK14" s="78">
        <f t="shared" si="17"/>
        <v>19</v>
      </c>
      <c r="DL14" s="78">
        <f t="shared" si="17"/>
        <v>20</v>
      </c>
      <c r="DM14" s="78">
        <f t="shared" si="17"/>
        <v>21</v>
      </c>
      <c r="DN14" s="78">
        <f t="shared" si="17"/>
        <v>22</v>
      </c>
      <c r="DO14" s="78">
        <f t="shared" si="17"/>
        <v>23</v>
      </c>
      <c r="DP14" s="78">
        <f t="shared" si="17"/>
        <v>24</v>
      </c>
      <c r="DQ14" s="78">
        <f t="shared" si="17"/>
        <v>25</v>
      </c>
      <c r="DR14" s="78">
        <f t="shared" si="17"/>
        <v>26</v>
      </c>
      <c r="DS14" s="78">
        <f t="shared" si="17"/>
        <v>27</v>
      </c>
      <c r="DT14" s="78">
        <f t="shared" si="17"/>
        <v>28</v>
      </c>
      <c r="DU14" s="78">
        <f t="shared" si="17"/>
        <v>29</v>
      </c>
      <c r="DV14" s="78">
        <f t="shared" si="17"/>
        <v>30</v>
      </c>
      <c r="DW14" s="78">
        <f t="shared" si="17"/>
        <v>31</v>
      </c>
      <c r="DX14" s="79">
        <f t="shared" si="17"/>
        <v>32</v>
      </c>
    </row>
    <row r="15" spans="1:128" s="80" customFormat="1" ht="31.05" customHeight="1" x14ac:dyDescent="0.3">
      <c r="A15" s="70">
        <v>20</v>
      </c>
      <c r="B15" s="71" t="str">
        <f>INDEX(Data!$B$3:$B$24,MATCH('zmena cien tepla'!A15,Data!$A$3:$A$24,0))</f>
        <v>Tepláreň Košice, a.s.</v>
      </c>
      <c r="C15" s="71" t="str">
        <f>INDEX(Data!$D$3:$D$24,MATCH('zmena cien tepla'!A15,Data!$A$3:$A$24,0))</f>
        <v>Ekologizácia SCZT - inštalácia tepelného čerp.</v>
      </c>
      <c r="D15" s="72">
        <f>INDEX(Data!$M$3:$M$24,MATCH('zmena cien tepla'!A15,Data!$A$3:$A$24,0))</f>
        <v>30</v>
      </c>
      <c r="E15" s="72" t="str">
        <f>INDEX(Data!$J$3:$J$24,MATCH('zmena cien tepla'!A15,Data!$A$3:$A$24,0))</f>
        <v>2025-2027</v>
      </c>
      <c r="F15" s="74">
        <f>INDEX(Data!$Y$3:$Y$24,MATCH('zmena cien tepla'!A15,Data!$A$3:$A$24,0))</f>
        <v>-300000</v>
      </c>
      <c r="G15" s="73">
        <f t="shared" si="4"/>
        <v>300000</v>
      </c>
      <c r="H15" s="73">
        <f t="shared" si="0"/>
        <v>300000</v>
      </c>
      <c r="I15" s="73">
        <f t="shared" si="0"/>
        <v>300000</v>
      </c>
      <c r="J15" s="73">
        <f t="shared" si="0"/>
        <v>300000</v>
      </c>
      <c r="K15" s="73">
        <f t="shared" si="0"/>
        <v>300000</v>
      </c>
      <c r="L15" s="73">
        <f t="shared" si="0"/>
        <v>300000</v>
      </c>
      <c r="M15" s="73">
        <f t="shared" si="0"/>
        <v>300000</v>
      </c>
      <c r="N15" s="73">
        <f t="shared" si="0"/>
        <v>300000</v>
      </c>
      <c r="O15" s="73">
        <f t="shared" si="0"/>
        <v>300000</v>
      </c>
      <c r="P15" s="73">
        <f t="shared" si="0"/>
        <v>300000</v>
      </c>
      <c r="Q15" s="73">
        <f t="shared" si="0"/>
        <v>300000</v>
      </c>
      <c r="R15" s="73">
        <f t="shared" si="0"/>
        <v>300000</v>
      </c>
      <c r="S15" s="73">
        <f t="shared" si="0"/>
        <v>300000</v>
      </c>
      <c r="T15" s="73">
        <f t="shared" si="0"/>
        <v>300000</v>
      </c>
      <c r="U15" s="73">
        <f t="shared" si="0"/>
        <v>300000</v>
      </c>
      <c r="V15" s="73">
        <f t="shared" si="0"/>
        <v>300000</v>
      </c>
      <c r="W15" s="73">
        <f t="shared" si="0"/>
        <v>300000</v>
      </c>
      <c r="X15" s="73">
        <f t="shared" si="1"/>
        <v>300000</v>
      </c>
      <c r="Y15" s="73">
        <f t="shared" si="1"/>
        <v>300000</v>
      </c>
      <c r="Z15" s="73">
        <f t="shared" si="1"/>
        <v>300000</v>
      </c>
      <c r="AA15" s="73">
        <f t="shared" si="1"/>
        <v>300000</v>
      </c>
      <c r="AB15" s="73">
        <f t="shared" si="1"/>
        <v>300000</v>
      </c>
      <c r="AC15" s="73">
        <f t="shared" si="1"/>
        <v>300000</v>
      </c>
      <c r="AD15" s="73">
        <f t="shared" si="1"/>
        <v>300000</v>
      </c>
      <c r="AE15" s="73">
        <f t="shared" si="1"/>
        <v>300000</v>
      </c>
      <c r="AF15" s="73">
        <f t="shared" si="1"/>
        <v>300000</v>
      </c>
      <c r="AG15" s="73">
        <f t="shared" si="1"/>
        <v>300000</v>
      </c>
      <c r="AH15" s="73">
        <f t="shared" si="1"/>
        <v>300000</v>
      </c>
      <c r="AI15" s="73">
        <f t="shared" si="1"/>
        <v>300000</v>
      </c>
      <c r="AJ15" s="74">
        <f t="shared" si="1"/>
        <v>300000</v>
      </c>
      <c r="AK15" s="73">
        <f t="shared" si="5"/>
        <v>300000</v>
      </c>
      <c r="AL15" s="73">
        <f>SUM($G15:H15)</f>
        <v>600000</v>
      </c>
      <c r="AM15" s="73">
        <f>SUM($G15:I15)</f>
        <v>900000</v>
      </c>
      <c r="AN15" s="73">
        <f>SUM($G15:J15)</f>
        <v>1200000</v>
      </c>
      <c r="AO15" s="73">
        <f>SUM($G15:K15)</f>
        <v>1500000</v>
      </c>
      <c r="AP15" s="73">
        <f>SUM($G15:L15)</f>
        <v>1800000</v>
      </c>
      <c r="AQ15" s="73">
        <f>SUM($G15:M15)</f>
        <v>2100000</v>
      </c>
      <c r="AR15" s="73">
        <f>SUM($G15:N15)</f>
        <v>2400000</v>
      </c>
      <c r="AS15" s="73">
        <f>SUM($G15:O15)</f>
        <v>2700000</v>
      </c>
      <c r="AT15" s="73">
        <f>SUM($G15:P15)</f>
        <v>3000000</v>
      </c>
      <c r="AU15" s="73">
        <f>SUM($G15:Q15)</f>
        <v>3300000</v>
      </c>
      <c r="AV15" s="73">
        <f>SUM($G15:R15)</f>
        <v>3600000</v>
      </c>
      <c r="AW15" s="73">
        <f>SUM($G15:S15)</f>
        <v>3900000</v>
      </c>
      <c r="AX15" s="73">
        <f>SUM($G15:T15)</f>
        <v>4200000</v>
      </c>
      <c r="AY15" s="73">
        <f>SUM($G15:U15)</f>
        <v>4500000</v>
      </c>
      <c r="AZ15" s="73">
        <f>SUM($G15:V15)</f>
        <v>4800000</v>
      </c>
      <c r="BA15" s="73">
        <f>SUM($G15:W15)</f>
        <v>5100000</v>
      </c>
      <c r="BB15" s="73">
        <f>SUM($G15:X15)</f>
        <v>5400000</v>
      </c>
      <c r="BC15" s="73">
        <f>SUM($G15:Y15)</f>
        <v>5700000</v>
      </c>
      <c r="BD15" s="73">
        <f>SUM($G15:Z15)</f>
        <v>6000000</v>
      </c>
      <c r="BE15" s="73">
        <f>SUM($G15:AA15)</f>
        <v>6300000</v>
      </c>
      <c r="BF15" s="73">
        <f>SUM($G15:AB15)</f>
        <v>6600000</v>
      </c>
      <c r="BG15" s="73">
        <f>SUM($G15:AC15)</f>
        <v>6900000</v>
      </c>
      <c r="BH15" s="73">
        <f>SUM($G15:AD15)</f>
        <v>7200000</v>
      </c>
      <c r="BI15" s="73">
        <f>SUM($G15:AE15)</f>
        <v>7500000</v>
      </c>
      <c r="BJ15" s="73">
        <f>SUM($G15:AF15)</f>
        <v>7800000</v>
      </c>
      <c r="BK15" s="73">
        <f>SUM($G15:AG15)</f>
        <v>8100000</v>
      </c>
      <c r="BL15" s="73">
        <f>SUM($G15:AH15)</f>
        <v>8400000</v>
      </c>
      <c r="BM15" s="73">
        <f>SUM($G15:AI15)</f>
        <v>8700000</v>
      </c>
      <c r="BN15" s="74">
        <f>SUM($G15:AJ15)</f>
        <v>9000000</v>
      </c>
      <c r="BO15" s="76">
        <f>IF(CU15=0,0,G15/(1+Vychodiská!$C$150)^'zmena cien tepla'!CU15)</f>
        <v>246810.74243756459</v>
      </c>
      <c r="BP15" s="73">
        <f>IF(CV15=0,0,H15/(1+Vychodiská!$C$150)^'zmena cien tepla'!CV15)</f>
        <v>235057.84994053768</v>
      </c>
      <c r="BQ15" s="73">
        <f>IF(CW15=0,0,I15/(1+Vychodiská!$C$150)^'zmena cien tepla'!CW15)</f>
        <v>223864.6189909883</v>
      </c>
      <c r="BR15" s="73">
        <f>IF(CX15=0,0,J15/(1+Vychodiská!$C$150)^'zmena cien tepla'!CX15)</f>
        <v>213204.39903903645</v>
      </c>
      <c r="BS15" s="73">
        <f>IF(CY15=0,0,K15/(1+Vychodiská!$C$150)^'zmena cien tepla'!CY15)</f>
        <v>203051.80860860617</v>
      </c>
      <c r="BT15" s="73">
        <f>IF(CZ15=0,0,L15/(1+Vychodiská!$C$150)^'zmena cien tepla'!CZ15)</f>
        <v>193382.67486533918</v>
      </c>
      <c r="BU15" s="73">
        <f>IF(DA15=0,0,M15/(1+Vychodiská!$C$150)^'zmena cien tepla'!DA15)</f>
        <v>184173.9760622278</v>
      </c>
      <c r="BV15" s="73">
        <f>IF(DB15=0,0,N15/(1+Vychodiská!$C$150)^'zmena cien tepla'!DB15)</f>
        <v>175403.78672593122</v>
      </c>
      <c r="BW15" s="73">
        <f>IF(DC15=0,0,O15/(1+Vychodiská!$C$150)^'zmena cien tepla'!DC15)</f>
        <v>167051.22545326786</v>
      </c>
      <c r="BX15" s="73">
        <f>IF(DD15=0,0,P15/(1+Vychodiská!$C$150)^'zmena cien tepla'!DD15)</f>
        <v>159096.40519358841</v>
      </c>
      <c r="BY15" s="73">
        <f>IF(DE15=0,0,Q15/(1+Vychodiská!$C$150)^'zmena cien tepla'!DE15)</f>
        <v>151520.38589865566</v>
      </c>
      <c r="BZ15" s="73">
        <f>IF(DF15=0,0,R15/(1+Vychodiská!$C$150)^'zmena cien tepla'!DF15)</f>
        <v>144305.12942729105</v>
      </c>
      <c r="CA15" s="73">
        <f>IF(DG15=0,0,S15/(1+Vychodiská!$C$150)^'zmena cien tepla'!DG15)</f>
        <v>137433.45659742007</v>
      </c>
      <c r="CB15" s="73">
        <f>IF(DH15=0,0,T15/(1+Vychodiská!$C$150)^'zmena cien tepla'!DH15)</f>
        <v>130889.00628325719</v>
      </c>
      <c r="CC15" s="73">
        <f>IF(DI15=0,0,U15/(1+Vychodiská!$C$150)^'zmena cien tepla'!DI15)</f>
        <v>124656.19646024494</v>
      </c>
      <c r="CD15" s="73">
        <f>IF(DJ15=0,0,V15/(1+Vychodiská!$C$150)^'zmena cien tepla'!DJ15)</f>
        <v>118720.18710499519</v>
      </c>
      <c r="CE15" s="73">
        <f>IF(DK15=0,0,W15/(1+Vychodiská!$C$150)^'zmena cien tepla'!DK15)</f>
        <v>113066.84486190019</v>
      </c>
      <c r="CF15" s="73">
        <f>IF(DL15=0,0,X15/(1+Vychodiská!$C$150)^'zmena cien tepla'!DL15)</f>
        <v>107682.70939228589</v>
      </c>
      <c r="CG15" s="73">
        <f>IF(DM15=0,0,Y15/(1+Vychodiská!$C$150)^'zmena cien tepla'!DM15)</f>
        <v>102554.96132598657</v>
      </c>
      <c r="CH15" s="73">
        <f>IF(DN15=0,0,Z15/(1+Vychodiská!$C$150)^'zmena cien tepla'!DN15)</f>
        <v>97671.391739034807</v>
      </c>
      <c r="CI15" s="73">
        <f>IF(DO15=0,0,AA15/(1+Vychodiská!$C$150)^'zmena cien tepla'!DO15)</f>
        <v>93020.373084795065</v>
      </c>
      <c r="CJ15" s="73">
        <f>IF(DP15=0,0,AB15/(1+Vychodiská!$C$150)^'zmena cien tepla'!DP15)</f>
        <v>88590.831509328636</v>
      </c>
      <c r="CK15" s="73">
        <f>IF(DQ15=0,0,AC15/(1+Vychodiská!$C$150)^'zmena cien tepla'!DQ15)</f>
        <v>84372.220485074882</v>
      </c>
      <c r="CL15" s="73">
        <f>IF(DR15=0,0,AD15/(1+Vychodiská!$C$150)^'zmena cien tepla'!DR15)</f>
        <v>80354.495700071304</v>
      </c>
      <c r="CM15" s="73">
        <f>IF(DS15=0,0,AE15/(1+Vychodiská!$C$150)^'zmena cien tepla'!DS15)</f>
        <v>76528.09114292507</v>
      </c>
      <c r="CN15" s="73">
        <f>IF(DT15=0,0,AF15/(1+Vychodiská!$C$150)^'zmena cien tepla'!DT15)</f>
        <v>72883.896326595292</v>
      </c>
      <c r="CO15" s="73">
        <f>IF(DU15=0,0,AG15/(1+Vychodiská!$C$150)^'zmena cien tepla'!DU15)</f>
        <v>69413.234596757437</v>
      </c>
      <c r="CP15" s="73">
        <f>IF(DV15=0,0,AH15/(1+Vychodiská!$C$150)^'zmena cien tepla'!DV15)</f>
        <v>66107.842473102297</v>
      </c>
      <c r="CQ15" s="73">
        <f>IF(DW15=0,0,AI15/(1+Vychodiská!$C$150)^'zmena cien tepla'!DW15)</f>
        <v>62959.849974383149</v>
      </c>
      <c r="CR15" s="74">
        <f>IF(DX15=0,0,AJ15/(1+Vychodiská!$C$150)^'zmena cien tepla'!DX15)</f>
        <v>59961.761880364902</v>
      </c>
      <c r="CS15" s="77">
        <f t="shared" si="7"/>
        <v>3983790.3535815561</v>
      </c>
      <c r="CT15" s="73"/>
      <c r="CU15" s="78">
        <f t="shared" si="2"/>
        <v>4</v>
      </c>
      <c r="CV15" s="78">
        <f t="shared" ref="CV15:DX15" si="18">IF(CU15=0,0,IF(CV$2&gt;$D15,0,CU15+1))</f>
        <v>5</v>
      </c>
      <c r="CW15" s="78">
        <f t="shared" si="18"/>
        <v>6</v>
      </c>
      <c r="CX15" s="78">
        <f t="shared" si="18"/>
        <v>7</v>
      </c>
      <c r="CY15" s="78">
        <f t="shared" si="18"/>
        <v>8</v>
      </c>
      <c r="CZ15" s="78">
        <f t="shared" si="18"/>
        <v>9</v>
      </c>
      <c r="DA15" s="78">
        <f t="shared" si="18"/>
        <v>10</v>
      </c>
      <c r="DB15" s="78">
        <f t="shared" si="18"/>
        <v>11</v>
      </c>
      <c r="DC15" s="78">
        <f t="shared" si="18"/>
        <v>12</v>
      </c>
      <c r="DD15" s="78">
        <f t="shared" si="18"/>
        <v>13</v>
      </c>
      <c r="DE15" s="78">
        <f t="shared" si="18"/>
        <v>14</v>
      </c>
      <c r="DF15" s="78">
        <f t="shared" si="18"/>
        <v>15</v>
      </c>
      <c r="DG15" s="78">
        <f t="shared" si="18"/>
        <v>16</v>
      </c>
      <c r="DH15" s="78">
        <f t="shared" si="18"/>
        <v>17</v>
      </c>
      <c r="DI15" s="78">
        <f t="shared" si="18"/>
        <v>18</v>
      </c>
      <c r="DJ15" s="78">
        <f t="shared" si="18"/>
        <v>19</v>
      </c>
      <c r="DK15" s="78">
        <f t="shared" si="18"/>
        <v>20</v>
      </c>
      <c r="DL15" s="78">
        <f t="shared" si="18"/>
        <v>21</v>
      </c>
      <c r="DM15" s="78">
        <f t="shared" si="18"/>
        <v>22</v>
      </c>
      <c r="DN15" s="78">
        <f t="shared" si="18"/>
        <v>23</v>
      </c>
      <c r="DO15" s="78">
        <f t="shared" si="18"/>
        <v>24</v>
      </c>
      <c r="DP15" s="78">
        <f t="shared" si="18"/>
        <v>25</v>
      </c>
      <c r="DQ15" s="78">
        <f t="shared" si="18"/>
        <v>26</v>
      </c>
      <c r="DR15" s="78">
        <f t="shared" si="18"/>
        <v>27</v>
      </c>
      <c r="DS15" s="78">
        <f t="shared" si="18"/>
        <v>28</v>
      </c>
      <c r="DT15" s="78">
        <f t="shared" si="18"/>
        <v>29</v>
      </c>
      <c r="DU15" s="78">
        <f t="shared" si="18"/>
        <v>30</v>
      </c>
      <c r="DV15" s="78">
        <f t="shared" si="18"/>
        <v>31</v>
      </c>
      <c r="DW15" s="78">
        <f t="shared" si="18"/>
        <v>32</v>
      </c>
      <c r="DX15" s="79">
        <f t="shared" si="18"/>
        <v>33</v>
      </c>
    </row>
    <row r="16" spans="1:128" s="80" customFormat="1" ht="31.05" customHeight="1" x14ac:dyDescent="0.3">
      <c r="A16" s="70">
        <v>22</v>
      </c>
      <c r="B16" s="71" t="str">
        <f>INDEX(Data!$B$3:$B$24,MATCH('zmena cien tepla'!A16,Data!$A$3:$A$24,0))</f>
        <v>Žilinská teplárenská, a.s.</v>
      </c>
      <c r="C16" s="71" t="str">
        <f>INDEX(Data!$D$3:$D$24,MATCH('zmena cien tepla'!A16,Data!$A$3:$A$24,0))</f>
        <v>Nový zdroj (ZP)</v>
      </c>
      <c r="D16" s="72">
        <f>INDEX(Data!$M$3:$M$24,MATCH('zmena cien tepla'!A16,Data!$A$3:$A$24,0))</f>
        <v>12</v>
      </c>
      <c r="E16" s="72" t="str">
        <f>INDEX(Data!$J$3:$J$24,MATCH('zmena cien tepla'!A16,Data!$A$3:$A$24,0))</f>
        <v>2022-2023</v>
      </c>
      <c r="F16" s="74">
        <f>INDEX(Data!$Y$3:$Y$24,MATCH('zmena cien tepla'!A16,Data!$A$3:$A$24,0))</f>
        <v>-7114134.4507930269</v>
      </c>
      <c r="G16" s="73">
        <f t="shared" si="4"/>
        <v>7114134.4507930269</v>
      </c>
      <c r="H16" s="73">
        <f t="shared" si="0"/>
        <v>7114134.4507930269</v>
      </c>
      <c r="I16" s="73">
        <f t="shared" si="0"/>
        <v>7114134.4507930269</v>
      </c>
      <c r="J16" s="73">
        <f t="shared" si="0"/>
        <v>7114134.4507930269</v>
      </c>
      <c r="K16" s="73">
        <f t="shared" si="0"/>
        <v>7114134.4507930269</v>
      </c>
      <c r="L16" s="73">
        <f t="shared" si="0"/>
        <v>7114134.4507930269</v>
      </c>
      <c r="M16" s="73">
        <f t="shared" si="0"/>
        <v>7114134.4507930269</v>
      </c>
      <c r="N16" s="73">
        <f t="shared" si="0"/>
        <v>7114134.4507930269</v>
      </c>
      <c r="O16" s="73">
        <f t="shared" si="0"/>
        <v>7114134.4507930269</v>
      </c>
      <c r="P16" s="73">
        <f t="shared" si="0"/>
        <v>7114134.4507930269</v>
      </c>
      <c r="Q16" s="73">
        <f t="shared" si="0"/>
        <v>7114134.4507930269</v>
      </c>
      <c r="R16" s="73">
        <f t="shared" si="0"/>
        <v>7114134.4507930269</v>
      </c>
      <c r="S16" s="73">
        <f t="shared" si="0"/>
        <v>7114134.4507930269</v>
      </c>
      <c r="T16" s="73">
        <f t="shared" si="0"/>
        <v>7114134.4507930269</v>
      </c>
      <c r="U16" s="73">
        <f t="shared" si="0"/>
        <v>7114134.4507930269</v>
      </c>
      <c r="V16" s="73">
        <f t="shared" si="0"/>
        <v>7114134.4507930269</v>
      </c>
      <c r="W16" s="73">
        <f t="shared" si="0"/>
        <v>7114134.4507930269</v>
      </c>
      <c r="X16" s="73">
        <f t="shared" si="1"/>
        <v>7114134.4507930269</v>
      </c>
      <c r="Y16" s="73">
        <f t="shared" si="1"/>
        <v>7114134.4507930269</v>
      </c>
      <c r="Z16" s="73">
        <f t="shared" si="1"/>
        <v>7114134.4507930269</v>
      </c>
      <c r="AA16" s="73">
        <f t="shared" si="1"/>
        <v>7114134.4507930269</v>
      </c>
      <c r="AB16" s="73">
        <f t="shared" si="1"/>
        <v>7114134.4507930269</v>
      </c>
      <c r="AC16" s="73">
        <f t="shared" si="1"/>
        <v>7114134.4507930269</v>
      </c>
      <c r="AD16" s="73">
        <f t="shared" si="1"/>
        <v>7114134.4507930269</v>
      </c>
      <c r="AE16" s="73">
        <f t="shared" si="1"/>
        <v>7114134.4507930269</v>
      </c>
      <c r="AF16" s="73">
        <f t="shared" si="1"/>
        <v>7114134.4507930269</v>
      </c>
      <c r="AG16" s="73">
        <f t="shared" si="1"/>
        <v>7114134.4507930269</v>
      </c>
      <c r="AH16" s="73">
        <f t="shared" si="1"/>
        <v>7114134.4507930269</v>
      </c>
      <c r="AI16" s="73">
        <f t="shared" si="1"/>
        <v>7114134.4507930269</v>
      </c>
      <c r="AJ16" s="74">
        <f t="shared" si="1"/>
        <v>7114134.4507930269</v>
      </c>
      <c r="AK16" s="73">
        <f t="shared" si="5"/>
        <v>7114134.4507930269</v>
      </c>
      <c r="AL16" s="73">
        <f>SUM($G16:H16)</f>
        <v>14228268.901586054</v>
      </c>
      <c r="AM16" s="73">
        <f>SUM($G16:I16)</f>
        <v>21342403.35237908</v>
      </c>
      <c r="AN16" s="73">
        <f>SUM($G16:J16)</f>
        <v>28456537.803172108</v>
      </c>
      <c r="AO16" s="73">
        <f>SUM($G16:K16)</f>
        <v>35570672.253965132</v>
      </c>
      <c r="AP16" s="73">
        <f>SUM($G16:L16)</f>
        <v>42684806.70475816</v>
      </c>
      <c r="AQ16" s="73">
        <f>SUM($G16:M16)</f>
        <v>49798941.155551188</v>
      </c>
      <c r="AR16" s="73">
        <f>SUM($G16:N16)</f>
        <v>56913075.606344216</v>
      </c>
      <c r="AS16" s="73">
        <f>SUM($G16:O16)</f>
        <v>64027210.057137243</v>
      </c>
      <c r="AT16" s="73">
        <f>SUM($G16:P16)</f>
        <v>71141344.507930264</v>
      </c>
      <c r="AU16" s="73">
        <f>SUM($G16:Q16)</f>
        <v>78255478.958723292</v>
      </c>
      <c r="AV16" s="73">
        <f>SUM($G16:R16)</f>
        <v>85369613.40951632</v>
      </c>
      <c r="AW16" s="73">
        <f>SUM($G16:S16)</f>
        <v>92483747.860309348</v>
      </c>
      <c r="AX16" s="73">
        <f>SUM($G16:T16)</f>
        <v>99597882.311102375</v>
      </c>
      <c r="AY16" s="73">
        <f>SUM($G16:U16)</f>
        <v>106712016.7618954</v>
      </c>
      <c r="AZ16" s="73">
        <f>SUM($G16:V16)</f>
        <v>113826151.21268843</v>
      </c>
      <c r="BA16" s="73">
        <f>SUM($G16:W16)</f>
        <v>120940285.66348146</v>
      </c>
      <c r="BB16" s="73">
        <f>SUM($G16:X16)</f>
        <v>128054420.11427449</v>
      </c>
      <c r="BC16" s="73">
        <f>SUM($G16:Y16)</f>
        <v>135168554.5650675</v>
      </c>
      <c r="BD16" s="73">
        <f>SUM($G16:Z16)</f>
        <v>142282689.01586053</v>
      </c>
      <c r="BE16" s="73">
        <f>SUM($G16:AA16)</f>
        <v>149396823.46665356</v>
      </c>
      <c r="BF16" s="73">
        <f>SUM($G16:AB16)</f>
        <v>156510957.91744658</v>
      </c>
      <c r="BG16" s="73">
        <f>SUM($G16:AC16)</f>
        <v>163625092.36823961</v>
      </c>
      <c r="BH16" s="73">
        <f>SUM($G16:AD16)</f>
        <v>170739226.81903264</v>
      </c>
      <c r="BI16" s="73">
        <f>SUM($G16:AE16)</f>
        <v>177853361.26982567</v>
      </c>
      <c r="BJ16" s="73">
        <f>SUM($G16:AF16)</f>
        <v>184967495.7206187</v>
      </c>
      <c r="BK16" s="73">
        <f>SUM($G16:AG16)</f>
        <v>192081630.17141172</v>
      </c>
      <c r="BL16" s="73">
        <f>SUM($G16:AH16)</f>
        <v>199195764.62220475</v>
      </c>
      <c r="BM16" s="73">
        <f>SUM($G16:AI16)</f>
        <v>206309899.07299778</v>
      </c>
      <c r="BN16" s="74">
        <f>SUM($G16:AJ16)</f>
        <v>213424033.52379081</v>
      </c>
      <c r="BO16" s="76">
        <f>IF(CU16=0,0,G16/(1+Vychodiská!$C$150)^'zmena cien tepla'!CU16)</f>
        <v>6145456.8196030892</v>
      </c>
      <c r="BP16" s="73">
        <f>IF(CV16=0,0,H16/(1+Vychodiská!$C$150)^'zmena cien tepla'!CV16)</f>
        <v>5852816.018669609</v>
      </c>
      <c r="BQ16" s="73">
        <f>IF(CW16=0,0,I16/(1+Vychodiská!$C$150)^'zmena cien tepla'!CW16)</f>
        <v>5574110.4939710563</v>
      </c>
      <c r="BR16" s="73">
        <f>IF(CX16=0,0,J16/(1+Vychodiská!$C$150)^'zmena cien tepla'!CX16)</f>
        <v>5308676.6609248156</v>
      </c>
      <c r="BS16" s="73">
        <f>IF(CY16=0,0,K16/(1+Vychodiská!$C$150)^'zmena cien tepla'!CY16)</f>
        <v>5055882.5342141092</v>
      </c>
      <c r="BT16" s="73">
        <f>IF(CZ16=0,0,L16/(1+Vychodiská!$C$150)^'zmena cien tepla'!CZ16)</f>
        <v>4815126.2230610568</v>
      </c>
      <c r="BU16" s="73">
        <f>IF(DA16=0,0,M16/(1+Vychodiská!$C$150)^'zmena cien tepla'!DA16)</f>
        <v>4585834.4981533876</v>
      </c>
      <c r="BV16" s="73">
        <f>IF(DB16=0,0,N16/(1+Vychodiská!$C$150)^'zmena cien tepla'!DB16)</f>
        <v>4367461.4268127503</v>
      </c>
      <c r="BW16" s="73">
        <f>IF(DC16=0,0,O16/(1+Vychodiská!$C$150)^'zmena cien tepla'!DC16)</f>
        <v>4159487.0731549999</v>
      </c>
      <c r="BX16" s="73">
        <f>IF(DD16=0,0,P16/(1+Vychodiská!$C$150)^'zmena cien tepla'!DD16)</f>
        <v>3961416.2601476195</v>
      </c>
      <c r="BY16" s="73">
        <f>IF(DE16=0,0,Q16/(1+Vychodiská!$C$150)^'zmena cien tepla'!DE16)</f>
        <v>3772777.3906167797</v>
      </c>
      <c r="BZ16" s="73">
        <f>IF(DF16=0,0,R16/(1+Vychodiská!$C$150)^'zmena cien tepla'!DF16)</f>
        <v>3593121.3243969339</v>
      </c>
      <c r="CA16" s="73">
        <f>IF(DG16=0,0,S16/(1+Vychodiská!$C$150)^'zmena cien tepla'!DG16)</f>
        <v>0</v>
      </c>
      <c r="CB16" s="73">
        <f>IF(DH16=0,0,T16/(1+Vychodiská!$C$150)^'zmena cien tepla'!DH16)</f>
        <v>0</v>
      </c>
      <c r="CC16" s="73">
        <f>IF(DI16=0,0,U16/(1+Vychodiská!$C$150)^'zmena cien tepla'!DI16)</f>
        <v>0</v>
      </c>
      <c r="CD16" s="73">
        <f>IF(DJ16=0,0,V16/(1+Vychodiská!$C$150)^'zmena cien tepla'!DJ16)</f>
        <v>0</v>
      </c>
      <c r="CE16" s="73">
        <f>IF(DK16=0,0,W16/(1+Vychodiská!$C$150)^'zmena cien tepla'!DK16)</f>
        <v>0</v>
      </c>
      <c r="CF16" s="73">
        <f>IF(DL16=0,0,X16/(1+Vychodiská!$C$150)^'zmena cien tepla'!DL16)</f>
        <v>0</v>
      </c>
      <c r="CG16" s="73">
        <f>IF(DM16=0,0,Y16/(1+Vychodiská!$C$150)^'zmena cien tepla'!DM16)</f>
        <v>0</v>
      </c>
      <c r="CH16" s="73">
        <f>IF(DN16=0,0,Z16/(1+Vychodiská!$C$150)^'zmena cien tepla'!DN16)</f>
        <v>0</v>
      </c>
      <c r="CI16" s="73">
        <f>IF(DO16=0,0,AA16/(1+Vychodiská!$C$150)^'zmena cien tepla'!DO16)</f>
        <v>0</v>
      </c>
      <c r="CJ16" s="73">
        <f>IF(DP16=0,0,AB16/(1+Vychodiská!$C$150)^'zmena cien tepla'!DP16)</f>
        <v>0</v>
      </c>
      <c r="CK16" s="73">
        <f>IF(DQ16=0,0,AC16/(1+Vychodiská!$C$150)^'zmena cien tepla'!DQ16)</f>
        <v>0</v>
      </c>
      <c r="CL16" s="73">
        <f>IF(DR16=0,0,AD16/(1+Vychodiská!$C$150)^'zmena cien tepla'!DR16)</f>
        <v>0</v>
      </c>
      <c r="CM16" s="73">
        <f>IF(DS16=0,0,AE16/(1+Vychodiská!$C$150)^'zmena cien tepla'!DS16)</f>
        <v>0</v>
      </c>
      <c r="CN16" s="73">
        <f>IF(DT16=0,0,AF16/(1+Vychodiská!$C$150)^'zmena cien tepla'!DT16)</f>
        <v>0</v>
      </c>
      <c r="CO16" s="73">
        <f>IF(DU16=0,0,AG16/(1+Vychodiská!$C$150)^'zmena cien tepla'!DU16)</f>
        <v>0</v>
      </c>
      <c r="CP16" s="73">
        <f>IF(DV16=0,0,AH16/(1+Vychodiská!$C$150)^'zmena cien tepla'!DV16)</f>
        <v>0</v>
      </c>
      <c r="CQ16" s="73">
        <f>IF(DW16=0,0,AI16/(1+Vychodiská!$C$150)^'zmena cien tepla'!DW16)</f>
        <v>0</v>
      </c>
      <c r="CR16" s="74">
        <f>IF(DX16=0,0,AJ16/(1+Vychodiská!$C$150)^'zmena cien tepla'!DX16)</f>
        <v>0</v>
      </c>
      <c r="CS16" s="77">
        <f t="shared" si="7"/>
        <v>57192166.723726206</v>
      </c>
      <c r="CT16" s="73"/>
      <c r="CU16" s="78">
        <f t="shared" si="2"/>
        <v>3</v>
      </c>
      <c r="CV16" s="78">
        <f t="shared" ref="CV16:DX16" si="19">IF(CU16=0,0,IF(CV$2&gt;$D16,0,CU16+1))</f>
        <v>4</v>
      </c>
      <c r="CW16" s="78">
        <f t="shared" si="19"/>
        <v>5</v>
      </c>
      <c r="CX16" s="78">
        <f t="shared" si="19"/>
        <v>6</v>
      </c>
      <c r="CY16" s="78">
        <f t="shared" si="19"/>
        <v>7</v>
      </c>
      <c r="CZ16" s="78">
        <f t="shared" si="19"/>
        <v>8</v>
      </c>
      <c r="DA16" s="78">
        <f t="shared" si="19"/>
        <v>9</v>
      </c>
      <c r="DB16" s="78">
        <f t="shared" si="19"/>
        <v>10</v>
      </c>
      <c r="DC16" s="78">
        <f t="shared" si="19"/>
        <v>11</v>
      </c>
      <c r="DD16" s="78">
        <f t="shared" si="19"/>
        <v>12</v>
      </c>
      <c r="DE16" s="78">
        <f t="shared" si="19"/>
        <v>13</v>
      </c>
      <c r="DF16" s="78">
        <f t="shared" si="19"/>
        <v>14</v>
      </c>
      <c r="DG16" s="78">
        <f t="shared" si="19"/>
        <v>0</v>
      </c>
      <c r="DH16" s="78">
        <f t="shared" si="19"/>
        <v>0</v>
      </c>
      <c r="DI16" s="78">
        <f t="shared" si="19"/>
        <v>0</v>
      </c>
      <c r="DJ16" s="78">
        <f t="shared" si="19"/>
        <v>0</v>
      </c>
      <c r="DK16" s="78">
        <f t="shared" si="19"/>
        <v>0</v>
      </c>
      <c r="DL16" s="78">
        <f t="shared" si="19"/>
        <v>0</v>
      </c>
      <c r="DM16" s="78">
        <f t="shared" si="19"/>
        <v>0</v>
      </c>
      <c r="DN16" s="78">
        <f t="shared" si="19"/>
        <v>0</v>
      </c>
      <c r="DO16" s="78">
        <f t="shared" si="19"/>
        <v>0</v>
      </c>
      <c r="DP16" s="78">
        <f t="shared" si="19"/>
        <v>0</v>
      </c>
      <c r="DQ16" s="78">
        <f t="shared" si="19"/>
        <v>0</v>
      </c>
      <c r="DR16" s="78">
        <f t="shared" si="19"/>
        <v>0</v>
      </c>
      <c r="DS16" s="78">
        <f t="shared" si="19"/>
        <v>0</v>
      </c>
      <c r="DT16" s="78">
        <f t="shared" si="19"/>
        <v>0</v>
      </c>
      <c r="DU16" s="78">
        <f t="shared" si="19"/>
        <v>0</v>
      </c>
      <c r="DV16" s="78">
        <f t="shared" si="19"/>
        <v>0</v>
      </c>
      <c r="DW16" s="78">
        <f t="shared" si="19"/>
        <v>0</v>
      </c>
      <c r="DX16" s="79">
        <f t="shared" si="19"/>
        <v>0</v>
      </c>
    </row>
    <row r="17" spans="1:128" s="80" customFormat="1" ht="31.05" customHeight="1" x14ac:dyDescent="0.3">
      <c r="A17" s="70">
        <v>23</v>
      </c>
      <c r="B17" s="71" t="str">
        <f>INDEX(Data!$B$3:$B$24,MATCH('zmena cien tepla'!A17,Data!$A$3:$A$24,0))</f>
        <v>Žilinská teplárenská, a.s.</v>
      </c>
      <c r="C17" s="71" t="str">
        <f>INDEX(Data!$D$3:$D$24,MATCH('zmena cien tepla'!A17,Data!$A$3:$A$24,0))</f>
        <v>Multipalivový kotol  - spaľovanie biomasy a TAP</v>
      </c>
      <c r="D17" s="72">
        <f>INDEX(Data!$M$3:$M$24,MATCH('zmena cien tepla'!A17,Data!$A$3:$A$24,0))</f>
        <v>20</v>
      </c>
      <c r="E17" s="72" t="str">
        <f>INDEX(Data!$J$3:$J$24,MATCH('zmena cien tepla'!A17,Data!$A$3:$A$24,0))</f>
        <v>2024-2027</v>
      </c>
      <c r="F17" s="74">
        <f>INDEX(Data!$Y$3:$Y$24,MATCH('zmena cien tepla'!A17,Data!$A$3:$A$24,0))</f>
        <v>-7114134.4507930269</v>
      </c>
      <c r="G17" s="73">
        <f t="shared" si="4"/>
        <v>7114134.4507930269</v>
      </c>
      <c r="H17" s="73">
        <f t="shared" si="0"/>
        <v>7114134.4507930269</v>
      </c>
      <c r="I17" s="73">
        <f t="shared" si="0"/>
        <v>7114134.4507930269</v>
      </c>
      <c r="J17" s="73">
        <f t="shared" si="0"/>
        <v>7114134.4507930269</v>
      </c>
      <c r="K17" s="73">
        <f t="shared" si="0"/>
        <v>7114134.4507930269</v>
      </c>
      <c r="L17" s="73">
        <f t="shared" si="0"/>
        <v>7114134.4507930269</v>
      </c>
      <c r="M17" s="73">
        <f t="shared" si="0"/>
        <v>7114134.4507930269</v>
      </c>
      <c r="N17" s="73">
        <f t="shared" si="0"/>
        <v>7114134.4507930269</v>
      </c>
      <c r="O17" s="73">
        <f t="shared" si="0"/>
        <v>7114134.4507930269</v>
      </c>
      <c r="P17" s="73">
        <f t="shared" si="0"/>
        <v>7114134.4507930269</v>
      </c>
      <c r="Q17" s="73">
        <f t="shared" si="0"/>
        <v>7114134.4507930269</v>
      </c>
      <c r="R17" s="73">
        <f t="shared" si="0"/>
        <v>7114134.4507930269</v>
      </c>
      <c r="S17" s="73">
        <f t="shared" si="0"/>
        <v>7114134.4507930269</v>
      </c>
      <c r="T17" s="73">
        <f t="shared" si="0"/>
        <v>7114134.4507930269</v>
      </c>
      <c r="U17" s="73">
        <f t="shared" si="0"/>
        <v>7114134.4507930269</v>
      </c>
      <c r="V17" s="73">
        <f t="shared" si="0"/>
        <v>7114134.4507930269</v>
      </c>
      <c r="W17" s="73">
        <f t="shared" si="0"/>
        <v>7114134.4507930269</v>
      </c>
      <c r="X17" s="73">
        <f t="shared" si="1"/>
        <v>7114134.4507930269</v>
      </c>
      <c r="Y17" s="73">
        <f t="shared" si="1"/>
        <v>7114134.4507930269</v>
      </c>
      <c r="Z17" s="73">
        <f t="shared" si="1"/>
        <v>7114134.4507930269</v>
      </c>
      <c r="AA17" s="73">
        <f t="shared" si="1"/>
        <v>7114134.4507930269</v>
      </c>
      <c r="AB17" s="73">
        <f t="shared" si="1"/>
        <v>7114134.4507930269</v>
      </c>
      <c r="AC17" s="73">
        <f t="shared" si="1"/>
        <v>7114134.4507930269</v>
      </c>
      <c r="AD17" s="73">
        <f t="shared" si="1"/>
        <v>7114134.4507930269</v>
      </c>
      <c r="AE17" s="73">
        <f t="shared" si="1"/>
        <v>7114134.4507930269</v>
      </c>
      <c r="AF17" s="73">
        <f t="shared" si="1"/>
        <v>7114134.4507930269</v>
      </c>
      <c r="AG17" s="73">
        <f t="shared" si="1"/>
        <v>7114134.4507930269</v>
      </c>
      <c r="AH17" s="73">
        <f t="shared" si="1"/>
        <v>7114134.4507930269</v>
      </c>
      <c r="AI17" s="73">
        <f t="shared" si="1"/>
        <v>7114134.4507930269</v>
      </c>
      <c r="AJ17" s="74">
        <f t="shared" si="1"/>
        <v>7114134.4507930269</v>
      </c>
      <c r="AK17" s="73">
        <f t="shared" si="5"/>
        <v>7114134.4507930269</v>
      </c>
      <c r="AL17" s="73">
        <f>SUM($G17:H17)</f>
        <v>14228268.901586054</v>
      </c>
      <c r="AM17" s="73">
        <f>SUM($G17:I17)</f>
        <v>21342403.35237908</v>
      </c>
      <c r="AN17" s="73">
        <f>SUM($G17:J17)</f>
        <v>28456537.803172108</v>
      </c>
      <c r="AO17" s="73">
        <f>SUM($G17:K17)</f>
        <v>35570672.253965132</v>
      </c>
      <c r="AP17" s="73">
        <f>SUM($G17:L17)</f>
        <v>42684806.70475816</v>
      </c>
      <c r="AQ17" s="73">
        <f>SUM($G17:M17)</f>
        <v>49798941.155551188</v>
      </c>
      <c r="AR17" s="73">
        <f>SUM($G17:N17)</f>
        <v>56913075.606344216</v>
      </c>
      <c r="AS17" s="73">
        <f>SUM($G17:O17)</f>
        <v>64027210.057137243</v>
      </c>
      <c r="AT17" s="73">
        <f>SUM($G17:P17)</f>
        <v>71141344.507930264</v>
      </c>
      <c r="AU17" s="73">
        <f>SUM($G17:Q17)</f>
        <v>78255478.958723292</v>
      </c>
      <c r="AV17" s="73">
        <f>SUM($G17:R17)</f>
        <v>85369613.40951632</v>
      </c>
      <c r="AW17" s="73">
        <f>SUM($G17:S17)</f>
        <v>92483747.860309348</v>
      </c>
      <c r="AX17" s="73">
        <f>SUM($G17:T17)</f>
        <v>99597882.311102375</v>
      </c>
      <c r="AY17" s="73">
        <f>SUM($G17:U17)</f>
        <v>106712016.7618954</v>
      </c>
      <c r="AZ17" s="73">
        <f>SUM($G17:V17)</f>
        <v>113826151.21268843</v>
      </c>
      <c r="BA17" s="73">
        <f>SUM($G17:W17)</f>
        <v>120940285.66348146</v>
      </c>
      <c r="BB17" s="73">
        <f>SUM($G17:X17)</f>
        <v>128054420.11427449</v>
      </c>
      <c r="BC17" s="73">
        <f>SUM($G17:Y17)</f>
        <v>135168554.5650675</v>
      </c>
      <c r="BD17" s="73">
        <f>SUM($G17:Z17)</f>
        <v>142282689.01586053</v>
      </c>
      <c r="BE17" s="73">
        <f>SUM($G17:AA17)</f>
        <v>149396823.46665356</v>
      </c>
      <c r="BF17" s="73">
        <f>SUM($G17:AB17)</f>
        <v>156510957.91744658</v>
      </c>
      <c r="BG17" s="73">
        <f>SUM($G17:AC17)</f>
        <v>163625092.36823961</v>
      </c>
      <c r="BH17" s="73">
        <f>SUM($G17:AD17)</f>
        <v>170739226.81903264</v>
      </c>
      <c r="BI17" s="73">
        <f>SUM($G17:AE17)</f>
        <v>177853361.26982567</v>
      </c>
      <c r="BJ17" s="73">
        <f>SUM($G17:AF17)</f>
        <v>184967495.7206187</v>
      </c>
      <c r="BK17" s="73">
        <f>SUM($G17:AG17)</f>
        <v>192081630.17141172</v>
      </c>
      <c r="BL17" s="73">
        <f>SUM($G17:AH17)</f>
        <v>199195764.62220475</v>
      </c>
      <c r="BM17" s="73">
        <f>SUM($G17:AI17)</f>
        <v>206309899.07299778</v>
      </c>
      <c r="BN17" s="74">
        <f>SUM($G17:AJ17)</f>
        <v>213424033.52379081</v>
      </c>
      <c r="BO17" s="76">
        <f>IF(CU17=0,0,G17/(1+Vychodiská!$C$150)^'zmena cien tepla'!CU17)</f>
        <v>5574110.4939710563</v>
      </c>
      <c r="BP17" s="73">
        <f>IF(CV17=0,0,H17/(1+Vychodiská!$C$150)^'zmena cien tepla'!CV17)</f>
        <v>5308676.6609248156</v>
      </c>
      <c r="BQ17" s="73">
        <f>IF(CW17=0,0,I17/(1+Vychodiská!$C$150)^'zmena cien tepla'!CW17)</f>
        <v>5055882.5342141092</v>
      </c>
      <c r="BR17" s="73">
        <f>IF(CX17=0,0,J17/(1+Vychodiská!$C$150)^'zmena cien tepla'!CX17)</f>
        <v>4815126.2230610568</v>
      </c>
      <c r="BS17" s="73">
        <f>IF(CY17=0,0,K17/(1+Vychodiská!$C$150)^'zmena cien tepla'!CY17)</f>
        <v>4585834.4981533876</v>
      </c>
      <c r="BT17" s="73">
        <f>IF(CZ17=0,0,L17/(1+Vychodiská!$C$150)^'zmena cien tepla'!CZ17)</f>
        <v>4367461.4268127503</v>
      </c>
      <c r="BU17" s="73">
        <f>IF(DA17=0,0,M17/(1+Vychodiská!$C$150)^'zmena cien tepla'!DA17)</f>
        <v>4159487.0731549999</v>
      </c>
      <c r="BV17" s="73">
        <f>IF(DB17=0,0,N17/(1+Vychodiská!$C$150)^'zmena cien tepla'!DB17)</f>
        <v>3961416.2601476195</v>
      </c>
      <c r="BW17" s="73">
        <f>IF(DC17=0,0,O17/(1+Vychodiská!$C$150)^'zmena cien tepla'!DC17)</f>
        <v>3772777.3906167797</v>
      </c>
      <c r="BX17" s="73">
        <f>IF(DD17=0,0,P17/(1+Vychodiská!$C$150)^'zmena cien tepla'!DD17)</f>
        <v>3593121.3243969339</v>
      </c>
      <c r="BY17" s="73">
        <f>IF(DE17=0,0,Q17/(1+Vychodiská!$C$150)^'zmena cien tepla'!DE17)</f>
        <v>3422020.3089494598</v>
      </c>
      <c r="BZ17" s="73">
        <f>IF(DF17=0,0,R17/(1+Vychodiská!$C$150)^'zmena cien tepla'!DF17)</f>
        <v>3259066.9609042476</v>
      </c>
      <c r="CA17" s="73">
        <f>IF(DG17=0,0,S17/(1+Vychodiská!$C$150)^'zmena cien tepla'!DG17)</f>
        <v>3103873.2960992833</v>
      </c>
      <c r="CB17" s="73">
        <f>IF(DH17=0,0,T17/(1+Vychodiská!$C$150)^'zmena cien tepla'!DH17)</f>
        <v>2956069.8058088413</v>
      </c>
      <c r="CC17" s="73">
        <f>IF(DI17=0,0,U17/(1+Vychodiská!$C$150)^'zmena cien tepla'!DI17)</f>
        <v>2815304.5769608011</v>
      </c>
      <c r="CD17" s="73">
        <f>IF(DJ17=0,0,V17/(1+Vychodiská!$C$150)^'zmena cien tepla'!DJ17)</f>
        <v>2681242.4542483822</v>
      </c>
      <c r="CE17" s="73">
        <f>IF(DK17=0,0,W17/(1+Vychodiská!$C$150)^'zmena cien tepla'!DK17)</f>
        <v>2553564.2421413162</v>
      </c>
      <c r="CF17" s="73">
        <f>IF(DL17=0,0,X17/(1+Vychodiská!$C$150)^'zmena cien tepla'!DL17)</f>
        <v>2431965.9448964917</v>
      </c>
      <c r="CG17" s="73">
        <f>IF(DM17=0,0,Y17/(1+Vychodiská!$C$150)^'zmena cien tepla'!DM17)</f>
        <v>2316158.0427585631</v>
      </c>
      <c r="CH17" s="73">
        <f>IF(DN17=0,0,Z17/(1+Vychodiská!$C$150)^'zmena cien tepla'!DN17)</f>
        <v>2205864.8026272035</v>
      </c>
      <c r="CI17" s="73">
        <f>IF(DO17=0,0,AA17/(1+Vychodiská!$C$150)^'zmena cien tepla'!DO17)</f>
        <v>0</v>
      </c>
      <c r="CJ17" s="73">
        <f>IF(DP17=0,0,AB17/(1+Vychodiská!$C$150)^'zmena cien tepla'!DP17)</f>
        <v>0</v>
      </c>
      <c r="CK17" s="73">
        <f>IF(DQ17=0,0,AC17/(1+Vychodiská!$C$150)^'zmena cien tepla'!DQ17)</f>
        <v>0</v>
      </c>
      <c r="CL17" s="73">
        <f>IF(DR17=0,0,AD17/(1+Vychodiská!$C$150)^'zmena cien tepla'!DR17)</f>
        <v>0</v>
      </c>
      <c r="CM17" s="73">
        <f>IF(DS17=0,0,AE17/(1+Vychodiská!$C$150)^'zmena cien tepla'!DS17)</f>
        <v>0</v>
      </c>
      <c r="CN17" s="73">
        <f>IF(DT17=0,0,AF17/(1+Vychodiská!$C$150)^'zmena cien tepla'!DT17)</f>
        <v>0</v>
      </c>
      <c r="CO17" s="73">
        <f>IF(DU17=0,0,AG17/(1+Vychodiská!$C$150)^'zmena cien tepla'!DU17)</f>
        <v>0</v>
      </c>
      <c r="CP17" s="73">
        <f>IF(DV17=0,0,AH17/(1+Vychodiská!$C$150)^'zmena cien tepla'!DV17)</f>
        <v>0</v>
      </c>
      <c r="CQ17" s="73">
        <f>IF(DW17=0,0,AI17/(1+Vychodiská!$C$150)^'zmena cien tepla'!DW17)</f>
        <v>0</v>
      </c>
      <c r="CR17" s="74">
        <f>IF(DX17=0,0,AJ17/(1+Vychodiská!$C$150)^'zmena cien tepla'!DX17)</f>
        <v>0</v>
      </c>
      <c r="CS17" s="77">
        <f t="shared" si="7"/>
        <v>72939024.320848107</v>
      </c>
      <c r="CT17" s="73"/>
      <c r="CU17" s="78">
        <f t="shared" si="2"/>
        <v>5</v>
      </c>
      <c r="CV17" s="78">
        <f t="shared" ref="CV17:DX17" si="20">IF(CU17=0,0,IF(CV$2&gt;$D17,0,CU17+1))</f>
        <v>6</v>
      </c>
      <c r="CW17" s="78">
        <f t="shared" si="20"/>
        <v>7</v>
      </c>
      <c r="CX17" s="78">
        <f t="shared" si="20"/>
        <v>8</v>
      </c>
      <c r="CY17" s="78">
        <f t="shared" si="20"/>
        <v>9</v>
      </c>
      <c r="CZ17" s="78">
        <f t="shared" si="20"/>
        <v>10</v>
      </c>
      <c r="DA17" s="78">
        <f t="shared" si="20"/>
        <v>11</v>
      </c>
      <c r="DB17" s="78">
        <f t="shared" si="20"/>
        <v>12</v>
      </c>
      <c r="DC17" s="78">
        <f t="shared" si="20"/>
        <v>13</v>
      </c>
      <c r="DD17" s="78">
        <f t="shared" si="20"/>
        <v>14</v>
      </c>
      <c r="DE17" s="78">
        <f t="shared" si="20"/>
        <v>15</v>
      </c>
      <c r="DF17" s="78">
        <f t="shared" si="20"/>
        <v>16</v>
      </c>
      <c r="DG17" s="78">
        <f t="shared" si="20"/>
        <v>17</v>
      </c>
      <c r="DH17" s="78">
        <f t="shared" si="20"/>
        <v>18</v>
      </c>
      <c r="DI17" s="78">
        <f t="shared" si="20"/>
        <v>19</v>
      </c>
      <c r="DJ17" s="78">
        <f t="shared" si="20"/>
        <v>20</v>
      </c>
      <c r="DK17" s="78">
        <f t="shared" si="20"/>
        <v>21</v>
      </c>
      <c r="DL17" s="78">
        <f t="shared" si="20"/>
        <v>22</v>
      </c>
      <c r="DM17" s="78">
        <f t="shared" si="20"/>
        <v>23</v>
      </c>
      <c r="DN17" s="78">
        <f t="shared" si="20"/>
        <v>24</v>
      </c>
      <c r="DO17" s="78">
        <f t="shared" si="20"/>
        <v>0</v>
      </c>
      <c r="DP17" s="78">
        <f t="shared" si="20"/>
        <v>0</v>
      </c>
      <c r="DQ17" s="78">
        <f t="shared" si="20"/>
        <v>0</v>
      </c>
      <c r="DR17" s="78">
        <f t="shared" si="20"/>
        <v>0</v>
      </c>
      <c r="DS17" s="78">
        <f t="shared" si="20"/>
        <v>0</v>
      </c>
      <c r="DT17" s="78">
        <f t="shared" si="20"/>
        <v>0</v>
      </c>
      <c r="DU17" s="78">
        <f t="shared" si="20"/>
        <v>0</v>
      </c>
      <c r="DV17" s="78">
        <f t="shared" si="20"/>
        <v>0</v>
      </c>
      <c r="DW17" s="78">
        <f t="shared" si="20"/>
        <v>0</v>
      </c>
      <c r="DX17" s="79">
        <f t="shared" si="20"/>
        <v>0</v>
      </c>
    </row>
    <row r="18" spans="1:128" s="80" customFormat="1" ht="31.05" customHeight="1" x14ac:dyDescent="0.3">
      <c r="A18" s="70">
        <v>24</v>
      </c>
      <c r="B18" s="71" t="str">
        <f>INDEX(Data!$B$3:$B$24,MATCH('zmena cien tepla'!A18,Data!$A$3:$A$24,0))</f>
        <v>Žilinská teplárenská, a.s.</v>
      </c>
      <c r="C18" s="71" t="str">
        <f>INDEX(Data!$D$3:$D$24,MATCH('zmena cien tepla'!A18,Data!$A$3:$A$24,0))</f>
        <v>Vytesnenie pary III. etapa</v>
      </c>
      <c r="D18" s="72">
        <f>INDEX(Data!$M$3:$M$24,MATCH('zmena cien tepla'!A18,Data!$A$3:$A$24,0))</f>
        <v>20</v>
      </c>
      <c r="E18" s="72" t="str">
        <f>INDEX(Data!$J$3:$J$24,MATCH('zmena cien tepla'!A18,Data!$A$3:$A$24,0))</f>
        <v>2022-2025</v>
      </c>
      <c r="F18" s="74">
        <f>INDEX(Data!$Y$3:$Y$24,MATCH('zmena cien tepla'!A18,Data!$A$3:$A$24,0))</f>
        <v>0</v>
      </c>
      <c r="G18" s="73">
        <f t="shared" si="4"/>
        <v>0</v>
      </c>
      <c r="H18" s="73">
        <f t="shared" si="0"/>
        <v>0</v>
      </c>
      <c r="I18" s="73">
        <f t="shared" si="0"/>
        <v>0</v>
      </c>
      <c r="J18" s="73">
        <f t="shared" si="0"/>
        <v>0</v>
      </c>
      <c r="K18" s="73">
        <f t="shared" si="0"/>
        <v>0</v>
      </c>
      <c r="L18" s="73">
        <f t="shared" si="0"/>
        <v>0</v>
      </c>
      <c r="M18" s="73">
        <f t="shared" si="0"/>
        <v>0</v>
      </c>
      <c r="N18" s="73">
        <f t="shared" si="0"/>
        <v>0</v>
      </c>
      <c r="O18" s="73">
        <f t="shared" si="0"/>
        <v>0</v>
      </c>
      <c r="P18" s="73">
        <f t="shared" si="0"/>
        <v>0</v>
      </c>
      <c r="Q18" s="73">
        <f t="shared" si="0"/>
        <v>0</v>
      </c>
      <c r="R18" s="73">
        <f t="shared" si="0"/>
        <v>0</v>
      </c>
      <c r="S18" s="73">
        <f t="shared" si="0"/>
        <v>0</v>
      </c>
      <c r="T18" s="73">
        <f t="shared" si="0"/>
        <v>0</v>
      </c>
      <c r="U18" s="73">
        <f t="shared" si="0"/>
        <v>0</v>
      </c>
      <c r="V18" s="73">
        <f t="shared" si="0"/>
        <v>0</v>
      </c>
      <c r="W18" s="73">
        <f t="shared" ref="W18:AJ24" si="21">$F18*-1</f>
        <v>0</v>
      </c>
      <c r="X18" s="73">
        <f t="shared" si="1"/>
        <v>0</v>
      </c>
      <c r="Y18" s="73">
        <f t="shared" si="1"/>
        <v>0</v>
      </c>
      <c r="Z18" s="73">
        <f t="shared" si="1"/>
        <v>0</v>
      </c>
      <c r="AA18" s="73">
        <f t="shared" si="1"/>
        <v>0</v>
      </c>
      <c r="AB18" s="73">
        <f t="shared" si="1"/>
        <v>0</v>
      </c>
      <c r="AC18" s="73">
        <f t="shared" si="1"/>
        <v>0</v>
      </c>
      <c r="AD18" s="73">
        <f t="shared" si="1"/>
        <v>0</v>
      </c>
      <c r="AE18" s="73">
        <f t="shared" si="1"/>
        <v>0</v>
      </c>
      <c r="AF18" s="73">
        <f t="shared" si="1"/>
        <v>0</v>
      </c>
      <c r="AG18" s="73">
        <f t="shared" si="1"/>
        <v>0</v>
      </c>
      <c r="AH18" s="73">
        <f t="shared" si="1"/>
        <v>0</v>
      </c>
      <c r="AI18" s="73">
        <f t="shared" si="1"/>
        <v>0</v>
      </c>
      <c r="AJ18" s="74">
        <f t="shared" si="1"/>
        <v>0</v>
      </c>
      <c r="AK18" s="73">
        <f t="shared" si="5"/>
        <v>0</v>
      </c>
      <c r="AL18" s="73">
        <f>SUM($G18:H18)</f>
        <v>0</v>
      </c>
      <c r="AM18" s="73">
        <f>SUM($G18:I18)</f>
        <v>0</v>
      </c>
      <c r="AN18" s="73">
        <f>SUM($G18:J18)</f>
        <v>0</v>
      </c>
      <c r="AO18" s="73">
        <f>SUM($G18:K18)</f>
        <v>0</v>
      </c>
      <c r="AP18" s="73">
        <f>SUM($G18:L18)</f>
        <v>0</v>
      </c>
      <c r="AQ18" s="73">
        <f>SUM($G18:M18)</f>
        <v>0</v>
      </c>
      <c r="AR18" s="73">
        <f>SUM($G18:N18)</f>
        <v>0</v>
      </c>
      <c r="AS18" s="73">
        <f>SUM($G18:O18)</f>
        <v>0</v>
      </c>
      <c r="AT18" s="73">
        <f>SUM($G18:P18)</f>
        <v>0</v>
      </c>
      <c r="AU18" s="73">
        <f>SUM($G18:Q18)</f>
        <v>0</v>
      </c>
      <c r="AV18" s="73">
        <f>SUM($G18:R18)</f>
        <v>0</v>
      </c>
      <c r="AW18" s="73">
        <f>SUM($G18:S18)</f>
        <v>0</v>
      </c>
      <c r="AX18" s="73">
        <f>SUM($G18:T18)</f>
        <v>0</v>
      </c>
      <c r="AY18" s="73">
        <f>SUM($G18:U18)</f>
        <v>0</v>
      </c>
      <c r="AZ18" s="73">
        <f>SUM($G18:V18)</f>
        <v>0</v>
      </c>
      <c r="BA18" s="73">
        <f>SUM($G18:W18)</f>
        <v>0</v>
      </c>
      <c r="BB18" s="73">
        <f>SUM($G18:X18)</f>
        <v>0</v>
      </c>
      <c r="BC18" s="73">
        <f>SUM($G18:Y18)</f>
        <v>0</v>
      </c>
      <c r="BD18" s="73">
        <f>SUM($G18:Z18)</f>
        <v>0</v>
      </c>
      <c r="BE18" s="73">
        <f>SUM($G18:AA18)</f>
        <v>0</v>
      </c>
      <c r="BF18" s="73">
        <f>SUM($G18:AB18)</f>
        <v>0</v>
      </c>
      <c r="BG18" s="73">
        <f>SUM($G18:AC18)</f>
        <v>0</v>
      </c>
      <c r="BH18" s="73">
        <f>SUM($G18:AD18)</f>
        <v>0</v>
      </c>
      <c r="BI18" s="73">
        <f>SUM($G18:AE18)</f>
        <v>0</v>
      </c>
      <c r="BJ18" s="73">
        <f>SUM($G18:AF18)</f>
        <v>0</v>
      </c>
      <c r="BK18" s="73">
        <f>SUM($G18:AG18)</f>
        <v>0</v>
      </c>
      <c r="BL18" s="73">
        <f>SUM($G18:AH18)</f>
        <v>0</v>
      </c>
      <c r="BM18" s="73">
        <f>SUM($G18:AI18)</f>
        <v>0</v>
      </c>
      <c r="BN18" s="74">
        <f>SUM($G18:AJ18)</f>
        <v>0</v>
      </c>
      <c r="BO18" s="76">
        <f>IF(CU18=0,0,G18/(1+Vychodiská!$C$150)^'zmena cien tepla'!CU18)</f>
        <v>0</v>
      </c>
      <c r="BP18" s="73">
        <f>IF(CV18=0,0,H18/(1+Vychodiská!$C$150)^'zmena cien tepla'!CV18)</f>
        <v>0</v>
      </c>
      <c r="BQ18" s="73">
        <f>IF(CW18=0,0,I18/(1+Vychodiská!$C$150)^'zmena cien tepla'!CW18)</f>
        <v>0</v>
      </c>
      <c r="BR18" s="73">
        <f>IF(CX18=0,0,J18/(1+Vychodiská!$C$150)^'zmena cien tepla'!CX18)</f>
        <v>0</v>
      </c>
      <c r="BS18" s="73">
        <f>IF(CY18=0,0,K18/(1+Vychodiská!$C$150)^'zmena cien tepla'!CY18)</f>
        <v>0</v>
      </c>
      <c r="BT18" s="73">
        <f>IF(CZ18=0,0,L18/(1+Vychodiská!$C$150)^'zmena cien tepla'!CZ18)</f>
        <v>0</v>
      </c>
      <c r="BU18" s="73">
        <f>IF(DA18=0,0,M18/(1+Vychodiská!$C$150)^'zmena cien tepla'!DA18)</f>
        <v>0</v>
      </c>
      <c r="BV18" s="73">
        <f>IF(DB18=0,0,N18/(1+Vychodiská!$C$150)^'zmena cien tepla'!DB18)</f>
        <v>0</v>
      </c>
      <c r="BW18" s="73">
        <f>IF(DC18=0,0,O18/(1+Vychodiská!$C$150)^'zmena cien tepla'!DC18)</f>
        <v>0</v>
      </c>
      <c r="BX18" s="73">
        <f>IF(DD18=0,0,P18/(1+Vychodiská!$C$150)^'zmena cien tepla'!DD18)</f>
        <v>0</v>
      </c>
      <c r="BY18" s="73">
        <f>IF(DE18=0,0,Q18/(1+Vychodiská!$C$150)^'zmena cien tepla'!DE18)</f>
        <v>0</v>
      </c>
      <c r="BZ18" s="73">
        <f>IF(DF18=0,0,R18/(1+Vychodiská!$C$150)^'zmena cien tepla'!DF18)</f>
        <v>0</v>
      </c>
      <c r="CA18" s="73">
        <f>IF(DG18=0,0,S18/(1+Vychodiská!$C$150)^'zmena cien tepla'!DG18)</f>
        <v>0</v>
      </c>
      <c r="CB18" s="73">
        <f>IF(DH18=0,0,T18/(1+Vychodiská!$C$150)^'zmena cien tepla'!DH18)</f>
        <v>0</v>
      </c>
      <c r="CC18" s="73">
        <f>IF(DI18=0,0,U18/(1+Vychodiská!$C$150)^'zmena cien tepla'!DI18)</f>
        <v>0</v>
      </c>
      <c r="CD18" s="73">
        <f>IF(DJ18=0,0,V18/(1+Vychodiská!$C$150)^'zmena cien tepla'!DJ18)</f>
        <v>0</v>
      </c>
      <c r="CE18" s="73">
        <f>IF(DK18=0,0,W18/(1+Vychodiská!$C$150)^'zmena cien tepla'!DK18)</f>
        <v>0</v>
      </c>
      <c r="CF18" s="73">
        <f>IF(DL18=0,0,X18/(1+Vychodiská!$C$150)^'zmena cien tepla'!DL18)</f>
        <v>0</v>
      </c>
      <c r="CG18" s="73">
        <f>IF(DM18=0,0,Y18/(1+Vychodiská!$C$150)^'zmena cien tepla'!DM18)</f>
        <v>0</v>
      </c>
      <c r="CH18" s="73">
        <f>IF(DN18=0,0,Z18/(1+Vychodiská!$C$150)^'zmena cien tepla'!DN18)</f>
        <v>0</v>
      </c>
      <c r="CI18" s="73">
        <f>IF(DO18=0,0,AA18/(1+Vychodiská!$C$150)^'zmena cien tepla'!DO18)</f>
        <v>0</v>
      </c>
      <c r="CJ18" s="73">
        <f>IF(DP18=0,0,AB18/(1+Vychodiská!$C$150)^'zmena cien tepla'!DP18)</f>
        <v>0</v>
      </c>
      <c r="CK18" s="73">
        <f>IF(DQ18=0,0,AC18/(1+Vychodiská!$C$150)^'zmena cien tepla'!DQ18)</f>
        <v>0</v>
      </c>
      <c r="CL18" s="73">
        <f>IF(DR18=0,0,AD18/(1+Vychodiská!$C$150)^'zmena cien tepla'!DR18)</f>
        <v>0</v>
      </c>
      <c r="CM18" s="73">
        <f>IF(DS18=0,0,AE18/(1+Vychodiská!$C$150)^'zmena cien tepla'!DS18)</f>
        <v>0</v>
      </c>
      <c r="CN18" s="73">
        <f>IF(DT18=0,0,AF18/(1+Vychodiská!$C$150)^'zmena cien tepla'!DT18)</f>
        <v>0</v>
      </c>
      <c r="CO18" s="73">
        <f>IF(DU18=0,0,AG18/(1+Vychodiská!$C$150)^'zmena cien tepla'!DU18)</f>
        <v>0</v>
      </c>
      <c r="CP18" s="73">
        <f>IF(DV18=0,0,AH18/(1+Vychodiská!$C$150)^'zmena cien tepla'!DV18)</f>
        <v>0</v>
      </c>
      <c r="CQ18" s="73">
        <f>IF(DW18=0,0,AI18/(1+Vychodiská!$C$150)^'zmena cien tepla'!DW18)</f>
        <v>0</v>
      </c>
      <c r="CR18" s="74">
        <f>IF(DX18=0,0,AJ18/(1+Vychodiská!$C$150)^'zmena cien tepla'!DX18)</f>
        <v>0</v>
      </c>
      <c r="CS18" s="77">
        <f t="shared" si="7"/>
        <v>0</v>
      </c>
      <c r="CT18" s="73"/>
      <c r="CU18" s="78">
        <f t="shared" si="2"/>
        <v>5</v>
      </c>
      <c r="CV18" s="78">
        <f t="shared" ref="CV18:DX18" si="22">IF(CU18=0,0,IF(CV$2&gt;$D18,0,CU18+1))</f>
        <v>6</v>
      </c>
      <c r="CW18" s="78">
        <f t="shared" si="22"/>
        <v>7</v>
      </c>
      <c r="CX18" s="78">
        <f t="shared" si="22"/>
        <v>8</v>
      </c>
      <c r="CY18" s="78">
        <f t="shared" si="22"/>
        <v>9</v>
      </c>
      <c r="CZ18" s="78">
        <f t="shared" si="22"/>
        <v>10</v>
      </c>
      <c r="DA18" s="78">
        <f t="shared" si="22"/>
        <v>11</v>
      </c>
      <c r="DB18" s="78">
        <f t="shared" si="22"/>
        <v>12</v>
      </c>
      <c r="DC18" s="78">
        <f t="shared" si="22"/>
        <v>13</v>
      </c>
      <c r="DD18" s="78">
        <f t="shared" si="22"/>
        <v>14</v>
      </c>
      <c r="DE18" s="78">
        <f t="shared" si="22"/>
        <v>15</v>
      </c>
      <c r="DF18" s="78">
        <f t="shared" si="22"/>
        <v>16</v>
      </c>
      <c r="DG18" s="78">
        <f t="shared" si="22"/>
        <v>17</v>
      </c>
      <c r="DH18" s="78">
        <f t="shared" si="22"/>
        <v>18</v>
      </c>
      <c r="DI18" s="78">
        <f t="shared" si="22"/>
        <v>19</v>
      </c>
      <c r="DJ18" s="78">
        <f t="shared" si="22"/>
        <v>20</v>
      </c>
      <c r="DK18" s="78">
        <f t="shared" si="22"/>
        <v>21</v>
      </c>
      <c r="DL18" s="78">
        <f t="shared" si="22"/>
        <v>22</v>
      </c>
      <c r="DM18" s="78">
        <f t="shared" si="22"/>
        <v>23</v>
      </c>
      <c r="DN18" s="78">
        <f t="shared" si="22"/>
        <v>24</v>
      </c>
      <c r="DO18" s="78">
        <f t="shared" si="22"/>
        <v>0</v>
      </c>
      <c r="DP18" s="78">
        <f t="shared" si="22"/>
        <v>0</v>
      </c>
      <c r="DQ18" s="78">
        <f t="shared" si="22"/>
        <v>0</v>
      </c>
      <c r="DR18" s="78">
        <f t="shared" si="22"/>
        <v>0</v>
      </c>
      <c r="DS18" s="78">
        <f t="shared" si="22"/>
        <v>0</v>
      </c>
      <c r="DT18" s="78">
        <f t="shared" si="22"/>
        <v>0</v>
      </c>
      <c r="DU18" s="78">
        <f t="shared" si="22"/>
        <v>0</v>
      </c>
      <c r="DV18" s="78">
        <f t="shared" si="22"/>
        <v>0</v>
      </c>
      <c r="DW18" s="78">
        <f t="shared" si="22"/>
        <v>0</v>
      </c>
      <c r="DX18" s="79">
        <f t="shared" si="22"/>
        <v>0</v>
      </c>
    </row>
    <row r="19" spans="1:128" s="80" customFormat="1" ht="31.05" customHeight="1" x14ac:dyDescent="0.3">
      <c r="A19" s="70">
        <v>27</v>
      </c>
      <c r="B19" s="71" t="str">
        <f>INDEX(Data!$B$3:$B$24,MATCH('zmena cien tepla'!A19,Data!$A$3:$A$24,0))</f>
        <v>Martinská teplárenská, a.s.</v>
      </c>
      <c r="C19" s="71" t="str">
        <f>INDEX(Data!$D$3:$D$24,MATCH('zmena cien tepla'!A19,Data!$A$3:$A$24,0))</f>
        <v>Rekonštrukcia horúcovodov v meste Martin</v>
      </c>
      <c r="D19" s="72">
        <f>INDEX(Data!$M$3:$M$24,MATCH('zmena cien tepla'!A19,Data!$A$3:$A$24,0))</f>
        <v>30</v>
      </c>
      <c r="E19" s="72" t="str">
        <f>INDEX(Data!$J$3:$J$24,MATCH('zmena cien tepla'!A19,Data!$A$3:$A$24,0))</f>
        <v>2023-2025</v>
      </c>
      <c r="F19" s="74">
        <f>INDEX(Data!$Y$3:$Y$24,MATCH('zmena cien tepla'!A19,Data!$A$3:$A$24,0))</f>
        <v>-250000</v>
      </c>
      <c r="G19" s="73">
        <f t="shared" si="4"/>
        <v>250000</v>
      </c>
      <c r="H19" s="73">
        <f t="shared" si="4"/>
        <v>250000</v>
      </c>
      <c r="I19" s="73">
        <f t="shared" si="4"/>
        <v>250000</v>
      </c>
      <c r="J19" s="73">
        <f t="shared" si="4"/>
        <v>250000</v>
      </c>
      <c r="K19" s="73">
        <f t="shared" si="4"/>
        <v>250000</v>
      </c>
      <c r="L19" s="73">
        <f t="shared" si="4"/>
        <v>250000</v>
      </c>
      <c r="M19" s="73">
        <f t="shared" si="4"/>
        <v>250000</v>
      </c>
      <c r="N19" s="73">
        <f t="shared" si="4"/>
        <v>250000</v>
      </c>
      <c r="O19" s="73">
        <f t="shared" si="4"/>
        <v>250000</v>
      </c>
      <c r="P19" s="73">
        <f t="shared" si="4"/>
        <v>250000</v>
      </c>
      <c r="Q19" s="73">
        <f t="shared" si="4"/>
        <v>250000</v>
      </c>
      <c r="R19" s="73">
        <f t="shared" si="4"/>
        <v>250000</v>
      </c>
      <c r="S19" s="73">
        <f t="shared" si="4"/>
        <v>250000</v>
      </c>
      <c r="T19" s="73">
        <f t="shared" si="4"/>
        <v>250000</v>
      </c>
      <c r="U19" s="73">
        <f t="shared" si="4"/>
        <v>250000</v>
      </c>
      <c r="V19" s="73">
        <f t="shared" si="4"/>
        <v>250000</v>
      </c>
      <c r="W19" s="73">
        <f t="shared" si="21"/>
        <v>250000</v>
      </c>
      <c r="X19" s="73">
        <f t="shared" si="21"/>
        <v>250000</v>
      </c>
      <c r="Y19" s="73">
        <f t="shared" si="21"/>
        <v>250000</v>
      </c>
      <c r="Z19" s="73">
        <f t="shared" si="21"/>
        <v>250000</v>
      </c>
      <c r="AA19" s="73">
        <f t="shared" si="21"/>
        <v>250000</v>
      </c>
      <c r="AB19" s="73">
        <f t="shared" si="21"/>
        <v>250000</v>
      </c>
      <c r="AC19" s="73">
        <f t="shared" si="21"/>
        <v>250000</v>
      </c>
      <c r="AD19" s="73">
        <f t="shared" si="21"/>
        <v>250000</v>
      </c>
      <c r="AE19" s="73">
        <f t="shared" si="21"/>
        <v>250000</v>
      </c>
      <c r="AF19" s="73">
        <f t="shared" si="21"/>
        <v>250000</v>
      </c>
      <c r="AG19" s="73">
        <f t="shared" si="21"/>
        <v>250000</v>
      </c>
      <c r="AH19" s="73">
        <f t="shared" si="21"/>
        <v>250000</v>
      </c>
      <c r="AI19" s="73">
        <f t="shared" si="21"/>
        <v>250000</v>
      </c>
      <c r="AJ19" s="74">
        <f t="shared" si="21"/>
        <v>250000</v>
      </c>
      <c r="AK19" s="73">
        <f t="shared" si="5"/>
        <v>250000</v>
      </c>
      <c r="AL19" s="73">
        <f>SUM($G19:H19)</f>
        <v>500000</v>
      </c>
      <c r="AM19" s="73">
        <f>SUM($G19:I19)</f>
        <v>750000</v>
      </c>
      <c r="AN19" s="73">
        <f>SUM($G19:J19)</f>
        <v>1000000</v>
      </c>
      <c r="AO19" s="73">
        <f>SUM($G19:K19)</f>
        <v>1250000</v>
      </c>
      <c r="AP19" s="73">
        <f>SUM($G19:L19)</f>
        <v>1500000</v>
      </c>
      <c r="AQ19" s="73">
        <f>SUM($G19:M19)</f>
        <v>1750000</v>
      </c>
      <c r="AR19" s="73">
        <f>SUM($G19:N19)</f>
        <v>2000000</v>
      </c>
      <c r="AS19" s="73">
        <f>SUM($G19:O19)</f>
        <v>2250000</v>
      </c>
      <c r="AT19" s="73">
        <f>SUM($G19:P19)</f>
        <v>2500000</v>
      </c>
      <c r="AU19" s="73">
        <f>SUM($G19:Q19)</f>
        <v>2750000</v>
      </c>
      <c r="AV19" s="73">
        <f>SUM($G19:R19)</f>
        <v>3000000</v>
      </c>
      <c r="AW19" s="73">
        <f>SUM($G19:S19)</f>
        <v>3250000</v>
      </c>
      <c r="AX19" s="73">
        <f>SUM($G19:T19)</f>
        <v>3500000</v>
      </c>
      <c r="AY19" s="73">
        <f>SUM($G19:U19)</f>
        <v>3750000</v>
      </c>
      <c r="AZ19" s="73">
        <f>SUM($G19:V19)</f>
        <v>4000000</v>
      </c>
      <c r="BA19" s="73">
        <f>SUM($G19:W19)</f>
        <v>4250000</v>
      </c>
      <c r="BB19" s="73">
        <f>SUM($G19:X19)</f>
        <v>4500000</v>
      </c>
      <c r="BC19" s="73">
        <f>SUM($G19:Y19)</f>
        <v>4750000</v>
      </c>
      <c r="BD19" s="73">
        <f>SUM($G19:Z19)</f>
        <v>5000000</v>
      </c>
      <c r="BE19" s="73">
        <f>SUM($G19:AA19)</f>
        <v>5250000</v>
      </c>
      <c r="BF19" s="73">
        <f>SUM($G19:AB19)</f>
        <v>5500000</v>
      </c>
      <c r="BG19" s="73">
        <f>SUM($G19:AC19)</f>
        <v>5750000</v>
      </c>
      <c r="BH19" s="73">
        <f>SUM($G19:AD19)</f>
        <v>6000000</v>
      </c>
      <c r="BI19" s="73">
        <f>SUM($G19:AE19)</f>
        <v>6250000</v>
      </c>
      <c r="BJ19" s="73">
        <f>SUM($G19:AF19)</f>
        <v>6500000</v>
      </c>
      <c r="BK19" s="73">
        <f>SUM($G19:AG19)</f>
        <v>6750000</v>
      </c>
      <c r="BL19" s="73">
        <f>SUM($G19:AH19)</f>
        <v>7000000</v>
      </c>
      <c r="BM19" s="73">
        <f>SUM($G19:AI19)</f>
        <v>7250000</v>
      </c>
      <c r="BN19" s="74">
        <f>SUM($G19:AJ19)</f>
        <v>7500000</v>
      </c>
      <c r="BO19" s="76">
        <f>IF(CU19=0,0,G19/(1+Vychodiská!$C$150)^'zmena cien tepla'!CU19)</f>
        <v>205675.61869797049</v>
      </c>
      <c r="BP19" s="73">
        <f>IF(CV19=0,0,H19/(1+Vychodiská!$C$150)^'zmena cien tepla'!CV19)</f>
        <v>195881.54161711474</v>
      </c>
      <c r="BQ19" s="73">
        <f>IF(CW19=0,0,I19/(1+Vychodiská!$C$150)^'zmena cien tepla'!CW19)</f>
        <v>186553.8491591569</v>
      </c>
      <c r="BR19" s="73">
        <f>IF(CX19=0,0,J19/(1+Vychodiská!$C$150)^'zmena cien tepla'!CX19)</f>
        <v>177670.33253253036</v>
      </c>
      <c r="BS19" s="73">
        <f>IF(CY19=0,0,K19/(1+Vychodiská!$C$150)^'zmena cien tepla'!CY19)</f>
        <v>169209.84050717179</v>
      </c>
      <c r="BT19" s="73">
        <f>IF(CZ19=0,0,L19/(1+Vychodiská!$C$150)^'zmena cien tepla'!CZ19)</f>
        <v>161152.22905444933</v>
      </c>
      <c r="BU19" s="73">
        <f>IF(DA19=0,0,M19/(1+Vychodiská!$C$150)^'zmena cien tepla'!DA19)</f>
        <v>153478.31338518983</v>
      </c>
      <c r="BV19" s="73">
        <f>IF(DB19=0,0,N19/(1+Vychodiská!$C$150)^'zmena cien tepla'!DB19)</f>
        <v>146169.82227160936</v>
      </c>
      <c r="BW19" s="73">
        <f>IF(DC19=0,0,O19/(1+Vychodiská!$C$150)^'zmena cien tepla'!DC19)</f>
        <v>139209.35454438988</v>
      </c>
      <c r="BX19" s="73">
        <f>IF(DD19=0,0,P19/(1+Vychodiská!$C$150)^'zmena cien tepla'!DD19)</f>
        <v>132580.33766132366</v>
      </c>
      <c r="BY19" s="73">
        <f>IF(DE19=0,0,Q19/(1+Vychodiská!$C$150)^'zmena cien tepla'!DE19)</f>
        <v>126266.98824887972</v>
      </c>
      <c r="BZ19" s="73">
        <f>IF(DF19=0,0,R19/(1+Vychodiská!$C$150)^'zmena cien tepla'!DF19)</f>
        <v>120254.27452274255</v>
      </c>
      <c r="CA19" s="73">
        <f>IF(DG19=0,0,S19/(1+Vychodiská!$C$150)^'zmena cien tepla'!DG19)</f>
        <v>114527.88049785006</v>
      </c>
      <c r="CB19" s="73">
        <f>IF(DH19=0,0,T19/(1+Vychodiská!$C$150)^'zmena cien tepla'!DH19)</f>
        <v>109074.17190271433</v>
      </c>
      <c r="CC19" s="73">
        <f>IF(DI19=0,0,U19/(1+Vychodiská!$C$150)^'zmena cien tepla'!DI19)</f>
        <v>103880.16371687078</v>
      </c>
      <c r="CD19" s="73">
        <f>IF(DJ19=0,0,V19/(1+Vychodiská!$C$150)^'zmena cien tepla'!DJ19)</f>
        <v>98933.489254162647</v>
      </c>
      <c r="CE19" s="73">
        <f>IF(DK19=0,0,W19/(1+Vychodiská!$C$150)^'zmena cien tepla'!DK19)</f>
        <v>94222.370718250153</v>
      </c>
      <c r="CF19" s="73">
        <f>IF(DL19=0,0,X19/(1+Vychodiská!$C$150)^'zmena cien tepla'!DL19)</f>
        <v>89735.59116023824</v>
      </c>
      <c r="CG19" s="73">
        <f>IF(DM19=0,0,Y19/(1+Vychodiská!$C$150)^'zmena cien tepla'!DM19)</f>
        <v>85462.467771655472</v>
      </c>
      <c r="CH19" s="73">
        <f>IF(DN19=0,0,Z19/(1+Vychodiská!$C$150)^'zmena cien tepla'!DN19)</f>
        <v>81392.826449195665</v>
      </c>
      <c r="CI19" s="73">
        <f>IF(DO19=0,0,AA19/(1+Vychodiská!$C$150)^'zmena cien tepla'!DO19)</f>
        <v>77516.977570662551</v>
      </c>
      <c r="CJ19" s="73">
        <f>IF(DP19=0,0,AB19/(1+Vychodiská!$C$150)^'zmena cien tepla'!DP19)</f>
        <v>73825.692924440518</v>
      </c>
      <c r="CK19" s="73">
        <f>IF(DQ19=0,0,AC19/(1+Vychodiská!$C$150)^'zmena cien tepla'!DQ19)</f>
        <v>70310.183737562402</v>
      </c>
      <c r="CL19" s="73">
        <f>IF(DR19=0,0,AD19/(1+Vychodiská!$C$150)^'zmena cien tepla'!DR19)</f>
        <v>66962.07975005942</v>
      </c>
      <c r="CM19" s="73">
        <f>IF(DS19=0,0,AE19/(1+Vychodiská!$C$150)^'zmena cien tepla'!DS19)</f>
        <v>63773.409285770889</v>
      </c>
      <c r="CN19" s="73">
        <f>IF(DT19=0,0,AF19/(1+Vychodiská!$C$150)^'zmena cien tepla'!DT19)</f>
        <v>60736.580272162741</v>
      </c>
      <c r="CO19" s="73">
        <f>IF(DU19=0,0,AG19/(1+Vychodiská!$C$150)^'zmena cien tepla'!DU19)</f>
        <v>57844.362163964535</v>
      </c>
      <c r="CP19" s="73">
        <f>IF(DV19=0,0,AH19/(1+Vychodiská!$C$150)^'zmena cien tepla'!DV19)</f>
        <v>55089.86872758525</v>
      </c>
      <c r="CQ19" s="73">
        <f>IF(DW19=0,0,AI19/(1+Vychodiská!$C$150)^'zmena cien tepla'!DW19)</f>
        <v>52466.541645319288</v>
      </c>
      <c r="CR19" s="74">
        <f>IF(DX19=0,0,AJ19/(1+Vychodiská!$C$150)^'zmena cien tepla'!DX19)</f>
        <v>49968.134900304081</v>
      </c>
      <c r="CS19" s="77">
        <f t="shared" si="7"/>
        <v>3319825.2946512979</v>
      </c>
      <c r="CT19" s="73"/>
      <c r="CU19" s="78">
        <f t="shared" si="2"/>
        <v>4</v>
      </c>
      <c r="CV19" s="78">
        <f t="shared" ref="CV19:DX19" si="23">IF(CU19=0,0,IF(CV$2&gt;$D19,0,CU19+1))</f>
        <v>5</v>
      </c>
      <c r="CW19" s="78">
        <f t="shared" si="23"/>
        <v>6</v>
      </c>
      <c r="CX19" s="78">
        <f t="shared" si="23"/>
        <v>7</v>
      </c>
      <c r="CY19" s="78">
        <f t="shared" si="23"/>
        <v>8</v>
      </c>
      <c r="CZ19" s="78">
        <f t="shared" si="23"/>
        <v>9</v>
      </c>
      <c r="DA19" s="78">
        <f t="shared" si="23"/>
        <v>10</v>
      </c>
      <c r="DB19" s="78">
        <f t="shared" si="23"/>
        <v>11</v>
      </c>
      <c r="DC19" s="78">
        <f t="shared" si="23"/>
        <v>12</v>
      </c>
      <c r="DD19" s="78">
        <f t="shared" si="23"/>
        <v>13</v>
      </c>
      <c r="DE19" s="78">
        <f t="shared" si="23"/>
        <v>14</v>
      </c>
      <c r="DF19" s="78">
        <f t="shared" si="23"/>
        <v>15</v>
      </c>
      <c r="DG19" s="78">
        <f t="shared" si="23"/>
        <v>16</v>
      </c>
      <c r="DH19" s="78">
        <f t="shared" si="23"/>
        <v>17</v>
      </c>
      <c r="DI19" s="78">
        <f t="shared" si="23"/>
        <v>18</v>
      </c>
      <c r="DJ19" s="78">
        <f t="shared" si="23"/>
        <v>19</v>
      </c>
      <c r="DK19" s="78">
        <f t="shared" si="23"/>
        <v>20</v>
      </c>
      <c r="DL19" s="78">
        <f t="shared" si="23"/>
        <v>21</v>
      </c>
      <c r="DM19" s="78">
        <f t="shared" si="23"/>
        <v>22</v>
      </c>
      <c r="DN19" s="78">
        <f t="shared" si="23"/>
        <v>23</v>
      </c>
      <c r="DO19" s="78">
        <f t="shared" si="23"/>
        <v>24</v>
      </c>
      <c r="DP19" s="78">
        <f t="shared" si="23"/>
        <v>25</v>
      </c>
      <c r="DQ19" s="78">
        <f t="shared" si="23"/>
        <v>26</v>
      </c>
      <c r="DR19" s="78">
        <f t="shared" si="23"/>
        <v>27</v>
      </c>
      <c r="DS19" s="78">
        <f t="shared" si="23"/>
        <v>28</v>
      </c>
      <c r="DT19" s="78">
        <f t="shared" si="23"/>
        <v>29</v>
      </c>
      <c r="DU19" s="78">
        <f t="shared" si="23"/>
        <v>30</v>
      </c>
      <c r="DV19" s="78">
        <f t="shared" si="23"/>
        <v>31</v>
      </c>
      <c r="DW19" s="78">
        <f t="shared" si="23"/>
        <v>32</v>
      </c>
      <c r="DX19" s="79">
        <f t="shared" si="23"/>
        <v>33</v>
      </c>
    </row>
    <row r="20" spans="1:128" s="80" customFormat="1" ht="31.05" customHeight="1" x14ac:dyDescent="0.3">
      <c r="A20" s="70">
        <v>28</v>
      </c>
      <c r="B20" s="71" t="str">
        <f>INDEX(Data!$B$3:$B$24,MATCH('zmena cien tepla'!A20,Data!$A$3:$A$24,0))</f>
        <v>Zvolenská teplárenská a.s.</v>
      </c>
      <c r="C20" s="71" t="str">
        <f>INDEX(Data!$D$3:$D$24,MATCH('zmena cien tepla'!A20,Data!$A$3:$A$24,0))</f>
        <v>Rekonštrukcia rozvodov CZT - Sekier</v>
      </c>
      <c r="D20" s="72">
        <f>INDEX(Data!$M$3:$M$24,MATCH('zmena cien tepla'!A20,Data!$A$3:$A$24,0))</f>
        <v>30</v>
      </c>
      <c r="E20" s="72" t="str">
        <f>INDEX(Data!$J$3:$J$24,MATCH('zmena cien tepla'!A20,Data!$A$3:$A$24,0))</f>
        <v>2022 - 2024</v>
      </c>
      <c r="F20" s="74">
        <f>INDEX(Data!$Y$3:$Y$24,MATCH('zmena cien tepla'!A20,Data!$A$3:$A$24,0))</f>
        <v>0</v>
      </c>
      <c r="G20" s="73">
        <f t="shared" ref="G20:V24" si="24">$F20*-1</f>
        <v>0</v>
      </c>
      <c r="H20" s="73">
        <f t="shared" si="24"/>
        <v>0</v>
      </c>
      <c r="I20" s="73">
        <f t="shared" si="24"/>
        <v>0</v>
      </c>
      <c r="J20" s="73">
        <f t="shared" si="24"/>
        <v>0</v>
      </c>
      <c r="K20" s="73">
        <f t="shared" si="24"/>
        <v>0</v>
      </c>
      <c r="L20" s="73">
        <f t="shared" si="24"/>
        <v>0</v>
      </c>
      <c r="M20" s="73">
        <f t="shared" si="24"/>
        <v>0</v>
      </c>
      <c r="N20" s="73">
        <f t="shared" si="24"/>
        <v>0</v>
      </c>
      <c r="O20" s="73">
        <f t="shared" si="24"/>
        <v>0</v>
      </c>
      <c r="P20" s="73">
        <f t="shared" si="24"/>
        <v>0</v>
      </c>
      <c r="Q20" s="73">
        <f t="shared" si="24"/>
        <v>0</v>
      </c>
      <c r="R20" s="73">
        <f t="shared" si="24"/>
        <v>0</v>
      </c>
      <c r="S20" s="73">
        <f t="shared" si="24"/>
        <v>0</v>
      </c>
      <c r="T20" s="73">
        <f t="shared" si="24"/>
        <v>0</v>
      </c>
      <c r="U20" s="73">
        <f t="shared" si="24"/>
        <v>0</v>
      </c>
      <c r="V20" s="73">
        <f t="shared" si="24"/>
        <v>0</v>
      </c>
      <c r="W20" s="73">
        <f t="shared" si="21"/>
        <v>0</v>
      </c>
      <c r="X20" s="73">
        <f t="shared" si="21"/>
        <v>0</v>
      </c>
      <c r="Y20" s="73">
        <f t="shared" si="21"/>
        <v>0</v>
      </c>
      <c r="Z20" s="73">
        <f t="shared" si="21"/>
        <v>0</v>
      </c>
      <c r="AA20" s="73">
        <f t="shared" si="21"/>
        <v>0</v>
      </c>
      <c r="AB20" s="73">
        <f t="shared" si="21"/>
        <v>0</v>
      </c>
      <c r="AC20" s="73">
        <f t="shared" si="21"/>
        <v>0</v>
      </c>
      <c r="AD20" s="73">
        <f t="shared" si="21"/>
        <v>0</v>
      </c>
      <c r="AE20" s="73">
        <f t="shared" si="21"/>
        <v>0</v>
      </c>
      <c r="AF20" s="73">
        <f t="shared" si="21"/>
        <v>0</v>
      </c>
      <c r="AG20" s="73">
        <f t="shared" si="21"/>
        <v>0</v>
      </c>
      <c r="AH20" s="73">
        <f t="shared" si="21"/>
        <v>0</v>
      </c>
      <c r="AI20" s="73">
        <f t="shared" si="21"/>
        <v>0</v>
      </c>
      <c r="AJ20" s="74">
        <f t="shared" si="21"/>
        <v>0</v>
      </c>
      <c r="AK20" s="73">
        <f t="shared" si="5"/>
        <v>0</v>
      </c>
      <c r="AL20" s="73">
        <f>SUM($G20:H20)</f>
        <v>0</v>
      </c>
      <c r="AM20" s="73">
        <f>SUM($G20:I20)</f>
        <v>0</v>
      </c>
      <c r="AN20" s="73">
        <f>SUM($G20:J20)</f>
        <v>0</v>
      </c>
      <c r="AO20" s="73">
        <f>SUM($G20:K20)</f>
        <v>0</v>
      </c>
      <c r="AP20" s="73">
        <f>SUM($G20:L20)</f>
        <v>0</v>
      </c>
      <c r="AQ20" s="73">
        <f>SUM($G20:M20)</f>
        <v>0</v>
      </c>
      <c r="AR20" s="73">
        <f>SUM($G20:N20)</f>
        <v>0</v>
      </c>
      <c r="AS20" s="73">
        <f>SUM($G20:O20)</f>
        <v>0</v>
      </c>
      <c r="AT20" s="73">
        <f>SUM($G20:P20)</f>
        <v>0</v>
      </c>
      <c r="AU20" s="73">
        <f>SUM($G20:Q20)</f>
        <v>0</v>
      </c>
      <c r="AV20" s="73">
        <f>SUM($G20:R20)</f>
        <v>0</v>
      </c>
      <c r="AW20" s="73">
        <f>SUM($G20:S20)</f>
        <v>0</v>
      </c>
      <c r="AX20" s="73">
        <f>SUM($G20:T20)</f>
        <v>0</v>
      </c>
      <c r="AY20" s="73">
        <f>SUM($G20:U20)</f>
        <v>0</v>
      </c>
      <c r="AZ20" s="73">
        <f>SUM($G20:V20)</f>
        <v>0</v>
      </c>
      <c r="BA20" s="73">
        <f>SUM($G20:W20)</f>
        <v>0</v>
      </c>
      <c r="BB20" s="73">
        <f>SUM($G20:X20)</f>
        <v>0</v>
      </c>
      <c r="BC20" s="73">
        <f>SUM($G20:Y20)</f>
        <v>0</v>
      </c>
      <c r="BD20" s="73">
        <f>SUM($G20:Z20)</f>
        <v>0</v>
      </c>
      <c r="BE20" s="73">
        <f>SUM($G20:AA20)</f>
        <v>0</v>
      </c>
      <c r="BF20" s="73">
        <f>SUM($G20:AB20)</f>
        <v>0</v>
      </c>
      <c r="BG20" s="73">
        <f>SUM($G20:AC20)</f>
        <v>0</v>
      </c>
      <c r="BH20" s="73">
        <f>SUM($G20:AD20)</f>
        <v>0</v>
      </c>
      <c r="BI20" s="73">
        <f>SUM($G20:AE20)</f>
        <v>0</v>
      </c>
      <c r="BJ20" s="73">
        <f>SUM($G20:AF20)</f>
        <v>0</v>
      </c>
      <c r="BK20" s="73">
        <f>SUM($G20:AG20)</f>
        <v>0</v>
      </c>
      <c r="BL20" s="73">
        <f>SUM($G20:AH20)</f>
        <v>0</v>
      </c>
      <c r="BM20" s="73">
        <f>SUM($G20:AI20)</f>
        <v>0</v>
      </c>
      <c r="BN20" s="74">
        <f>SUM($G20:AJ20)</f>
        <v>0</v>
      </c>
      <c r="BO20" s="76">
        <f>IF(CU20=0,0,G20/(1+Vychodiská!$C$150)^'zmena cien tepla'!CU20)</f>
        <v>0</v>
      </c>
      <c r="BP20" s="73">
        <f>IF(CV20=0,0,H20/(1+Vychodiská!$C$150)^'zmena cien tepla'!CV20)</f>
        <v>0</v>
      </c>
      <c r="BQ20" s="73">
        <f>IF(CW20=0,0,I20/(1+Vychodiská!$C$150)^'zmena cien tepla'!CW20)</f>
        <v>0</v>
      </c>
      <c r="BR20" s="73">
        <f>IF(CX20=0,0,J20/(1+Vychodiská!$C$150)^'zmena cien tepla'!CX20)</f>
        <v>0</v>
      </c>
      <c r="BS20" s="73">
        <f>IF(CY20=0,0,K20/(1+Vychodiská!$C$150)^'zmena cien tepla'!CY20)</f>
        <v>0</v>
      </c>
      <c r="BT20" s="73">
        <f>IF(CZ20=0,0,L20/(1+Vychodiská!$C$150)^'zmena cien tepla'!CZ20)</f>
        <v>0</v>
      </c>
      <c r="BU20" s="73">
        <f>IF(DA20=0,0,M20/(1+Vychodiská!$C$150)^'zmena cien tepla'!DA20)</f>
        <v>0</v>
      </c>
      <c r="BV20" s="73">
        <f>IF(DB20=0,0,N20/(1+Vychodiská!$C$150)^'zmena cien tepla'!DB20)</f>
        <v>0</v>
      </c>
      <c r="BW20" s="73">
        <f>IF(DC20=0,0,O20/(1+Vychodiská!$C$150)^'zmena cien tepla'!DC20)</f>
        <v>0</v>
      </c>
      <c r="BX20" s="73">
        <f>IF(DD20=0,0,P20/(1+Vychodiská!$C$150)^'zmena cien tepla'!DD20)</f>
        <v>0</v>
      </c>
      <c r="BY20" s="73">
        <f>IF(DE20=0,0,Q20/(1+Vychodiská!$C$150)^'zmena cien tepla'!DE20)</f>
        <v>0</v>
      </c>
      <c r="BZ20" s="73">
        <f>IF(DF20=0,0,R20/(1+Vychodiská!$C$150)^'zmena cien tepla'!DF20)</f>
        <v>0</v>
      </c>
      <c r="CA20" s="73">
        <f>IF(DG20=0,0,S20/(1+Vychodiská!$C$150)^'zmena cien tepla'!DG20)</f>
        <v>0</v>
      </c>
      <c r="CB20" s="73">
        <f>IF(DH20=0,0,T20/(1+Vychodiská!$C$150)^'zmena cien tepla'!DH20)</f>
        <v>0</v>
      </c>
      <c r="CC20" s="73">
        <f>IF(DI20=0,0,U20/(1+Vychodiská!$C$150)^'zmena cien tepla'!DI20)</f>
        <v>0</v>
      </c>
      <c r="CD20" s="73">
        <f>IF(DJ20=0,0,V20/(1+Vychodiská!$C$150)^'zmena cien tepla'!DJ20)</f>
        <v>0</v>
      </c>
      <c r="CE20" s="73">
        <f>IF(DK20=0,0,W20/(1+Vychodiská!$C$150)^'zmena cien tepla'!DK20)</f>
        <v>0</v>
      </c>
      <c r="CF20" s="73">
        <f>IF(DL20=0,0,X20/(1+Vychodiská!$C$150)^'zmena cien tepla'!DL20)</f>
        <v>0</v>
      </c>
      <c r="CG20" s="73">
        <f>IF(DM20=0,0,Y20/(1+Vychodiská!$C$150)^'zmena cien tepla'!DM20)</f>
        <v>0</v>
      </c>
      <c r="CH20" s="73">
        <f>IF(DN20=0,0,Z20/(1+Vychodiská!$C$150)^'zmena cien tepla'!DN20)</f>
        <v>0</v>
      </c>
      <c r="CI20" s="73">
        <f>IF(DO20=0,0,AA20/(1+Vychodiská!$C$150)^'zmena cien tepla'!DO20)</f>
        <v>0</v>
      </c>
      <c r="CJ20" s="73">
        <f>IF(DP20=0,0,AB20/(1+Vychodiská!$C$150)^'zmena cien tepla'!DP20)</f>
        <v>0</v>
      </c>
      <c r="CK20" s="73">
        <f>IF(DQ20=0,0,AC20/(1+Vychodiská!$C$150)^'zmena cien tepla'!DQ20)</f>
        <v>0</v>
      </c>
      <c r="CL20" s="73">
        <f>IF(DR20=0,0,AD20/(1+Vychodiská!$C$150)^'zmena cien tepla'!DR20)</f>
        <v>0</v>
      </c>
      <c r="CM20" s="73">
        <f>IF(DS20=0,0,AE20/(1+Vychodiská!$C$150)^'zmena cien tepla'!DS20)</f>
        <v>0</v>
      </c>
      <c r="CN20" s="73">
        <f>IF(DT20=0,0,AF20/(1+Vychodiská!$C$150)^'zmena cien tepla'!DT20)</f>
        <v>0</v>
      </c>
      <c r="CO20" s="73">
        <f>IF(DU20=0,0,AG20/(1+Vychodiská!$C$150)^'zmena cien tepla'!DU20)</f>
        <v>0</v>
      </c>
      <c r="CP20" s="73">
        <f>IF(DV20=0,0,AH20/(1+Vychodiská!$C$150)^'zmena cien tepla'!DV20)</f>
        <v>0</v>
      </c>
      <c r="CQ20" s="73">
        <f>IF(DW20=0,0,AI20/(1+Vychodiská!$C$150)^'zmena cien tepla'!DW20)</f>
        <v>0</v>
      </c>
      <c r="CR20" s="74">
        <f>IF(DX20=0,0,AJ20/(1+Vychodiská!$C$150)^'zmena cien tepla'!DX20)</f>
        <v>0</v>
      </c>
      <c r="CS20" s="77">
        <f t="shared" si="7"/>
        <v>0</v>
      </c>
      <c r="CT20" s="73"/>
      <c r="CU20" s="78">
        <f t="shared" si="2"/>
        <v>4</v>
      </c>
      <c r="CV20" s="78">
        <f t="shared" ref="CV20:DX20" si="25">IF(CU20=0,0,IF(CV$2&gt;$D20,0,CU20+1))</f>
        <v>5</v>
      </c>
      <c r="CW20" s="78">
        <f t="shared" si="25"/>
        <v>6</v>
      </c>
      <c r="CX20" s="78">
        <f t="shared" si="25"/>
        <v>7</v>
      </c>
      <c r="CY20" s="78">
        <f t="shared" si="25"/>
        <v>8</v>
      </c>
      <c r="CZ20" s="78">
        <f t="shared" si="25"/>
        <v>9</v>
      </c>
      <c r="DA20" s="78">
        <f t="shared" si="25"/>
        <v>10</v>
      </c>
      <c r="DB20" s="78">
        <f t="shared" si="25"/>
        <v>11</v>
      </c>
      <c r="DC20" s="78">
        <f t="shared" si="25"/>
        <v>12</v>
      </c>
      <c r="DD20" s="78">
        <f t="shared" si="25"/>
        <v>13</v>
      </c>
      <c r="DE20" s="78">
        <f t="shared" si="25"/>
        <v>14</v>
      </c>
      <c r="DF20" s="78">
        <f t="shared" si="25"/>
        <v>15</v>
      </c>
      <c r="DG20" s="78">
        <f t="shared" si="25"/>
        <v>16</v>
      </c>
      <c r="DH20" s="78">
        <f t="shared" si="25"/>
        <v>17</v>
      </c>
      <c r="DI20" s="78">
        <f t="shared" si="25"/>
        <v>18</v>
      </c>
      <c r="DJ20" s="78">
        <f t="shared" si="25"/>
        <v>19</v>
      </c>
      <c r="DK20" s="78">
        <f t="shared" si="25"/>
        <v>20</v>
      </c>
      <c r="DL20" s="78">
        <f t="shared" si="25"/>
        <v>21</v>
      </c>
      <c r="DM20" s="78">
        <f t="shared" si="25"/>
        <v>22</v>
      </c>
      <c r="DN20" s="78">
        <f t="shared" si="25"/>
        <v>23</v>
      </c>
      <c r="DO20" s="78">
        <f t="shared" si="25"/>
        <v>24</v>
      </c>
      <c r="DP20" s="78">
        <f t="shared" si="25"/>
        <v>25</v>
      </c>
      <c r="DQ20" s="78">
        <f t="shared" si="25"/>
        <v>26</v>
      </c>
      <c r="DR20" s="78">
        <f t="shared" si="25"/>
        <v>27</v>
      </c>
      <c r="DS20" s="78">
        <f t="shared" si="25"/>
        <v>28</v>
      </c>
      <c r="DT20" s="78">
        <f t="shared" si="25"/>
        <v>29</v>
      </c>
      <c r="DU20" s="78">
        <f t="shared" si="25"/>
        <v>30</v>
      </c>
      <c r="DV20" s="78">
        <f t="shared" si="25"/>
        <v>31</v>
      </c>
      <c r="DW20" s="78">
        <f t="shared" si="25"/>
        <v>32</v>
      </c>
      <c r="DX20" s="79">
        <f t="shared" si="25"/>
        <v>33</v>
      </c>
    </row>
    <row r="21" spans="1:128" s="80" customFormat="1" ht="31.05" customHeight="1" x14ac:dyDescent="0.3">
      <c r="A21" s="70">
        <v>29</v>
      </c>
      <c r="B21" s="71" t="str">
        <f>INDEX(Data!$B$3:$B$24,MATCH('zmena cien tepla'!A21,Data!$A$3:$A$24,0))</f>
        <v>Zvolenská teplárenská a.s.</v>
      </c>
      <c r="C21" s="71" t="str">
        <f>INDEX(Data!$D$3:$D$24,MATCH('zmena cien tepla'!A21,Data!$A$3:$A$24,0))</f>
        <v>Rekonštrukcia rozvodov CZT - Zlatý Potok</v>
      </c>
      <c r="D21" s="72">
        <f>INDEX(Data!$M$3:$M$24,MATCH('zmena cien tepla'!A21,Data!$A$3:$A$24,0))</f>
        <v>30</v>
      </c>
      <c r="E21" s="72" t="str">
        <f>INDEX(Data!$J$3:$J$24,MATCH('zmena cien tepla'!A21,Data!$A$3:$A$24,0))</f>
        <v>2022 - 2024</v>
      </c>
      <c r="F21" s="74">
        <f>INDEX(Data!$Y$3:$Y$24,MATCH('zmena cien tepla'!A21,Data!$A$3:$A$24,0))</f>
        <v>0</v>
      </c>
      <c r="G21" s="73">
        <f t="shared" si="24"/>
        <v>0</v>
      </c>
      <c r="H21" s="73">
        <f t="shared" si="24"/>
        <v>0</v>
      </c>
      <c r="I21" s="73">
        <f t="shared" si="24"/>
        <v>0</v>
      </c>
      <c r="J21" s="73">
        <f t="shared" si="24"/>
        <v>0</v>
      </c>
      <c r="K21" s="73">
        <f t="shared" si="24"/>
        <v>0</v>
      </c>
      <c r="L21" s="73">
        <f t="shared" si="24"/>
        <v>0</v>
      </c>
      <c r="M21" s="73">
        <f t="shared" si="24"/>
        <v>0</v>
      </c>
      <c r="N21" s="73">
        <f t="shared" si="24"/>
        <v>0</v>
      </c>
      <c r="O21" s="73">
        <f t="shared" si="24"/>
        <v>0</v>
      </c>
      <c r="P21" s="73">
        <f t="shared" si="24"/>
        <v>0</v>
      </c>
      <c r="Q21" s="73">
        <f t="shared" si="24"/>
        <v>0</v>
      </c>
      <c r="R21" s="73">
        <f t="shared" si="24"/>
        <v>0</v>
      </c>
      <c r="S21" s="73">
        <f t="shared" si="24"/>
        <v>0</v>
      </c>
      <c r="T21" s="73">
        <f t="shared" si="24"/>
        <v>0</v>
      </c>
      <c r="U21" s="73">
        <f t="shared" si="24"/>
        <v>0</v>
      </c>
      <c r="V21" s="73">
        <f t="shared" si="24"/>
        <v>0</v>
      </c>
      <c r="W21" s="73">
        <f t="shared" si="21"/>
        <v>0</v>
      </c>
      <c r="X21" s="73">
        <f t="shared" si="21"/>
        <v>0</v>
      </c>
      <c r="Y21" s="73">
        <f t="shared" si="21"/>
        <v>0</v>
      </c>
      <c r="Z21" s="73">
        <f t="shared" si="21"/>
        <v>0</v>
      </c>
      <c r="AA21" s="73">
        <f t="shared" si="21"/>
        <v>0</v>
      </c>
      <c r="AB21" s="73">
        <f t="shared" si="21"/>
        <v>0</v>
      </c>
      <c r="AC21" s="73">
        <f t="shared" si="21"/>
        <v>0</v>
      </c>
      <c r="AD21" s="73">
        <f t="shared" si="21"/>
        <v>0</v>
      </c>
      <c r="AE21" s="73">
        <f t="shared" si="21"/>
        <v>0</v>
      </c>
      <c r="AF21" s="73">
        <f t="shared" si="21"/>
        <v>0</v>
      </c>
      <c r="AG21" s="73">
        <f t="shared" si="21"/>
        <v>0</v>
      </c>
      <c r="AH21" s="73">
        <f t="shared" si="21"/>
        <v>0</v>
      </c>
      <c r="AI21" s="73">
        <f t="shared" si="21"/>
        <v>0</v>
      </c>
      <c r="AJ21" s="74">
        <f t="shared" si="21"/>
        <v>0</v>
      </c>
      <c r="AK21" s="73">
        <f t="shared" si="5"/>
        <v>0</v>
      </c>
      <c r="AL21" s="73">
        <f>SUM($G21:H21)</f>
        <v>0</v>
      </c>
      <c r="AM21" s="73">
        <f>SUM($G21:I21)</f>
        <v>0</v>
      </c>
      <c r="AN21" s="73">
        <f>SUM($G21:J21)</f>
        <v>0</v>
      </c>
      <c r="AO21" s="73">
        <f>SUM($G21:K21)</f>
        <v>0</v>
      </c>
      <c r="AP21" s="73">
        <f>SUM($G21:L21)</f>
        <v>0</v>
      </c>
      <c r="AQ21" s="73">
        <f>SUM($G21:M21)</f>
        <v>0</v>
      </c>
      <c r="AR21" s="73">
        <f>SUM($G21:N21)</f>
        <v>0</v>
      </c>
      <c r="AS21" s="73">
        <f>SUM($G21:O21)</f>
        <v>0</v>
      </c>
      <c r="AT21" s="73">
        <f>SUM($G21:P21)</f>
        <v>0</v>
      </c>
      <c r="AU21" s="73">
        <f>SUM($G21:Q21)</f>
        <v>0</v>
      </c>
      <c r="AV21" s="73">
        <f>SUM($G21:R21)</f>
        <v>0</v>
      </c>
      <c r="AW21" s="73">
        <f>SUM($G21:S21)</f>
        <v>0</v>
      </c>
      <c r="AX21" s="73">
        <f>SUM($G21:T21)</f>
        <v>0</v>
      </c>
      <c r="AY21" s="73">
        <f>SUM($G21:U21)</f>
        <v>0</v>
      </c>
      <c r="AZ21" s="73">
        <f>SUM($G21:V21)</f>
        <v>0</v>
      </c>
      <c r="BA21" s="73">
        <f>SUM($G21:W21)</f>
        <v>0</v>
      </c>
      <c r="BB21" s="73">
        <f>SUM($G21:X21)</f>
        <v>0</v>
      </c>
      <c r="BC21" s="73">
        <f>SUM($G21:Y21)</f>
        <v>0</v>
      </c>
      <c r="BD21" s="73">
        <f>SUM($G21:Z21)</f>
        <v>0</v>
      </c>
      <c r="BE21" s="73">
        <f>SUM($G21:AA21)</f>
        <v>0</v>
      </c>
      <c r="BF21" s="73">
        <f>SUM($G21:AB21)</f>
        <v>0</v>
      </c>
      <c r="BG21" s="73">
        <f>SUM($G21:AC21)</f>
        <v>0</v>
      </c>
      <c r="BH21" s="73">
        <f>SUM($G21:AD21)</f>
        <v>0</v>
      </c>
      <c r="BI21" s="73">
        <f>SUM($G21:AE21)</f>
        <v>0</v>
      </c>
      <c r="BJ21" s="73">
        <f>SUM($G21:AF21)</f>
        <v>0</v>
      </c>
      <c r="BK21" s="73">
        <f>SUM($G21:AG21)</f>
        <v>0</v>
      </c>
      <c r="BL21" s="73">
        <f>SUM($G21:AH21)</f>
        <v>0</v>
      </c>
      <c r="BM21" s="73">
        <f>SUM($G21:AI21)</f>
        <v>0</v>
      </c>
      <c r="BN21" s="74">
        <f>SUM($G21:AJ21)</f>
        <v>0</v>
      </c>
      <c r="BO21" s="76">
        <f>IF(CU21=0,0,G21/(1+Vychodiská!$C$150)^'zmena cien tepla'!CU21)</f>
        <v>0</v>
      </c>
      <c r="BP21" s="73">
        <f>IF(CV21=0,0,H21/(1+Vychodiská!$C$150)^'zmena cien tepla'!CV21)</f>
        <v>0</v>
      </c>
      <c r="BQ21" s="73">
        <f>IF(CW21=0,0,I21/(1+Vychodiská!$C$150)^'zmena cien tepla'!CW21)</f>
        <v>0</v>
      </c>
      <c r="BR21" s="73">
        <f>IF(CX21=0,0,J21/(1+Vychodiská!$C$150)^'zmena cien tepla'!CX21)</f>
        <v>0</v>
      </c>
      <c r="BS21" s="73">
        <f>IF(CY21=0,0,K21/(1+Vychodiská!$C$150)^'zmena cien tepla'!CY21)</f>
        <v>0</v>
      </c>
      <c r="BT21" s="73">
        <f>IF(CZ21=0,0,L21/(1+Vychodiská!$C$150)^'zmena cien tepla'!CZ21)</f>
        <v>0</v>
      </c>
      <c r="BU21" s="73">
        <f>IF(DA21=0,0,M21/(1+Vychodiská!$C$150)^'zmena cien tepla'!DA21)</f>
        <v>0</v>
      </c>
      <c r="BV21" s="73">
        <f>IF(DB21=0,0,N21/(1+Vychodiská!$C$150)^'zmena cien tepla'!DB21)</f>
        <v>0</v>
      </c>
      <c r="BW21" s="73">
        <f>IF(DC21=0,0,O21/(1+Vychodiská!$C$150)^'zmena cien tepla'!DC21)</f>
        <v>0</v>
      </c>
      <c r="BX21" s="73">
        <f>IF(DD21=0,0,P21/(1+Vychodiská!$C$150)^'zmena cien tepla'!DD21)</f>
        <v>0</v>
      </c>
      <c r="BY21" s="73">
        <f>IF(DE21=0,0,Q21/(1+Vychodiská!$C$150)^'zmena cien tepla'!DE21)</f>
        <v>0</v>
      </c>
      <c r="BZ21" s="73">
        <f>IF(DF21=0,0,R21/(1+Vychodiská!$C$150)^'zmena cien tepla'!DF21)</f>
        <v>0</v>
      </c>
      <c r="CA21" s="73">
        <f>IF(DG21=0,0,S21/(1+Vychodiská!$C$150)^'zmena cien tepla'!DG21)</f>
        <v>0</v>
      </c>
      <c r="CB21" s="73">
        <f>IF(DH21=0,0,T21/(1+Vychodiská!$C$150)^'zmena cien tepla'!DH21)</f>
        <v>0</v>
      </c>
      <c r="CC21" s="73">
        <f>IF(DI21=0,0,U21/(1+Vychodiská!$C$150)^'zmena cien tepla'!DI21)</f>
        <v>0</v>
      </c>
      <c r="CD21" s="73">
        <f>IF(DJ21=0,0,V21/(1+Vychodiská!$C$150)^'zmena cien tepla'!DJ21)</f>
        <v>0</v>
      </c>
      <c r="CE21" s="73">
        <f>IF(DK21=0,0,W21/(1+Vychodiská!$C$150)^'zmena cien tepla'!DK21)</f>
        <v>0</v>
      </c>
      <c r="CF21" s="73">
        <f>IF(DL21=0,0,X21/(1+Vychodiská!$C$150)^'zmena cien tepla'!DL21)</f>
        <v>0</v>
      </c>
      <c r="CG21" s="73">
        <f>IF(DM21=0,0,Y21/(1+Vychodiská!$C$150)^'zmena cien tepla'!DM21)</f>
        <v>0</v>
      </c>
      <c r="CH21" s="73">
        <f>IF(DN21=0,0,Z21/(1+Vychodiská!$C$150)^'zmena cien tepla'!DN21)</f>
        <v>0</v>
      </c>
      <c r="CI21" s="73">
        <f>IF(DO21=0,0,AA21/(1+Vychodiská!$C$150)^'zmena cien tepla'!DO21)</f>
        <v>0</v>
      </c>
      <c r="CJ21" s="73">
        <f>IF(DP21=0,0,AB21/(1+Vychodiská!$C$150)^'zmena cien tepla'!DP21)</f>
        <v>0</v>
      </c>
      <c r="CK21" s="73">
        <f>IF(DQ21=0,0,AC21/(1+Vychodiská!$C$150)^'zmena cien tepla'!DQ21)</f>
        <v>0</v>
      </c>
      <c r="CL21" s="73">
        <f>IF(DR21=0,0,AD21/(1+Vychodiská!$C$150)^'zmena cien tepla'!DR21)</f>
        <v>0</v>
      </c>
      <c r="CM21" s="73">
        <f>IF(DS21=0,0,AE21/(1+Vychodiská!$C$150)^'zmena cien tepla'!DS21)</f>
        <v>0</v>
      </c>
      <c r="CN21" s="73">
        <f>IF(DT21=0,0,AF21/(1+Vychodiská!$C$150)^'zmena cien tepla'!DT21)</f>
        <v>0</v>
      </c>
      <c r="CO21" s="73">
        <f>IF(DU21=0,0,AG21/(1+Vychodiská!$C$150)^'zmena cien tepla'!DU21)</f>
        <v>0</v>
      </c>
      <c r="CP21" s="73">
        <f>IF(DV21=0,0,AH21/(1+Vychodiská!$C$150)^'zmena cien tepla'!DV21)</f>
        <v>0</v>
      </c>
      <c r="CQ21" s="73">
        <f>IF(DW21=0,0,AI21/(1+Vychodiská!$C$150)^'zmena cien tepla'!DW21)</f>
        <v>0</v>
      </c>
      <c r="CR21" s="74">
        <f>IF(DX21=0,0,AJ21/(1+Vychodiská!$C$150)^'zmena cien tepla'!DX21)</f>
        <v>0</v>
      </c>
      <c r="CS21" s="77">
        <f t="shared" si="7"/>
        <v>0</v>
      </c>
      <c r="CT21" s="73"/>
      <c r="CU21" s="78">
        <f t="shared" si="2"/>
        <v>4</v>
      </c>
      <c r="CV21" s="78">
        <f t="shared" ref="CV21:DX21" si="26">IF(CU21=0,0,IF(CV$2&gt;$D21,0,CU21+1))</f>
        <v>5</v>
      </c>
      <c r="CW21" s="78">
        <f t="shared" si="26"/>
        <v>6</v>
      </c>
      <c r="CX21" s="78">
        <f t="shared" si="26"/>
        <v>7</v>
      </c>
      <c r="CY21" s="78">
        <f t="shared" si="26"/>
        <v>8</v>
      </c>
      <c r="CZ21" s="78">
        <f t="shared" si="26"/>
        <v>9</v>
      </c>
      <c r="DA21" s="78">
        <f t="shared" si="26"/>
        <v>10</v>
      </c>
      <c r="DB21" s="78">
        <f t="shared" si="26"/>
        <v>11</v>
      </c>
      <c r="DC21" s="78">
        <f t="shared" si="26"/>
        <v>12</v>
      </c>
      <c r="DD21" s="78">
        <f t="shared" si="26"/>
        <v>13</v>
      </c>
      <c r="DE21" s="78">
        <f t="shared" si="26"/>
        <v>14</v>
      </c>
      <c r="DF21" s="78">
        <f t="shared" si="26"/>
        <v>15</v>
      </c>
      <c r="DG21" s="78">
        <f t="shared" si="26"/>
        <v>16</v>
      </c>
      <c r="DH21" s="78">
        <f t="shared" si="26"/>
        <v>17</v>
      </c>
      <c r="DI21" s="78">
        <f t="shared" si="26"/>
        <v>18</v>
      </c>
      <c r="DJ21" s="78">
        <f t="shared" si="26"/>
        <v>19</v>
      </c>
      <c r="DK21" s="78">
        <f t="shared" si="26"/>
        <v>20</v>
      </c>
      <c r="DL21" s="78">
        <f t="shared" si="26"/>
        <v>21</v>
      </c>
      <c r="DM21" s="78">
        <f t="shared" si="26"/>
        <v>22</v>
      </c>
      <c r="DN21" s="78">
        <f t="shared" si="26"/>
        <v>23</v>
      </c>
      <c r="DO21" s="78">
        <f t="shared" si="26"/>
        <v>24</v>
      </c>
      <c r="DP21" s="78">
        <f t="shared" si="26"/>
        <v>25</v>
      </c>
      <c r="DQ21" s="78">
        <f t="shared" si="26"/>
        <v>26</v>
      </c>
      <c r="DR21" s="78">
        <f t="shared" si="26"/>
        <v>27</v>
      </c>
      <c r="DS21" s="78">
        <f t="shared" si="26"/>
        <v>28</v>
      </c>
      <c r="DT21" s="78">
        <f t="shared" si="26"/>
        <v>29</v>
      </c>
      <c r="DU21" s="78">
        <f t="shared" si="26"/>
        <v>30</v>
      </c>
      <c r="DV21" s="78">
        <f t="shared" si="26"/>
        <v>31</v>
      </c>
      <c r="DW21" s="78">
        <f t="shared" si="26"/>
        <v>32</v>
      </c>
      <c r="DX21" s="79">
        <f t="shared" si="26"/>
        <v>33</v>
      </c>
    </row>
    <row r="22" spans="1:128" s="80" customFormat="1" ht="31.05" customHeight="1" x14ac:dyDescent="0.3">
      <c r="A22" s="70">
        <v>30</v>
      </c>
      <c r="B22" s="71" t="str">
        <f>INDEX(Data!$B$3:$B$24,MATCH('zmena cien tepla'!A22,Data!$A$3:$A$24,0))</f>
        <v>Zvolenská teplárenská a.s.</v>
      </c>
      <c r="C22" s="71" t="str">
        <f>INDEX(Data!$D$3:$D$24,MATCH('zmena cien tepla'!A22,Data!$A$3:$A$24,0))</f>
        <v>Turbogenerátor 7,8 MW</v>
      </c>
      <c r="D22" s="72">
        <f>INDEX(Data!$M$3:$M$24,MATCH('zmena cien tepla'!A22,Data!$A$3:$A$24,0))</f>
        <v>25</v>
      </c>
      <c r="E22" s="72" t="str">
        <f>INDEX(Data!$J$3:$J$24,MATCH('zmena cien tepla'!A22,Data!$A$3:$A$24,0))</f>
        <v>2022 - 2023</v>
      </c>
      <c r="F22" s="74">
        <f>INDEX(Data!$Y$3:$Y$24,MATCH('zmena cien tepla'!A22,Data!$A$3:$A$24,0))</f>
        <v>0</v>
      </c>
      <c r="G22" s="73">
        <f t="shared" si="24"/>
        <v>0</v>
      </c>
      <c r="H22" s="73">
        <f t="shared" si="24"/>
        <v>0</v>
      </c>
      <c r="I22" s="73">
        <f t="shared" si="24"/>
        <v>0</v>
      </c>
      <c r="J22" s="73">
        <f t="shared" si="24"/>
        <v>0</v>
      </c>
      <c r="K22" s="73">
        <f t="shared" si="24"/>
        <v>0</v>
      </c>
      <c r="L22" s="73">
        <f t="shared" si="24"/>
        <v>0</v>
      </c>
      <c r="M22" s="73">
        <f t="shared" si="24"/>
        <v>0</v>
      </c>
      <c r="N22" s="73">
        <f t="shared" si="24"/>
        <v>0</v>
      </c>
      <c r="O22" s="73">
        <f t="shared" si="24"/>
        <v>0</v>
      </c>
      <c r="P22" s="73">
        <f t="shared" si="24"/>
        <v>0</v>
      </c>
      <c r="Q22" s="73">
        <f t="shared" si="24"/>
        <v>0</v>
      </c>
      <c r="R22" s="73">
        <f t="shared" si="24"/>
        <v>0</v>
      </c>
      <c r="S22" s="73">
        <f t="shared" si="24"/>
        <v>0</v>
      </c>
      <c r="T22" s="73">
        <f t="shared" si="24"/>
        <v>0</v>
      </c>
      <c r="U22" s="73">
        <f t="shared" si="24"/>
        <v>0</v>
      </c>
      <c r="V22" s="73">
        <f t="shared" si="24"/>
        <v>0</v>
      </c>
      <c r="W22" s="73">
        <f t="shared" si="21"/>
        <v>0</v>
      </c>
      <c r="X22" s="73">
        <f t="shared" si="21"/>
        <v>0</v>
      </c>
      <c r="Y22" s="73">
        <f t="shared" si="21"/>
        <v>0</v>
      </c>
      <c r="Z22" s="73">
        <f t="shared" si="21"/>
        <v>0</v>
      </c>
      <c r="AA22" s="73">
        <f t="shared" si="21"/>
        <v>0</v>
      </c>
      <c r="AB22" s="73">
        <f t="shared" si="21"/>
        <v>0</v>
      </c>
      <c r="AC22" s="73">
        <f t="shared" si="21"/>
        <v>0</v>
      </c>
      <c r="AD22" s="73">
        <f t="shared" si="21"/>
        <v>0</v>
      </c>
      <c r="AE22" s="73">
        <f t="shared" si="21"/>
        <v>0</v>
      </c>
      <c r="AF22" s="73">
        <f t="shared" si="21"/>
        <v>0</v>
      </c>
      <c r="AG22" s="73">
        <f t="shared" si="21"/>
        <v>0</v>
      </c>
      <c r="AH22" s="73">
        <f t="shared" si="21"/>
        <v>0</v>
      </c>
      <c r="AI22" s="73">
        <f t="shared" si="21"/>
        <v>0</v>
      </c>
      <c r="AJ22" s="74">
        <f t="shared" si="21"/>
        <v>0</v>
      </c>
      <c r="AK22" s="73">
        <f t="shared" si="5"/>
        <v>0</v>
      </c>
      <c r="AL22" s="73">
        <f>SUM($G22:H22)</f>
        <v>0</v>
      </c>
      <c r="AM22" s="73">
        <f>SUM($G22:I22)</f>
        <v>0</v>
      </c>
      <c r="AN22" s="73">
        <f>SUM($G22:J22)</f>
        <v>0</v>
      </c>
      <c r="AO22" s="73">
        <f>SUM($G22:K22)</f>
        <v>0</v>
      </c>
      <c r="AP22" s="73">
        <f>SUM($G22:L22)</f>
        <v>0</v>
      </c>
      <c r="AQ22" s="73">
        <f>SUM($G22:M22)</f>
        <v>0</v>
      </c>
      <c r="AR22" s="73">
        <f>SUM($G22:N22)</f>
        <v>0</v>
      </c>
      <c r="AS22" s="73">
        <f>SUM($G22:O22)</f>
        <v>0</v>
      </c>
      <c r="AT22" s="73">
        <f>SUM($G22:P22)</f>
        <v>0</v>
      </c>
      <c r="AU22" s="73">
        <f>SUM($G22:Q22)</f>
        <v>0</v>
      </c>
      <c r="AV22" s="73">
        <f>SUM($G22:R22)</f>
        <v>0</v>
      </c>
      <c r="AW22" s="73">
        <f>SUM($G22:S22)</f>
        <v>0</v>
      </c>
      <c r="AX22" s="73">
        <f>SUM($G22:T22)</f>
        <v>0</v>
      </c>
      <c r="AY22" s="73">
        <f>SUM($G22:U22)</f>
        <v>0</v>
      </c>
      <c r="AZ22" s="73">
        <f>SUM($G22:V22)</f>
        <v>0</v>
      </c>
      <c r="BA22" s="73">
        <f>SUM($G22:W22)</f>
        <v>0</v>
      </c>
      <c r="BB22" s="73">
        <f>SUM($G22:X22)</f>
        <v>0</v>
      </c>
      <c r="BC22" s="73">
        <f>SUM($G22:Y22)</f>
        <v>0</v>
      </c>
      <c r="BD22" s="73">
        <f>SUM($G22:Z22)</f>
        <v>0</v>
      </c>
      <c r="BE22" s="73">
        <f>SUM($G22:AA22)</f>
        <v>0</v>
      </c>
      <c r="BF22" s="73">
        <f>SUM($G22:AB22)</f>
        <v>0</v>
      </c>
      <c r="BG22" s="73">
        <f>SUM($G22:AC22)</f>
        <v>0</v>
      </c>
      <c r="BH22" s="73">
        <f>SUM($G22:AD22)</f>
        <v>0</v>
      </c>
      <c r="BI22" s="73">
        <f>SUM($G22:AE22)</f>
        <v>0</v>
      </c>
      <c r="BJ22" s="73">
        <f>SUM($G22:AF22)</f>
        <v>0</v>
      </c>
      <c r="BK22" s="73">
        <f>SUM($G22:AG22)</f>
        <v>0</v>
      </c>
      <c r="BL22" s="73">
        <f>SUM($G22:AH22)</f>
        <v>0</v>
      </c>
      <c r="BM22" s="73">
        <f>SUM($G22:AI22)</f>
        <v>0</v>
      </c>
      <c r="BN22" s="74">
        <f>SUM($G22:AJ22)</f>
        <v>0</v>
      </c>
      <c r="BO22" s="76">
        <f>IF(CU22=0,0,G22/(1+Vychodiská!$C$150)^'zmena cien tepla'!CU22)</f>
        <v>0</v>
      </c>
      <c r="BP22" s="73">
        <f>IF(CV22=0,0,H22/(1+Vychodiská!$C$150)^'zmena cien tepla'!CV22)</f>
        <v>0</v>
      </c>
      <c r="BQ22" s="73">
        <f>IF(CW22=0,0,I22/(1+Vychodiská!$C$150)^'zmena cien tepla'!CW22)</f>
        <v>0</v>
      </c>
      <c r="BR22" s="73">
        <f>IF(CX22=0,0,J22/(1+Vychodiská!$C$150)^'zmena cien tepla'!CX22)</f>
        <v>0</v>
      </c>
      <c r="BS22" s="73">
        <f>IF(CY22=0,0,K22/(1+Vychodiská!$C$150)^'zmena cien tepla'!CY22)</f>
        <v>0</v>
      </c>
      <c r="BT22" s="73">
        <f>IF(CZ22=0,0,L22/(1+Vychodiská!$C$150)^'zmena cien tepla'!CZ22)</f>
        <v>0</v>
      </c>
      <c r="BU22" s="73">
        <f>IF(DA22=0,0,M22/(1+Vychodiská!$C$150)^'zmena cien tepla'!DA22)</f>
        <v>0</v>
      </c>
      <c r="BV22" s="73">
        <f>IF(DB22=0,0,N22/(1+Vychodiská!$C$150)^'zmena cien tepla'!DB22)</f>
        <v>0</v>
      </c>
      <c r="BW22" s="73">
        <f>IF(DC22=0,0,O22/(1+Vychodiská!$C$150)^'zmena cien tepla'!DC22)</f>
        <v>0</v>
      </c>
      <c r="BX22" s="73">
        <f>IF(DD22=0,0,P22/(1+Vychodiská!$C$150)^'zmena cien tepla'!DD22)</f>
        <v>0</v>
      </c>
      <c r="BY22" s="73">
        <f>IF(DE22=0,0,Q22/(1+Vychodiská!$C$150)^'zmena cien tepla'!DE22)</f>
        <v>0</v>
      </c>
      <c r="BZ22" s="73">
        <f>IF(DF22=0,0,R22/(1+Vychodiská!$C$150)^'zmena cien tepla'!DF22)</f>
        <v>0</v>
      </c>
      <c r="CA22" s="73">
        <f>IF(DG22=0,0,S22/(1+Vychodiská!$C$150)^'zmena cien tepla'!DG22)</f>
        <v>0</v>
      </c>
      <c r="CB22" s="73">
        <f>IF(DH22=0,0,T22/(1+Vychodiská!$C$150)^'zmena cien tepla'!DH22)</f>
        <v>0</v>
      </c>
      <c r="CC22" s="73">
        <f>IF(DI22=0,0,U22/(1+Vychodiská!$C$150)^'zmena cien tepla'!DI22)</f>
        <v>0</v>
      </c>
      <c r="CD22" s="73">
        <f>IF(DJ22=0,0,V22/(1+Vychodiská!$C$150)^'zmena cien tepla'!DJ22)</f>
        <v>0</v>
      </c>
      <c r="CE22" s="73">
        <f>IF(DK22=0,0,W22/(1+Vychodiská!$C$150)^'zmena cien tepla'!DK22)</f>
        <v>0</v>
      </c>
      <c r="CF22" s="73">
        <f>IF(DL22=0,0,X22/(1+Vychodiská!$C$150)^'zmena cien tepla'!DL22)</f>
        <v>0</v>
      </c>
      <c r="CG22" s="73">
        <f>IF(DM22=0,0,Y22/(1+Vychodiská!$C$150)^'zmena cien tepla'!DM22)</f>
        <v>0</v>
      </c>
      <c r="CH22" s="73">
        <f>IF(DN22=0,0,Z22/(1+Vychodiská!$C$150)^'zmena cien tepla'!DN22)</f>
        <v>0</v>
      </c>
      <c r="CI22" s="73">
        <f>IF(DO22=0,0,AA22/(1+Vychodiská!$C$150)^'zmena cien tepla'!DO22)</f>
        <v>0</v>
      </c>
      <c r="CJ22" s="73">
        <f>IF(DP22=0,0,AB22/(1+Vychodiská!$C$150)^'zmena cien tepla'!DP22)</f>
        <v>0</v>
      </c>
      <c r="CK22" s="73">
        <f>IF(DQ22=0,0,AC22/(1+Vychodiská!$C$150)^'zmena cien tepla'!DQ22)</f>
        <v>0</v>
      </c>
      <c r="CL22" s="73">
        <f>IF(DR22=0,0,AD22/(1+Vychodiská!$C$150)^'zmena cien tepla'!DR22)</f>
        <v>0</v>
      </c>
      <c r="CM22" s="73">
        <f>IF(DS22=0,0,AE22/(1+Vychodiská!$C$150)^'zmena cien tepla'!DS22)</f>
        <v>0</v>
      </c>
      <c r="CN22" s="73">
        <f>IF(DT22=0,0,AF22/(1+Vychodiská!$C$150)^'zmena cien tepla'!DT22)</f>
        <v>0</v>
      </c>
      <c r="CO22" s="73">
        <f>IF(DU22=0,0,AG22/(1+Vychodiská!$C$150)^'zmena cien tepla'!DU22)</f>
        <v>0</v>
      </c>
      <c r="CP22" s="73">
        <f>IF(DV22=0,0,AH22/(1+Vychodiská!$C$150)^'zmena cien tepla'!DV22)</f>
        <v>0</v>
      </c>
      <c r="CQ22" s="73">
        <f>IF(DW22=0,0,AI22/(1+Vychodiská!$C$150)^'zmena cien tepla'!DW22)</f>
        <v>0</v>
      </c>
      <c r="CR22" s="74">
        <f>IF(DX22=0,0,AJ22/(1+Vychodiská!$C$150)^'zmena cien tepla'!DX22)</f>
        <v>0</v>
      </c>
      <c r="CS22" s="77">
        <f t="shared" si="7"/>
        <v>0</v>
      </c>
      <c r="CT22" s="73"/>
      <c r="CU22" s="78">
        <f t="shared" si="2"/>
        <v>3</v>
      </c>
      <c r="CV22" s="78">
        <f t="shared" ref="CV22:DX22" si="27">IF(CU22=0,0,IF(CV$2&gt;$D22,0,CU22+1))</f>
        <v>4</v>
      </c>
      <c r="CW22" s="78">
        <f t="shared" si="27"/>
        <v>5</v>
      </c>
      <c r="CX22" s="78">
        <f t="shared" si="27"/>
        <v>6</v>
      </c>
      <c r="CY22" s="78">
        <f t="shared" si="27"/>
        <v>7</v>
      </c>
      <c r="CZ22" s="78">
        <f t="shared" si="27"/>
        <v>8</v>
      </c>
      <c r="DA22" s="78">
        <f t="shared" si="27"/>
        <v>9</v>
      </c>
      <c r="DB22" s="78">
        <f t="shared" si="27"/>
        <v>10</v>
      </c>
      <c r="DC22" s="78">
        <f t="shared" si="27"/>
        <v>11</v>
      </c>
      <c r="DD22" s="78">
        <f t="shared" si="27"/>
        <v>12</v>
      </c>
      <c r="DE22" s="78">
        <f t="shared" si="27"/>
        <v>13</v>
      </c>
      <c r="DF22" s="78">
        <f t="shared" si="27"/>
        <v>14</v>
      </c>
      <c r="DG22" s="78">
        <f t="shared" si="27"/>
        <v>15</v>
      </c>
      <c r="DH22" s="78">
        <f t="shared" si="27"/>
        <v>16</v>
      </c>
      <c r="DI22" s="78">
        <f t="shared" si="27"/>
        <v>17</v>
      </c>
      <c r="DJ22" s="78">
        <f t="shared" si="27"/>
        <v>18</v>
      </c>
      <c r="DK22" s="78">
        <f t="shared" si="27"/>
        <v>19</v>
      </c>
      <c r="DL22" s="78">
        <f t="shared" si="27"/>
        <v>20</v>
      </c>
      <c r="DM22" s="78">
        <f t="shared" si="27"/>
        <v>21</v>
      </c>
      <c r="DN22" s="78">
        <f t="shared" si="27"/>
        <v>22</v>
      </c>
      <c r="DO22" s="78">
        <f t="shared" si="27"/>
        <v>23</v>
      </c>
      <c r="DP22" s="78">
        <f t="shared" si="27"/>
        <v>24</v>
      </c>
      <c r="DQ22" s="78">
        <f t="shared" si="27"/>
        <v>25</v>
      </c>
      <c r="DR22" s="78">
        <f t="shared" si="27"/>
        <v>26</v>
      </c>
      <c r="DS22" s="78">
        <f t="shared" si="27"/>
        <v>27</v>
      </c>
      <c r="DT22" s="78">
        <f t="shared" si="27"/>
        <v>0</v>
      </c>
      <c r="DU22" s="78">
        <f t="shared" si="27"/>
        <v>0</v>
      </c>
      <c r="DV22" s="78">
        <f t="shared" si="27"/>
        <v>0</v>
      </c>
      <c r="DW22" s="78">
        <f t="shared" si="27"/>
        <v>0</v>
      </c>
      <c r="DX22" s="79">
        <f t="shared" si="27"/>
        <v>0</v>
      </c>
    </row>
    <row r="23" spans="1:128" s="80" customFormat="1" ht="31.05" customHeight="1" x14ac:dyDescent="0.3">
      <c r="A23" s="70">
        <v>32</v>
      </c>
      <c r="B23" s="71" t="str">
        <f>INDEX(Data!$B$3:$B$24,MATCH('zmena cien tepla'!A23,Data!$A$3:$A$24,0))</f>
        <v>Zvolenská teplárenská a.s.</v>
      </c>
      <c r="C23" s="71" t="str">
        <f>INDEX(Data!$D$3:$D$24,MATCH('zmena cien tepla'!A23,Data!$A$3:$A$24,0))</f>
        <v>Akumulátor tepla pre horúcovod</v>
      </c>
      <c r="D23" s="72">
        <f>INDEX(Data!$M$3:$M$24,MATCH('zmena cien tepla'!A23,Data!$A$3:$A$24,0))</f>
        <v>25</v>
      </c>
      <c r="E23" s="72" t="str">
        <f>INDEX(Data!$J$3:$J$24,MATCH('zmena cien tepla'!A23,Data!$A$3:$A$24,0))</f>
        <v>2022 - 2023</v>
      </c>
      <c r="F23" s="74">
        <f>INDEX(Data!$Y$3:$Y$24,MATCH('zmena cien tepla'!A23,Data!$A$3:$A$24,0))</f>
        <v>0</v>
      </c>
      <c r="G23" s="73">
        <f t="shared" si="24"/>
        <v>0</v>
      </c>
      <c r="H23" s="73">
        <f t="shared" si="24"/>
        <v>0</v>
      </c>
      <c r="I23" s="73">
        <f t="shared" si="24"/>
        <v>0</v>
      </c>
      <c r="J23" s="73">
        <f t="shared" si="24"/>
        <v>0</v>
      </c>
      <c r="K23" s="73">
        <f t="shared" si="24"/>
        <v>0</v>
      </c>
      <c r="L23" s="73">
        <f t="shared" si="24"/>
        <v>0</v>
      </c>
      <c r="M23" s="73">
        <f t="shared" si="24"/>
        <v>0</v>
      </c>
      <c r="N23" s="73">
        <f t="shared" si="24"/>
        <v>0</v>
      </c>
      <c r="O23" s="73">
        <f t="shared" si="24"/>
        <v>0</v>
      </c>
      <c r="P23" s="73">
        <f t="shared" si="24"/>
        <v>0</v>
      </c>
      <c r="Q23" s="73">
        <f t="shared" si="24"/>
        <v>0</v>
      </c>
      <c r="R23" s="73">
        <f t="shared" si="24"/>
        <v>0</v>
      </c>
      <c r="S23" s="73">
        <f t="shared" si="24"/>
        <v>0</v>
      </c>
      <c r="T23" s="73">
        <f t="shared" si="24"/>
        <v>0</v>
      </c>
      <c r="U23" s="73">
        <f t="shared" si="24"/>
        <v>0</v>
      </c>
      <c r="V23" s="73">
        <f t="shared" si="24"/>
        <v>0</v>
      </c>
      <c r="W23" s="73">
        <f t="shared" si="21"/>
        <v>0</v>
      </c>
      <c r="X23" s="73">
        <f t="shared" si="21"/>
        <v>0</v>
      </c>
      <c r="Y23" s="73">
        <f t="shared" si="21"/>
        <v>0</v>
      </c>
      <c r="Z23" s="73">
        <f t="shared" si="21"/>
        <v>0</v>
      </c>
      <c r="AA23" s="73">
        <f t="shared" si="21"/>
        <v>0</v>
      </c>
      <c r="AB23" s="73">
        <f t="shared" si="21"/>
        <v>0</v>
      </c>
      <c r="AC23" s="73">
        <f t="shared" si="21"/>
        <v>0</v>
      </c>
      <c r="AD23" s="73">
        <f t="shared" si="21"/>
        <v>0</v>
      </c>
      <c r="AE23" s="73">
        <f t="shared" si="21"/>
        <v>0</v>
      </c>
      <c r="AF23" s="73">
        <f t="shared" si="21"/>
        <v>0</v>
      </c>
      <c r="AG23" s="73">
        <f t="shared" si="21"/>
        <v>0</v>
      </c>
      <c r="AH23" s="73">
        <f t="shared" si="21"/>
        <v>0</v>
      </c>
      <c r="AI23" s="73">
        <f t="shared" si="21"/>
        <v>0</v>
      </c>
      <c r="AJ23" s="74">
        <f t="shared" si="21"/>
        <v>0</v>
      </c>
      <c r="AK23" s="73">
        <f t="shared" si="5"/>
        <v>0</v>
      </c>
      <c r="AL23" s="73">
        <f>SUM($G23:H23)</f>
        <v>0</v>
      </c>
      <c r="AM23" s="73">
        <f>SUM($G23:I23)</f>
        <v>0</v>
      </c>
      <c r="AN23" s="73">
        <f>SUM($G23:J23)</f>
        <v>0</v>
      </c>
      <c r="AO23" s="73">
        <f>SUM($G23:K23)</f>
        <v>0</v>
      </c>
      <c r="AP23" s="73">
        <f>SUM($G23:L23)</f>
        <v>0</v>
      </c>
      <c r="AQ23" s="73">
        <f>SUM($G23:M23)</f>
        <v>0</v>
      </c>
      <c r="AR23" s="73">
        <f>SUM($G23:N23)</f>
        <v>0</v>
      </c>
      <c r="AS23" s="73">
        <f>SUM($G23:O23)</f>
        <v>0</v>
      </c>
      <c r="AT23" s="73">
        <f>SUM($G23:P23)</f>
        <v>0</v>
      </c>
      <c r="AU23" s="73">
        <f>SUM($G23:Q23)</f>
        <v>0</v>
      </c>
      <c r="AV23" s="73">
        <f>SUM($G23:R23)</f>
        <v>0</v>
      </c>
      <c r="AW23" s="73">
        <f>SUM($G23:S23)</f>
        <v>0</v>
      </c>
      <c r="AX23" s="73">
        <f>SUM($G23:T23)</f>
        <v>0</v>
      </c>
      <c r="AY23" s="73">
        <f>SUM($G23:U23)</f>
        <v>0</v>
      </c>
      <c r="AZ23" s="73">
        <f>SUM($G23:V23)</f>
        <v>0</v>
      </c>
      <c r="BA23" s="73">
        <f>SUM($G23:W23)</f>
        <v>0</v>
      </c>
      <c r="BB23" s="73">
        <f>SUM($G23:X23)</f>
        <v>0</v>
      </c>
      <c r="BC23" s="73">
        <f>SUM($G23:Y23)</f>
        <v>0</v>
      </c>
      <c r="BD23" s="73">
        <f>SUM($G23:Z23)</f>
        <v>0</v>
      </c>
      <c r="BE23" s="73">
        <f>SUM($G23:AA23)</f>
        <v>0</v>
      </c>
      <c r="BF23" s="73">
        <f>SUM($G23:AB23)</f>
        <v>0</v>
      </c>
      <c r="BG23" s="73">
        <f>SUM($G23:AC23)</f>
        <v>0</v>
      </c>
      <c r="BH23" s="73">
        <f>SUM($G23:AD23)</f>
        <v>0</v>
      </c>
      <c r="BI23" s="73">
        <f>SUM($G23:AE23)</f>
        <v>0</v>
      </c>
      <c r="BJ23" s="73">
        <f>SUM($G23:AF23)</f>
        <v>0</v>
      </c>
      <c r="BK23" s="73">
        <f>SUM($G23:AG23)</f>
        <v>0</v>
      </c>
      <c r="BL23" s="73">
        <f>SUM($G23:AH23)</f>
        <v>0</v>
      </c>
      <c r="BM23" s="73">
        <f>SUM($G23:AI23)</f>
        <v>0</v>
      </c>
      <c r="BN23" s="74">
        <f>SUM($G23:AJ23)</f>
        <v>0</v>
      </c>
      <c r="BO23" s="76">
        <f>IF(CU23=0,0,G23/(1+Vychodiská!$C$150)^'zmena cien tepla'!CU23)</f>
        <v>0</v>
      </c>
      <c r="BP23" s="73">
        <f>IF(CV23=0,0,H23/(1+Vychodiská!$C$150)^'zmena cien tepla'!CV23)</f>
        <v>0</v>
      </c>
      <c r="BQ23" s="73">
        <f>IF(CW23=0,0,I23/(1+Vychodiská!$C$150)^'zmena cien tepla'!CW23)</f>
        <v>0</v>
      </c>
      <c r="BR23" s="73">
        <f>IF(CX23=0,0,J23/(1+Vychodiská!$C$150)^'zmena cien tepla'!CX23)</f>
        <v>0</v>
      </c>
      <c r="BS23" s="73">
        <f>IF(CY23=0,0,K23/(1+Vychodiská!$C$150)^'zmena cien tepla'!CY23)</f>
        <v>0</v>
      </c>
      <c r="BT23" s="73">
        <f>IF(CZ23=0,0,L23/(1+Vychodiská!$C$150)^'zmena cien tepla'!CZ23)</f>
        <v>0</v>
      </c>
      <c r="BU23" s="73">
        <f>IF(DA23=0,0,M23/(1+Vychodiská!$C$150)^'zmena cien tepla'!DA23)</f>
        <v>0</v>
      </c>
      <c r="BV23" s="73">
        <f>IF(DB23=0,0,N23/(1+Vychodiská!$C$150)^'zmena cien tepla'!DB23)</f>
        <v>0</v>
      </c>
      <c r="BW23" s="73">
        <f>IF(DC23=0,0,O23/(1+Vychodiská!$C$150)^'zmena cien tepla'!DC23)</f>
        <v>0</v>
      </c>
      <c r="BX23" s="73">
        <f>IF(DD23=0,0,P23/(1+Vychodiská!$C$150)^'zmena cien tepla'!DD23)</f>
        <v>0</v>
      </c>
      <c r="BY23" s="73">
        <f>IF(DE23=0,0,Q23/(1+Vychodiská!$C$150)^'zmena cien tepla'!DE23)</f>
        <v>0</v>
      </c>
      <c r="BZ23" s="73">
        <f>IF(DF23=0,0,R23/(1+Vychodiská!$C$150)^'zmena cien tepla'!DF23)</f>
        <v>0</v>
      </c>
      <c r="CA23" s="73">
        <f>IF(DG23=0,0,S23/(1+Vychodiská!$C$150)^'zmena cien tepla'!DG23)</f>
        <v>0</v>
      </c>
      <c r="CB23" s="73">
        <f>IF(DH23=0,0,T23/(1+Vychodiská!$C$150)^'zmena cien tepla'!DH23)</f>
        <v>0</v>
      </c>
      <c r="CC23" s="73">
        <f>IF(DI23=0,0,U23/(1+Vychodiská!$C$150)^'zmena cien tepla'!DI23)</f>
        <v>0</v>
      </c>
      <c r="CD23" s="73">
        <f>IF(DJ23=0,0,V23/(1+Vychodiská!$C$150)^'zmena cien tepla'!DJ23)</f>
        <v>0</v>
      </c>
      <c r="CE23" s="73">
        <f>IF(DK23=0,0,W23/(1+Vychodiská!$C$150)^'zmena cien tepla'!DK23)</f>
        <v>0</v>
      </c>
      <c r="CF23" s="73">
        <f>IF(DL23=0,0,X23/(1+Vychodiská!$C$150)^'zmena cien tepla'!DL23)</f>
        <v>0</v>
      </c>
      <c r="CG23" s="73">
        <f>IF(DM23=0,0,Y23/(1+Vychodiská!$C$150)^'zmena cien tepla'!DM23)</f>
        <v>0</v>
      </c>
      <c r="CH23" s="73">
        <f>IF(DN23=0,0,Z23/(1+Vychodiská!$C$150)^'zmena cien tepla'!DN23)</f>
        <v>0</v>
      </c>
      <c r="CI23" s="73">
        <f>IF(DO23=0,0,AA23/(1+Vychodiská!$C$150)^'zmena cien tepla'!DO23)</f>
        <v>0</v>
      </c>
      <c r="CJ23" s="73">
        <f>IF(DP23=0,0,AB23/(1+Vychodiská!$C$150)^'zmena cien tepla'!DP23)</f>
        <v>0</v>
      </c>
      <c r="CK23" s="73">
        <f>IF(DQ23=0,0,AC23/(1+Vychodiská!$C$150)^'zmena cien tepla'!DQ23)</f>
        <v>0</v>
      </c>
      <c r="CL23" s="73">
        <f>IF(DR23=0,0,AD23/(1+Vychodiská!$C$150)^'zmena cien tepla'!DR23)</f>
        <v>0</v>
      </c>
      <c r="CM23" s="73">
        <f>IF(DS23=0,0,AE23/(1+Vychodiská!$C$150)^'zmena cien tepla'!DS23)</f>
        <v>0</v>
      </c>
      <c r="CN23" s="73">
        <f>IF(DT23=0,0,AF23/(1+Vychodiská!$C$150)^'zmena cien tepla'!DT23)</f>
        <v>0</v>
      </c>
      <c r="CO23" s="73">
        <f>IF(DU23=0,0,AG23/(1+Vychodiská!$C$150)^'zmena cien tepla'!DU23)</f>
        <v>0</v>
      </c>
      <c r="CP23" s="73">
        <f>IF(DV23=0,0,AH23/(1+Vychodiská!$C$150)^'zmena cien tepla'!DV23)</f>
        <v>0</v>
      </c>
      <c r="CQ23" s="73">
        <f>IF(DW23=0,0,AI23/(1+Vychodiská!$C$150)^'zmena cien tepla'!DW23)</f>
        <v>0</v>
      </c>
      <c r="CR23" s="74">
        <f>IF(DX23=0,0,AJ23/(1+Vychodiská!$C$150)^'zmena cien tepla'!DX23)</f>
        <v>0</v>
      </c>
      <c r="CS23" s="77">
        <f t="shared" si="7"/>
        <v>0</v>
      </c>
      <c r="CT23" s="73"/>
      <c r="CU23" s="78">
        <f t="shared" si="2"/>
        <v>3</v>
      </c>
      <c r="CV23" s="78">
        <f t="shared" ref="CV23:DX23" si="28">IF(CU23=0,0,IF(CV$2&gt;$D23,0,CU23+1))</f>
        <v>4</v>
      </c>
      <c r="CW23" s="78">
        <f t="shared" si="28"/>
        <v>5</v>
      </c>
      <c r="CX23" s="78">
        <f t="shared" si="28"/>
        <v>6</v>
      </c>
      <c r="CY23" s="78">
        <f t="shared" si="28"/>
        <v>7</v>
      </c>
      <c r="CZ23" s="78">
        <f t="shared" si="28"/>
        <v>8</v>
      </c>
      <c r="DA23" s="78">
        <f t="shared" si="28"/>
        <v>9</v>
      </c>
      <c r="DB23" s="78">
        <f t="shared" si="28"/>
        <v>10</v>
      </c>
      <c r="DC23" s="78">
        <f t="shared" si="28"/>
        <v>11</v>
      </c>
      <c r="DD23" s="78">
        <f t="shared" si="28"/>
        <v>12</v>
      </c>
      <c r="DE23" s="78">
        <f t="shared" si="28"/>
        <v>13</v>
      </c>
      <c r="DF23" s="78">
        <f t="shared" si="28"/>
        <v>14</v>
      </c>
      <c r="DG23" s="78">
        <f t="shared" si="28"/>
        <v>15</v>
      </c>
      <c r="DH23" s="78">
        <f t="shared" si="28"/>
        <v>16</v>
      </c>
      <c r="DI23" s="78">
        <f t="shared" si="28"/>
        <v>17</v>
      </c>
      <c r="DJ23" s="78">
        <f t="shared" si="28"/>
        <v>18</v>
      </c>
      <c r="DK23" s="78">
        <f t="shared" si="28"/>
        <v>19</v>
      </c>
      <c r="DL23" s="78">
        <f t="shared" si="28"/>
        <v>20</v>
      </c>
      <c r="DM23" s="78">
        <f t="shared" si="28"/>
        <v>21</v>
      </c>
      <c r="DN23" s="78">
        <f t="shared" si="28"/>
        <v>22</v>
      </c>
      <c r="DO23" s="78">
        <f t="shared" si="28"/>
        <v>23</v>
      </c>
      <c r="DP23" s="78">
        <f t="shared" si="28"/>
        <v>24</v>
      </c>
      <c r="DQ23" s="78">
        <f t="shared" si="28"/>
        <v>25</v>
      </c>
      <c r="DR23" s="78">
        <f t="shared" si="28"/>
        <v>26</v>
      </c>
      <c r="DS23" s="78">
        <f t="shared" si="28"/>
        <v>27</v>
      </c>
      <c r="DT23" s="78">
        <f t="shared" si="28"/>
        <v>0</v>
      </c>
      <c r="DU23" s="78">
        <f t="shared" si="28"/>
        <v>0</v>
      </c>
      <c r="DV23" s="78">
        <f t="shared" si="28"/>
        <v>0</v>
      </c>
      <c r="DW23" s="78">
        <f t="shared" si="28"/>
        <v>0</v>
      </c>
      <c r="DX23" s="79">
        <f t="shared" si="28"/>
        <v>0</v>
      </c>
    </row>
    <row r="24" spans="1:128" s="80" customFormat="1" ht="31.05" customHeight="1" x14ac:dyDescent="0.3">
      <c r="A24" s="70">
        <v>38</v>
      </c>
      <c r="B24" s="71" t="str">
        <f>INDEX(Data!$B$3:$B$24,MATCH('zmena cien tepla'!A24,Data!$A$3:$A$24,0))</f>
        <v>Trnavská teplárenská, a.s.</v>
      </c>
      <c r="C24" s="71" t="str">
        <f>INDEX(Data!$D$3:$D$24,MATCH('zmena cien tepla'!A24,Data!$A$3:$A$24,0))</f>
        <v>Rekonštrukcia záložného zdroja tepla: 2x HV kotol 21,5 MWt, 1x HV kotol 12 MWt, súhrnný výkon 55 MWt</v>
      </c>
      <c r="D24" s="72">
        <f>INDEX(Data!$M$3:$M$24,MATCH('zmena cien tepla'!A24,Data!$A$3:$A$24,0))</f>
        <v>20</v>
      </c>
      <c r="E24" s="72" t="str">
        <f>INDEX(Data!$J$3:$J$24,MATCH('zmena cien tepla'!A24,Data!$A$3:$A$24,0))</f>
        <v>2022-2023</v>
      </c>
      <c r="F24" s="74">
        <f>INDEX(Data!$Y$3:$Y$24,MATCH('zmena cien tepla'!A24,Data!$A$3:$A$24,0))</f>
        <v>-28997.017848873311</v>
      </c>
      <c r="G24" s="73">
        <f t="shared" si="24"/>
        <v>28997.017848873311</v>
      </c>
      <c r="H24" s="73">
        <f t="shared" si="24"/>
        <v>28997.017848873311</v>
      </c>
      <c r="I24" s="73">
        <f t="shared" si="24"/>
        <v>28997.017848873311</v>
      </c>
      <c r="J24" s="73">
        <f t="shared" si="24"/>
        <v>28997.017848873311</v>
      </c>
      <c r="K24" s="73">
        <f t="shared" si="24"/>
        <v>28997.017848873311</v>
      </c>
      <c r="L24" s="73">
        <f t="shared" si="24"/>
        <v>28997.017848873311</v>
      </c>
      <c r="M24" s="73">
        <f t="shared" si="24"/>
        <v>28997.017848873311</v>
      </c>
      <c r="N24" s="73">
        <f t="shared" si="24"/>
        <v>28997.017848873311</v>
      </c>
      <c r="O24" s="73">
        <f t="shared" si="24"/>
        <v>28997.017848873311</v>
      </c>
      <c r="P24" s="73">
        <f t="shared" si="24"/>
        <v>28997.017848873311</v>
      </c>
      <c r="Q24" s="73">
        <f t="shared" si="24"/>
        <v>28997.017848873311</v>
      </c>
      <c r="R24" s="73">
        <f t="shared" si="24"/>
        <v>28997.017848873311</v>
      </c>
      <c r="S24" s="73">
        <f t="shared" si="24"/>
        <v>28997.017848873311</v>
      </c>
      <c r="T24" s="73">
        <f t="shared" si="24"/>
        <v>28997.017848873311</v>
      </c>
      <c r="U24" s="73">
        <f t="shared" si="24"/>
        <v>28997.017848873311</v>
      </c>
      <c r="V24" s="73">
        <f t="shared" si="24"/>
        <v>28997.017848873311</v>
      </c>
      <c r="W24" s="73">
        <f t="shared" si="21"/>
        <v>28997.017848873311</v>
      </c>
      <c r="X24" s="73">
        <f t="shared" si="21"/>
        <v>28997.017848873311</v>
      </c>
      <c r="Y24" s="73">
        <f t="shared" si="21"/>
        <v>28997.017848873311</v>
      </c>
      <c r="Z24" s="73">
        <f t="shared" si="21"/>
        <v>28997.017848873311</v>
      </c>
      <c r="AA24" s="73">
        <f t="shared" si="21"/>
        <v>28997.017848873311</v>
      </c>
      <c r="AB24" s="73">
        <f t="shared" si="21"/>
        <v>28997.017848873311</v>
      </c>
      <c r="AC24" s="73">
        <f t="shared" si="21"/>
        <v>28997.017848873311</v>
      </c>
      <c r="AD24" s="73">
        <f t="shared" si="21"/>
        <v>28997.017848873311</v>
      </c>
      <c r="AE24" s="73">
        <f t="shared" si="21"/>
        <v>28997.017848873311</v>
      </c>
      <c r="AF24" s="73">
        <f t="shared" si="21"/>
        <v>28997.017848873311</v>
      </c>
      <c r="AG24" s="73">
        <f t="shared" si="21"/>
        <v>28997.017848873311</v>
      </c>
      <c r="AH24" s="73">
        <f t="shared" si="21"/>
        <v>28997.017848873311</v>
      </c>
      <c r="AI24" s="73">
        <f t="shared" si="21"/>
        <v>28997.017848873311</v>
      </c>
      <c r="AJ24" s="74">
        <f t="shared" si="21"/>
        <v>28997.017848873311</v>
      </c>
      <c r="AK24" s="73">
        <f t="shared" si="5"/>
        <v>28997.017848873311</v>
      </c>
      <c r="AL24" s="73">
        <f>SUM($G24:H24)</f>
        <v>57994.035697746622</v>
      </c>
      <c r="AM24" s="73">
        <f>SUM($G24:I24)</f>
        <v>86991.053546619936</v>
      </c>
      <c r="AN24" s="73">
        <f>SUM($G24:J24)</f>
        <v>115988.07139549324</v>
      </c>
      <c r="AO24" s="73">
        <f>SUM($G24:K24)</f>
        <v>144985.08924436657</v>
      </c>
      <c r="AP24" s="73">
        <f>SUM($G24:L24)</f>
        <v>173982.10709323987</v>
      </c>
      <c r="AQ24" s="73">
        <f>SUM($G24:M24)</f>
        <v>202979.12494211318</v>
      </c>
      <c r="AR24" s="73">
        <f>SUM($G24:N24)</f>
        <v>231976.14279098649</v>
      </c>
      <c r="AS24" s="73">
        <f>SUM($G24:O24)</f>
        <v>260973.16063985979</v>
      </c>
      <c r="AT24" s="73">
        <f>SUM($G24:P24)</f>
        <v>289970.17848873313</v>
      </c>
      <c r="AU24" s="73">
        <f>SUM($G24:Q24)</f>
        <v>318967.19633760647</v>
      </c>
      <c r="AV24" s="73">
        <f>SUM($G24:R24)</f>
        <v>347964.2141864798</v>
      </c>
      <c r="AW24" s="73">
        <f>SUM($G24:S24)</f>
        <v>376961.23203535314</v>
      </c>
      <c r="AX24" s="73">
        <f>SUM($G24:T24)</f>
        <v>405958.24988422648</v>
      </c>
      <c r="AY24" s="73">
        <f>SUM($G24:U24)</f>
        <v>434955.26773309981</v>
      </c>
      <c r="AZ24" s="73">
        <f>SUM($G24:V24)</f>
        <v>463952.28558197315</v>
      </c>
      <c r="BA24" s="73">
        <f>SUM($G24:W24)</f>
        <v>492949.30343084648</v>
      </c>
      <c r="BB24" s="73">
        <f>SUM($G24:X24)</f>
        <v>521946.32127971982</v>
      </c>
      <c r="BC24" s="73">
        <f>SUM($G24:Y24)</f>
        <v>550943.3391285931</v>
      </c>
      <c r="BD24" s="73">
        <f>SUM($G24:Z24)</f>
        <v>579940.35697746638</v>
      </c>
      <c r="BE24" s="73">
        <f>SUM($G24:AA24)</f>
        <v>608937.37482633966</v>
      </c>
      <c r="BF24" s="73">
        <f>SUM($G24:AB24)</f>
        <v>637934.39267521293</v>
      </c>
      <c r="BG24" s="73">
        <f>SUM($G24:AC24)</f>
        <v>666931.41052408621</v>
      </c>
      <c r="BH24" s="73">
        <f>SUM($G24:AD24)</f>
        <v>695928.42837295949</v>
      </c>
      <c r="BI24" s="73">
        <f>SUM($G24:AE24)</f>
        <v>724925.44622183277</v>
      </c>
      <c r="BJ24" s="73">
        <f>SUM($G24:AF24)</f>
        <v>753922.46407070605</v>
      </c>
      <c r="BK24" s="73">
        <f>SUM($G24:AG24)</f>
        <v>782919.48191957932</v>
      </c>
      <c r="BL24" s="73">
        <f>SUM($G24:AH24)</f>
        <v>811916.4997684526</v>
      </c>
      <c r="BM24" s="73">
        <f>SUM($G24:AI24)</f>
        <v>840913.51761732588</v>
      </c>
      <c r="BN24" s="74">
        <f>SUM($G24:AJ24)</f>
        <v>869910.53546619916</v>
      </c>
      <c r="BO24" s="76">
        <f>IF(CU24=0,0,G24/(1+Vychodiská!$C$150)^'zmena cien tepla'!CU24)</f>
        <v>25048.714263145066</v>
      </c>
      <c r="BP24" s="73">
        <f>IF(CV24=0,0,H24/(1+Vychodiská!$C$150)^'zmena cien tepla'!CV24)</f>
        <v>23855.918345852446</v>
      </c>
      <c r="BQ24" s="73">
        <f>IF(CW24=0,0,I24/(1+Vychodiská!$C$150)^'zmena cien tepla'!CW24)</f>
        <v>22719.922234145186</v>
      </c>
      <c r="BR24" s="73">
        <f>IF(CX24=0,0,J24/(1+Vychodiská!$C$150)^'zmena cien tepla'!CX24)</f>
        <v>21638.021175376369</v>
      </c>
      <c r="BS24" s="73">
        <f>IF(CY24=0,0,K24/(1+Vychodiská!$C$150)^'zmena cien tepla'!CY24)</f>
        <v>20607.639214644158</v>
      </c>
      <c r="BT24" s="73">
        <f>IF(CZ24=0,0,L24/(1+Vychodiská!$C$150)^'zmena cien tepla'!CZ24)</f>
        <v>19626.323061565865</v>
      </c>
      <c r="BU24" s="73">
        <f>IF(DA24=0,0,M24/(1+Vychodiská!$C$150)^'zmena cien tepla'!DA24)</f>
        <v>18691.736249110349</v>
      </c>
      <c r="BV24" s="73">
        <f>IF(DB24=0,0,N24/(1+Vychodiská!$C$150)^'zmena cien tepla'!DB24)</f>
        <v>17801.653570581286</v>
      </c>
      <c r="BW24" s="73">
        <f>IF(DC24=0,0,O24/(1+Vychodiská!$C$150)^'zmena cien tepla'!DC24)</f>
        <v>16953.955781505985</v>
      </c>
      <c r="BX24" s="73">
        <f>IF(DD24=0,0,P24/(1+Vychodiská!$C$150)^'zmena cien tepla'!DD24)</f>
        <v>16146.624553815225</v>
      </c>
      <c r="BY24" s="73">
        <f>IF(DE24=0,0,Q24/(1+Vychodiská!$C$150)^'zmena cien tepla'!DE24)</f>
        <v>15377.737670300212</v>
      </c>
      <c r="BZ24" s="73">
        <f>IF(DF24=0,0,R24/(1+Vychodiská!$C$150)^'zmena cien tepla'!DF24)</f>
        <v>14645.464447904968</v>
      </c>
      <c r="CA24" s="73">
        <f>IF(DG24=0,0,S24/(1+Vychodiská!$C$150)^'zmena cien tepla'!DG24)</f>
        <v>13948.061378957107</v>
      </c>
      <c r="CB24" s="73">
        <f>IF(DH24=0,0,T24/(1+Vychodiská!$C$150)^'zmena cien tepla'!DH24)</f>
        <v>13283.86797995915</v>
      </c>
      <c r="CC24" s="73">
        <f>IF(DI24=0,0,U24/(1+Vychodiská!$C$150)^'zmena cien tepla'!DI24)</f>
        <v>12651.302838056332</v>
      </c>
      <c r="CD24" s="73">
        <f>IF(DJ24=0,0,V24/(1+Vychodiská!$C$150)^'zmena cien tepla'!DJ24)</f>
        <v>12048.859845767936</v>
      </c>
      <c r="CE24" s="73">
        <f>IF(DK24=0,0,W24/(1+Vychodiská!$C$150)^'zmena cien tepla'!DK24)</f>
        <v>11475.104615017081</v>
      </c>
      <c r="CF24" s="73">
        <f>IF(DL24=0,0,X24/(1+Vychodiská!$C$150)^'zmena cien tepla'!DL24)</f>
        <v>10928.67106192103</v>
      </c>
      <c r="CG24" s="73">
        <f>IF(DM24=0,0,Y24/(1+Vychodiská!$C$150)^'zmena cien tepla'!DM24)</f>
        <v>10408.258154210505</v>
      </c>
      <c r="CH24" s="73">
        <f>IF(DN24=0,0,Z24/(1+Vychodiská!$C$150)^'zmena cien tepla'!DN24)</f>
        <v>9912.6268135338159</v>
      </c>
      <c r="CI24" s="73">
        <f>IF(DO24=0,0,AA24/(1+Vychodiská!$C$150)^'zmena cien tepla'!DO24)</f>
        <v>0</v>
      </c>
      <c r="CJ24" s="73">
        <f>IF(DP24=0,0,AB24/(1+Vychodiská!$C$150)^'zmena cien tepla'!DP24)</f>
        <v>0</v>
      </c>
      <c r="CK24" s="73">
        <f>IF(DQ24=0,0,AC24/(1+Vychodiská!$C$150)^'zmena cien tepla'!DQ24)</f>
        <v>0</v>
      </c>
      <c r="CL24" s="73">
        <f>IF(DR24=0,0,AD24/(1+Vychodiská!$C$150)^'zmena cien tepla'!DR24)</f>
        <v>0</v>
      </c>
      <c r="CM24" s="73">
        <f>IF(DS24=0,0,AE24/(1+Vychodiská!$C$150)^'zmena cien tepla'!DS24)</f>
        <v>0</v>
      </c>
      <c r="CN24" s="73">
        <f>IF(DT24=0,0,AF24/(1+Vychodiská!$C$150)^'zmena cien tepla'!DT24)</f>
        <v>0</v>
      </c>
      <c r="CO24" s="73">
        <f>IF(DU24=0,0,AG24/(1+Vychodiská!$C$150)^'zmena cien tepla'!DU24)</f>
        <v>0</v>
      </c>
      <c r="CP24" s="73">
        <f>IF(DV24=0,0,AH24/(1+Vychodiská!$C$150)^'zmena cien tepla'!DV24)</f>
        <v>0</v>
      </c>
      <c r="CQ24" s="73">
        <f>IF(DW24=0,0,AI24/(1+Vychodiská!$C$150)^'zmena cien tepla'!DW24)</f>
        <v>0</v>
      </c>
      <c r="CR24" s="74">
        <f>IF(DX24=0,0,AJ24/(1+Vychodiská!$C$150)^'zmena cien tepla'!DX24)</f>
        <v>0</v>
      </c>
      <c r="CS24" s="77">
        <f t="shared" si="7"/>
        <v>327770.46325537015</v>
      </c>
      <c r="CT24" s="73"/>
      <c r="CU24" s="78">
        <f t="shared" si="2"/>
        <v>3</v>
      </c>
      <c r="CV24" s="78">
        <f t="shared" ref="CV24:DX24" si="29">IF(CU24=0,0,IF(CV$2&gt;$D24,0,CU24+1))</f>
        <v>4</v>
      </c>
      <c r="CW24" s="78">
        <f t="shared" si="29"/>
        <v>5</v>
      </c>
      <c r="CX24" s="78">
        <f t="shared" si="29"/>
        <v>6</v>
      </c>
      <c r="CY24" s="78">
        <f t="shared" si="29"/>
        <v>7</v>
      </c>
      <c r="CZ24" s="78">
        <f t="shared" si="29"/>
        <v>8</v>
      </c>
      <c r="DA24" s="78">
        <f t="shared" si="29"/>
        <v>9</v>
      </c>
      <c r="DB24" s="78">
        <f t="shared" si="29"/>
        <v>10</v>
      </c>
      <c r="DC24" s="78">
        <f t="shared" si="29"/>
        <v>11</v>
      </c>
      <c r="DD24" s="78">
        <f t="shared" si="29"/>
        <v>12</v>
      </c>
      <c r="DE24" s="78">
        <f t="shared" si="29"/>
        <v>13</v>
      </c>
      <c r="DF24" s="78">
        <f t="shared" si="29"/>
        <v>14</v>
      </c>
      <c r="DG24" s="78">
        <f t="shared" si="29"/>
        <v>15</v>
      </c>
      <c r="DH24" s="78">
        <f t="shared" si="29"/>
        <v>16</v>
      </c>
      <c r="DI24" s="78">
        <f t="shared" si="29"/>
        <v>17</v>
      </c>
      <c r="DJ24" s="78">
        <f t="shared" si="29"/>
        <v>18</v>
      </c>
      <c r="DK24" s="78">
        <f t="shared" si="29"/>
        <v>19</v>
      </c>
      <c r="DL24" s="78">
        <f t="shared" si="29"/>
        <v>20</v>
      </c>
      <c r="DM24" s="78">
        <f t="shared" si="29"/>
        <v>21</v>
      </c>
      <c r="DN24" s="78">
        <f t="shared" si="29"/>
        <v>22</v>
      </c>
      <c r="DO24" s="78">
        <f t="shared" si="29"/>
        <v>0</v>
      </c>
      <c r="DP24" s="78">
        <f t="shared" si="29"/>
        <v>0</v>
      </c>
      <c r="DQ24" s="78">
        <f t="shared" si="29"/>
        <v>0</v>
      </c>
      <c r="DR24" s="78">
        <f t="shared" si="29"/>
        <v>0</v>
      </c>
      <c r="DS24" s="78">
        <f t="shared" si="29"/>
        <v>0</v>
      </c>
      <c r="DT24" s="78">
        <f t="shared" si="29"/>
        <v>0</v>
      </c>
      <c r="DU24" s="78">
        <f t="shared" si="29"/>
        <v>0</v>
      </c>
      <c r="DV24" s="78">
        <f t="shared" si="29"/>
        <v>0</v>
      </c>
      <c r="DW24" s="78">
        <f t="shared" si="29"/>
        <v>0</v>
      </c>
      <c r="DX24" s="79">
        <f t="shared" si="29"/>
        <v>0</v>
      </c>
    </row>
    <row r="26" spans="1:128" x14ac:dyDescent="0.4">
      <c r="CU26" s="82"/>
    </row>
  </sheetData>
  <mergeCells count="3">
    <mergeCell ref="G1:AJ1"/>
    <mergeCell ref="AK1:BN1"/>
    <mergeCell ref="BO1:CR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7"/>
  <sheetViews>
    <sheetView zoomScale="80" zoomScaleNormal="80" workbookViewId="0">
      <selection activeCell="C15" sqref="C15"/>
    </sheetView>
  </sheetViews>
  <sheetFormatPr defaultColWidth="8.77734375" defaultRowHeight="16.8" x14ac:dyDescent="0.4"/>
  <cols>
    <col min="1" max="1" width="8.88671875" style="81" bestFit="1" customWidth="1"/>
    <col min="2" max="2" width="27.77734375" style="81" bestFit="1" customWidth="1"/>
    <col min="3" max="3" width="27.77734375" style="81" customWidth="1"/>
    <col min="4" max="8" width="24.6640625" style="81" customWidth="1"/>
    <col min="9" max="38" width="11" style="81" customWidth="1"/>
    <col min="39" max="39" width="10.44140625" style="81" bestFit="1" customWidth="1"/>
    <col min="40" max="45" width="11" style="81" bestFit="1" customWidth="1"/>
    <col min="46" max="47" width="10.6640625" style="81" bestFit="1" customWidth="1"/>
    <col min="48" max="48" width="11.5546875" style="81" bestFit="1" customWidth="1"/>
    <col min="49" max="49" width="11.21875" style="81" bestFit="1" customWidth="1"/>
    <col min="50" max="53" width="11.5546875" style="81" bestFit="1" customWidth="1"/>
    <col min="54" max="57" width="11.77734375" style="81" bestFit="1" customWidth="1"/>
    <col min="58" max="58" width="12.109375" style="81" bestFit="1" customWidth="1"/>
    <col min="59" max="59" width="11.77734375" style="81" bestFit="1" customWidth="1"/>
    <col min="60" max="67" width="12.109375" style="81" bestFit="1" customWidth="1"/>
    <col min="68" max="68" width="11.109375" style="81" customWidth="1"/>
    <col min="69" max="69" width="9.88671875" style="81" bestFit="1" customWidth="1"/>
    <col min="70" max="75" width="9.5546875" style="81" bestFit="1" customWidth="1"/>
    <col min="76" max="77" width="9.88671875" style="81" bestFit="1" customWidth="1"/>
    <col min="78" max="78" width="9.5546875" style="81" bestFit="1" customWidth="1"/>
    <col min="79" max="80" width="9.88671875" style="81" bestFit="1" customWidth="1"/>
    <col min="81" max="81" width="9.5546875" style="81" bestFit="1" customWidth="1"/>
    <col min="82" max="84" width="9.88671875" style="81" bestFit="1" customWidth="1"/>
    <col min="85" max="85" width="9.5546875" style="81" bestFit="1" customWidth="1"/>
    <col min="86" max="88" width="9.88671875" style="81" bestFit="1" customWidth="1"/>
    <col min="89" max="91" width="9.5546875" style="81" bestFit="1" customWidth="1"/>
    <col min="92" max="92" width="9.33203125" style="81" bestFit="1" customWidth="1"/>
    <col min="93" max="93" width="9.5546875" style="81" bestFit="1" customWidth="1"/>
    <col min="94" max="94" width="9.88671875" style="81" bestFit="1" customWidth="1"/>
    <col min="95" max="96" width="9.5546875" style="81" bestFit="1" customWidth="1"/>
    <col min="97" max="97" width="9.88671875" style="81" bestFit="1" customWidth="1"/>
    <col min="98" max="98" width="7.44140625" style="81" customWidth="1"/>
    <col min="99" max="99" width="11.21875" style="81" bestFit="1" customWidth="1"/>
    <col min="100" max="100" width="8.77734375" style="81"/>
    <col min="101" max="101" width="11.88671875" style="81" bestFit="1" customWidth="1"/>
    <col min="102" max="130" width="8.88671875" style="81" bestFit="1" customWidth="1"/>
    <col min="131" max="16384" width="8.77734375" style="81"/>
  </cols>
  <sheetData>
    <row r="1" spans="1:130" s="56" customFormat="1" x14ac:dyDescent="0.4">
      <c r="F1" s="57"/>
      <c r="I1" s="354" t="s">
        <v>372</v>
      </c>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9"/>
      <c r="AM1" s="355" t="s">
        <v>373</v>
      </c>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6"/>
      <c r="BQ1" s="351" t="s">
        <v>371</v>
      </c>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3"/>
      <c r="CU1" s="58" t="s">
        <v>371</v>
      </c>
      <c r="CV1" s="59"/>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row>
    <row r="2" spans="1:130" s="56" customFormat="1" ht="50.4" x14ac:dyDescent="0.4">
      <c r="A2" s="61" t="s">
        <v>12</v>
      </c>
      <c r="B2" s="61" t="s">
        <v>13</v>
      </c>
      <c r="C2" s="61" t="s">
        <v>15</v>
      </c>
      <c r="D2" s="61" t="s">
        <v>22</v>
      </c>
      <c r="E2" s="61" t="s">
        <v>20</v>
      </c>
      <c r="F2" s="62" t="str">
        <f>Data!AA2</f>
        <v xml:space="preserve">Zmena nákladov na opravy, odstávky a pod (EUR/rok) </v>
      </c>
      <c r="G2" s="62" t="str">
        <f>Data!AC2</f>
        <v>Zmena výrobných nákladov po realizácii projektu (EUR/rok)</v>
      </c>
      <c r="H2" s="63" t="str">
        <f>Data!AD2</f>
        <v>Iné predpokladané dopady na cash-flow (EUR/rok)</v>
      </c>
      <c r="I2" s="64">
        <v>1</v>
      </c>
      <c r="J2" s="64">
        <v>2</v>
      </c>
      <c r="K2" s="64">
        <v>3</v>
      </c>
      <c r="L2" s="64">
        <v>4</v>
      </c>
      <c r="M2" s="64">
        <v>5</v>
      </c>
      <c r="N2" s="64">
        <v>6</v>
      </c>
      <c r="O2" s="64">
        <v>7</v>
      </c>
      <c r="P2" s="64">
        <v>8</v>
      </c>
      <c r="Q2" s="64">
        <v>9</v>
      </c>
      <c r="R2" s="64">
        <v>10</v>
      </c>
      <c r="S2" s="64">
        <v>11</v>
      </c>
      <c r="T2" s="64">
        <v>12</v>
      </c>
      <c r="U2" s="64">
        <v>13</v>
      </c>
      <c r="V2" s="64">
        <v>14</v>
      </c>
      <c r="W2" s="64">
        <v>15</v>
      </c>
      <c r="X2" s="64">
        <v>16</v>
      </c>
      <c r="Y2" s="64">
        <v>17</v>
      </c>
      <c r="Z2" s="64">
        <v>18</v>
      </c>
      <c r="AA2" s="64">
        <v>19</v>
      </c>
      <c r="AB2" s="64">
        <v>20</v>
      </c>
      <c r="AC2" s="64">
        <v>21</v>
      </c>
      <c r="AD2" s="64">
        <v>22</v>
      </c>
      <c r="AE2" s="64">
        <v>23</v>
      </c>
      <c r="AF2" s="64">
        <v>24</v>
      </c>
      <c r="AG2" s="64">
        <v>25</v>
      </c>
      <c r="AH2" s="64">
        <v>26</v>
      </c>
      <c r="AI2" s="64">
        <v>27</v>
      </c>
      <c r="AJ2" s="64">
        <v>28</v>
      </c>
      <c r="AK2" s="64">
        <v>29</v>
      </c>
      <c r="AL2" s="65">
        <v>30</v>
      </c>
      <c r="AM2" s="64">
        <v>1</v>
      </c>
      <c r="AN2" s="64">
        <v>2</v>
      </c>
      <c r="AO2" s="64">
        <v>3</v>
      </c>
      <c r="AP2" s="64">
        <v>4</v>
      </c>
      <c r="AQ2" s="64">
        <v>5</v>
      </c>
      <c r="AR2" s="64">
        <v>6</v>
      </c>
      <c r="AS2" s="64">
        <v>7</v>
      </c>
      <c r="AT2" s="64">
        <v>8</v>
      </c>
      <c r="AU2" s="64">
        <v>9</v>
      </c>
      <c r="AV2" s="64">
        <v>10</v>
      </c>
      <c r="AW2" s="64">
        <v>11</v>
      </c>
      <c r="AX2" s="64">
        <v>12</v>
      </c>
      <c r="AY2" s="64">
        <v>13</v>
      </c>
      <c r="AZ2" s="64">
        <v>14</v>
      </c>
      <c r="BA2" s="64">
        <v>15</v>
      </c>
      <c r="BB2" s="64">
        <v>16</v>
      </c>
      <c r="BC2" s="64">
        <v>17</v>
      </c>
      <c r="BD2" s="64">
        <v>18</v>
      </c>
      <c r="BE2" s="64">
        <v>19</v>
      </c>
      <c r="BF2" s="64">
        <v>20</v>
      </c>
      <c r="BG2" s="64">
        <v>21</v>
      </c>
      <c r="BH2" s="64">
        <v>22</v>
      </c>
      <c r="BI2" s="64">
        <v>23</v>
      </c>
      <c r="BJ2" s="64">
        <v>24</v>
      </c>
      <c r="BK2" s="64">
        <v>25</v>
      </c>
      <c r="BL2" s="64">
        <v>26</v>
      </c>
      <c r="BM2" s="64">
        <v>27</v>
      </c>
      <c r="BN2" s="64">
        <v>28</v>
      </c>
      <c r="BO2" s="64">
        <v>29</v>
      </c>
      <c r="BP2" s="65">
        <v>30</v>
      </c>
      <c r="BQ2" s="66">
        <v>1</v>
      </c>
      <c r="BR2" s="67">
        <v>2</v>
      </c>
      <c r="BS2" s="67">
        <v>3</v>
      </c>
      <c r="BT2" s="67">
        <v>4</v>
      </c>
      <c r="BU2" s="67">
        <v>5</v>
      </c>
      <c r="BV2" s="67">
        <v>6</v>
      </c>
      <c r="BW2" s="67">
        <v>7</v>
      </c>
      <c r="BX2" s="67">
        <v>8</v>
      </c>
      <c r="BY2" s="67">
        <v>9</v>
      </c>
      <c r="BZ2" s="67">
        <v>10</v>
      </c>
      <c r="CA2" s="67">
        <v>11</v>
      </c>
      <c r="CB2" s="67">
        <v>12</v>
      </c>
      <c r="CC2" s="67">
        <v>13</v>
      </c>
      <c r="CD2" s="67">
        <v>14</v>
      </c>
      <c r="CE2" s="67">
        <v>15</v>
      </c>
      <c r="CF2" s="67">
        <v>16</v>
      </c>
      <c r="CG2" s="67">
        <v>17</v>
      </c>
      <c r="CH2" s="67">
        <v>18</v>
      </c>
      <c r="CI2" s="67">
        <v>19</v>
      </c>
      <c r="CJ2" s="67">
        <v>20</v>
      </c>
      <c r="CK2" s="67">
        <v>21</v>
      </c>
      <c r="CL2" s="67">
        <v>22</v>
      </c>
      <c r="CM2" s="67">
        <v>23</v>
      </c>
      <c r="CN2" s="67">
        <v>24</v>
      </c>
      <c r="CO2" s="67">
        <v>25</v>
      </c>
      <c r="CP2" s="67">
        <v>26</v>
      </c>
      <c r="CQ2" s="67">
        <v>27</v>
      </c>
      <c r="CR2" s="67">
        <v>28</v>
      </c>
      <c r="CS2" s="67">
        <v>29</v>
      </c>
      <c r="CT2" s="68">
        <v>30</v>
      </c>
      <c r="CU2" s="69" t="s">
        <v>374</v>
      </c>
      <c r="CV2" s="67"/>
      <c r="CW2" s="67">
        <v>1</v>
      </c>
      <c r="CX2" s="67">
        <v>2</v>
      </c>
      <c r="CY2" s="67">
        <v>3</v>
      </c>
      <c r="CZ2" s="67">
        <v>4</v>
      </c>
      <c r="DA2" s="67">
        <v>5</v>
      </c>
      <c r="DB2" s="67">
        <v>6</v>
      </c>
      <c r="DC2" s="67">
        <v>7</v>
      </c>
      <c r="DD2" s="67">
        <v>8</v>
      </c>
      <c r="DE2" s="67">
        <v>9</v>
      </c>
      <c r="DF2" s="67">
        <v>10</v>
      </c>
      <c r="DG2" s="67">
        <v>11</v>
      </c>
      <c r="DH2" s="67">
        <v>12</v>
      </c>
      <c r="DI2" s="67">
        <v>13</v>
      </c>
      <c r="DJ2" s="67">
        <v>14</v>
      </c>
      <c r="DK2" s="67">
        <v>15</v>
      </c>
      <c r="DL2" s="67">
        <v>16</v>
      </c>
      <c r="DM2" s="67">
        <v>17</v>
      </c>
      <c r="DN2" s="67">
        <v>18</v>
      </c>
      <c r="DO2" s="67">
        <v>19</v>
      </c>
      <c r="DP2" s="67">
        <v>20</v>
      </c>
      <c r="DQ2" s="67">
        <v>21</v>
      </c>
      <c r="DR2" s="67">
        <v>22</v>
      </c>
      <c r="DS2" s="67">
        <v>23</v>
      </c>
      <c r="DT2" s="67">
        <v>24</v>
      </c>
      <c r="DU2" s="67">
        <v>25</v>
      </c>
      <c r="DV2" s="67">
        <v>26</v>
      </c>
      <c r="DW2" s="67">
        <v>27</v>
      </c>
      <c r="DX2" s="67">
        <v>28</v>
      </c>
      <c r="DY2" s="67">
        <v>29</v>
      </c>
      <c r="DZ2" s="68">
        <v>30</v>
      </c>
    </row>
    <row r="3" spans="1:130" s="80" customFormat="1" ht="31.05" customHeight="1" x14ac:dyDescent="0.3">
      <c r="A3" s="70">
        <v>3</v>
      </c>
      <c r="B3" s="71" t="str">
        <f>INDEX(Data!$B$3:$B$24,MATCH('výrobné a prevádzkové n'!A3,Data!$A$3:$A$24,0))</f>
        <v xml:space="preserve">Bratislavská teplárenská, a.s. </v>
      </c>
      <c r="C3" s="71" t="str">
        <f>INDEX(Data!$D$3:$D$24,MATCH('výrobné a prevádzkové n'!A3,Data!$A$3:$A$24,0))</f>
        <v>Modernizácia HV rozvodov CZT východ</v>
      </c>
      <c r="D3" s="72">
        <f>INDEX(Data!$M$3:$M$24,MATCH('výrobné a prevádzkové n'!A3,Data!$A$3:$A$24,0))</f>
        <v>30</v>
      </c>
      <c r="E3" s="72" t="str">
        <f>INDEX(Data!$J$3:$J$24,MATCH('výrobné a prevádzkové n'!A3,Data!$A$3:$A$24,0))</f>
        <v>2024-2029</v>
      </c>
      <c r="F3" s="73">
        <f>INDEX(Data!$AA$3:$AA$24,MATCH('výrobné a prevádzkové n'!A3,Data!$A$3:$A$24,0))</f>
        <v>0</v>
      </c>
      <c r="G3" s="73">
        <f>INDEX(Data!$AC$3:$AC$24,MATCH('výrobné a prevádzkové n'!A3,Data!$A$3:$A$24,0))</f>
        <v>-20000</v>
      </c>
      <c r="H3" s="74">
        <f>INDEX(Data!$AD$3:$AD$24,MATCH('výrobné a prevádzkové n'!A3,Data!$A$3:$A$24,0))</f>
        <v>0</v>
      </c>
      <c r="I3" s="73">
        <f>($F3+$G3-$H3)*-1</f>
        <v>20000</v>
      </c>
      <c r="J3" s="73">
        <f t="shared" ref="J3:AL12" si="0">($F3+$G3-$H3)*-1</f>
        <v>20000</v>
      </c>
      <c r="K3" s="73">
        <f t="shared" si="0"/>
        <v>20000</v>
      </c>
      <c r="L3" s="73">
        <f t="shared" si="0"/>
        <v>20000</v>
      </c>
      <c r="M3" s="73">
        <f t="shared" si="0"/>
        <v>20000</v>
      </c>
      <c r="N3" s="73">
        <f t="shared" si="0"/>
        <v>20000</v>
      </c>
      <c r="O3" s="73">
        <f t="shared" si="0"/>
        <v>20000</v>
      </c>
      <c r="P3" s="73">
        <f t="shared" si="0"/>
        <v>20000</v>
      </c>
      <c r="Q3" s="73">
        <f t="shared" si="0"/>
        <v>20000</v>
      </c>
      <c r="R3" s="73">
        <f t="shared" si="0"/>
        <v>20000</v>
      </c>
      <c r="S3" s="73">
        <f t="shared" si="0"/>
        <v>20000</v>
      </c>
      <c r="T3" s="73">
        <f t="shared" si="0"/>
        <v>20000</v>
      </c>
      <c r="U3" s="73">
        <f t="shared" si="0"/>
        <v>20000</v>
      </c>
      <c r="V3" s="73">
        <f t="shared" si="0"/>
        <v>20000</v>
      </c>
      <c r="W3" s="73">
        <f t="shared" si="0"/>
        <v>20000</v>
      </c>
      <c r="X3" s="73">
        <f t="shared" si="0"/>
        <v>20000</v>
      </c>
      <c r="Y3" s="73">
        <f t="shared" si="0"/>
        <v>20000</v>
      </c>
      <c r="Z3" s="73">
        <f t="shared" si="0"/>
        <v>20000</v>
      </c>
      <c r="AA3" s="73">
        <f t="shared" si="0"/>
        <v>20000</v>
      </c>
      <c r="AB3" s="73">
        <f t="shared" si="0"/>
        <v>20000</v>
      </c>
      <c r="AC3" s="73">
        <f t="shared" si="0"/>
        <v>20000</v>
      </c>
      <c r="AD3" s="73">
        <f t="shared" si="0"/>
        <v>20000</v>
      </c>
      <c r="AE3" s="73">
        <f t="shared" si="0"/>
        <v>20000</v>
      </c>
      <c r="AF3" s="73">
        <f t="shared" si="0"/>
        <v>20000</v>
      </c>
      <c r="AG3" s="73">
        <f t="shared" si="0"/>
        <v>20000</v>
      </c>
      <c r="AH3" s="73">
        <f t="shared" si="0"/>
        <v>20000</v>
      </c>
      <c r="AI3" s="73">
        <f t="shared" si="0"/>
        <v>20000</v>
      </c>
      <c r="AJ3" s="73">
        <f t="shared" si="0"/>
        <v>20000</v>
      </c>
      <c r="AK3" s="73">
        <f t="shared" si="0"/>
        <v>20000</v>
      </c>
      <c r="AL3" s="73">
        <f t="shared" si="0"/>
        <v>20000</v>
      </c>
      <c r="AM3" s="73">
        <f>I3</f>
        <v>20000</v>
      </c>
      <c r="AN3" s="73">
        <f>SUM($I3:J3)</f>
        <v>40000</v>
      </c>
      <c r="AO3" s="73">
        <f>SUM($I3:K3)</f>
        <v>60000</v>
      </c>
      <c r="AP3" s="73">
        <f>SUM($I3:L3)</f>
        <v>80000</v>
      </c>
      <c r="AQ3" s="73">
        <f>SUM($I3:M3)</f>
        <v>100000</v>
      </c>
      <c r="AR3" s="73">
        <f>SUM($I3:N3)</f>
        <v>120000</v>
      </c>
      <c r="AS3" s="73">
        <f>SUM($I3:O3)</f>
        <v>140000</v>
      </c>
      <c r="AT3" s="73">
        <f>SUM($I3:P3)</f>
        <v>160000</v>
      </c>
      <c r="AU3" s="73">
        <f>SUM($I3:Q3)</f>
        <v>180000</v>
      </c>
      <c r="AV3" s="73">
        <f>SUM($I3:R3)</f>
        <v>200000</v>
      </c>
      <c r="AW3" s="73">
        <f>SUM($I3:S3)</f>
        <v>220000</v>
      </c>
      <c r="AX3" s="73">
        <f>SUM($I3:T3)</f>
        <v>240000</v>
      </c>
      <c r="AY3" s="73">
        <f>SUM($I3:U3)</f>
        <v>260000</v>
      </c>
      <c r="AZ3" s="73">
        <f>SUM($I3:V3)</f>
        <v>280000</v>
      </c>
      <c r="BA3" s="73">
        <f>SUM($I3:W3)</f>
        <v>300000</v>
      </c>
      <c r="BB3" s="73">
        <f>SUM($I3:X3)</f>
        <v>320000</v>
      </c>
      <c r="BC3" s="73">
        <f>SUM($I3:Y3)</f>
        <v>340000</v>
      </c>
      <c r="BD3" s="73">
        <f>SUM($I3:Z3)</f>
        <v>360000</v>
      </c>
      <c r="BE3" s="73">
        <f>SUM($I3:AA3)</f>
        <v>380000</v>
      </c>
      <c r="BF3" s="73">
        <f>SUM($I3:AB3)</f>
        <v>400000</v>
      </c>
      <c r="BG3" s="73">
        <f>SUM($I3:AC3)</f>
        <v>420000</v>
      </c>
      <c r="BH3" s="73">
        <f>SUM($I3:AD3)</f>
        <v>440000</v>
      </c>
      <c r="BI3" s="73">
        <f>SUM($I3:AE3)</f>
        <v>460000</v>
      </c>
      <c r="BJ3" s="73">
        <f>SUM($I3:AF3)</f>
        <v>480000</v>
      </c>
      <c r="BK3" s="73">
        <f>SUM($I3:AG3)</f>
        <v>500000</v>
      </c>
      <c r="BL3" s="73">
        <f>SUM($I3:AH3)</f>
        <v>520000</v>
      </c>
      <c r="BM3" s="73">
        <f>SUM($I3:AI3)</f>
        <v>540000</v>
      </c>
      <c r="BN3" s="73">
        <f>SUM($I3:AJ3)</f>
        <v>560000</v>
      </c>
      <c r="BO3" s="73">
        <f>SUM($I3:AK3)</f>
        <v>580000</v>
      </c>
      <c r="BP3" s="75">
        <f>SUM($I3:AL3)</f>
        <v>600000</v>
      </c>
      <c r="BQ3" s="76">
        <f>IF(CW3=0,0,I3/((1+Vychodiská!$C$149)^'výrobné a prevádzkové n'!CW3))</f>
        <v>15198.356264041266</v>
      </c>
      <c r="BR3" s="73">
        <f>IF(CX3=0,0,J3/((1+Vychodiská!$C$149)^'výrobné a prevádzkové n'!CX3))</f>
        <v>14613.804100039675</v>
      </c>
      <c r="BS3" s="73">
        <f>IF(CY3=0,0,K3/((1+Vychodiská!$C$149)^'výrobné a prevádzkové n'!CY3))</f>
        <v>14051.73471157661</v>
      </c>
      <c r="BT3" s="73">
        <f>IF(CZ3=0,0,L3/((1+Vychodiská!$C$149)^'výrobné a prevádzkové n'!CZ3))</f>
        <v>13511.28337651597</v>
      </c>
      <c r="BU3" s="73">
        <f>IF(DA3=0,0,M3/((1+Vychodiská!$C$149)^'výrobné a prevádzkové n'!DA3))</f>
        <v>12991.618631265357</v>
      </c>
      <c r="BV3" s="73">
        <f>IF(DB3=0,0,N3/((1+Vychodiská!$C$149)^'výrobné a prevádzkové n'!DB3))</f>
        <v>12491.940991601303</v>
      </c>
      <c r="BW3" s="73">
        <f>IF(DC3=0,0,O3/((1+Vychodiská!$C$149)^'výrobné a prevádzkové n'!DC3))</f>
        <v>12011.481722693559</v>
      </c>
      <c r="BX3" s="73">
        <f>IF(DD3=0,0,P3/((1+Vychodiská!$C$149)^'výrobné a prevádzkové n'!DD3))</f>
        <v>11549.501656436116</v>
      </c>
      <c r="BY3" s="73">
        <f>IF(DE3=0,0,Q3/((1+Vychodiská!$C$149)^'výrobné a prevádzkové n'!DE3))</f>
        <v>11105.290054265495</v>
      </c>
      <c r="BZ3" s="73">
        <f>IF(DF3=0,0,R3/((1+Vychodiská!$C$149)^'výrobné a prevádzkové n'!DF3))</f>
        <v>10678.163513716821</v>
      </c>
      <c r="CA3" s="73">
        <f>IF(DG3=0,0,S3/((1+Vychodiská!$C$149)^'výrobné a prevádzkové n'!DG3))</f>
        <v>10267.464917035404</v>
      </c>
      <c r="CB3" s="73">
        <f>IF(DH3=0,0,T3/((1+Vychodiská!$C$149)^'výrobné a prevádzkové n'!DH3))</f>
        <v>9872.5624202263498</v>
      </c>
      <c r="CC3" s="73">
        <f>IF(DI3=0,0,U3/((1+Vychodiská!$C$149)^'výrobné a prevádzkové n'!DI3))</f>
        <v>9492.8484809868751</v>
      </c>
      <c r="CD3" s="73">
        <f>IF(DJ3=0,0,V3/((1+Vychodiská!$C$149)^'výrobné a prevádzkové n'!DJ3))</f>
        <v>9127.7389240258417</v>
      </c>
      <c r="CE3" s="73">
        <f>IF(DK3=0,0,W3/((1+Vychodiská!$C$149)^'výrobné a prevádzkové n'!DK3))</f>
        <v>8776.6720423325369</v>
      </c>
      <c r="CF3" s="73">
        <f>IF(DL3=0,0,X3/((1+Vychodiská!$C$149)^'výrobné a prevádzkové n'!DL3))</f>
        <v>8439.1077330120552</v>
      </c>
      <c r="CG3" s="73">
        <f>IF(DM3=0,0,Y3/((1+Vychodiská!$C$149)^'výrobné a prevádzkové n'!DM3))</f>
        <v>8114.5266663577468</v>
      </c>
      <c r="CH3" s="73">
        <f>IF(DN3=0,0,Z3/((1+Vychodiská!$C$149)^'výrobné a prevádzkové n'!DN3))</f>
        <v>7802.4294868824481</v>
      </c>
      <c r="CI3" s="73">
        <f>IF(DO3=0,0,AA3/((1+Vychodiská!$C$149)^'výrobné a prevádzkové n'!DO3))</f>
        <v>7502.3360450792752</v>
      </c>
      <c r="CJ3" s="73">
        <f>IF(DP3=0,0,AB3/((1+Vychodiská!$C$149)^'výrobné a prevádzkové n'!DP3))</f>
        <v>7213.7846587300737</v>
      </c>
      <c r="CK3" s="73">
        <f>IF(DQ3=0,0,AC3/((1+Vychodiská!$C$149)^'výrobné a prevádzkové n'!DQ3))</f>
        <v>6936.33140262507</v>
      </c>
      <c r="CL3" s="73">
        <f>IF(DR3=0,0,AD3/((1+Vychodiská!$C$149)^'výrobné a prevádzkové n'!DR3))</f>
        <v>6669.5494256010279</v>
      </c>
      <c r="CM3" s="73">
        <f>IF(DS3=0,0,AE3/((1+Vychodiská!$C$149)^'výrobné a prevádzkové n'!DS3))</f>
        <v>6413.0282938471419</v>
      </c>
      <c r="CN3" s="73">
        <f>IF(DT3=0,0,AF3/((1+Vychodiská!$C$149)^'výrobné a prevádzkové n'!DT3))</f>
        <v>6166.3733594684063</v>
      </c>
      <c r="CO3" s="73">
        <f>IF(DU3=0,0,AG3/((1+Vychodiská!$C$149)^'výrobné a prevádzkové n'!DU3))</f>
        <v>5929.2051533350059</v>
      </c>
      <c r="CP3" s="73">
        <f>IF(DV3=0,0,AH3/((1+Vychodiská!$C$149)^'výrobné a prevádzkové n'!DV3))</f>
        <v>5701.1588012836592</v>
      </c>
      <c r="CQ3" s="73">
        <f>IF(DW3=0,0,AI3/((1+Vychodiská!$C$149)^'výrobné a prevádzkové n'!DW3))</f>
        <v>5481.8834627727492</v>
      </c>
      <c r="CR3" s="73">
        <f>IF(DX3=0,0,AJ3/((1+Vychodiská!$C$149)^'výrobné a prevádzkové n'!DX3))</f>
        <v>5271.0417911276427</v>
      </c>
      <c r="CS3" s="73">
        <f>IF(DY3=0,0,AK3/((1+Vychodiská!$C$149)^'výrobné a prevádzkové n'!DY3))</f>
        <v>5068.3094145458099</v>
      </c>
      <c r="CT3" s="74">
        <f>IF(DZ3=0,0,AL3/((1+Vychodiská!$C$149)^'výrobné a prevádzkové n'!DZ3))</f>
        <v>4873.3744370632794</v>
      </c>
      <c r="CU3" s="77">
        <f>SUM(BQ3:CT3)</f>
        <v>273322.90193849063</v>
      </c>
      <c r="CV3" s="73"/>
      <c r="CW3" s="78">
        <f t="shared" ref="CW3:CW24" si="1">(VALUE(RIGHT(E3,4))-VALUE(LEFT(E3,4)))+2</f>
        <v>7</v>
      </c>
      <c r="CX3" s="78">
        <f>IF(CW3=0,0,IF(CX$2&gt;$D3,0,CW3+1))</f>
        <v>8</v>
      </c>
      <c r="CY3" s="78">
        <f t="shared" ref="CY3:DZ3" si="2">IF(CX3=0,0,IF(CY$2&gt;$D3,0,CX3+1))</f>
        <v>9</v>
      </c>
      <c r="CZ3" s="78">
        <f t="shared" si="2"/>
        <v>10</v>
      </c>
      <c r="DA3" s="78">
        <f t="shared" si="2"/>
        <v>11</v>
      </c>
      <c r="DB3" s="78">
        <f t="shared" si="2"/>
        <v>12</v>
      </c>
      <c r="DC3" s="78">
        <f t="shared" si="2"/>
        <v>13</v>
      </c>
      <c r="DD3" s="78">
        <f t="shared" si="2"/>
        <v>14</v>
      </c>
      <c r="DE3" s="78">
        <f t="shared" si="2"/>
        <v>15</v>
      </c>
      <c r="DF3" s="78">
        <f t="shared" si="2"/>
        <v>16</v>
      </c>
      <c r="DG3" s="78">
        <f t="shared" si="2"/>
        <v>17</v>
      </c>
      <c r="DH3" s="78">
        <f t="shared" si="2"/>
        <v>18</v>
      </c>
      <c r="DI3" s="78">
        <f t="shared" si="2"/>
        <v>19</v>
      </c>
      <c r="DJ3" s="78">
        <f t="shared" si="2"/>
        <v>20</v>
      </c>
      <c r="DK3" s="78">
        <f t="shared" si="2"/>
        <v>21</v>
      </c>
      <c r="DL3" s="78">
        <f t="shared" si="2"/>
        <v>22</v>
      </c>
      <c r="DM3" s="78">
        <f t="shared" si="2"/>
        <v>23</v>
      </c>
      <c r="DN3" s="78">
        <f t="shared" si="2"/>
        <v>24</v>
      </c>
      <c r="DO3" s="78">
        <f t="shared" si="2"/>
        <v>25</v>
      </c>
      <c r="DP3" s="78">
        <f t="shared" si="2"/>
        <v>26</v>
      </c>
      <c r="DQ3" s="78">
        <f t="shared" si="2"/>
        <v>27</v>
      </c>
      <c r="DR3" s="78">
        <f t="shared" si="2"/>
        <v>28</v>
      </c>
      <c r="DS3" s="78">
        <f t="shared" si="2"/>
        <v>29</v>
      </c>
      <c r="DT3" s="78">
        <f t="shared" si="2"/>
        <v>30</v>
      </c>
      <c r="DU3" s="78">
        <f t="shared" si="2"/>
        <v>31</v>
      </c>
      <c r="DV3" s="78">
        <f t="shared" si="2"/>
        <v>32</v>
      </c>
      <c r="DW3" s="78">
        <f t="shared" si="2"/>
        <v>33</v>
      </c>
      <c r="DX3" s="78">
        <f t="shared" si="2"/>
        <v>34</v>
      </c>
      <c r="DY3" s="78">
        <f t="shared" si="2"/>
        <v>35</v>
      </c>
      <c r="DZ3" s="79">
        <f t="shared" si="2"/>
        <v>36</v>
      </c>
    </row>
    <row r="4" spans="1:130" s="80" customFormat="1" ht="31.05" customHeight="1" x14ac:dyDescent="0.3">
      <c r="A4" s="70">
        <v>4</v>
      </c>
      <c r="B4" s="71" t="str">
        <f>INDEX(Data!$B$3:$B$24,MATCH('výrobné a prevádzkové n'!A4,Data!$A$3:$A$24,0))</f>
        <v xml:space="preserve">Bratislavská teplárenská, a.s. </v>
      </c>
      <c r="C4" s="71" t="str">
        <f>INDEX(Data!$D$3:$D$24,MATCH('výrobné a prevádzkové n'!A4,Data!$A$3:$A$24,0))</f>
        <v>Modernizácia HV rozvodov CZT západ</v>
      </c>
      <c r="D4" s="72">
        <f>INDEX(Data!$M$3:$M$24,MATCH('výrobné a prevádzkové n'!A4,Data!$A$3:$A$24,0))</f>
        <v>30</v>
      </c>
      <c r="E4" s="72">
        <f>INDEX(Data!$J$3:$J$24,MATCH('výrobné a prevádzkové n'!A4,Data!$A$3:$A$24,0))</f>
        <v>2024</v>
      </c>
      <c r="F4" s="73">
        <f>INDEX(Data!$AA$3:$AA$24,MATCH('výrobné a prevádzkové n'!A4,Data!$A$3:$A$24,0))</f>
        <v>0</v>
      </c>
      <c r="G4" s="73">
        <f>INDEX(Data!$AC$3:$AC$24,MATCH('výrobné a prevádzkové n'!A4,Data!$A$3:$A$24,0))</f>
        <v>-15000</v>
      </c>
      <c r="H4" s="74">
        <f>INDEX(Data!$AD$3:$AD$24,MATCH('výrobné a prevádzkové n'!A4,Data!$A$3:$A$24,0))</f>
        <v>0</v>
      </c>
      <c r="I4" s="73">
        <f t="shared" ref="I4:X24" si="3">($F4+$G4-$H4)*-1</f>
        <v>15000</v>
      </c>
      <c r="J4" s="73">
        <f t="shared" si="3"/>
        <v>15000</v>
      </c>
      <c r="K4" s="73">
        <f t="shared" si="3"/>
        <v>15000</v>
      </c>
      <c r="L4" s="73">
        <f t="shared" si="3"/>
        <v>15000</v>
      </c>
      <c r="M4" s="73">
        <f t="shared" si="3"/>
        <v>15000</v>
      </c>
      <c r="N4" s="73">
        <f t="shared" si="3"/>
        <v>15000</v>
      </c>
      <c r="O4" s="73">
        <f t="shared" si="3"/>
        <v>15000</v>
      </c>
      <c r="P4" s="73">
        <f t="shared" si="3"/>
        <v>15000</v>
      </c>
      <c r="Q4" s="73">
        <f t="shared" si="3"/>
        <v>15000</v>
      </c>
      <c r="R4" s="73">
        <f t="shared" si="3"/>
        <v>15000</v>
      </c>
      <c r="S4" s="73">
        <f t="shared" si="3"/>
        <v>15000</v>
      </c>
      <c r="T4" s="73">
        <f t="shared" si="3"/>
        <v>15000</v>
      </c>
      <c r="U4" s="73">
        <f t="shared" si="3"/>
        <v>15000</v>
      </c>
      <c r="V4" s="73">
        <f t="shared" si="3"/>
        <v>15000</v>
      </c>
      <c r="W4" s="73">
        <f t="shared" si="3"/>
        <v>15000</v>
      </c>
      <c r="X4" s="73">
        <f t="shared" si="3"/>
        <v>15000</v>
      </c>
      <c r="Y4" s="73">
        <f t="shared" si="0"/>
        <v>15000</v>
      </c>
      <c r="Z4" s="73">
        <f t="shared" si="0"/>
        <v>15000</v>
      </c>
      <c r="AA4" s="73">
        <f t="shared" si="0"/>
        <v>15000</v>
      </c>
      <c r="AB4" s="73">
        <f t="shared" si="0"/>
        <v>15000</v>
      </c>
      <c r="AC4" s="73">
        <f t="shared" si="0"/>
        <v>15000</v>
      </c>
      <c r="AD4" s="73">
        <f t="shared" si="0"/>
        <v>15000</v>
      </c>
      <c r="AE4" s="73">
        <f t="shared" si="0"/>
        <v>15000</v>
      </c>
      <c r="AF4" s="73">
        <f t="shared" si="0"/>
        <v>15000</v>
      </c>
      <c r="AG4" s="73">
        <f t="shared" si="0"/>
        <v>15000</v>
      </c>
      <c r="AH4" s="73">
        <f t="shared" si="0"/>
        <v>15000</v>
      </c>
      <c r="AI4" s="73">
        <f t="shared" si="0"/>
        <v>15000</v>
      </c>
      <c r="AJ4" s="73">
        <f t="shared" si="0"/>
        <v>15000</v>
      </c>
      <c r="AK4" s="73">
        <f t="shared" si="0"/>
        <v>15000</v>
      </c>
      <c r="AL4" s="73">
        <f t="shared" si="0"/>
        <v>15000</v>
      </c>
      <c r="AM4" s="73">
        <f t="shared" ref="AM4:AM24" si="4">I4</f>
        <v>15000</v>
      </c>
      <c r="AN4" s="73">
        <f>SUM($I4:J4)</f>
        <v>30000</v>
      </c>
      <c r="AO4" s="73">
        <f>SUM($I4:K4)</f>
        <v>45000</v>
      </c>
      <c r="AP4" s="73">
        <f>SUM($I4:L4)</f>
        <v>60000</v>
      </c>
      <c r="AQ4" s="73">
        <f>SUM($I4:M4)</f>
        <v>75000</v>
      </c>
      <c r="AR4" s="73">
        <f>SUM($I4:N4)</f>
        <v>90000</v>
      </c>
      <c r="AS4" s="73">
        <f>SUM($I4:O4)</f>
        <v>105000</v>
      </c>
      <c r="AT4" s="73">
        <f>SUM($I4:P4)</f>
        <v>120000</v>
      </c>
      <c r="AU4" s="73">
        <f>SUM($I4:Q4)</f>
        <v>135000</v>
      </c>
      <c r="AV4" s="73">
        <f>SUM($I4:R4)</f>
        <v>150000</v>
      </c>
      <c r="AW4" s="73">
        <f>SUM($I4:S4)</f>
        <v>165000</v>
      </c>
      <c r="AX4" s="73">
        <f>SUM($I4:T4)</f>
        <v>180000</v>
      </c>
      <c r="AY4" s="73">
        <f>SUM($I4:U4)</f>
        <v>195000</v>
      </c>
      <c r="AZ4" s="73">
        <f>SUM($I4:V4)</f>
        <v>210000</v>
      </c>
      <c r="BA4" s="73">
        <f>SUM($I4:W4)</f>
        <v>225000</v>
      </c>
      <c r="BB4" s="73">
        <f>SUM($I4:X4)</f>
        <v>240000</v>
      </c>
      <c r="BC4" s="73">
        <f>SUM($I4:Y4)</f>
        <v>255000</v>
      </c>
      <c r="BD4" s="73">
        <f>SUM($I4:Z4)</f>
        <v>270000</v>
      </c>
      <c r="BE4" s="73">
        <f>SUM($I4:AA4)</f>
        <v>285000</v>
      </c>
      <c r="BF4" s="73">
        <f>SUM($I4:AB4)</f>
        <v>300000</v>
      </c>
      <c r="BG4" s="73">
        <f>SUM($I4:AC4)</f>
        <v>315000</v>
      </c>
      <c r="BH4" s="73">
        <f>SUM($I4:AD4)</f>
        <v>330000</v>
      </c>
      <c r="BI4" s="73">
        <f>SUM($I4:AE4)</f>
        <v>345000</v>
      </c>
      <c r="BJ4" s="73">
        <f>SUM($I4:AF4)</f>
        <v>360000</v>
      </c>
      <c r="BK4" s="73">
        <f>SUM($I4:AG4)</f>
        <v>375000</v>
      </c>
      <c r="BL4" s="73">
        <f>SUM($I4:AH4)</f>
        <v>390000</v>
      </c>
      <c r="BM4" s="73">
        <f>SUM($I4:AI4)</f>
        <v>405000</v>
      </c>
      <c r="BN4" s="73">
        <f>SUM($I4:AJ4)</f>
        <v>420000</v>
      </c>
      <c r="BO4" s="73">
        <f>SUM($I4:AK4)</f>
        <v>435000</v>
      </c>
      <c r="BP4" s="74">
        <f>SUM($I4:AL4)</f>
        <v>450000</v>
      </c>
      <c r="BQ4" s="76">
        <f>IF(CW4=0,0,I4/((1+Vychodiská!$C$149)^'výrobné a prevádzkové n'!CW4))</f>
        <v>13868.34319526627</v>
      </c>
      <c r="BR4" s="73">
        <f>IF(CX4=0,0,J4/((1+Vychodiská!$C$149)^'výrobné a prevádzkové n'!CX4))</f>
        <v>13334.945380063722</v>
      </c>
      <c r="BS4" s="73">
        <f>IF(CY4=0,0,K4/((1+Vychodiská!$C$149)^'výrobné a prevádzkové n'!CY4))</f>
        <v>12822.062865445885</v>
      </c>
      <c r="BT4" s="73">
        <f>IF(CZ4=0,0,L4/((1+Vychodiská!$C$149)^'výrobné a prevádzkové n'!CZ4))</f>
        <v>12328.906601390274</v>
      </c>
      <c r="BU4" s="73">
        <f>IF(DA4=0,0,M4/((1+Vychodiská!$C$149)^'výrobné a prevádzkové n'!DA4))</f>
        <v>11854.717885952186</v>
      </c>
      <c r="BV4" s="73">
        <f>IF(DB4=0,0,N4/((1+Vychodiská!$C$149)^'výrobné a prevádzkové n'!DB4))</f>
        <v>11398.76719803095</v>
      </c>
      <c r="BW4" s="73">
        <f>IF(DC4=0,0,O4/((1+Vychodiská!$C$149)^'výrobné a prevádzkové n'!DC4))</f>
        <v>10960.353075029756</v>
      </c>
      <c r="BX4" s="73">
        <f>IF(DD4=0,0,P4/((1+Vychodiská!$C$149)^'výrobné a prevádzkové n'!DD4))</f>
        <v>10538.801033682457</v>
      </c>
      <c r="BY4" s="73">
        <f>IF(DE4=0,0,Q4/((1+Vychodiská!$C$149)^'výrobné a prevádzkové n'!DE4))</f>
        <v>10133.462532386979</v>
      </c>
      <c r="BZ4" s="73">
        <f>IF(DF4=0,0,R4/((1+Vychodiská!$C$149)^'výrobné a prevádzkové n'!DF4))</f>
        <v>9743.7139734490174</v>
      </c>
      <c r="CA4" s="73">
        <f>IF(DG4=0,0,S4/((1+Vychodiská!$C$149)^'výrobné a prevádzkové n'!DG4))</f>
        <v>9368.9557437009771</v>
      </c>
      <c r="CB4" s="73">
        <f>IF(DH4=0,0,T4/((1+Vychodiská!$C$149)^'výrobné a prevádzkové n'!DH4))</f>
        <v>9008.6112920201704</v>
      </c>
      <c r="CC4" s="73">
        <f>IF(DI4=0,0,U4/((1+Vychodiská!$C$149)^'výrobné a prevádzkové n'!DI4))</f>
        <v>8662.1262423270873</v>
      </c>
      <c r="CD4" s="73">
        <f>IF(DJ4=0,0,V4/((1+Vychodiská!$C$149)^'výrobné a prevádzkové n'!DJ4))</f>
        <v>8328.9675406991228</v>
      </c>
      <c r="CE4" s="73">
        <f>IF(DK4=0,0,W4/((1+Vychodiská!$C$149)^'výrobné a prevádzkové n'!DK4))</f>
        <v>8008.6226352876156</v>
      </c>
      <c r="CF4" s="73">
        <f>IF(DL4=0,0,X4/((1+Vychodiská!$C$149)^'výrobné a prevádzkové n'!DL4))</f>
        <v>7700.5986877765536</v>
      </c>
      <c r="CG4" s="73">
        <f>IF(DM4=0,0,Y4/((1+Vychodiská!$C$149)^'výrobné a prevádzkové n'!DM4))</f>
        <v>7404.4218151697623</v>
      </c>
      <c r="CH4" s="73">
        <f>IF(DN4=0,0,Z4/((1+Vychodiská!$C$149)^'výrobné a prevádzkové n'!DN4))</f>
        <v>7119.6363607401563</v>
      </c>
      <c r="CI4" s="73">
        <f>IF(DO4=0,0,AA4/((1+Vychodiská!$C$149)^'výrobné a prevádzkové n'!DO4))</f>
        <v>6845.8041930193813</v>
      </c>
      <c r="CJ4" s="73">
        <f>IF(DP4=0,0,AB4/((1+Vychodiská!$C$149)^'výrobné a prevádzkové n'!DP4))</f>
        <v>6582.5040317494031</v>
      </c>
      <c r="CK4" s="73">
        <f>IF(DQ4=0,0,AC4/((1+Vychodiská!$C$149)^'výrobné a prevádzkové n'!DQ4))</f>
        <v>6329.3307997590418</v>
      </c>
      <c r="CL4" s="73">
        <f>IF(DR4=0,0,AD4/((1+Vychodiská!$C$149)^'výrobné a prevádzkové n'!DR4))</f>
        <v>6085.8949997683103</v>
      </c>
      <c r="CM4" s="73">
        <f>IF(DS4=0,0,AE4/((1+Vychodiská!$C$149)^'výrobné a prevádzkové n'!DS4))</f>
        <v>5851.8221151618363</v>
      </c>
      <c r="CN4" s="73">
        <f>IF(DT4=0,0,AF4/((1+Vychodiská!$C$149)^'výrobné a prevádzkové n'!DT4))</f>
        <v>5626.7520338094564</v>
      </c>
      <c r="CO4" s="73">
        <f>IF(DU4=0,0,AG4/((1+Vychodiská!$C$149)^'výrobné a prevádzkové n'!DU4))</f>
        <v>5410.3384940475553</v>
      </c>
      <c r="CP4" s="73">
        <f>IF(DV4=0,0,AH4/((1+Vychodiská!$C$149)^'výrobné a prevádzkové n'!DV4))</f>
        <v>5202.2485519688025</v>
      </c>
      <c r="CQ4" s="73">
        <f>IF(DW4=0,0,AI4/((1+Vychodiská!$C$149)^'výrobné a prevádzkové n'!DW4))</f>
        <v>5002.1620692007709</v>
      </c>
      <c r="CR4" s="73">
        <f>IF(DX4=0,0,AJ4/((1+Vychodiská!$C$149)^'výrobné a prevádzkové n'!DX4))</f>
        <v>4809.7712203853562</v>
      </c>
      <c r="CS4" s="73">
        <f>IF(DY4=0,0,AK4/((1+Vychodiská!$C$149)^'výrobné a prevádzkové n'!DY4))</f>
        <v>4624.780019601305</v>
      </c>
      <c r="CT4" s="74">
        <f>IF(DZ4=0,0,AL4/((1+Vychodiská!$C$149)^'výrobné a prevádzkové n'!DZ4))</f>
        <v>4446.9038650012544</v>
      </c>
      <c r="CU4" s="77">
        <f>SUM(BQ4:CT4)</f>
        <v>249404.32645189142</v>
      </c>
      <c r="CV4" s="73"/>
      <c r="CW4" s="78">
        <f t="shared" si="1"/>
        <v>2</v>
      </c>
      <c r="CX4" s="78">
        <f t="shared" ref="CX4:DZ4" si="5">IF(CW4=0,0,IF(CX$2&gt;$D4,0,CW4+1))</f>
        <v>3</v>
      </c>
      <c r="CY4" s="78">
        <f t="shared" si="5"/>
        <v>4</v>
      </c>
      <c r="CZ4" s="78">
        <f t="shared" si="5"/>
        <v>5</v>
      </c>
      <c r="DA4" s="78">
        <f t="shared" si="5"/>
        <v>6</v>
      </c>
      <c r="DB4" s="78">
        <f t="shared" si="5"/>
        <v>7</v>
      </c>
      <c r="DC4" s="78">
        <f t="shared" si="5"/>
        <v>8</v>
      </c>
      <c r="DD4" s="78">
        <f t="shared" si="5"/>
        <v>9</v>
      </c>
      <c r="DE4" s="78">
        <f t="shared" si="5"/>
        <v>10</v>
      </c>
      <c r="DF4" s="78">
        <f t="shared" si="5"/>
        <v>11</v>
      </c>
      <c r="DG4" s="78">
        <f t="shared" si="5"/>
        <v>12</v>
      </c>
      <c r="DH4" s="78">
        <f t="shared" si="5"/>
        <v>13</v>
      </c>
      <c r="DI4" s="78">
        <f t="shared" si="5"/>
        <v>14</v>
      </c>
      <c r="DJ4" s="78">
        <f t="shared" si="5"/>
        <v>15</v>
      </c>
      <c r="DK4" s="78">
        <f t="shared" si="5"/>
        <v>16</v>
      </c>
      <c r="DL4" s="78">
        <f t="shared" si="5"/>
        <v>17</v>
      </c>
      <c r="DM4" s="78">
        <f t="shared" si="5"/>
        <v>18</v>
      </c>
      <c r="DN4" s="78">
        <f t="shared" si="5"/>
        <v>19</v>
      </c>
      <c r="DO4" s="78">
        <f t="shared" si="5"/>
        <v>20</v>
      </c>
      <c r="DP4" s="78">
        <f t="shared" si="5"/>
        <v>21</v>
      </c>
      <c r="DQ4" s="78">
        <f t="shared" si="5"/>
        <v>22</v>
      </c>
      <c r="DR4" s="78">
        <f t="shared" si="5"/>
        <v>23</v>
      </c>
      <c r="DS4" s="78">
        <f t="shared" si="5"/>
        <v>24</v>
      </c>
      <c r="DT4" s="78">
        <f t="shared" si="5"/>
        <v>25</v>
      </c>
      <c r="DU4" s="78">
        <f t="shared" si="5"/>
        <v>26</v>
      </c>
      <c r="DV4" s="78">
        <f t="shared" si="5"/>
        <v>27</v>
      </c>
      <c r="DW4" s="78">
        <f t="shared" si="5"/>
        <v>28</v>
      </c>
      <c r="DX4" s="78">
        <f t="shared" si="5"/>
        <v>29</v>
      </c>
      <c r="DY4" s="78">
        <f t="shared" si="5"/>
        <v>30</v>
      </c>
      <c r="DZ4" s="79">
        <f t="shared" si="5"/>
        <v>31</v>
      </c>
    </row>
    <row r="5" spans="1:130" s="80" customFormat="1" ht="31.05" customHeight="1" x14ac:dyDescent="0.3">
      <c r="A5" s="70">
        <v>5</v>
      </c>
      <c r="B5" s="71" t="str">
        <f>INDEX(Data!$B$3:$B$24,MATCH('výrobné a prevádzkové n'!A5,Data!$A$3:$A$24,0))</f>
        <v xml:space="preserve">Bratislavská teplárenská, a.s. </v>
      </c>
      <c r="C5" s="71" t="str">
        <f>INDEX(Data!$D$3:$D$24,MATCH('výrobné a prevádzkové n'!A5,Data!$A$3:$A$24,0))</f>
        <v>Modernizácia zdroja Tp západ</v>
      </c>
      <c r="D5" s="72">
        <f>INDEX(Data!$M$3:$M$24,MATCH('výrobné a prevádzkové n'!A5,Data!$A$3:$A$24,0))</f>
        <v>30</v>
      </c>
      <c r="E5" s="72">
        <f>INDEX(Data!$J$3:$J$24,MATCH('výrobné a prevádzkové n'!A5,Data!$A$3:$A$24,0))</f>
        <v>2025</v>
      </c>
      <c r="F5" s="73">
        <f>INDEX(Data!$AA$3:$AA$24,MATCH('výrobné a prevádzkové n'!A5,Data!$A$3:$A$24,0))</f>
        <v>15000</v>
      </c>
      <c r="G5" s="73">
        <f>INDEX(Data!$AC$3:$AC$24,MATCH('výrobné a prevádzkové n'!A5,Data!$A$3:$A$24,0))</f>
        <v>-5000</v>
      </c>
      <c r="H5" s="74">
        <f>INDEX(Data!$AD$3:$AD$24,MATCH('výrobné a prevádzkové n'!A5,Data!$A$3:$A$24,0))</f>
        <v>15000</v>
      </c>
      <c r="I5" s="73">
        <f t="shared" si="3"/>
        <v>5000</v>
      </c>
      <c r="J5" s="73">
        <f t="shared" si="0"/>
        <v>5000</v>
      </c>
      <c r="K5" s="73">
        <f t="shared" si="0"/>
        <v>5000</v>
      </c>
      <c r="L5" s="73">
        <f t="shared" si="0"/>
        <v>5000</v>
      </c>
      <c r="M5" s="73">
        <f t="shared" si="0"/>
        <v>5000</v>
      </c>
      <c r="N5" s="73">
        <f t="shared" si="0"/>
        <v>5000</v>
      </c>
      <c r="O5" s="73">
        <f t="shared" si="0"/>
        <v>5000</v>
      </c>
      <c r="P5" s="73">
        <f t="shared" si="0"/>
        <v>5000</v>
      </c>
      <c r="Q5" s="73">
        <f t="shared" si="0"/>
        <v>5000</v>
      </c>
      <c r="R5" s="73">
        <f t="shared" si="0"/>
        <v>5000</v>
      </c>
      <c r="S5" s="73">
        <f t="shared" si="0"/>
        <v>5000</v>
      </c>
      <c r="T5" s="73">
        <f t="shared" si="0"/>
        <v>5000</v>
      </c>
      <c r="U5" s="73">
        <f t="shared" si="0"/>
        <v>5000</v>
      </c>
      <c r="V5" s="73">
        <f t="shared" si="0"/>
        <v>5000</v>
      </c>
      <c r="W5" s="73">
        <f t="shared" si="0"/>
        <v>5000</v>
      </c>
      <c r="X5" s="73">
        <f t="shared" si="0"/>
        <v>5000</v>
      </c>
      <c r="Y5" s="73">
        <f t="shared" si="0"/>
        <v>5000</v>
      </c>
      <c r="Z5" s="73">
        <f t="shared" si="0"/>
        <v>5000</v>
      </c>
      <c r="AA5" s="73">
        <f t="shared" si="0"/>
        <v>5000</v>
      </c>
      <c r="AB5" s="73">
        <f t="shared" si="0"/>
        <v>5000</v>
      </c>
      <c r="AC5" s="73">
        <f t="shared" si="0"/>
        <v>5000</v>
      </c>
      <c r="AD5" s="73">
        <f t="shared" si="0"/>
        <v>5000</v>
      </c>
      <c r="AE5" s="73">
        <f t="shared" si="0"/>
        <v>5000</v>
      </c>
      <c r="AF5" s="73">
        <f t="shared" si="0"/>
        <v>5000</v>
      </c>
      <c r="AG5" s="73">
        <f t="shared" si="0"/>
        <v>5000</v>
      </c>
      <c r="AH5" s="73">
        <f t="shared" si="0"/>
        <v>5000</v>
      </c>
      <c r="AI5" s="73">
        <f t="shared" si="0"/>
        <v>5000</v>
      </c>
      <c r="AJ5" s="73">
        <f t="shared" si="0"/>
        <v>5000</v>
      </c>
      <c r="AK5" s="73">
        <f t="shared" si="0"/>
        <v>5000</v>
      </c>
      <c r="AL5" s="73">
        <f t="shared" si="0"/>
        <v>5000</v>
      </c>
      <c r="AM5" s="73">
        <f t="shared" si="4"/>
        <v>5000</v>
      </c>
      <c r="AN5" s="73">
        <f>SUM($I5:J5)</f>
        <v>10000</v>
      </c>
      <c r="AO5" s="73">
        <f>SUM($I5:K5)</f>
        <v>15000</v>
      </c>
      <c r="AP5" s="73">
        <f>SUM($I5:L5)</f>
        <v>20000</v>
      </c>
      <c r="AQ5" s="73">
        <f>SUM($I5:M5)</f>
        <v>25000</v>
      </c>
      <c r="AR5" s="73">
        <f>SUM($I5:N5)</f>
        <v>30000</v>
      </c>
      <c r="AS5" s="73">
        <f>SUM($I5:O5)</f>
        <v>35000</v>
      </c>
      <c r="AT5" s="73">
        <f>SUM($I5:P5)</f>
        <v>40000</v>
      </c>
      <c r="AU5" s="73">
        <f>SUM($I5:Q5)</f>
        <v>45000</v>
      </c>
      <c r="AV5" s="73">
        <f>SUM($I5:R5)</f>
        <v>50000</v>
      </c>
      <c r="AW5" s="73">
        <f>SUM($I5:S5)</f>
        <v>55000</v>
      </c>
      <c r="AX5" s="73">
        <f>SUM($I5:T5)</f>
        <v>60000</v>
      </c>
      <c r="AY5" s="73">
        <f>SUM($I5:U5)</f>
        <v>65000</v>
      </c>
      <c r="AZ5" s="73">
        <f>SUM($I5:V5)</f>
        <v>70000</v>
      </c>
      <c r="BA5" s="73">
        <f>SUM($I5:W5)</f>
        <v>75000</v>
      </c>
      <c r="BB5" s="73">
        <f>SUM($I5:X5)</f>
        <v>80000</v>
      </c>
      <c r="BC5" s="73">
        <f>SUM($I5:Y5)</f>
        <v>85000</v>
      </c>
      <c r="BD5" s="73">
        <f>SUM($I5:Z5)</f>
        <v>90000</v>
      </c>
      <c r="BE5" s="73">
        <f>SUM($I5:AA5)</f>
        <v>95000</v>
      </c>
      <c r="BF5" s="73">
        <f>SUM($I5:AB5)</f>
        <v>100000</v>
      </c>
      <c r="BG5" s="73">
        <f>SUM($I5:AC5)</f>
        <v>105000</v>
      </c>
      <c r="BH5" s="73">
        <f>SUM($I5:AD5)</f>
        <v>110000</v>
      </c>
      <c r="BI5" s="73">
        <f>SUM($I5:AE5)</f>
        <v>115000</v>
      </c>
      <c r="BJ5" s="73">
        <f>SUM($I5:AF5)</f>
        <v>120000</v>
      </c>
      <c r="BK5" s="73">
        <f>SUM($I5:AG5)</f>
        <v>125000</v>
      </c>
      <c r="BL5" s="73">
        <f>SUM($I5:AH5)</f>
        <v>130000</v>
      </c>
      <c r="BM5" s="73">
        <f>SUM($I5:AI5)</f>
        <v>135000</v>
      </c>
      <c r="BN5" s="73">
        <f>SUM($I5:AJ5)</f>
        <v>140000</v>
      </c>
      <c r="BO5" s="73">
        <f>SUM($I5:AK5)</f>
        <v>145000</v>
      </c>
      <c r="BP5" s="74">
        <f>SUM($I5:AL5)</f>
        <v>150000</v>
      </c>
      <c r="BQ5" s="76">
        <f>IF(CW5=0,0,I5/((1+Vychodiská!$C$149)^'výrobné a prevádzkové n'!CW5))</f>
        <v>4622.7810650887568</v>
      </c>
      <c r="BR5" s="73">
        <f>IF(CX5=0,0,J5/((1+Vychodiská!$C$149)^'výrobné a prevádzkové n'!CX5))</f>
        <v>4444.9817933545737</v>
      </c>
      <c r="BS5" s="73">
        <f>IF(CY5=0,0,K5/((1+Vychodiská!$C$149)^'výrobné a prevádzkové n'!CY5))</f>
        <v>4274.0209551486287</v>
      </c>
      <c r="BT5" s="73">
        <f>IF(CZ5=0,0,L5/((1+Vychodiská!$C$149)^'výrobné a prevádzkové n'!CZ5))</f>
        <v>4109.635533796758</v>
      </c>
      <c r="BU5" s="73">
        <f>IF(DA5=0,0,M5/((1+Vychodiská!$C$149)^'výrobné a prevádzkové n'!DA5))</f>
        <v>3951.5726286507283</v>
      </c>
      <c r="BV5" s="73">
        <f>IF(DB5=0,0,N5/((1+Vychodiská!$C$149)^'výrobné a prevádzkové n'!DB5))</f>
        <v>3799.5890660103164</v>
      </c>
      <c r="BW5" s="73">
        <f>IF(DC5=0,0,O5/((1+Vychodiská!$C$149)^'výrobné a prevádzkové n'!DC5))</f>
        <v>3653.4510250099188</v>
      </c>
      <c r="BX5" s="73">
        <f>IF(DD5=0,0,P5/((1+Vychodiská!$C$149)^'výrobné a prevádzkové n'!DD5))</f>
        <v>3512.9336778941524</v>
      </c>
      <c r="BY5" s="73">
        <f>IF(DE5=0,0,Q5/((1+Vychodiská!$C$149)^'výrobné a prevádzkové n'!DE5))</f>
        <v>3377.8208441289926</v>
      </c>
      <c r="BZ5" s="73">
        <f>IF(DF5=0,0,R5/((1+Vychodiská!$C$149)^'výrobné a prevádzkové n'!DF5))</f>
        <v>3247.9046578163393</v>
      </c>
      <c r="CA5" s="73">
        <f>IF(DG5=0,0,S5/((1+Vychodiská!$C$149)^'výrobné a prevádzkové n'!DG5))</f>
        <v>3122.9852479003257</v>
      </c>
      <c r="CB5" s="73">
        <f>IF(DH5=0,0,T5/((1+Vychodiská!$C$149)^'výrobné a prevádzkové n'!DH5))</f>
        <v>3002.8704306733898</v>
      </c>
      <c r="CC5" s="73">
        <f>IF(DI5=0,0,U5/((1+Vychodiská!$C$149)^'výrobné a prevádzkové n'!DI5))</f>
        <v>2887.375414109029</v>
      </c>
      <c r="CD5" s="73">
        <f>IF(DJ5=0,0,V5/((1+Vychodiská!$C$149)^'výrobné a prevádzkové n'!DJ5))</f>
        <v>2776.3225135663738</v>
      </c>
      <c r="CE5" s="73">
        <f>IF(DK5=0,0,W5/((1+Vychodiská!$C$149)^'výrobné a prevádzkové n'!DK5))</f>
        <v>2669.5408784292053</v>
      </c>
      <c r="CF5" s="73">
        <f>IF(DL5=0,0,X5/((1+Vychodiská!$C$149)^'výrobné a prevádzkové n'!DL5))</f>
        <v>2566.866229258851</v>
      </c>
      <c r="CG5" s="73">
        <f>IF(DM5=0,0,Y5/((1+Vychodiská!$C$149)^'výrobné a prevádzkové n'!DM5))</f>
        <v>2468.1406050565874</v>
      </c>
      <c r="CH5" s="73">
        <f>IF(DN5=0,0,Z5/((1+Vychodiská!$C$149)^'výrobné a prevádzkové n'!DN5))</f>
        <v>2373.2121202467188</v>
      </c>
      <c r="CI5" s="73">
        <f>IF(DO5=0,0,AA5/((1+Vychodiská!$C$149)^'výrobné a prevádzkové n'!DO5))</f>
        <v>2281.9347310064604</v>
      </c>
      <c r="CJ5" s="73">
        <f>IF(DP5=0,0,AB5/((1+Vychodiská!$C$149)^'výrobné a prevádzkové n'!DP5))</f>
        <v>2194.1680105831342</v>
      </c>
      <c r="CK5" s="73">
        <f>IF(DQ5=0,0,AC5/((1+Vychodiská!$C$149)^'výrobné a prevádzkové n'!DQ5))</f>
        <v>2109.7769332530138</v>
      </c>
      <c r="CL5" s="73">
        <f>IF(DR5=0,0,AD5/((1+Vychodiská!$C$149)^'výrobné a prevádzkové n'!DR5))</f>
        <v>2028.6316665894367</v>
      </c>
      <c r="CM5" s="73">
        <f>IF(DS5=0,0,AE5/((1+Vychodiská!$C$149)^'výrobné a prevádzkové n'!DS5))</f>
        <v>1950.607371720612</v>
      </c>
      <c r="CN5" s="73">
        <f>IF(DT5=0,0,AF5/((1+Vychodiská!$C$149)^'výrobné a prevádzkové n'!DT5))</f>
        <v>1875.5840112698188</v>
      </c>
      <c r="CO5" s="73">
        <f>IF(DU5=0,0,AG5/((1+Vychodiská!$C$149)^'výrobné a prevádzkové n'!DU5))</f>
        <v>1803.4461646825184</v>
      </c>
      <c r="CP5" s="73">
        <f>IF(DV5=0,0,AH5/((1+Vychodiská!$C$149)^'výrobné a prevádzkové n'!DV5))</f>
        <v>1734.0828506562675</v>
      </c>
      <c r="CQ5" s="73">
        <f>IF(DW5=0,0,AI5/((1+Vychodiská!$C$149)^'výrobné a prevádzkové n'!DW5))</f>
        <v>1667.387356400257</v>
      </c>
      <c r="CR5" s="73">
        <f>IF(DX5=0,0,AJ5/((1+Vychodiská!$C$149)^'výrobné a prevádzkové n'!DX5))</f>
        <v>1603.2570734617855</v>
      </c>
      <c r="CS5" s="73">
        <f>IF(DY5=0,0,AK5/((1+Vychodiská!$C$149)^'výrobné a prevádzkové n'!DY5))</f>
        <v>1541.5933398671016</v>
      </c>
      <c r="CT5" s="74">
        <f>IF(DZ5=0,0,AL5/((1+Vychodiská!$C$149)^'výrobné a prevádzkové n'!DZ5))</f>
        <v>1482.3012883337515</v>
      </c>
      <c r="CU5" s="77">
        <f t="shared" ref="CU5:CU24" si="6">SUM(BQ5:CT5)</f>
        <v>83134.775483963822</v>
      </c>
      <c r="CV5" s="73"/>
      <c r="CW5" s="78">
        <f t="shared" si="1"/>
        <v>2</v>
      </c>
      <c r="CX5" s="78">
        <f t="shared" ref="CX5:DZ5" si="7">IF(CW5=0,0,IF(CX$2&gt;$D5,0,CW5+1))</f>
        <v>3</v>
      </c>
      <c r="CY5" s="78">
        <f t="shared" si="7"/>
        <v>4</v>
      </c>
      <c r="CZ5" s="78">
        <f t="shared" si="7"/>
        <v>5</v>
      </c>
      <c r="DA5" s="78">
        <f t="shared" si="7"/>
        <v>6</v>
      </c>
      <c r="DB5" s="78">
        <f t="shared" si="7"/>
        <v>7</v>
      </c>
      <c r="DC5" s="78">
        <f t="shared" si="7"/>
        <v>8</v>
      </c>
      <c r="DD5" s="78">
        <f t="shared" si="7"/>
        <v>9</v>
      </c>
      <c r="DE5" s="78">
        <f t="shared" si="7"/>
        <v>10</v>
      </c>
      <c r="DF5" s="78">
        <f t="shared" si="7"/>
        <v>11</v>
      </c>
      <c r="DG5" s="78">
        <f t="shared" si="7"/>
        <v>12</v>
      </c>
      <c r="DH5" s="78">
        <f t="shared" si="7"/>
        <v>13</v>
      </c>
      <c r="DI5" s="78">
        <f t="shared" si="7"/>
        <v>14</v>
      </c>
      <c r="DJ5" s="78">
        <f t="shared" si="7"/>
        <v>15</v>
      </c>
      <c r="DK5" s="78">
        <f t="shared" si="7"/>
        <v>16</v>
      </c>
      <c r="DL5" s="78">
        <f t="shared" si="7"/>
        <v>17</v>
      </c>
      <c r="DM5" s="78">
        <f t="shared" si="7"/>
        <v>18</v>
      </c>
      <c r="DN5" s="78">
        <f t="shared" si="7"/>
        <v>19</v>
      </c>
      <c r="DO5" s="78">
        <f t="shared" si="7"/>
        <v>20</v>
      </c>
      <c r="DP5" s="78">
        <f t="shared" si="7"/>
        <v>21</v>
      </c>
      <c r="DQ5" s="78">
        <f t="shared" si="7"/>
        <v>22</v>
      </c>
      <c r="DR5" s="78">
        <f t="shared" si="7"/>
        <v>23</v>
      </c>
      <c r="DS5" s="78">
        <f t="shared" si="7"/>
        <v>24</v>
      </c>
      <c r="DT5" s="78">
        <f t="shared" si="7"/>
        <v>25</v>
      </c>
      <c r="DU5" s="78">
        <f t="shared" si="7"/>
        <v>26</v>
      </c>
      <c r="DV5" s="78">
        <f t="shared" si="7"/>
        <v>27</v>
      </c>
      <c r="DW5" s="78">
        <f t="shared" si="7"/>
        <v>28</v>
      </c>
      <c r="DX5" s="78">
        <f t="shared" si="7"/>
        <v>29</v>
      </c>
      <c r="DY5" s="78">
        <f t="shared" si="7"/>
        <v>30</v>
      </c>
      <c r="DZ5" s="79">
        <f t="shared" si="7"/>
        <v>31</v>
      </c>
    </row>
    <row r="6" spans="1:130" s="80" customFormat="1" ht="31.05" customHeight="1" x14ac:dyDescent="0.3">
      <c r="A6" s="70">
        <v>9</v>
      </c>
      <c r="B6" s="71" t="str">
        <f>INDEX(Data!$B$3:$B$24,MATCH('výrobné a prevádzkové n'!A6,Data!$A$3:$A$24,0))</f>
        <v xml:space="preserve">Bratislavská teplárenská, a.s. </v>
      </c>
      <c r="C6" s="71" t="str">
        <f>INDEX(Data!$D$3:$D$24,MATCH('výrobné a prevádzkové n'!A6,Data!$A$3:$A$24,0))</f>
        <v>Modernizácia rozšírenia HV pre oblasť Patrónka</v>
      </c>
      <c r="D6" s="72">
        <f>INDEX(Data!$M$3:$M$24,MATCH('výrobné a prevádzkové n'!A6,Data!$A$3:$A$24,0))</f>
        <v>30</v>
      </c>
      <c r="E6" s="72">
        <f>INDEX(Data!$J$3:$J$24,MATCH('výrobné a prevádzkové n'!A6,Data!$A$3:$A$24,0))</f>
        <v>2023</v>
      </c>
      <c r="F6" s="73">
        <f>INDEX(Data!$AA$3:$AA$24,MATCH('výrobné a prevádzkové n'!A6,Data!$A$3:$A$24,0))</f>
        <v>0</v>
      </c>
      <c r="G6" s="73">
        <f>INDEX(Data!$AC$3:$AC$24,MATCH('výrobné a prevádzkové n'!A6,Data!$A$3:$A$24,0))</f>
        <v>0</v>
      </c>
      <c r="H6" s="74">
        <f>INDEX(Data!$AD$3:$AD$24,MATCH('výrobné a prevádzkové n'!A6,Data!$A$3:$A$24,0))</f>
        <v>15000</v>
      </c>
      <c r="I6" s="73">
        <f t="shared" si="3"/>
        <v>15000</v>
      </c>
      <c r="J6" s="73">
        <f t="shared" si="0"/>
        <v>15000</v>
      </c>
      <c r="K6" s="73">
        <f t="shared" si="0"/>
        <v>15000</v>
      </c>
      <c r="L6" s="73">
        <f t="shared" si="0"/>
        <v>15000</v>
      </c>
      <c r="M6" s="73">
        <f t="shared" si="0"/>
        <v>15000</v>
      </c>
      <c r="N6" s="73">
        <f t="shared" si="0"/>
        <v>15000</v>
      </c>
      <c r="O6" s="73">
        <f t="shared" si="0"/>
        <v>15000</v>
      </c>
      <c r="P6" s="73">
        <f t="shared" si="0"/>
        <v>15000</v>
      </c>
      <c r="Q6" s="73">
        <f t="shared" si="0"/>
        <v>15000</v>
      </c>
      <c r="R6" s="73">
        <f t="shared" si="0"/>
        <v>15000</v>
      </c>
      <c r="S6" s="73">
        <f t="shared" si="0"/>
        <v>15000</v>
      </c>
      <c r="T6" s="73">
        <f t="shared" si="0"/>
        <v>15000</v>
      </c>
      <c r="U6" s="73">
        <f t="shared" si="0"/>
        <v>15000</v>
      </c>
      <c r="V6" s="73">
        <f t="shared" si="0"/>
        <v>15000</v>
      </c>
      <c r="W6" s="73">
        <f t="shared" si="0"/>
        <v>15000</v>
      </c>
      <c r="X6" s="73">
        <f t="shared" si="0"/>
        <v>15000</v>
      </c>
      <c r="Y6" s="73">
        <f t="shared" si="0"/>
        <v>15000</v>
      </c>
      <c r="Z6" s="73">
        <f t="shared" si="0"/>
        <v>15000</v>
      </c>
      <c r="AA6" s="73">
        <f t="shared" si="0"/>
        <v>15000</v>
      </c>
      <c r="AB6" s="73">
        <f t="shared" si="0"/>
        <v>15000</v>
      </c>
      <c r="AC6" s="73">
        <f t="shared" si="0"/>
        <v>15000</v>
      </c>
      <c r="AD6" s="73">
        <f t="shared" si="0"/>
        <v>15000</v>
      </c>
      <c r="AE6" s="73">
        <f t="shared" si="0"/>
        <v>15000</v>
      </c>
      <c r="AF6" s="73">
        <f t="shared" si="0"/>
        <v>15000</v>
      </c>
      <c r="AG6" s="73">
        <f t="shared" si="0"/>
        <v>15000</v>
      </c>
      <c r="AH6" s="73">
        <f t="shared" si="0"/>
        <v>15000</v>
      </c>
      <c r="AI6" s="73">
        <f t="shared" si="0"/>
        <v>15000</v>
      </c>
      <c r="AJ6" s="73">
        <f t="shared" si="0"/>
        <v>15000</v>
      </c>
      <c r="AK6" s="73">
        <f t="shared" si="0"/>
        <v>15000</v>
      </c>
      <c r="AL6" s="73">
        <f t="shared" si="0"/>
        <v>15000</v>
      </c>
      <c r="AM6" s="73">
        <f t="shared" si="4"/>
        <v>15000</v>
      </c>
      <c r="AN6" s="73">
        <f>SUM($I6:J6)</f>
        <v>30000</v>
      </c>
      <c r="AO6" s="73">
        <f>SUM($I6:K6)</f>
        <v>45000</v>
      </c>
      <c r="AP6" s="73">
        <f>SUM($I6:L6)</f>
        <v>60000</v>
      </c>
      <c r="AQ6" s="73">
        <f>SUM($I6:M6)</f>
        <v>75000</v>
      </c>
      <c r="AR6" s="73">
        <f>SUM($I6:N6)</f>
        <v>90000</v>
      </c>
      <c r="AS6" s="73">
        <f>SUM($I6:O6)</f>
        <v>105000</v>
      </c>
      <c r="AT6" s="73">
        <f>SUM($I6:P6)</f>
        <v>120000</v>
      </c>
      <c r="AU6" s="73">
        <f>SUM($I6:Q6)</f>
        <v>135000</v>
      </c>
      <c r="AV6" s="73">
        <f>SUM($I6:R6)</f>
        <v>150000</v>
      </c>
      <c r="AW6" s="73">
        <f>SUM($I6:S6)</f>
        <v>165000</v>
      </c>
      <c r="AX6" s="73">
        <f>SUM($I6:T6)</f>
        <v>180000</v>
      </c>
      <c r="AY6" s="73">
        <f>SUM($I6:U6)</f>
        <v>195000</v>
      </c>
      <c r="AZ6" s="73">
        <f>SUM($I6:V6)</f>
        <v>210000</v>
      </c>
      <c r="BA6" s="73">
        <f>SUM($I6:W6)</f>
        <v>225000</v>
      </c>
      <c r="BB6" s="73">
        <f>SUM($I6:X6)</f>
        <v>240000</v>
      </c>
      <c r="BC6" s="73">
        <f>SUM($I6:Y6)</f>
        <v>255000</v>
      </c>
      <c r="BD6" s="73">
        <f>SUM($I6:Z6)</f>
        <v>270000</v>
      </c>
      <c r="BE6" s="73">
        <f>SUM($I6:AA6)</f>
        <v>285000</v>
      </c>
      <c r="BF6" s="73">
        <f>SUM($I6:AB6)</f>
        <v>300000</v>
      </c>
      <c r="BG6" s="73">
        <f>SUM($I6:AC6)</f>
        <v>315000</v>
      </c>
      <c r="BH6" s="73">
        <f>SUM($I6:AD6)</f>
        <v>330000</v>
      </c>
      <c r="BI6" s="73">
        <f>SUM($I6:AE6)</f>
        <v>345000</v>
      </c>
      <c r="BJ6" s="73">
        <f>SUM($I6:AF6)</f>
        <v>360000</v>
      </c>
      <c r="BK6" s="73">
        <f>SUM($I6:AG6)</f>
        <v>375000</v>
      </c>
      <c r="BL6" s="73">
        <f>SUM($I6:AH6)</f>
        <v>390000</v>
      </c>
      <c r="BM6" s="73">
        <f>SUM($I6:AI6)</f>
        <v>405000</v>
      </c>
      <c r="BN6" s="73">
        <f>SUM($I6:AJ6)</f>
        <v>420000</v>
      </c>
      <c r="BO6" s="73">
        <f>SUM($I6:AK6)</f>
        <v>435000</v>
      </c>
      <c r="BP6" s="74">
        <f>SUM($I6:AL6)</f>
        <v>450000</v>
      </c>
      <c r="BQ6" s="76">
        <f>IF(CW6=0,0,I6/((1+Vychodiská!$C$149)^'výrobné a prevádzkové n'!CW6))</f>
        <v>13868.34319526627</v>
      </c>
      <c r="BR6" s="73">
        <f>IF(CX6=0,0,J6/((1+Vychodiská!$C$149)^'výrobné a prevádzkové n'!CX6))</f>
        <v>13334.945380063722</v>
      </c>
      <c r="BS6" s="73">
        <f>IF(CY6=0,0,K6/((1+Vychodiská!$C$149)^'výrobné a prevádzkové n'!CY6))</f>
        <v>12822.062865445885</v>
      </c>
      <c r="BT6" s="73">
        <f>IF(CZ6=0,0,L6/((1+Vychodiská!$C$149)^'výrobné a prevádzkové n'!CZ6))</f>
        <v>12328.906601390274</v>
      </c>
      <c r="BU6" s="73">
        <f>IF(DA6=0,0,M6/((1+Vychodiská!$C$149)^'výrobné a prevádzkové n'!DA6))</f>
        <v>11854.717885952186</v>
      </c>
      <c r="BV6" s="73">
        <f>IF(DB6=0,0,N6/((1+Vychodiská!$C$149)^'výrobné a prevádzkové n'!DB6))</f>
        <v>11398.76719803095</v>
      </c>
      <c r="BW6" s="73">
        <f>IF(DC6=0,0,O6/((1+Vychodiská!$C$149)^'výrobné a prevádzkové n'!DC6))</f>
        <v>10960.353075029756</v>
      </c>
      <c r="BX6" s="73">
        <f>IF(DD6=0,0,P6/((1+Vychodiská!$C$149)^'výrobné a prevádzkové n'!DD6))</f>
        <v>10538.801033682457</v>
      </c>
      <c r="BY6" s="73">
        <f>IF(DE6=0,0,Q6/((1+Vychodiská!$C$149)^'výrobné a prevádzkové n'!DE6))</f>
        <v>10133.462532386979</v>
      </c>
      <c r="BZ6" s="73">
        <f>IF(DF6=0,0,R6/((1+Vychodiská!$C$149)^'výrobné a prevádzkové n'!DF6))</f>
        <v>9743.7139734490174</v>
      </c>
      <c r="CA6" s="73">
        <f>IF(DG6=0,0,S6/((1+Vychodiská!$C$149)^'výrobné a prevádzkové n'!DG6))</f>
        <v>9368.9557437009771</v>
      </c>
      <c r="CB6" s="73">
        <f>IF(DH6=0,0,T6/((1+Vychodiská!$C$149)^'výrobné a prevádzkové n'!DH6))</f>
        <v>9008.6112920201704</v>
      </c>
      <c r="CC6" s="73">
        <f>IF(DI6=0,0,U6/((1+Vychodiská!$C$149)^'výrobné a prevádzkové n'!DI6))</f>
        <v>8662.1262423270873</v>
      </c>
      <c r="CD6" s="73">
        <f>IF(DJ6=0,0,V6/((1+Vychodiská!$C$149)^'výrobné a prevádzkové n'!DJ6))</f>
        <v>8328.9675406991228</v>
      </c>
      <c r="CE6" s="73">
        <f>IF(DK6=0,0,W6/((1+Vychodiská!$C$149)^'výrobné a prevádzkové n'!DK6))</f>
        <v>8008.6226352876156</v>
      </c>
      <c r="CF6" s="73">
        <f>IF(DL6=0,0,X6/((1+Vychodiská!$C$149)^'výrobné a prevádzkové n'!DL6))</f>
        <v>7700.5986877765536</v>
      </c>
      <c r="CG6" s="73">
        <f>IF(DM6=0,0,Y6/((1+Vychodiská!$C$149)^'výrobné a prevádzkové n'!DM6))</f>
        <v>7404.4218151697623</v>
      </c>
      <c r="CH6" s="73">
        <f>IF(DN6=0,0,Z6/((1+Vychodiská!$C$149)^'výrobné a prevádzkové n'!DN6))</f>
        <v>7119.6363607401563</v>
      </c>
      <c r="CI6" s="73">
        <f>IF(DO6=0,0,AA6/((1+Vychodiská!$C$149)^'výrobné a prevádzkové n'!DO6))</f>
        <v>6845.8041930193813</v>
      </c>
      <c r="CJ6" s="73">
        <f>IF(DP6=0,0,AB6/((1+Vychodiská!$C$149)^'výrobné a prevádzkové n'!DP6))</f>
        <v>6582.5040317494031</v>
      </c>
      <c r="CK6" s="73">
        <f>IF(DQ6=0,0,AC6/((1+Vychodiská!$C$149)^'výrobné a prevádzkové n'!DQ6))</f>
        <v>6329.3307997590418</v>
      </c>
      <c r="CL6" s="73">
        <f>IF(DR6=0,0,AD6/((1+Vychodiská!$C$149)^'výrobné a prevádzkové n'!DR6))</f>
        <v>6085.8949997683103</v>
      </c>
      <c r="CM6" s="73">
        <f>IF(DS6=0,0,AE6/((1+Vychodiská!$C$149)^'výrobné a prevádzkové n'!DS6))</f>
        <v>5851.8221151618363</v>
      </c>
      <c r="CN6" s="73">
        <f>IF(DT6=0,0,AF6/((1+Vychodiská!$C$149)^'výrobné a prevádzkové n'!DT6))</f>
        <v>5626.7520338094564</v>
      </c>
      <c r="CO6" s="73">
        <f>IF(DU6=0,0,AG6/((1+Vychodiská!$C$149)^'výrobné a prevádzkové n'!DU6))</f>
        <v>5410.3384940475553</v>
      </c>
      <c r="CP6" s="73">
        <f>IF(DV6=0,0,AH6/((1+Vychodiská!$C$149)^'výrobné a prevádzkové n'!DV6))</f>
        <v>5202.2485519688025</v>
      </c>
      <c r="CQ6" s="73">
        <f>IF(DW6=0,0,AI6/((1+Vychodiská!$C$149)^'výrobné a prevádzkové n'!DW6))</f>
        <v>5002.1620692007709</v>
      </c>
      <c r="CR6" s="73">
        <f>IF(DX6=0,0,AJ6/((1+Vychodiská!$C$149)^'výrobné a prevádzkové n'!DX6))</f>
        <v>4809.7712203853562</v>
      </c>
      <c r="CS6" s="73">
        <f>IF(DY6=0,0,AK6/((1+Vychodiská!$C$149)^'výrobné a prevádzkové n'!DY6))</f>
        <v>4624.780019601305</v>
      </c>
      <c r="CT6" s="74">
        <f>IF(DZ6=0,0,AL6/((1+Vychodiská!$C$149)^'výrobné a prevádzkové n'!DZ6))</f>
        <v>4446.9038650012544</v>
      </c>
      <c r="CU6" s="77">
        <f t="shared" si="6"/>
        <v>249404.32645189142</v>
      </c>
      <c r="CV6" s="73"/>
      <c r="CW6" s="78">
        <f t="shared" si="1"/>
        <v>2</v>
      </c>
      <c r="CX6" s="78">
        <f t="shared" ref="CX6:DZ6" si="8">IF(CW6=0,0,IF(CX$2&gt;$D6,0,CW6+1))</f>
        <v>3</v>
      </c>
      <c r="CY6" s="78">
        <f t="shared" si="8"/>
        <v>4</v>
      </c>
      <c r="CZ6" s="78">
        <f t="shared" si="8"/>
        <v>5</v>
      </c>
      <c r="DA6" s="78">
        <f t="shared" si="8"/>
        <v>6</v>
      </c>
      <c r="DB6" s="78">
        <f t="shared" si="8"/>
        <v>7</v>
      </c>
      <c r="DC6" s="78">
        <f t="shared" si="8"/>
        <v>8</v>
      </c>
      <c r="DD6" s="78">
        <f t="shared" si="8"/>
        <v>9</v>
      </c>
      <c r="DE6" s="78">
        <f t="shared" si="8"/>
        <v>10</v>
      </c>
      <c r="DF6" s="78">
        <f t="shared" si="8"/>
        <v>11</v>
      </c>
      <c r="DG6" s="78">
        <f t="shared" si="8"/>
        <v>12</v>
      </c>
      <c r="DH6" s="78">
        <f t="shared" si="8"/>
        <v>13</v>
      </c>
      <c r="DI6" s="78">
        <f t="shared" si="8"/>
        <v>14</v>
      </c>
      <c r="DJ6" s="78">
        <f t="shared" si="8"/>
        <v>15</v>
      </c>
      <c r="DK6" s="78">
        <f t="shared" si="8"/>
        <v>16</v>
      </c>
      <c r="DL6" s="78">
        <f t="shared" si="8"/>
        <v>17</v>
      </c>
      <c r="DM6" s="78">
        <f t="shared" si="8"/>
        <v>18</v>
      </c>
      <c r="DN6" s="78">
        <f t="shared" si="8"/>
        <v>19</v>
      </c>
      <c r="DO6" s="78">
        <f t="shared" si="8"/>
        <v>20</v>
      </c>
      <c r="DP6" s="78">
        <f t="shared" si="8"/>
        <v>21</v>
      </c>
      <c r="DQ6" s="78">
        <f t="shared" si="8"/>
        <v>22</v>
      </c>
      <c r="DR6" s="78">
        <f t="shared" si="8"/>
        <v>23</v>
      </c>
      <c r="DS6" s="78">
        <f t="shared" si="8"/>
        <v>24</v>
      </c>
      <c r="DT6" s="78">
        <f t="shared" si="8"/>
        <v>25</v>
      </c>
      <c r="DU6" s="78">
        <f t="shared" si="8"/>
        <v>26</v>
      </c>
      <c r="DV6" s="78">
        <f t="shared" si="8"/>
        <v>27</v>
      </c>
      <c r="DW6" s="78">
        <f t="shared" si="8"/>
        <v>28</v>
      </c>
      <c r="DX6" s="78">
        <f t="shared" si="8"/>
        <v>29</v>
      </c>
      <c r="DY6" s="78">
        <f t="shared" si="8"/>
        <v>30</v>
      </c>
      <c r="DZ6" s="79">
        <f t="shared" si="8"/>
        <v>31</v>
      </c>
    </row>
    <row r="7" spans="1:130" s="80" customFormat="1" ht="31.05" customHeight="1" x14ac:dyDescent="0.3">
      <c r="A7" s="70">
        <v>11</v>
      </c>
      <c r="B7" s="71" t="str">
        <f>INDEX(Data!$B$3:$B$24,MATCH('výrobné a prevádzkové n'!A7,Data!$A$3:$A$24,0))</f>
        <v xml:space="preserve">Bratislavská teplárenská, a.s. </v>
      </c>
      <c r="C7" s="71" t="str">
        <f>INDEX(Data!$D$3:$D$24,MATCH('výrobné a prevádzkové n'!A7,Data!$A$3:$A$24,0))</f>
        <v>Modernizácia zdroja TpV - KGJ, PK</v>
      </c>
      <c r="D7" s="72">
        <f>INDEX(Data!$M$3:$M$24,MATCH('výrobné a prevádzkové n'!A7,Data!$A$3:$A$24,0))</f>
        <v>30</v>
      </c>
      <c r="E7" s="72" t="str">
        <f>INDEX(Data!$J$3:$J$24,MATCH('výrobné a prevádzkové n'!A7,Data!$A$3:$A$24,0))</f>
        <v>2022 - 2023</v>
      </c>
      <c r="F7" s="73">
        <f>INDEX(Data!$AA$3:$AA$24,MATCH('výrobné a prevádzkové n'!A7,Data!$A$3:$A$24,0))</f>
        <v>15000</v>
      </c>
      <c r="G7" s="73">
        <f>INDEX(Data!$AC$3:$AC$24,MATCH('výrobné a prevádzkové n'!A7,Data!$A$3:$A$24,0))</f>
        <v>-500000</v>
      </c>
      <c r="H7" s="74">
        <f>INDEX(Data!$AD$3:$AD$24,MATCH('výrobné a prevádzkové n'!A7,Data!$A$3:$A$24,0))</f>
        <v>10000</v>
      </c>
      <c r="I7" s="73">
        <f t="shared" si="3"/>
        <v>495000</v>
      </c>
      <c r="J7" s="73">
        <f t="shared" si="0"/>
        <v>495000</v>
      </c>
      <c r="K7" s="73">
        <f t="shared" si="0"/>
        <v>495000</v>
      </c>
      <c r="L7" s="73">
        <f t="shared" si="0"/>
        <v>495000</v>
      </c>
      <c r="M7" s="73">
        <f t="shared" si="0"/>
        <v>495000</v>
      </c>
      <c r="N7" s="73">
        <f t="shared" si="0"/>
        <v>495000</v>
      </c>
      <c r="O7" s="73">
        <f t="shared" si="0"/>
        <v>495000</v>
      </c>
      <c r="P7" s="73">
        <f t="shared" si="0"/>
        <v>495000</v>
      </c>
      <c r="Q7" s="73">
        <f t="shared" si="0"/>
        <v>495000</v>
      </c>
      <c r="R7" s="73">
        <f t="shared" si="0"/>
        <v>495000</v>
      </c>
      <c r="S7" s="73">
        <f t="shared" si="0"/>
        <v>495000</v>
      </c>
      <c r="T7" s="73">
        <f t="shared" si="0"/>
        <v>495000</v>
      </c>
      <c r="U7" s="73">
        <f t="shared" si="0"/>
        <v>495000</v>
      </c>
      <c r="V7" s="73">
        <f t="shared" si="0"/>
        <v>495000</v>
      </c>
      <c r="W7" s="73">
        <f t="shared" si="0"/>
        <v>495000</v>
      </c>
      <c r="X7" s="73">
        <f t="shared" si="0"/>
        <v>495000</v>
      </c>
      <c r="Y7" s="73">
        <f t="shared" si="0"/>
        <v>495000</v>
      </c>
      <c r="Z7" s="73">
        <f t="shared" si="0"/>
        <v>495000</v>
      </c>
      <c r="AA7" s="73">
        <f t="shared" si="0"/>
        <v>495000</v>
      </c>
      <c r="AB7" s="73">
        <f t="shared" si="0"/>
        <v>495000</v>
      </c>
      <c r="AC7" s="73">
        <f t="shared" si="0"/>
        <v>495000</v>
      </c>
      <c r="AD7" s="73">
        <f t="shared" si="0"/>
        <v>495000</v>
      </c>
      <c r="AE7" s="73">
        <f t="shared" si="0"/>
        <v>495000</v>
      </c>
      <c r="AF7" s="73">
        <f t="shared" si="0"/>
        <v>495000</v>
      </c>
      <c r="AG7" s="73">
        <f t="shared" si="0"/>
        <v>495000</v>
      </c>
      <c r="AH7" s="73">
        <f t="shared" si="0"/>
        <v>495000</v>
      </c>
      <c r="AI7" s="73">
        <f t="shared" si="0"/>
        <v>495000</v>
      </c>
      <c r="AJ7" s="73">
        <f t="shared" si="0"/>
        <v>495000</v>
      </c>
      <c r="AK7" s="73">
        <f t="shared" si="0"/>
        <v>495000</v>
      </c>
      <c r="AL7" s="73">
        <f t="shared" si="0"/>
        <v>495000</v>
      </c>
      <c r="AM7" s="73">
        <f t="shared" si="4"/>
        <v>495000</v>
      </c>
      <c r="AN7" s="73">
        <f>SUM($I7:J7)</f>
        <v>990000</v>
      </c>
      <c r="AO7" s="73">
        <f>SUM($I7:K7)</f>
        <v>1485000</v>
      </c>
      <c r="AP7" s="73">
        <f>SUM($I7:L7)</f>
        <v>1980000</v>
      </c>
      <c r="AQ7" s="73">
        <f>SUM($I7:M7)</f>
        <v>2475000</v>
      </c>
      <c r="AR7" s="73">
        <f>SUM($I7:N7)</f>
        <v>2970000</v>
      </c>
      <c r="AS7" s="73">
        <f>SUM($I7:O7)</f>
        <v>3465000</v>
      </c>
      <c r="AT7" s="73">
        <f>SUM($I7:P7)</f>
        <v>3960000</v>
      </c>
      <c r="AU7" s="73">
        <f>SUM($I7:Q7)</f>
        <v>4455000</v>
      </c>
      <c r="AV7" s="73">
        <f>SUM($I7:R7)</f>
        <v>4950000</v>
      </c>
      <c r="AW7" s="73">
        <f>SUM($I7:S7)</f>
        <v>5445000</v>
      </c>
      <c r="AX7" s="73">
        <f>SUM($I7:T7)</f>
        <v>5940000</v>
      </c>
      <c r="AY7" s="73">
        <f>SUM($I7:U7)</f>
        <v>6435000</v>
      </c>
      <c r="AZ7" s="73">
        <f>SUM($I7:V7)</f>
        <v>6930000</v>
      </c>
      <c r="BA7" s="73">
        <f>SUM($I7:W7)</f>
        <v>7425000</v>
      </c>
      <c r="BB7" s="73">
        <f>SUM($I7:X7)</f>
        <v>7920000</v>
      </c>
      <c r="BC7" s="73">
        <f>SUM($I7:Y7)</f>
        <v>8415000</v>
      </c>
      <c r="BD7" s="73">
        <f>SUM($I7:Z7)</f>
        <v>8910000</v>
      </c>
      <c r="BE7" s="73">
        <f>SUM($I7:AA7)</f>
        <v>9405000</v>
      </c>
      <c r="BF7" s="73">
        <f>SUM($I7:AB7)</f>
        <v>9900000</v>
      </c>
      <c r="BG7" s="73">
        <f>SUM($I7:AC7)</f>
        <v>10395000</v>
      </c>
      <c r="BH7" s="73">
        <f>SUM($I7:AD7)</f>
        <v>10890000</v>
      </c>
      <c r="BI7" s="73">
        <f>SUM($I7:AE7)</f>
        <v>11385000</v>
      </c>
      <c r="BJ7" s="73">
        <f>SUM($I7:AF7)</f>
        <v>11880000</v>
      </c>
      <c r="BK7" s="73">
        <f>SUM($I7:AG7)</f>
        <v>12375000</v>
      </c>
      <c r="BL7" s="73">
        <f>SUM($I7:AH7)</f>
        <v>12870000</v>
      </c>
      <c r="BM7" s="73">
        <f>SUM($I7:AI7)</f>
        <v>13365000</v>
      </c>
      <c r="BN7" s="73">
        <f>SUM($I7:AJ7)</f>
        <v>13860000</v>
      </c>
      <c r="BO7" s="73">
        <f>SUM($I7:AK7)</f>
        <v>14355000</v>
      </c>
      <c r="BP7" s="74">
        <f>SUM($I7:AL7)</f>
        <v>14850000</v>
      </c>
      <c r="BQ7" s="76">
        <f>IF(CW7=0,0,I7/((1+Vychodiská!$C$149)^'výrobné a prevádzkové n'!CW7))</f>
        <v>440053.19754210283</v>
      </c>
      <c r="BR7" s="73">
        <f>IF(CX7=0,0,J7/((1+Vychodiská!$C$149)^'výrobné a prevádzkové n'!CX7))</f>
        <v>423128.07455971424</v>
      </c>
      <c r="BS7" s="73">
        <f>IF(CY7=0,0,K7/((1+Vychodiská!$C$149)^'výrobné a prevádzkové n'!CY7))</f>
        <v>406853.91784587904</v>
      </c>
      <c r="BT7" s="73">
        <f>IF(CZ7=0,0,L7/((1+Vychodiská!$C$149)^'výrobné a prevádzkové n'!CZ7))</f>
        <v>391205.69023642212</v>
      </c>
      <c r="BU7" s="73">
        <f>IF(DA7=0,0,M7/((1+Vychodiská!$C$149)^'výrobné a prevádzkové n'!DA7))</f>
        <v>376159.31753502128</v>
      </c>
      <c r="BV7" s="73">
        <f>IF(DB7=0,0,N7/((1+Vychodiská!$C$149)^'výrobné a prevádzkové n'!DB7))</f>
        <v>361691.65147598198</v>
      </c>
      <c r="BW7" s="73">
        <f>IF(DC7=0,0,O7/((1+Vychodiská!$C$149)^'výrobné a prevádzkové n'!DC7))</f>
        <v>347780.43411152111</v>
      </c>
      <c r="BX7" s="73">
        <f>IF(DD7=0,0,P7/((1+Vychodiská!$C$149)^'výrobné a prevádzkové n'!DD7))</f>
        <v>334404.26356877026</v>
      </c>
      <c r="BY7" s="73">
        <f>IF(DE7=0,0,Q7/((1+Vychodiská!$C$149)^'výrobné a prevádzkové n'!DE7))</f>
        <v>321542.56112381758</v>
      </c>
      <c r="BZ7" s="73">
        <f>IF(DF7=0,0,R7/((1+Vychodiská!$C$149)^'výrobné a prevádzkové n'!DF7))</f>
        <v>309175.53954213223</v>
      </c>
      <c r="CA7" s="73">
        <f>IF(DG7=0,0,S7/((1+Vychodiská!$C$149)^'výrobné a prevádzkové n'!DG7))</f>
        <v>297284.17263666564</v>
      </c>
      <c r="CB7" s="73">
        <f>IF(DH7=0,0,T7/((1+Vychodiská!$C$149)^'výrobné a prevádzkové n'!DH7))</f>
        <v>285850.16599679389</v>
      </c>
      <c r="CC7" s="73">
        <f>IF(DI7=0,0,U7/((1+Vychodiská!$C$149)^'výrobné a prevádzkové n'!DI7))</f>
        <v>274855.92884307104</v>
      </c>
      <c r="CD7" s="73">
        <f>IF(DJ7=0,0,V7/((1+Vychodiská!$C$149)^'výrobné a prevádzkové n'!DJ7))</f>
        <v>264284.54696449131</v>
      </c>
      <c r="CE7" s="73">
        <f>IF(DK7=0,0,W7/((1+Vychodiská!$C$149)^'výrobné a prevádzkové n'!DK7))</f>
        <v>254119.75669662628</v>
      </c>
      <c r="CF7" s="73">
        <f>IF(DL7=0,0,X7/((1+Vychodiská!$C$149)^'výrobné a prevádzkové n'!DL7))</f>
        <v>244345.91990060217</v>
      </c>
      <c r="CG7" s="73">
        <f>IF(DM7=0,0,Y7/((1+Vychodiská!$C$149)^'výrobné a prevádzkové n'!DM7))</f>
        <v>234947.99990442515</v>
      </c>
      <c r="CH7" s="73">
        <f>IF(DN7=0,0,Z7/((1+Vychodiská!$C$149)^'výrobné a prevádzkové n'!DN7))</f>
        <v>225911.53836963957</v>
      </c>
      <c r="CI7" s="73">
        <f>IF(DO7=0,0,AA7/((1+Vychodiská!$C$149)^'výrobné a prevádzkové n'!DO7))</f>
        <v>217222.63304773031</v>
      </c>
      <c r="CJ7" s="73">
        <f>IF(DP7=0,0,AB7/((1+Vychodiská!$C$149)^'výrobné a prevádzkové n'!DP7))</f>
        <v>208867.91639204838</v>
      </c>
      <c r="CK7" s="73">
        <f>IF(DQ7=0,0,AC7/((1+Vychodiská!$C$149)^'výrobné a prevádzkové n'!DQ7))</f>
        <v>200834.53499235422</v>
      </c>
      <c r="CL7" s="73">
        <f>IF(DR7=0,0,AD7/((1+Vychodiská!$C$149)^'výrobné a prevádzkové n'!DR7))</f>
        <v>193110.1298003406</v>
      </c>
      <c r="CM7" s="73">
        <f>IF(DS7=0,0,AE7/((1+Vychodiská!$C$149)^'výrobné a prevádzkové n'!DS7))</f>
        <v>185682.81711571207</v>
      </c>
      <c r="CN7" s="73">
        <f>IF(DT7=0,0,AF7/((1+Vychodiská!$C$149)^'výrobné a prevádzkové n'!DT7))</f>
        <v>178541.17030356932</v>
      </c>
      <c r="CO7" s="73">
        <f>IF(DU7=0,0,AG7/((1+Vychodiská!$C$149)^'výrobné a prevádzkové n'!DU7))</f>
        <v>171674.20221497049</v>
      </c>
      <c r="CP7" s="73">
        <f>IF(DV7=0,0,AH7/((1+Vychodiská!$C$149)^'výrobné a prevádzkové n'!DV7))</f>
        <v>165071.34828362544</v>
      </c>
      <c r="CQ7" s="73">
        <f>IF(DW7=0,0,AI7/((1+Vychodiská!$C$149)^'výrobné a prevádzkové n'!DW7))</f>
        <v>158722.45027271676</v>
      </c>
      <c r="CR7" s="73">
        <f>IF(DX7=0,0,AJ7/((1+Vychodiská!$C$149)^'výrobné a prevádzkové n'!DX7))</f>
        <v>152617.74064684307</v>
      </c>
      <c r="CS7" s="73">
        <f>IF(DY7=0,0,AK7/((1+Vychodiská!$C$149)^'výrobné a prevádzkové n'!DY7))</f>
        <v>146747.82754504139</v>
      </c>
      <c r="CT7" s="74">
        <f>IF(DZ7=0,0,AL7/((1+Vychodiská!$C$149)^'výrobné a prevádzkové n'!DZ7))</f>
        <v>141103.68033177056</v>
      </c>
      <c r="CU7" s="77">
        <f t="shared" si="6"/>
        <v>7913791.1278003985</v>
      </c>
      <c r="CV7" s="73"/>
      <c r="CW7" s="78">
        <f t="shared" si="1"/>
        <v>3</v>
      </c>
      <c r="CX7" s="78">
        <f t="shared" ref="CX7:DZ7" si="9">IF(CW7=0,0,IF(CX$2&gt;$D7,0,CW7+1))</f>
        <v>4</v>
      </c>
      <c r="CY7" s="78">
        <f t="shared" si="9"/>
        <v>5</v>
      </c>
      <c r="CZ7" s="78">
        <f t="shared" si="9"/>
        <v>6</v>
      </c>
      <c r="DA7" s="78">
        <f t="shared" si="9"/>
        <v>7</v>
      </c>
      <c r="DB7" s="78">
        <f t="shared" si="9"/>
        <v>8</v>
      </c>
      <c r="DC7" s="78">
        <f t="shared" si="9"/>
        <v>9</v>
      </c>
      <c r="DD7" s="78">
        <f t="shared" si="9"/>
        <v>10</v>
      </c>
      <c r="DE7" s="78">
        <f t="shared" si="9"/>
        <v>11</v>
      </c>
      <c r="DF7" s="78">
        <f t="shared" si="9"/>
        <v>12</v>
      </c>
      <c r="DG7" s="78">
        <f t="shared" si="9"/>
        <v>13</v>
      </c>
      <c r="DH7" s="78">
        <f t="shared" si="9"/>
        <v>14</v>
      </c>
      <c r="DI7" s="78">
        <f t="shared" si="9"/>
        <v>15</v>
      </c>
      <c r="DJ7" s="78">
        <f t="shared" si="9"/>
        <v>16</v>
      </c>
      <c r="DK7" s="78">
        <f t="shared" si="9"/>
        <v>17</v>
      </c>
      <c r="DL7" s="78">
        <f t="shared" si="9"/>
        <v>18</v>
      </c>
      <c r="DM7" s="78">
        <f t="shared" si="9"/>
        <v>19</v>
      </c>
      <c r="DN7" s="78">
        <f t="shared" si="9"/>
        <v>20</v>
      </c>
      <c r="DO7" s="78">
        <f t="shared" si="9"/>
        <v>21</v>
      </c>
      <c r="DP7" s="78">
        <f t="shared" si="9"/>
        <v>22</v>
      </c>
      <c r="DQ7" s="78">
        <f t="shared" si="9"/>
        <v>23</v>
      </c>
      <c r="DR7" s="78">
        <f t="shared" si="9"/>
        <v>24</v>
      </c>
      <c r="DS7" s="78">
        <f t="shared" si="9"/>
        <v>25</v>
      </c>
      <c r="DT7" s="78">
        <f t="shared" si="9"/>
        <v>26</v>
      </c>
      <c r="DU7" s="78">
        <f t="shared" si="9"/>
        <v>27</v>
      </c>
      <c r="DV7" s="78">
        <f t="shared" si="9"/>
        <v>28</v>
      </c>
      <c r="DW7" s="78">
        <f t="shared" si="9"/>
        <v>29</v>
      </c>
      <c r="DX7" s="78">
        <f t="shared" si="9"/>
        <v>30</v>
      </c>
      <c r="DY7" s="78">
        <f t="shared" si="9"/>
        <v>31</v>
      </c>
      <c r="DZ7" s="79">
        <f t="shared" si="9"/>
        <v>32</v>
      </c>
    </row>
    <row r="8" spans="1:130" s="80" customFormat="1" ht="31.05" customHeight="1" x14ac:dyDescent="0.3">
      <c r="A8" s="70">
        <v>13</v>
      </c>
      <c r="B8" s="71" t="str">
        <f>INDEX(Data!$B$3:$B$24,MATCH('výrobné a prevádzkové n'!A8,Data!$A$3:$A$24,0))</f>
        <v xml:space="preserve">Bratislavská teplárenská, a.s. </v>
      </c>
      <c r="C8" s="71" t="str">
        <f>INDEX(Data!$D$3:$D$24,MATCH('výrobné a prevádzkové n'!A8,Data!$A$3:$A$24,0))</f>
        <v xml:space="preserve">Rozvoj SCZT východ - Akumulátor tepla </v>
      </c>
      <c r="D8" s="72">
        <f>INDEX(Data!$M$3:$M$24,MATCH('výrobné a prevádzkové n'!A8,Data!$A$3:$A$24,0))</f>
        <v>30</v>
      </c>
      <c r="E8" s="72" t="str">
        <f>INDEX(Data!$J$3:$J$24,MATCH('výrobné a prevádzkové n'!A8,Data!$A$3:$A$24,0))</f>
        <v>2022-2023</v>
      </c>
      <c r="F8" s="73">
        <f>INDEX(Data!$AA$3:$AA$24,MATCH('výrobné a prevádzkové n'!A8,Data!$A$3:$A$24,0))</f>
        <v>0</v>
      </c>
      <c r="G8" s="73">
        <f>INDEX(Data!$AC$3:$AC$24,MATCH('výrobné a prevádzkové n'!A8,Data!$A$3:$A$24,0))</f>
        <v>-10000</v>
      </c>
      <c r="H8" s="74">
        <f>INDEX(Data!$AD$3:$AD$24,MATCH('výrobné a prevádzkové n'!A8,Data!$A$3:$A$24,0))</f>
        <v>0</v>
      </c>
      <c r="I8" s="73">
        <f t="shared" si="3"/>
        <v>10000</v>
      </c>
      <c r="J8" s="73">
        <f t="shared" si="0"/>
        <v>10000</v>
      </c>
      <c r="K8" s="73">
        <f t="shared" si="0"/>
        <v>10000</v>
      </c>
      <c r="L8" s="73">
        <f t="shared" si="0"/>
        <v>10000</v>
      </c>
      <c r="M8" s="73">
        <f t="shared" si="0"/>
        <v>10000</v>
      </c>
      <c r="N8" s="73">
        <f t="shared" si="0"/>
        <v>10000</v>
      </c>
      <c r="O8" s="73">
        <f t="shared" si="0"/>
        <v>10000</v>
      </c>
      <c r="P8" s="73">
        <f t="shared" si="0"/>
        <v>10000</v>
      </c>
      <c r="Q8" s="73">
        <f t="shared" si="0"/>
        <v>10000</v>
      </c>
      <c r="R8" s="73">
        <f t="shared" si="0"/>
        <v>10000</v>
      </c>
      <c r="S8" s="73">
        <f t="shared" si="0"/>
        <v>10000</v>
      </c>
      <c r="T8" s="73">
        <f t="shared" si="0"/>
        <v>10000</v>
      </c>
      <c r="U8" s="73">
        <f t="shared" si="0"/>
        <v>10000</v>
      </c>
      <c r="V8" s="73">
        <f t="shared" si="0"/>
        <v>10000</v>
      </c>
      <c r="W8" s="73">
        <f t="shared" si="0"/>
        <v>10000</v>
      </c>
      <c r="X8" s="73">
        <f t="shared" si="0"/>
        <v>10000</v>
      </c>
      <c r="Y8" s="73">
        <f t="shared" si="0"/>
        <v>10000</v>
      </c>
      <c r="Z8" s="73">
        <f t="shared" si="0"/>
        <v>10000</v>
      </c>
      <c r="AA8" s="73">
        <f t="shared" si="0"/>
        <v>10000</v>
      </c>
      <c r="AB8" s="73">
        <f t="shared" si="0"/>
        <v>10000</v>
      </c>
      <c r="AC8" s="73">
        <f t="shared" si="0"/>
        <v>10000</v>
      </c>
      <c r="AD8" s="73">
        <f t="shared" si="0"/>
        <v>10000</v>
      </c>
      <c r="AE8" s="73">
        <f t="shared" si="0"/>
        <v>10000</v>
      </c>
      <c r="AF8" s="73">
        <f t="shared" si="0"/>
        <v>10000</v>
      </c>
      <c r="AG8" s="73">
        <f t="shared" si="0"/>
        <v>10000</v>
      </c>
      <c r="AH8" s="73">
        <f t="shared" si="0"/>
        <v>10000</v>
      </c>
      <c r="AI8" s="73">
        <f t="shared" si="0"/>
        <v>10000</v>
      </c>
      <c r="AJ8" s="73">
        <f t="shared" si="0"/>
        <v>10000</v>
      </c>
      <c r="AK8" s="73">
        <f t="shared" si="0"/>
        <v>10000</v>
      </c>
      <c r="AL8" s="73">
        <f t="shared" si="0"/>
        <v>10000</v>
      </c>
      <c r="AM8" s="73">
        <f t="shared" si="4"/>
        <v>10000</v>
      </c>
      <c r="AN8" s="73">
        <f>SUM($I8:J8)</f>
        <v>20000</v>
      </c>
      <c r="AO8" s="73">
        <f>SUM($I8:K8)</f>
        <v>30000</v>
      </c>
      <c r="AP8" s="73">
        <f>SUM($I8:L8)</f>
        <v>40000</v>
      </c>
      <c r="AQ8" s="73">
        <f>SUM($I8:M8)</f>
        <v>50000</v>
      </c>
      <c r="AR8" s="73">
        <f>SUM($I8:N8)</f>
        <v>60000</v>
      </c>
      <c r="AS8" s="73">
        <f>SUM($I8:O8)</f>
        <v>70000</v>
      </c>
      <c r="AT8" s="73">
        <f>SUM($I8:P8)</f>
        <v>80000</v>
      </c>
      <c r="AU8" s="73">
        <f>SUM($I8:Q8)</f>
        <v>90000</v>
      </c>
      <c r="AV8" s="73">
        <f>SUM($I8:R8)</f>
        <v>100000</v>
      </c>
      <c r="AW8" s="73">
        <f>SUM($I8:S8)</f>
        <v>110000</v>
      </c>
      <c r="AX8" s="73">
        <f>SUM($I8:T8)</f>
        <v>120000</v>
      </c>
      <c r="AY8" s="73">
        <f>SUM($I8:U8)</f>
        <v>130000</v>
      </c>
      <c r="AZ8" s="73">
        <f>SUM($I8:V8)</f>
        <v>140000</v>
      </c>
      <c r="BA8" s="73">
        <f>SUM($I8:W8)</f>
        <v>150000</v>
      </c>
      <c r="BB8" s="73">
        <f>SUM($I8:X8)</f>
        <v>160000</v>
      </c>
      <c r="BC8" s="73">
        <f>SUM($I8:Y8)</f>
        <v>170000</v>
      </c>
      <c r="BD8" s="73">
        <f>SUM($I8:Z8)</f>
        <v>180000</v>
      </c>
      <c r="BE8" s="73">
        <f>SUM($I8:AA8)</f>
        <v>190000</v>
      </c>
      <c r="BF8" s="73">
        <f>SUM($I8:AB8)</f>
        <v>200000</v>
      </c>
      <c r="BG8" s="73">
        <f>SUM($I8:AC8)</f>
        <v>210000</v>
      </c>
      <c r="BH8" s="73">
        <f>SUM($I8:AD8)</f>
        <v>220000</v>
      </c>
      <c r="BI8" s="73">
        <f>SUM($I8:AE8)</f>
        <v>230000</v>
      </c>
      <c r="BJ8" s="73">
        <f>SUM($I8:AF8)</f>
        <v>240000</v>
      </c>
      <c r="BK8" s="73">
        <f>SUM($I8:AG8)</f>
        <v>250000</v>
      </c>
      <c r="BL8" s="73">
        <f>SUM($I8:AH8)</f>
        <v>260000</v>
      </c>
      <c r="BM8" s="73">
        <f>SUM($I8:AI8)</f>
        <v>270000</v>
      </c>
      <c r="BN8" s="73">
        <f>SUM($I8:AJ8)</f>
        <v>280000</v>
      </c>
      <c r="BO8" s="73">
        <f>SUM($I8:AK8)</f>
        <v>290000</v>
      </c>
      <c r="BP8" s="74">
        <f>SUM($I8:AL8)</f>
        <v>300000</v>
      </c>
      <c r="BQ8" s="76">
        <f>IF(CW8=0,0,I8/((1+Vychodiská!$C$149)^'výrobné a prevádzkové n'!CW8))</f>
        <v>8889.9635867091474</v>
      </c>
      <c r="BR8" s="73">
        <f>IF(CX8=0,0,J8/((1+Vychodiská!$C$149)^'výrobné a prevádzkové n'!CX8))</f>
        <v>8548.0419102972573</v>
      </c>
      <c r="BS8" s="73">
        <f>IF(CY8=0,0,K8/((1+Vychodiská!$C$149)^'výrobné a prevádzkové n'!CY8))</f>
        <v>8219.2710675935159</v>
      </c>
      <c r="BT8" s="73">
        <f>IF(CZ8=0,0,L8/((1+Vychodiská!$C$149)^'výrobné a prevádzkové n'!CZ8))</f>
        <v>7903.1452573014567</v>
      </c>
      <c r="BU8" s="73">
        <f>IF(DA8=0,0,M8/((1+Vychodiská!$C$149)^'výrobné a prevádzkové n'!DA8))</f>
        <v>7599.1781320206328</v>
      </c>
      <c r="BV8" s="73">
        <f>IF(DB8=0,0,N8/((1+Vychodiská!$C$149)^'výrobné a prevádzkové n'!DB8))</f>
        <v>7306.9020500198376</v>
      </c>
      <c r="BW8" s="73">
        <f>IF(DC8=0,0,O8/((1+Vychodiská!$C$149)^'výrobné a prevádzkové n'!DC8))</f>
        <v>7025.8673557883048</v>
      </c>
      <c r="BX8" s="73">
        <f>IF(DD8=0,0,P8/((1+Vychodiská!$C$149)^'výrobné a prevádzkové n'!DD8))</f>
        <v>6755.6416882579852</v>
      </c>
      <c r="BY8" s="73">
        <f>IF(DE8=0,0,Q8/((1+Vychodiská!$C$149)^'výrobné a prevádzkové n'!DE8))</f>
        <v>6495.8093156326786</v>
      </c>
      <c r="BZ8" s="73">
        <f>IF(DF8=0,0,R8/((1+Vychodiská!$C$149)^'výrobné a prevádzkové n'!DF8))</f>
        <v>6245.9704958006514</v>
      </c>
      <c r="CA8" s="73">
        <f>IF(DG8=0,0,S8/((1+Vychodiská!$C$149)^'výrobné a prevádzkové n'!DG8))</f>
        <v>6005.7408613467796</v>
      </c>
      <c r="CB8" s="73">
        <f>IF(DH8=0,0,T8/((1+Vychodiská!$C$149)^'výrobné a prevádzkové n'!DH8))</f>
        <v>5774.7508282180579</v>
      </c>
      <c r="CC8" s="73">
        <f>IF(DI8=0,0,U8/((1+Vychodiská!$C$149)^'výrobné a prevádzkové n'!DI8))</f>
        <v>5552.6450271327476</v>
      </c>
      <c r="CD8" s="73">
        <f>IF(DJ8=0,0,V8/((1+Vychodiská!$C$149)^'výrobné a prevádzkové n'!DJ8))</f>
        <v>5339.0817568584107</v>
      </c>
      <c r="CE8" s="73">
        <f>IF(DK8=0,0,W8/((1+Vychodiská!$C$149)^'výrobné a prevádzkové n'!DK8))</f>
        <v>5133.7324585177021</v>
      </c>
      <c r="CF8" s="73">
        <f>IF(DL8=0,0,X8/((1+Vychodiská!$C$149)^'výrobné a prevádzkové n'!DL8))</f>
        <v>4936.2812101131749</v>
      </c>
      <c r="CG8" s="73">
        <f>IF(DM8=0,0,Y8/((1+Vychodiská!$C$149)^'výrobné a prevádzkové n'!DM8))</f>
        <v>4746.4242404934375</v>
      </c>
      <c r="CH8" s="73">
        <f>IF(DN8=0,0,Z8/((1+Vychodiská!$C$149)^'výrobné a prevádzkové n'!DN8))</f>
        <v>4563.8694620129208</v>
      </c>
      <c r="CI8" s="73">
        <f>IF(DO8=0,0,AA8/((1+Vychodiská!$C$149)^'výrobné a prevádzkové n'!DO8))</f>
        <v>4388.3360211662684</v>
      </c>
      <c r="CJ8" s="73">
        <f>IF(DP8=0,0,AB8/((1+Vychodiská!$C$149)^'výrobné a prevádzkové n'!DP8))</f>
        <v>4219.5538665060276</v>
      </c>
      <c r="CK8" s="73">
        <f>IF(DQ8=0,0,AC8/((1+Vychodiská!$C$149)^'výrobné a prevádzkové n'!DQ8))</f>
        <v>4057.2633331788734</v>
      </c>
      <c r="CL8" s="73">
        <f>IF(DR8=0,0,AD8/((1+Vychodiská!$C$149)^'výrobné a prevádzkové n'!DR8))</f>
        <v>3901.2147434412241</v>
      </c>
      <c r="CM8" s="73">
        <f>IF(DS8=0,0,AE8/((1+Vychodiská!$C$149)^'výrobné a prevádzkové n'!DS8))</f>
        <v>3751.1680225396376</v>
      </c>
      <c r="CN8" s="73">
        <f>IF(DT8=0,0,AF8/((1+Vychodiská!$C$149)^'výrobné a prevádzkové n'!DT8))</f>
        <v>3606.8923293650369</v>
      </c>
      <c r="CO8" s="73">
        <f>IF(DU8=0,0,AG8/((1+Vychodiská!$C$149)^'výrobné a prevádzkové n'!DU8))</f>
        <v>3468.165701312535</v>
      </c>
      <c r="CP8" s="73">
        <f>IF(DV8=0,0,AH8/((1+Vychodiská!$C$149)^'výrobné a prevádzkové n'!DV8))</f>
        <v>3334.774712800514</v>
      </c>
      <c r="CQ8" s="73">
        <f>IF(DW8=0,0,AI8/((1+Vychodiská!$C$149)^'výrobné a prevádzkové n'!DW8))</f>
        <v>3206.5141469235709</v>
      </c>
      <c r="CR8" s="73">
        <f>IF(DX8=0,0,AJ8/((1+Vychodiská!$C$149)^'výrobné a prevádzkové n'!DX8))</f>
        <v>3083.1866797342032</v>
      </c>
      <c r="CS8" s="73">
        <f>IF(DY8=0,0,AK8/((1+Vychodiská!$C$149)^'výrobné a prevádzkové n'!DY8))</f>
        <v>2964.6025766675029</v>
      </c>
      <c r="CT8" s="74">
        <f>IF(DZ8=0,0,AL8/((1+Vychodiská!$C$149)^'výrobné a prevádzkové n'!DZ8))</f>
        <v>2850.5794006418296</v>
      </c>
      <c r="CU8" s="77">
        <f t="shared" si="6"/>
        <v>159874.56823839198</v>
      </c>
      <c r="CV8" s="73"/>
      <c r="CW8" s="78">
        <f t="shared" si="1"/>
        <v>3</v>
      </c>
      <c r="CX8" s="78">
        <f t="shared" ref="CX8:DZ8" si="10">IF(CW8=0,0,IF(CX$2&gt;$D8,0,CW8+1))</f>
        <v>4</v>
      </c>
      <c r="CY8" s="78">
        <f t="shared" si="10"/>
        <v>5</v>
      </c>
      <c r="CZ8" s="78">
        <f t="shared" si="10"/>
        <v>6</v>
      </c>
      <c r="DA8" s="78">
        <f t="shared" si="10"/>
        <v>7</v>
      </c>
      <c r="DB8" s="78">
        <f t="shared" si="10"/>
        <v>8</v>
      </c>
      <c r="DC8" s="78">
        <f t="shared" si="10"/>
        <v>9</v>
      </c>
      <c r="DD8" s="78">
        <f t="shared" si="10"/>
        <v>10</v>
      </c>
      <c r="DE8" s="78">
        <f t="shared" si="10"/>
        <v>11</v>
      </c>
      <c r="DF8" s="78">
        <f t="shared" si="10"/>
        <v>12</v>
      </c>
      <c r="DG8" s="78">
        <f t="shared" si="10"/>
        <v>13</v>
      </c>
      <c r="DH8" s="78">
        <f t="shared" si="10"/>
        <v>14</v>
      </c>
      <c r="DI8" s="78">
        <f t="shared" si="10"/>
        <v>15</v>
      </c>
      <c r="DJ8" s="78">
        <f t="shared" si="10"/>
        <v>16</v>
      </c>
      <c r="DK8" s="78">
        <f t="shared" si="10"/>
        <v>17</v>
      </c>
      <c r="DL8" s="78">
        <f t="shared" si="10"/>
        <v>18</v>
      </c>
      <c r="DM8" s="78">
        <f t="shared" si="10"/>
        <v>19</v>
      </c>
      <c r="DN8" s="78">
        <f t="shared" si="10"/>
        <v>20</v>
      </c>
      <c r="DO8" s="78">
        <f t="shared" si="10"/>
        <v>21</v>
      </c>
      <c r="DP8" s="78">
        <f t="shared" si="10"/>
        <v>22</v>
      </c>
      <c r="DQ8" s="78">
        <f t="shared" si="10"/>
        <v>23</v>
      </c>
      <c r="DR8" s="78">
        <f t="shared" si="10"/>
        <v>24</v>
      </c>
      <c r="DS8" s="78">
        <f t="shared" si="10"/>
        <v>25</v>
      </c>
      <c r="DT8" s="78">
        <f t="shared" si="10"/>
        <v>26</v>
      </c>
      <c r="DU8" s="78">
        <f t="shared" si="10"/>
        <v>27</v>
      </c>
      <c r="DV8" s="78">
        <f t="shared" si="10"/>
        <v>28</v>
      </c>
      <c r="DW8" s="78">
        <f t="shared" si="10"/>
        <v>29</v>
      </c>
      <c r="DX8" s="78">
        <f t="shared" si="10"/>
        <v>30</v>
      </c>
      <c r="DY8" s="78">
        <f t="shared" si="10"/>
        <v>31</v>
      </c>
      <c r="DZ8" s="79">
        <f t="shared" si="10"/>
        <v>32</v>
      </c>
    </row>
    <row r="9" spans="1:130" s="80" customFormat="1" ht="31.05" customHeight="1" x14ac:dyDescent="0.3">
      <c r="A9" s="70">
        <v>14</v>
      </c>
      <c r="B9" s="71" t="str">
        <f>INDEX(Data!$B$3:$B$24,MATCH('výrobné a prevádzkové n'!A9,Data!$A$3:$A$24,0))</f>
        <v xml:space="preserve">Bratislavská teplárenská, a.s. </v>
      </c>
      <c r="C9" s="71" t="str">
        <f>INDEX(Data!$D$3:$D$24,MATCH('výrobné a prevádzkové n'!A9,Data!$A$3:$A$24,0))</f>
        <v xml:space="preserve">Rozvoj SCZT západ - Akumulátor tepla </v>
      </c>
      <c r="D9" s="72">
        <f>INDEX(Data!$M$3:$M$24,MATCH('výrobné a prevádzkové n'!A9,Data!$A$3:$A$24,0))</f>
        <v>30</v>
      </c>
      <c r="E9" s="72" t="str">
        <f>INDEX(Data!$J$3:$J$24,MATCH('výrobné a prevádzkové n'!A9,Data!$A$3:$A$24,0))</f>
        <v>2022-2023</v>
      </c>
      <c r="F9" s="73">
        <f>INDEX(Data!$AA$3:$AA$24,MATCH('výrobné a prevádzkové n'!A9,Data!$A$3:$A$24,0))</f>
        <v>0</v>
      </c>
      <c r="G9" s="73">
        <f>INDEX(Data!$AC$3:$AC$24,MATCH('výrobné a prevádzkové n'!A9,Data!$A$3:$A$24,0))</f>
        <v>-10000</v>
      </c>
      <c r="H9" s="74">
        <f>INDEX(Data!$AD$3:$AD$24,MATCH('výrobné a prevádzkové n'!A9,Data!$A$3:$A$24,0))</f>
        <v>0</v>
      </c>
      <c r="I9" s="73">
        <f t="shared" si="3"/>
        <v>10000</v>
      </c>
      <c r="J9" s="73">
        <f t="shared" si="0"/>
        <v>10000</v>
      </c>
      <c r="K9" s="73">
        <f t="shared" si="0"/>
        <v>10000</v>
      </c>
      <c r="L9" s="73">
        <f t="shared" si="0"/>
        <v>10000</v>
      </c>
      <c r="M9" s="73">
        <f t="shared" si="0"/>
        <v>10000</v>
      </c>
      <c r="N9" s="73">
        <f t="shared" si="0"/>
        <v>10000</v>
      </c>
      <c r="O9" s="73">
        <f t="shared" si="0"/>
        <v>10000</v>
      </c>
      <c r="P9" s="73">
        <f t="shared" si="0"/>
        <v>10000</v>
      </c>
      <c r="Q9" s="73">
        <f t="shared" si="0"/>
        <v>10000</v>
      </c>
      <c r="R9" s="73">
        <f t="shared" si="0"/>
        <v>10000</v>
      </c>
      <c r="S9" s="73">
        <f t="shared" si="0"/>
        <v>10000</v>
      </c>
      <c r="T9" s="73">
        <f t="shared" si="0"/>
        <v>10000</v>
      </c>
      <c r="U9" s="73">
        <f t="shared" si="0"/>
        <v>10000</v>
      </c>
      <c r="V9" s="73">
        <f t="shared" si="0"/>
        <v>10000</v>
      </c>
      <c r="W9" s="73">
        <f t="shared" si="0"/>
        <v>10000</v>
      </c>
      <c r="X9" s="73">
        <f t="shared" si="0"/>
        <v>10000</v>
      </c>
      <c r="Y9" s="73">
        <f t="shared" si="0"/>
        <v>10000</v>
      </c>
      <c r="Z9" s="73">
        <f t="shared" si="0"/>
        <v>10000</v>
      </c>
      <c r="AA9" s="73">
        <f t="shared" si="0"/>
        <v>10000</v>
      </c>
      <c r="AB9" s="73">
        <f t="shared" si="0"/>
        <v>10000</v>
      </c>
      <c r="AC9" s="73">
        <f t="shared" si="0"/>
        <v>10000</v>
      </c>
      <c r="AD9" s="73">
        <f t="shared" si="0"/>
        <v>10000</v>
      </c>
      <c r="AE9" s="73">
        <f t="shared" si="0"/>
        <v>10000</v>
      </c>
      <c r="AF9" s="73">
        <f t="shared" si="0"/>
        <v>10000</v>
      </c>
      <c r="AG9" s="73">
        <f t="shared" si="0"/>
        <v>10000</v>
      </c>
      <c r="AH9" s="73">
        <f t="shared" si="0"/>
        <v>10000</v>
      </c>
      <c r="AI9" s="73">
        <f t="shared" si="0"/>
        <v>10000</v>
      </c>
      <c r="AJ9" s="73">
        <f t="shared" si="0"/>
        <v>10000</v>
      </c>
      <c r="AK9" s="73">
        <f t="shared" si="0"/>
        <v>10000</v>
      </c>
      <c r="AL9" s="73">
        <f t="shared" si="0"/>
        <v>10000</v>
      </c>
      <c r="AM9" s="73">
        <f t="shared" si="4"/>
        <v>10000</v>
      </c>
      <c r="AN9" s="73">
        <f>SUM($I9:J9)</f>
        <v>20000</v>
      </c>
      <c r="AO9" s="73">
        <f>SUM($I9:K9)</f>
        <v>30000</v>
      </c>
      <c r="AP9" s="73">
        <f>SUM($I9:L9)</f>
        <v>40000</v>
      </c>
      <c r="AQ9" s="73">
        <f>SUM($I9:M9)</f>
        <v>50000</v>
      </c>
      <c r="AR9" s="73">
        <f>SUM($I9:N9)</f>
        <v>60000</v>
      </c>
      <c r="AS9" s="73">
        <f>SUM($I9:O9)</f>
        <v>70000</v>
      </c>
      <c r="AT9" s="73">
        <f>SUM($I9:P9)</f>
        <v>80000</v>
      </c>
      <c r="AU9" s="73">
        <f>SUM($I9:Q9)</f>
        <v>90000</v>
      </c>
      <c r="AV9" s="73">
        <f>SUM($I9:R9)</f>
        <v>100000</v>
      </c>
      <c r="AW9" s="73">
        <f>SUM($I9:S9)</f>
        <v>110000</v>
      </c>
      <c r="AX9" s="73">
        <f>SUM($I9:T9)</f>
        <v>120000</v>
      </c>
      <c r="AY9" s="73">
        <f>SUM($I9:U9)</f>
        <v>130000</v>
      </c>
      <c r="AZ9" s="73">
        <f>SUM($I9:V9)</f>
        <v>140000</v>
      </c>
      <c r="BA9" s="73">
        <f>SUM($I9:W9)</f>
        <v>150000</v>
      </c>
      <c r="BB9" s="73">
        <f>SUM($I9:X9)</f>
        <v>160000</v>
      </c>
      <c r="BC9" s="73">
        <f>SUM($I9:Y9)</f>
        <v>170000</v>
      </c>
      <c r="BD9" s="73">
        <f>SUM($I9:Z9)</f>
        <v>180000</v>
      </c>
      <c r="BE9" s="73">
        <f>SUM($I9:AA9)</f>
        <v>190000</v>
      </c>
      <c r="BF9" s="73">
        <f>SUM($I9:AB9)</f>
        <v>200000</v>
      </c>
      <c r="BG9" s="73">
        <f>SUM($I9:AC9)</f>
        <v>210000</v>
      </c>
      <c r="BH9" s="73">
        <f>SUM($I9:AD9)</f>
        <v>220000</v>
      </c>
      <c r="BI9" s="73">
        <f>SUM($I9:AE9)</f>
        <v>230000</v>
      </c>
      <c r="BJ9" s="73">
        <f>SUM($I9:AF9)</f>
        <v>240000</v>
      </c>
      <c r="BK9" s="73">
        <f>SUM($I9:AG9)</f>
        <v>250000</v>
      </c>
      <c r="BL9" s="73">
        <f>SUM($I9:AH9)</f>
        <v>260000</v>
      </c>
      <c r="BM9" s="73">
        <f>SUM($I9:AI9)</f>
        <v>270000</v>
      </c>
      <c r="BN9" s="73">
        <f>SUM($I9:AJ9)</f>
        <v>280000</v>
      </c>
      <c r="BO9" s="73">
        <f>SUM($I9:AK9)</f>
        <v>290000</v>
      </c>
      <c r="BP9" s="74">
        <f>SUM($I9:AL9)</f>
        <v>300000</v>
      </c>
      <c r="BQ9" s="76">
        <f>IF(CW9=0,0,I9/((1+Vychodiská!$C$149)^'výrobné a prevádzkové n'!CW9))</f>
        <v>8889.9635867091474</v>
      </c>
      <c r="BR9" s="73">
        <f>IF(CX9=0,0,J9/((1+Vychodiská!$C$149)^'výrobné a prevádzkové n'!CX9))</f>
        <v>8548.0419102972573</v>
      </c>
      <c r="BS9" s="73">
        <f>IF(CY9=0,0,K9/((1+Vychodiská!$C$149)^'výrobné a prevádzkové n'!CY9))</f>
        <v>8219.2710675935159</v>
      </c>
      <c r="BT9" s="73">
        <f>IF(CZ9=0,0,L9/((1+Vychodiská!$C$149)^'výrobné a prevádzkové n'!CZ9))</f>
        <v>7903.1452573014567</v>
      </c>
      <c r="BU9" s="73">
        <f>IF(DA9=0,0,M9/((1+Vychodiská!$C$149)^'výrobné a prevádzkové n'!DA9))</f>
        <v>7599.1781320206328</v>
      </c>
      <c r="BV9" s="73">
        <f>IF(DB9=0,0,N9/((1+Vychodiská!$C$149)^'výrobné a prevádzkové n'!DB9))</f>
        <v>7306.9020500198376</v>
      </c>
      <c r="BW9" s="73">
        <f>IF(DC9=0,0,O9/((1+Vychodiská!$C$149)^'výrobné a prevádzkové n'!DC9))</f>
        <v>7025.8673557883048</v>
      </c>
      <c r="BX9" s="73">
        <f>IF(DD9=0,0,P9/((1+Vychodiská!$C$149)^'výrobné a prevádzkové n'!DD9))</f>
        <v>6755.6416882579852</v>
      </c>
      <c r="BY9" s="73">
        <f>IF(DE9=0,0,Q9/((1+Vychodiská!$C$149)^'výrobné a prevádzkové n'!DE9))</f>
        <v>6495.8093156326786</v>
      </c>
      <c r="BZ9" s="73">
        <f>IF(DF9=0,0,R9/((1+Vychodiská!$C$149)^'výrobné a prevádzkové n'!DF9))</f>
        <v>6245.9704958006514</v>
      </c>
      <c r="CA9" s="73">
        <f>IF(DG9=0,0,S9/((1+Vychodiská!$C$149)^'výrobné a prevádzkové n'!DG9))</f>
        <v>6005.7408613467796</v>
      </c>
      <c r="CB9" s="73">
        <f>IF(DH9=0,0,T9/((1+Vychodiská!$C$149)^'výrobné a prevádzkové n'!DH9))</f>
        <v>5774.7508282180579</v>
      </c>
      <c r="CC9" s="73">
        <f>IF(DI9=0,0,U9/((1+Vychodiská!$C$149)^'výrobné a prevádzkové n'!DI9))</f>
        <v>5552.6450271327476</v>
      </c>
      <c r="CD9" s="73">
        <f>IF(DJ9=0,0,V9/((1+Vychodiská!$C$149)^'výrobné a prevádzkové n'!DJ9))</f>
        <v>5339.0817568584107</v>
      </c>
      <c r="CE9" s="73">
        <f>IF(DK9=0,0,W9/((1+Vychodiská!$C$149)^'výrobné a prevádzkové n'!DK9))</f>
        <v>5133.7324585177021</v>
      </c>
      <c r="CF9" s="73">
        <f>IF(DL9=0,0,X9/((1+Vychodiská!$C$149)^'výrobné a prevádzkové n'!DL9))</f>
        <v>4936.2812101131749</v>
      </c>
      <c r="CG9" s="73">
        <f>IF(DM9=0,0,Y9/((1+Vychodiská!$C$149)^'výrobné a prevádzkové n'!DM9))</f>
        <v>4746.4242404934375</v>
      </c>
      <c r="CH9" s="73">
        <f>IF(DN9=0,0,Z9/((1+Vychodiská!$C$149)^'výrobné a prevádzkové n'!DN9))</f>
        <v>4563.8694620129208</v>
      </c>
      <c r="CI9" s="73">
        <f>IF(DO9=0,0,AA9/((1+Vychodiská!$C$149)^'výrobné a prevádzkové n'!DO9))</f>
        <v>4388.3360211662684</v>
      </c>
      <c r="CJ9" s="73">
        <f>IF(DP9=0,0,AB9/((1+Vychodiská!$C$149)^'výrobné a prevádzkové n'!DP9))</f>
        <v>4219.5538665060276</v>
      </c>
      <c r="CK9" s="73">
        <f>IF(DQ9=0,0,AC9/((1+Vychodiská!$C$149)^'výrobné a prevádzkové n'!DQ9))</f>
        <v>4057.2633331788734</v>
      </c>
      <c r="CL9" s="73">
        <f>IF(DR9=0,0,AD9/((1+Vychodiská!$C$149)^'výrobné a prevádzkové n'!DR9))</f>
        <v>3901.2147434412241</v>
      </c>
      <c r="CM9" s="73">
        <f>IF(DS9=0,0,AE9/((1+Vychodiská!$C$149)^'výrobné a prevádzkové n'!DS9))</f>
        <v>3751.1680225396376</v>
      </c>
      <c r="CN9" s="73">
        <f>IF(DT9=0,0,AF9/((1+Vychodiská!$C$149)^'výrobné a prevádzkové n'!DT9))</f>
        <v>3606.8923293650369</v>
      </c>
      <c r="CO9" s="73">
        <f>IF(DU9=0,0,AG9/((1+Vychodiská!$C$149)^'výrobné a prevádzkové n'!DU9))</f>
        <v>3468.165701312535</v>
      </c>
      <c r="CP9" s="73">
        <f>IF(DV9=0,0,AH9/((1+Vychodiská!$C$149)^'výrobné a prevádzkové n'!DV9))</f>
        <v>3334.774712800514</v>
      </c>
      <c r="CQ9" s="73">
        <f>IF(DW9=0,0,AI9/((1+Vychodiská!$C$149)^'výrobné a prevádzkové n'!DW9))</f>
        <v>3206.5141469235709</v>
      </c>
      <c r="CR9" s="73">
        <f>IF(DX9=0,0,AJ9/((1+Vychodiská!$C$149)^'výrobné a prevádzkové n'!DX9))</f>
        <v>3083.1866797342032</v>
      </c>
      <c r="CS9" s="73">
        <f>IF(DY9=0,0,AK9/((1+Vychodiská!$C$149)^'výrobné a prevádzkové n'!DY9))</f>
        <v>2964.6025766675029</v>
      </c>
      <c r="CT9" s="74">
        <f>IF(DZ9=0,0,AL9/((1+Vychodiská!$C$149)^'výrobné a prevádzkové n'!DZ9))</f>
        <v>2850.5794006418296</v>
      </c>
      <c r="CU9" s="77">
        <f t="shared" si="6"/>
        <v>159874.56823839198</v>
      </c>
      <c r="CV9" s="73"/>
      <c r="CW9" s="78">
        <f t="shared" si="1"/>
        <v>3</v>
      </c>
      <c r="CX9" s="78">
        <f t="shared" ref="CX9:DZ9" si="11">IF(CW9=0,0,IF(CX$2&gt;$D9,0,CW9+1))</f>
        <v>4</v>
      </c>
      <c r="CY9" s="78">
        <f t="shared" si="11"/>
        <v>5</v>
      </c>
      <c r="CZ9" s="78">
        <f t="shared" si="11"/>
        <v>6</v>
      </c>
      <c r="DA9" s="78">
        <f t="shared" si="11"/>
        <v>7</v>
      </c>
      <c r="DB9" s="78">
        <f t="shared" si="11"/>
        <v>8</v>
      </c>
      <c r="DC9" s="78">
        <f t="shared" si="11"/>
        <v>9</v>
      </c>
      <c r="DD9" s="78">
        <f t="shared" si="11"/>
        <v>10</v>
      </c>
      <c r="DE9" s="78">
        <f t="shared" si="11"/>
        <v>11</v>
      </c>
      <c r="DF9" s="78">
        <f t="shared" si="11"/>
        <v>12</v>
      </c>
      <c r="DG9" s="78">
        <f t="shared" si="11"/>
        <v>13</v>
      </c>
      <c r="DH9" s="78">
        <f t="shared" si="11"/>
        <v>14</v>
      </c>
      <c r="DI9" s="78">
        <f t="shared" si="11"/>
        <v>15</v>
      </c>
      <c r="DJ9" s="78">
        <f t="shared" si="11"/>
        <v>16</v>
      </c>
      <c r="DK9" s="78">
        <f t="shared" si="11"/>
        <v>17</v>
      </c>
      <c r="DL9" s="78">
        <f t="shared" si="11"/>
        <v>18</v>
      </c>
      <c r="DM9" s="78">
        <f t="shared" si="11"/>
        <v>19</v>
      </c>
      <c r="DN9" s="78">
        <f t="shared" si="11"/>
        <v>20</v>
      </c>
      <c r="DO9" s="78">
        <f t="shared" si="11"/>
        <v>21</v>
      </c>
      <c r="DP9" s="78">
        <f t="shared" si="11"/>
        <v>22</v>
      </c>
      <c r="DQ9" s="78">
        <f t="shared" si="11"/>
        <v>23</v>
      </c>
      <c r="DR9" s="78">
        <f t="shared" si="11"/>
        <v>24</v>
      </c>
      <c r="DS9" s="78">
        <f t="shared" si="11"/>
        <v>25</v>
      </c>
      <c r="DT9" s="78">
        <f t="shared" si="11"/>
        <v>26</v>
      </c>
      <c r="DU9" s="78">
        <f t="shared" si="11"/>
        <v>27</v>
      </c>
      <c r="DV9" s="78">
        <f t="shared" si="11"/>
        <v>28</v>
      </c>
      <c r="DW9" s="78">
        <f t="shared" si="11"/>
        <v>29</v>
      </c>
      <c r="DX9" s="78">
        <f t="shared" si="11"/>
        <v>30</v>
      </c>
      <c r="DY9" s="78">
        <f t="shared" si="11"/>
        <v>31</v>
      </c>
      <c r="DZ9" s="79">
        <f t="shared" si="11"/>
        <v>32</v>
      </c>
    </row>
    <row r="10" spans="1:130" s="80" customFormat="1" ht="31.05" customHeight="1" x14ac:dyDescent="0.3">
      <c r="A10" s="70">
        <v>15</v>
      </c>
      <c r="B10" s="71" t="str">
        <f>INDEX(Data!$B$3:$B$24,MATCH('výrobné a prevádzkové n'!A10,Data!$A$3:$A$24,0))</f>
        <v xml:space="preserve">Tepláreň Košice, a.s. </v>
      </c>
      <c r="C10" s="71" t="str">
        <f>INDEX(Data!$D$3:$D$24,MATCH('výrobné a prevádzkové n'!A10,Data!$A$3:$A$24,0))</f>
        <v>Rekonštrukcia vonkajších primárnych horúcovodných rozvodov sústavy CZT Košice (10 častí)</v>
      </c>
      <c r="D10" s="72">
        <f>INDEX(Data!$M$3:$M$24,MATCH('výrobné a prevádzkové n'!A10,Data!$A$3:$A$24,0))</f>
        <v>20</v>
      </c>
      <c r="E10" s="72" t="str">
        <f>INDEX(Data!$J$3:$J$24,MATCH('výrobné a prevádzkové n'!A10,Data!$A$3:$A$24,0))</f>
        <v>2022-2027</v>
      </c>
      <c r="F10" s="73">
        <f>INDEX(Data!$AA$3:$AA$24,MATCH('výrobné a prevádzkové n'!A10,Data!$A$3:$A$24,0))</f>
        <v>0</v>
      </c>
      <c r="G10" s="73">
        <f>INDEX(Data!$AC$3:$AC$24,MATCH('výrobné a prevádzkové n'!A10,Data!$A$3:$A$24,0))</f>
        <v>-502621</v>
      </c>
      <c r="H10" s="74">
        <f>INDEX(Data!$AD$3:$AD$24,MATCH('výrobné a prevádzkové n'!A10,Data!$A$3:$A$24,0))</f>
        <v>0</v>
      </c>
      <c r="I10" s="73">
        <f t="shared" si="3"/>
        <v>502621</v>
      </c>
      <c r="J10" s="73">
        <f t="shared" si="0"/>
        <v>502621</v>
      </c>
      <c r="K10" s="73">
        <f t="shared" si="0"/>
        <v>502621</v>
      </c>
      <c r="L10" s="73">
        <f t="shared" si="0"/>
        <v>502621</v>
      </c>
      <c r="M10" s="73">
        <f t="shared" si="0"/>
        <v>502621</v>
      </c>
      <c r="N10" s="73">
        <f t="shared" si="0"/>
        <v>502621</v>
      </c>
      <c r="O10" s="73">
        <f t="shared" si="0"/>
        <v>502621</v>
      </c>
      <c r="P10" s="73">
        <f t="shared" si="0"/>
        <v>502621</v>
      </c>
      <c r="Q10" s="73">
        <f t="shared" si="0"/>
        <v>502621</v>
      </c>
      <c r="R10" s="73">
        <f t="shared" si="0"/>
        <v>502621</v>
      </c>
      <c r="S10" s="73">
        <f t="shared" si="0"/>
        <v>502621</v>
      </c>
      <c r="T10" s="73">
        <f t="shared" si="0"/>
        <v>502621</v>
      </c>
      <c r="U10" s="73">
        <f t="shared" si="0"/>
        <v>502621</v>
      </c>
      <c r="V10" s="73">
        <f t="shared" si="0"/>
        <v>502621</v>
      </c>
      <c r="W10" s="73">
        <f t="shared" si="0"/>
        <v>502621</v>
      </c>
      <c r="X10" s="73">
        <f t="shared" si="0"/>
        <v>502621</v>
      </c>
      <c r="Y10" s="73">
        <f t="shared" si="0"/>
        <v>502621</v>
      </c>
      <c r="Z10" s="73">
        <f t="shared" si="0"/>
        <v>502621</v>
      </c>
      <c r="AA10" s="73">
        <f t="shared" si="0"/>
        <v>502621</v>
      </c>
      <c r="AB10" s="73">
        <f t="shared" si="0"/>
        <v>502621</v>
      </c>
      <c r="AC10" s="73">
        <f t="shared" si="0"/>
        <v>502621</v>
      </c>
      <c r="AD10" s="73">
        <f t="shared" si="0"/>
        <v>502621</v>
      </c>
      <c r="AE10" s="73">
        <f t="shared" si="0"/>
        <v>502621</v>
      </c>
      <c r="AF10" s="73">
        <f t="shared" si="0"/>
        <v>502621</v>
      </c>
      <c r="AG10" s="73">
        <f t="shared" si="0"/>
        <v>502621</v>
      </c>
      <c r="AH10" s="73">
        <f t="shared" si="0"/>
        <v>502621</v>
      </c>
      <c r="AI10" s="73">
        <f t="shared" si="0"/>
        <v>502621</v>
      </c>
      <c r="AJ10" s="73">
        <f t="shared" si="0"/>
        <v>502621</v>
      </c>
      <c r="AK10" s="73">
        <f t="shared" si="0"/>
        <v>502621</v>
      </c>
      <c r="AL10" s="73">
        <f t="shared" si="0"/>
        <v>502621</v>
      </c>
      <c r="AM10" s="73">
        <f t="shared" si="4"/>
        <v>502621</v>
      </c>
      <c r="AN10" s="73">
        <f>SUM($I10:J10)</f>
        <v>1005242</v>
      </c>
      <c r="AO10" s="73">
        <f>SUM($I10:K10)</f>
        <v>1507863</v>
      </c>
      <c r="AP10" s="73">
        <f>SUM($I10:L10)</f>
        <v>2010484</v>
      </c>
      <c r="AQ10" s="73">
        <f>SUM($I10:M10)</f>
        <v>2513105</v>
      </c>
      <c r="AR10" s="73">
        <f>SUM($I10:N10)</f>
        <v>3015726</v>
      </c>
      <c r="AS10" s="73">
        <f>SUM($I10:O10)</f>
        <v>3518347</v>
      </c>
      <c r="AT10" s="73">
        <f>SUM($I10:P10)</f>
        <v>4020968</v>
      </c>
      <c r="AU10" s="73">
        <f>SUM($I10:Q10)</f>
        <v>4523589</v>
      </c>
      <c r="AV10" s="73">
        <f>SUM($I10:R10)</f>
        <v>5026210</v>
      </c>
      <c r="AW10" s="73">
        <f>SUM($I10:S10)</f>
        <v>5528831</v>
      </c>
      <c r="AX10" s="73">
        <f>SUM($I10:T10)</f>
        <v>6031452</v>
      </c>
      <c r="AY10" s="73">
        <f>SUM($I10:U10)</f>
        <v>6534073</v>
      </c>
      <c r="AZ10" s="73">
        <f>SUM($I10:V10)</f>
        <v>7036694</v>
      </c>
      <c r="BA10" s="73">
        <f>SUM($I10:W10)</f>
        <v>7539315</v>
      </c>
      <c r="BB10" s="73">
        <f>SUM($I10:X10)</f>
        <v>8041936</v>
      </c>
      <c r="BC10" s="73">
        <f>SUM($I10:Y10)</f>
        <v>8544557</v>
      </c>
      <c r="BD10" s="73">
        <f>SUM($I10:Z10)</f>
        <v>9047178</v>
      </c>
      <c r="BE10" s="73">
        <f>SUM($I10:AA10)</f>
        <v>9549799</v>
      </c>
      <c r="BF10" s="73">
        <f>SUM($I10:AB10)</f>
        <v>10052420</v>
      </c>
      <c r="BG10" s="73">
        <f>SUM($I10:AC10)</f>
        <v>10555041</v>
      </c>
      <c r="BH10" s="73">
        <f>SUM($I10:AD10)</f>
        <v>11057662</v>
      </c>
      <c r="BI10" s="73">
        <f>SUM($I10:AE10)</f>
        <v>11560283</v>
      </c>
      <c r="BJ10" s="73">
        <f>SUM($I10:AF10)</f>
        <v>12062904</v>
      </c>
      <c r="BK10" s="73">
        <f>SUM($I10:AG10)</f>
        <v>12565525</v>
      </c>
      <c r="BL10" s="73">
        <f>SUM($I10:AH10)</f>
        <v>13068146</v>
      </c>
      <c r="BM10" s="73">
        <f>SUM($I10:AI10)</f>
        <v>13570767</v>
      </c>
      <c r="BN10" s="73">
        <f>SUM($I10:AJ10)</f>
        <v>14073388</v>
      </c>
      <c r="BO10" s="73">
        <f>SUM($I10:AK10)</f>
        <v>14576009</v>
      </c>
      <c r="BP10" s="74">
        <f>SUM($I10:AL10)</f>
        <v>15078630</v>
      </c>
      <c r="BQ10" s="76">
        <f>IF(CW10=0,0,I10/((1+Vychodiská!$C$149)^'výrobné a prevádzkové n'!CW10))</f>
        <v>381950.65118943423</v>
      </c>
      <c r="BR10" s="73">
        <f>IF(CX10=0,0,J10/((1+Vychodiská!$C$149)^'výrobné a prevádzkové n'!CX10))</f>
        <v>367260.24152830208</v>
      </c>
      <c r="BS10" s="73">
        <f>IF(CY10=0,0,K10/((1+Vychodiská!$C$149)^'výrobné a prevádzkové n'!CY10))</f>
        <v>353134.84762336739</v>
      </c>
      <c r="BT10" s="73">
        <f>IF(CZ10=0,0,L10/((1+Vychodiská!$C$149)^'výrobné a prevádzkové n'!CZ10))</f>
        <v>339552.73809939169</v>
      </c>
      <c r="BU10" s="73">
        <f>IF(DA10=0,0,M10/((1+Vychodiská!$C$149)^'výrobné a prevádzkové n'!DA10))</f>
        <v>326493.01740326127</v>
      </c>
      <c r="BV10" s="73">
        <f>IF(DB10=0,0,N10/((1+Vychodiská!$C$149)^'výrobné a prevádzkové n'!DB10))</f>
        <v>313935.59365698195</v>
      </c>
      <c r="BW10" s="73">
        <f>IF(DC10=0,0,O10/((1+Vychodiská!$C$149)^'výrobné a prevádzkové n'!DC10))</f>
        <v>301861.147747098</v>
      </c>
      <c r="BX10" s="73">
        <f>IF(DD10=0,0,P10/((1+Vychodiská!$C$149)^'výrobné a prevádzkové n'!DD10))</f>
        <v>290251.10360297887</v>
      </c>
      <c r="BY10" s="73">
        <f>IF(DE10=0,0,Q10/((1+Vychodiská!$C$149)^'výrobné a prevádzkové n'!DE10))</f>
        <v>279087.59961824887</v>
      </c>
      <c r="BZ10" s="73">
        <f>IF(DF10=0,0,R10/((1+Vychodiská!$C$149)^'výrobné a prevádzkové n'!DF10))</f>
        <v>268353.46117139311</v>
      </c>
      <c r="CA10" s="73">
        <f>IF(DG10=0,0,S10/((1+Vychodiská!$C$149)^'výrobné a prevádzkové n'!DG10))</f>
        <v>258032.17420326261</v>
      </c>
      <c r="CB10" s="73">
        <f>IF(DH10=0,0,T10/((1+Vychodiská!$C$149)^'výrobné a prevádzkové n'!DH10))</f>
        <v>248107.8598108294</v>
      </c>
      <c r="CC10" s="73">
        <f>IF(DI10=0,0,U10/((1+Vychodiská!$C$149)^'výrobné a prevádzkové n'!DI10))</f>
        <v>238565.24981810519</v>
      </c>
      <c r="CD10" s="73">
        <f>IF(DJ10=0,0,V10/((1+Vychodiská!$C$149)^'výrobné a prevádzkové n'!DJ10))</f>
        <v>229389.66328663961</v>
      </c>
      <c r="CE10" s="73">
        <f>IF(DK10=0,0,W10/((1+Vychodiská!$C$149)^'výrobné a prevádzkové n'!DK10))</f>
        <v>220566.9839294611</v>
      </c>
      <c r="CF10" s="73">
        <f>IF(DL10=0,0,X10/((1+Vychodiská!$C$149)^'výrobné a prevádzkové n'!DL10))</f>
        <v>212083.63839371264</v>
      </c>
      <c r="CG10" s="73">
        <f>IF(DM10=0,0,Y10/((1+Vychodiská!$C$149)^'výrobné a prevádzkové n'!DM10))</f>
        <v>203926.57537856986</v>
      </c>
      <c r="CH10" s="73">
        <f>IF(DN10=0,0,Z10/((1+Vychodiská!$C$149)^'výrobné a prevádzkové n'!DN10))</f>
        <v>196083.24555631715</v>
      </c>
      <c r="CI10" s="73">
        <f>IF(DO10=0,0,AA10/((1+Vychodiská!$C$149)^'výrobné a prevádzkové n'!DO10))</f>
        <v>188541.58226568953</v>
      </c>
      <c r="CJ10" s="73">
        <f>IF(DP10=0,0,AB10/((1+Vychodiská!$C$149)^'výrobné a prevádzkové n'!DP10))</f>
        <v>181289.98294777842</v>
      </c>
      <c r="CK10" s="73">
        <f>IF(DQ10=0,0,AC10/((1+Vychodiská!$C$149)^'výrobné a prevádzkové n'!DQ10))</f>
        <v>0</v>
      </c>
      <c r="CL10" s="73">
        <f>IF(DR10=0,0,AD10/((1+Vychodiská!$C$149)^'výrobné a prevádzkové n'!DR10))</f>
        <v>0</v>
      </c>
      <c r="CM10" s="73">
        <f>IF(DS10=0,0,AE10/((1+Vychodiská!$C$149)^'výrobné a prevádzkové n'!DS10))</f>
        <v>0</v>
      </c>
      <c r="CN10" s="73">
        <f>IF(DT10=0,0,AF10/((1+Vychodiská!$C$149)^'výrobné a prevádzkové n'!DT10))</f>
        <v>0</v>
      </c>
      <c r="CO10" s="73">
        <f>IF(DU10=0,0,AG10/((1+Vychodiská!$C$149)^'výrobné a prevádzkové n'!DU10))</f>
        <v>0</v>
      </c>
      <c r="CP10" s="73">
        <f>IF(DV10=0,0,AH10/((1+Vychodiská!$C$149)^'výrobné a prevádzkové n'!DV10))</f>
        <v>0</v>
      </c>
      <c r="CQ10" s="73">
        <f>IF(DW10=0,0,AI10/((1+Vychodiská!$C$149)^'výrobné a prevádzkové n'!DW10))</f>
        <v>0</v>
      </c>
      <c r="CR10" s="73">
        <f>IF(DX10=0,0,AJ10/((1+Vychodiská!$C$149)^'výrobné a prevádzkové n'!DX10))</f>
        <v>0</v>
      </c>
      <c r="CS10" s="73">
        <f>IF(DY10=0,0,AK10/((1+Vychodiská!$C$149)^'výrobné a prevádzkové n'!DY10))</f>
        <v>0</v>
      </c>
      <c r="CT10" s="74">
        <f>IF(DZ10=0,0,AL10/((1+Vychodiská!$C$149)^'výrobné a prevádzkové n'!DZ10))</f>
        <v>0</v>
      </c>
      <c r="CU10" s="77">
        <f t="shared" si="6"/>
        <v>5398467.3572308216</v>
      </c>
      <c r="CV10" s="73"/>
      <c r="CW10" s="78">
        <f t="shared" si="1"/>
        <v>7</v>
      </c>
      <c r="CX10" s="78">
        <f t="shared" ref="CX10:DZ10" si="12">IF(CW10=0,0,IF(CX$2&gt;$D10,0,CW10+1))</f>
        <v>8</v>
      </c>
      <c r="CY10" s="78">
        <f t="shared" si="12"/>
        <v>9</v>
      </c>
      <c r="CZ10" s="78">
        <f t="shared" si="12"/>
        <v>10</v>
      </c>
      <c r="DA10" s="78">
        <f t="shared" si="12"/>
        <v>11</v>
      </c>
      <c r="DB10" s="78">
        <f t="shared" si="12"/>
        <v>12</v>
      </c>
      <c r="DC10" s="78">
        <f t="shared" si="12"/>
        <v>13</v>
      </c>
      <c r="DD10" s="78">
        <f t="shared" si="12"/>
        <v>14</v>
      </c>
      <c r="DE10" s="78">
        <f t="shared" si="12"/>
        <v>15</v>
      </c>
      <c r="DF10" s="78">
        <f t="shared" si="12"/>
        <v>16</v>
      </c>
      <c r="DG10" s="78">
        <f t="shared" si="12"/>
        <v>17</v>
      </c>
      <c r="DH10" s="78">
        <f t="shared" si="12"/>
        <v>18</v>
      </c>
      <c r="DI10" s="78">
        <f t="shared" si="12"/>
        <v>19</v>
      </c>
      <c r="DJ10" s="78">
        <f t="shared" si="12"/>
        <v>20</v>
      </c>
      <c r="DK10" s="78">
        <f t="shared" si="12"/>
        <v>21</v>
      </c>
      <c r="DL10" s="78">
        <f t="shared" si="12"/>
        <v>22</v>
      </c>
      <c r="DM10" s="78">
        <f t="shared" si="12"/>
        <v>23</v>
      </c>
      <c r="DN10" s="78">
        <f t="shared" si="12"/>
        <v>24</v>
      </c>
      <c r="DO10" s="78">
        <f t="shared" si="12"/>
        <v>25</v>
      </c>
      <c r="DP10" s="78">
        <f t="shared" si="12"/>
        <v>26</v>
      </c>
      <c r="DQ10" s="78">
        <f t="shared" si="12"/>
        <v>0</v>
      </c>
      <c r="DR10" s="78">
        <f t="shared" si="12"/>
        <v>0</v>
      </c>
      <c r="DS10" s="78">
        <f t="shared" si="12"/>
        <v>0</v>
      </c>
      <c r="DT10" s="78">
        <f t="shared" si="12"/>
        <v>0</v>
      </c>
      <c r="DU10" s="78">
        <f t="shared" si="12"/>
        <v>0</v>
      </c>
      <c r="DV10" s="78">
        <f t="shared" si="12"/>
        <v>0</v>
      </c>
      <c r="DW10" s="78">
        <f t="shared" si="12"/>
        <v>0</v>
      </c>
      <c r="DX10" s="78">
        <f t="shared" si="12"/>
        <v>0</v>
      </c>
      <c r="DY10" s="78">
        <f t="shared" si="12"/>
        <v>0</v>
      </c>
      <c r="DZ10" s="79">
        <f t="shared" si="12"/>
        <v>0</v>
      </c>
    </row>
    <row r="11" spans="1:130" s="80" customFormat="1" ht="31.05" customHeight="1" x14ac:dyDescent="0.3">
      <c r="A11" s="70">
        <v>16</v>
      </c>
      <c r="B11" s="71" t="str">
        <f>INDEX(Data!$B$3:$B$24,MATCH('výrobné a prevádzkové n'!A11,Data!$A$3:$A$24,0))</f>
        <v xml:space="preserve">Tepláreň Košice, a.s. </v>
      </c>
      <c r="C11" s="71" t="str">
        <f>INDEX(Data!$D$3:$D$24,MATCH('výrobné a prevádzkové n'!A11,Data!$A$3:$A$24,0))</f>
        <v>Geotermálny zdroj Košice</v>
      </c>
      <c r="D11" s="72">
        <f>INDEX(Data!$M$3:$M$24,MATCH('výrobné a prevádzkové n'!A11,Data!$A$3:$A$24,0))</f>
        <v>40</v>
      </c>
      <c r="E11" s="72" t="str">
        <f>INDEX(Data!$J$3:$J$24,MATCH('výrobné a prevádzkové n'!A11,Data!$A$3:$A$24,0))</f>
        <v>2022-2027</v>
      </c>
      <c r="F11" s="73">
        <f>INDEX(Data!$AA$3:$AA$24,MATCH('výrobné a prevádzkové n'!A11,Data!$A$3:$A$24,0))</f>
        <v>0</v>
      </c>
      <c r="G11" s="73">
        <f>INDEX(Data!$AC$3:$AC$24,MATCH('výrobné a prevádzkové n'!A11,Data!$A$3:$A$24,0))</f>
        <v>-10140000</v>
      </c>
      <c r="H11" s="74">
        <f>INDEX(Data!$AD$3:$AD$24,MATCH('výrobné a prevádzkové n'!A11,Data!$A$3:$A$24,0))</f>
        <v>0</v>
      </c>
      <c r="I11" s="73">
        <f t="shared" si="3"/>
        <v>10140000</v>
      </c>
      <c r="J11" s="73">
        <f t="shared" si="0"/>
        <v>10140000</v>
      </c>
      <c r="K11" s="73">
        <f t="shared" si="0"/>
        <v>10140000</v>
      </c>
      <c r="L11" s="73">
        <f t="shared" si="0"/>
        <v>10140000</v>
      </c>
      <c r="M11" s="73">
        <f t="shared" si="0"/>
        <v>10140000</v>
      </c>
      <c r="N11" s="73">
        <f t="shared" si="0"/>
        <v>10140000</v>
      </c>
      <c r="O11" s="73">
        <f t="shared" si="0"/>
        <v>10140000</v>
      </c>
      <c r="P11" s="73">
        <f t="shared" si="0"/>
        <v>10140000</v>
      </c>
      <c r="Q11" s="73">
        <f t="shared" si="0"/>
        <v>10140000</v>
      </c>
      <c r="R11" s="73">
        <f t="shared" si="0"/>
        <v>10140000</v>
      </c>
      <c r="S11" s="73">
        <f t="shared" si="0"/>
        <v>10140000</v>
      </c>
      <c r="T11" s="73">
        <f t="shared" si="0"/>
        <v>10140000</v>
      </c>
      <c r="U11" s="73">
        <f t="shared" si="0"/>
        <v>10140000</v>
      </c>
      <c r="V11" s="73">
        <f t="shared" si="0"/>
        <v>10140000</v>
      </c>
      <c r="W11" s="73">
        <f t="shared" si="0"/>
        <v>10140000</v>
      </c>
      <c r="X11" s="73">
        <f t="shared" si="0"/>
        <v>10140000</v>
      </c>
      <c r="Y11" s="73">
        <f t="shared" si="0"/>
        <v>10140000</v>
      </c>
      <c r="Z11" s="73">
        <f t="shared" si="0"/>
        <v>10140000</v>
      </c>
      <c r="AA11" s="73">
        <f t="shared" si="0"/>
        <v>10140000</v>
      </c>
      <c r="AB11" s="73">
        <f t="shared" si="0"/>
        <v>10140000</v>
      </c>
      <c r="AC11" s="73">
        <f t="shared" si="0"/>
        <v>10140000</v>
      </c>
      <c r="AD11" s="73">
        <f t="shared" si="0"/>
        <v>10140000</v>
      </c>
      <c r="AE11" s="73">
        <f t="shared" si="0"/>
        <v>10140000</v>
      </c>
      <c r="AF11" s="73">
        <f t="shared" si="0"/>
        <v>10140000</v>
      </c>
      <c r="AG11" s="73">
        <f t="shared" si="0"/>
        <v>10140000</v>
      </c>
      <c r="AH11" s="73">
        <f t="shared" si="0"/>
        <v>10140000</v>
      </c>
      <c r="AI11" s="73">
        <f t="shared" si="0"/>
        <v>10140000</v>
      </c>
      <c r="AJ11" s="73">
        <f t="shared" si="0"/>
        <v>10140000</v>
      </c>
      <c r="AK11" s="73">
        <f t="shared" si="0"/>
        <v>10140000</v>
      </c>
      <c r="AL11" s="73">
        <f t="shared" si="0"/>
        <v>10140000</v>
      </c>
      <c r="AM11" s="73">
        <f t="shared" si="4"/>
        <v>10140000</v>
      </c>
      <c r="AN11" s="73">
        <f>SUM($I11:J11)</f>
        <v>20280000</v>
      </c>
      <c r="AO11" s="73">
        <f>SUM($I11:K11)</f>
        <v>30420000</v>
      </c>
      <c r="AP11" s="73">
        <f>SUM($I11:L11)</f>
        <v>40560000</v>
      </c>
      <c r="AQ11" s="73">
        <f>SUM($I11:M11)</f>
        <v>50700000</v>
      </c>
      <c r="AR11" s="73">
        <f>SUM($I11:N11)</f>
        <v>60840000</v>
      </c>
      <c r="AS11" s="73">
        <f>SUM($I11:O11)</f>
        <v>70980000</v>
      </c>
      <c r="AT11" s="73">
        <f>SUM($I11:P11)</f>
        <v>81120000</v>
      </c>
      <c r="AU11" s="73">
        <f>SUM($I11:Q11)</f>
        <v>91260000</v>
      </c>
      <c r="AV11" s="73">
        <f>SUM($I11:R11)</f>
        <v>101400000</v>
      </c>
      <c r="AW11" s="73">
        <f>SUM($I11:S11)</f>
        <v>111540000</v>
      </c>
      <c r="AX11" s="73">
        <f>SUM($I11:T11)</f>
        <v>121680000</v>
      </c>
      <c r="AY11" s="73">
        <f>SUM($I11:U11)</f>
        <v>131820000</v>
      </c>
      <c r="AZ11" s="73">
        <f>SUM($I11:V11)</f>
        <v>141960000</v>
      </c>
      <c r="BA11" s="73">
        <f>SUM($I11:W11)</f>
        <v>152100000</v>
      </c>
      <c r="BB11" s="73">
        <f>SUM($I11:X11)</f>
        <v>162240000</v>
      </c>
      <c r="BC11" s="73">
        <f>SUM($I11:Y11)</f>
        <v>172380000</v>
      </c>
      <c r="BD11" s="73">
        <f>SUM($I11:Z11)</f>
        <v>182520000</v>
      </c>
      <c r="BE11" s="73">
        <f>SUM($I11:AA11)</f>
        <v>192660000</v>
      </c>
      <c r="BF11" s="73">
        <f>SUM($I11:AB11)</f>
        <v>202800000</v>
      </c>
      <c r="BG11" s="73">
        <f>SUM($I11:AC11)</f>
        <v>212940000</v>
      </c>
      <c r="BH11" s="73">
        <f>SUM($I11:AD11)</f>
        <v>223080000</v>
      </c>
      <c r="BI11" s="73">
        <f>SUM($I11:AE11)</f>
        <v>233220000</v>
      </c>
      <c r="BJ11" s="73">
        <f>SUM($I11:AF11)</f>
        <v>243360000</v>
      </c>
      <c r="BK11" s="73">
        <f>SUM($I11:AG11)</f>
        <v>253500000</v>
      </c>
      <c r="BL11" s="73">
        <f>SUM($I11:AH11)</f>
        <v>263640000</v>
      </c>
      <c r="BM11" s="73">
        <f>SUM($I11:AI11)</f>
        <v>273780000</v>
      </c>
      <c r="BN11" s="73">
        <f>SUM($I11:AJ11)</f>
        <v>283920000</v>
      </c>
      <c r="BO11" s="73">
        <f>SUM($I11:AK11)</f>
        <v>294060000</v>
      </c>
      <c r="BP11" s="74">
        <f>SUM($I11:AL11)</f>
        <v>304200000</v>
      </c>
      <c r="BQ11" s="76">
        <f>IF(CW11=0,0,I11/((1+Vychodiská!$C$149)^'výrobné a prevádzkové n'!CW11))</f>
        <v>7705566.6258689212</v>
      </c>
      <c r="BR11" s="73">
        <f>IF(CX11=0,0,J11/((1+Vychodiská!$C$149)^'výrobné a prevádzkové n'!CX11))</f>
        <v>7409198.6787201157</v>
      </c>
      <c r="BS11" s="73">
        <f>IF(CY11=0,0,K11/((1+Vychodiská!$C$149)^'výrobné a prevádzkové n'!CY11))</f>
        <v>7124229.498769341</v>
      </c>
      <c r="BT11" s="73">
        <f>IF(CZ11=0,0,L11/((1+Vychodiská!$C$149)^'výrobné a prevádzkové n'!CZ11))</f>
        <v>6850220.6718935976</v>
      </c>
      <c r="BU11" s="73">
        <f>IF(DA11=0,0,M11/((1+Vychodiská!$C$149)^'výrobné a prevádzkové n'!DA11))</f>
        <v>6586750.6460515363</v>
      </c>
      <c r="BV11" s="73">
        <f>IF(DB11=0,0,N11/((1+Vychodiská!$C$149)^'výrobné a prevádzkové n'!DB11))</f>
        <v>6333414.0827418603</v>
      </c>
      <c r="BW11" s="73">
        <f>IF(DC11=0,0,O11/((1+Vychodiská!$C$149)^'výrobné a prevádzkové n'!DC11))</f>
        <v>6089821.2334056348</v>
      </c>
      <c r="BX11" s="73">
        <f>IF(DD11=0,0,P11/((1+Vychodiská!$C$149)^'výrobné a prevádzkové n'!DD11))</f>
        <v>5855597.3398131104</v>
      </c>
      <c r="BY11" s="73">
        <f>IF(DE11=0,0,Q11/((1+Vychodiská!$C$149)^'výrobné a prevádzkové n'!DE11))</f>
        <v>5630382.0575126065</v>
      </c>
      <c r="BZ11" s="73">
        <f>IF(DF11=0,0,R11/((1+Vychodiská!$C$149)^'výrobné a prevádzkové n'!DF11))</f>
        <v>5413828.9014544282</v>
      </c>
      <c r="CA11" s="73">
        <f>IF(DG11=0,0,S11/((1+Vychodiská!$C$149)^'výrobné a prevádzkové n'!DG11))</f>
        <v>5205604.7129369499</v>
      </c>
      <c r="CB11" s="73">
        <f>IF(DH11=0,0,T11/((1+Vychodiská!$C$149)^'výrobné a prevádzkové n'!DH11))</f>
        <v>5005389.1470547589</v>
      </c>
      <c r="CC11" s="73">
        <f>IF(DI11=0,0,U11/((1+Vychodiská!$C$149)^'výrobné a prevádzkové n'!DI11))</f>
        <v>4812874.179860346</v>
      </c>
      <c r="CD11" s="73">
        <f>IF(DJ11=0,0,V11/((1+Vychodiská!$C$149)^'výrobné a prevádzkové n'!DJ11))</f>
        <v>4627763.6344811013</v>
      </c>
      <c r="CE11" s="73">
        <f>IF(DK11=0,0,W11/((1+Vychodiská!$C$149)^'výrobné a prevádzkové n'!DK11))</f>
        <v>4449772.7254625969</v>
      </c>
      <c r="CF11" s="73">
        <f>IF(DL11=0,0,X11/((1+Vychodiská!$C$149)^'výrobné a prevádzkové n'!DL11))</f>
        <v>4278627.6206371123</v>
      </c>
      <c r="CG11" s="73">
        <f>IF(DM11=0,0,Y11/((1+Vychodiská!$C$149)^'výrobné a prevádzkové n'!DM11))</f>
        <v>4114065.0198433776</v>
      </c>
      <c r="CH11" s="73">
        <f>IF(DN11=0,0,Z11/((1+Vychodiská!$C$149)^'výrobné a prevádzkové n'!DN11))</f>
        <v>3955831.7498494009</v>
      </c>
      <c r="CI11" s="73">
        <f>IF(DO11=0,0,AA11/((1+Vychodiská!$C$149)^'výrobné a prevádzkové n'!DO11))</f>
        <v>3803684.3748551924</v>
      </c>
      <c r="CJ11" s="73">
        <f>IF(DP11=0,0,AB11/((1+Vychodiská!$C$149)^'výrobné a prevádzkové n'!DP11))</f>
        <v>3657388.8219761471</v>
      </c>
      <c r="CK11" s="73">
        <f>IF(DQ11=0,0,AC11/((1+Vychodiská!$C$149)^'výrobné a prevádzkové n'!DQ11))</f>
        <v>3516720.0211309106</v>
      </c>
      <c r="CL11" s="73">
        <f>IF(DR11=0,0,AD11/((1+Vychodiská!$C$149)^'výrobné a prevádzkové n'!DR11))</f>
        <v>3381461.5587797211</v>
      </c>
      <c r="CM11" s="73">
        <f>IF(DS11=0,0,AE11/((1+Vychodiská!$C$149)^'výrobné a prevádzkové n'!DS11))</f>
        <v>3251405.3449805011</v>
      </c>
      <c r="CN11" s="73">
        <f>IF(DT11=0,0,AF11/((1+Vychodiská!$C$149)^'výrobné a prevádzkové n'!DT11))</f>
        <v>3126351.2932504821</v>
      </c>
      <c r="CO11" s="73">
        <f>IF(DU11=0,0,AG11/((1+Vychodiská!$C$149)^'výrobné a prevádzkové n'!DU11))</f>
        <v>3006107.0127408481</v>
      </c>
      <c r="CP11" s="73">
        <f>IF(DV11=0,0,AH11/((1+Vychodiská!$C$149)^'výrobné a prevádzkové n'!DV11))</f>
        <v>2890487.5122508151</v>
      </c>
      <c r="CQ11" s="73">
        <f>IF(DW11=0,0,AI11/((1+Vychodiská!$C$149)^'výrobné a prevádzkové n'!DW11))</f>
        <v>2779314.9156257836</v>
      </c>
      <c r="CR11" s="73">
        <f>IF(DX11=0,0,AJ11/((1+Vychodiská!$C$149)^'výrobné a prevádzkové n'!DX11))</f>
        <v>2672418.1881017149</v>
      </c>
      <c r="CS11" s="73">
        <f>IF(DY11=0,0,AK11/((1+Vychodiská!$C$149)^'výrobné a prevádzkové n'!DY11))</f>
        <v>2569632.8731747256</v>
      </c>
      <c r="CT11" s="74">
        <f>IF(DZ11=0,0,AL11/((1+Vychodiská!$C$149)^'výrobné a prevádzkové n'!DZ11))</f>
        <v>2470800.8395910827</v>
      </c>
      <c r="CU11" s="77">
        <f t="shared" si="6"/>
        <v>138574711.28281471</v>
      </c>
      <c r="CV11" s="73"/>
      <c r="CW11" s="78">
        <f t="shared" si="1"/>
        <v>7</v>
      </c>
      <c r="CX11" s="78">
        <f t="shared" ref="CX11:DZ11" si="13">IF(CW11=0,0,IF(CX$2&gt;$D11,0,CW11+1))</f>
        <v>8</v>
      </c>
      <c r="CY11" s="78">
        <f t="shared" si="13"/>
        <v>9</v>
      </c>
      <c r="CZ11" s="78">
        <f t="shared" si="13"/>
        <v>10</v>
      </c>
      <c r="DA11" s="78">
        <f t="shared" si="13"/>
        <v>11</v>
      </c>
      <c r="DB11" s="78">
        <f t="shared" si="13"/>
        <v>12</v>
      </c>
      <c r="DC11" s="78">
        <f t="shared" si="13"/>
        <v>13</v>
      </c>
      <c r="DD11" s="78">
        <f t="shared" si="13"/>
        <v>14</v>
      </c>
      <c r="DE11" s="78">
        <f t="shared" si="13"/>
        <v>15</v>
      </c>
      <c r="DF11" s="78">
        <f t="shared" si="13"/>
        <v>16</v>
      </c>
      <c r="DG11" s="78">
        <f t="shared" si="13"/>
        <v>17</v>
      </c>
      <c r="DH11" s="78">
        <f t="shared" si="13"/>
        <v>18</v>
      </c>
      <c r="DI11" s="78">
        <f t="shared" si="13"/>
        <v>19</v>
      </c>
      <c r="DJ11" s="78">
        <f t="shared" si="13"/>
        <v>20</v>
      </c>
      <c r="DK11" s="78">
        <f t="shared" si="13"/>
        <v>21</v>
      </c>
      <c r="DL11" s="78">
        <f t="shared" si="13"/>
        <v>22</v>
      </c>
      <c r="DM11" s="78">
        <f t="shared" si="13"/>
        <v>23</v>
      </c>
      <c r="DN11" s="78">
        <f t="shared" si="13"/>
        <v>24</v>
      </c>
      <c r="DO11" s="78">
        <f t="shared" si="13"/>
        <v>25</v>
      </c>
      <c r="DP11" s="78">
        <f t="shared" si="13"/>
        <v>26</v>
      </c>
      <c r="DQ11" s="78">
        <f t="shared" si="13"/>
        <v>27</v>
      </c>
      <c r="DR11" s="78">
        <f t="shared" si="13"/>
        <v>28</v>
      </c>
      <c r="DS11" s="78">
        <f t="shared" si="13"/>
        <v>29</v>
      </c>
      <c r="DT11" s="78">
        <f t="shared" si="13"/>
        <v>30</v>
      </c>
      <c r="DU11" s="78">
        <f t="shared" si="13"/>
        <v>31</v>
      </c>
      <c r="DV11" s="78">
        <f t="shared" si="13"/>
        <v>32</v>
      </c>
      <c r="DW11" s="78">
        <f t="shared" si="13"/>
        <v>33</v>
      </c>
      <c r="DX11" s="78">
        <f t="shared" si="13"/>
        <v>34</v>
      </c>
      <c r="DY11" s="78">
        <f t="shared" si="13"/>
        <v>35</v>
      </c>
      <c r="DZ11" s="79">
        <f t="shared" si="13"/>
        <v>36</v>
      </c>
    </row>
    <row r="12" spans="1:130" s="80" customFormat="1" ht="31.05" customHeight="1" x14ac:dyDescent="0.3">
      <c r="A12" s="70">
        <v>17</v>
      </c>
      <c r="B12" s="71" t="str">
        <f>INDEX(Data!$B$3:$B$24,MATCH('výrobné a prevádzkové n'!A12,Data!$A$3:$A$24,0))</f>
        <v xml:space="preserve">Tepláreň Košice, a.s. </v>
      </c>
      <c r="C12" s="71" t="str">
        <f>INDEX(Data!$D$3:$D$24,MATCH('výrobné a prevádzkové n'!A12,Data!$A$3:$A$24,0))</f>
        <v>Ekologizácia kotla PK4n</v>
      </c>
      <c r="D12" s="72">
        <f>INDEX(Data!$M$3:$M$24,MATCH('výrobné a prevádzkové n'!A12,Data!$A$3:$A$24,0))</f>
        <v>40</v>
      </c>
      <c r="E12" s="72" t="str">
        <f>INDEX(Data!$J$3:$J$24,MATCH('výrobné a prevádzkové n'!A12,Data!$A$3:$A$24,0))</f>
        <v>2023-2024</v>
      </c>
      <c r="F12" s="73">
        <f>INDEX(Data!$AA$3:$AA$24,MATCH('výrobné a prevádzkové n'!A12,Data!$A$3:$A$24,0))</f>
        <v>0</v>
      </c>
      <c r="G12" s="73">
        <f>INDEX(Data!$AC$3:$AC$24,MATCH('výrobné a prevádzkové n'!A12,Data!$A$3:$A$24,0))</f>
        <v>-1500000</v>
      </c>
      <c r="H12" s="74">
        <f>INDEX(Data!$AD$3:$AD$24,MATCH('výrobné a prevádzkové n'!A12,Data!$A$3:$A$24,0))</f>
        <v>0</v>
      </c>
      <c r="I12" s="73">
        <f t="shared" si="3"/>
        <v>1500000</v>
      </c>
      <c r="J12" s="73">
        <f t="shared" si="0"/>
        <v>1500000</v>
      </c>
      <c r="K12" s="73">
        <f t="shared" si="0"/>
        <v>1500000</v>
      </c>
      <c r="L12" s="73">
        <f t="shared" si="0"/>
        <v>1500000</v>
      </c>
      <c r="M12" s="73">
        <f t="shared" si="0"/>
        <v>1500000</v>
      </c>
      <c r="N12" s="73">
        <f t="shared" si="0"/>
        <v>1500000</v>
      </c>
      <c r="O12" s="73">
        <f t="shared" si="0"/>
        <v>1500000</v>
      </c>
      <c r="P12" s="73">
        <f t="shared" si="0"/>
        <v>1500000</v>
      </c>
      <c r="Q12" s="73">
        <f t="shared" si="0"/>
        <v>1500000</v>
      </c>
      <c r="R12" s="73">
        <f t="shared" si="0"/>
        <v>1500000</v>
      </c>
      <c r="S12" s="73">
        <f t="shared" ref="J12:AL21" si="14">($F12+$G12-$H12)*-1</f>
        <v>1500000</v>
      </c>
      <c r="T12" s="73">
        <f t="shared" si="14"/>
        <v>1500000</v>
      </c>
      <c r="U12" s="73">
        <f t="shared" si="14"/>
        <v>1500000</v>
      </c>
      <c r="V12" s="73">
        <f t="shared" si="14"/>
        <v>1500000</v>
      </c>
      <c r="W12" s="73">
        <f t="shared" si="14"/>
        <v>1500000</v>
      </c>
      <c r="X12" s="73">
        <f t="shared" si="14"/>
        <v>1500000</v>
      </c>
      <c r="Y12" s="73">
        <f t="shared" si="14"/>
        <v>1500000</v>
      </c>
      <c r="Z12" s="73">
        <f t="shared" si="14"/>
        <v>1500000</v>
      </c>
      <c r="AA12" s="73">
        <f t="shared" si="14"/>
        <v>1500000</v>
      </c>
      <c r="AB12" s="73">
        <f t="shared" si="14"/>
        <v>1500000</v>
      </c>
      <c r="AC12" s="73">
        <f t="shared" si="14"/>
        <v>1500000</v>
      </c>
      <c r="AD12" s="73">
        <f t="shared" si="14"/>
        <v>1500000</v>
      </c>
      <c r="AE12" s="73">
        <f t="shared" si="14"/>
        <v>1500000</v>
      </c>
      <c r="AF12" s="73">
        <f t="shared" si="14"/>
        <v>1500000</v>
      </c>
      <c r="AG12" s="73">
        <f t="shared" si="14"/>
        <v>1500000</v>
      </c>
      <c r="AH12" s="73">
        <f t="shared" si="14"/>
        <v>1500000</v>
      </c>
      <c r="AI12" s="73">
        <f t="shared" si="14"/>
        <v>1500000</v>
      </c>
      <c r="AJ12" s="73">
        <f t="shared" si="14"/>
        <v>1500000</v>
      </c>
      <c r="AK12" s="73">
        <f t="shared" si="14"/>
        <v>1500000</v>
      </c>
      <c r="AL12" s="73">
        <f t="shared" si="14"/>
        <v>1500000</v>
      </c>
      <c r="AM12" s="73">
        <f t="shared" si="4"/>
        <v>1500000</v>
      </c>
      <c r="AN12" s="73">
        <f>SUM($I12:J12)</f>
        <v>3000000</v>
      </c>
      <c r="AO12" s="73">
        <f>SUM($I12:K12)</f>
        <v>4500000</v>
      </c>
      <c r="AP12" s="73">
        <f>SUM($I12:L12)</f>
        <v>6000000</v>
      </c>
      <c r="AQ12" s="73">
        <f>SUM($I12:M12)</f>
        <v>7500000</v>
      </c>
      <c r="AR12" s="73">
        <f>SUM($I12:N12)</f>
        <v>9000000</v>
      </c>
      <c r="AS12" s="73">
        <f>SUM($I12:O12)</f>
        <v>10500000</v>
      </c>
      <c r="AT12" s="73">
        <f>SUM($I12:P12)</f>
        <v>12000000</v>
      </c>
      <c r="AU12" s="73">
        <f>SUM($I12:Q12)</f>
        <v>13500000</v>
      </c>
      <c r="AV12" s="73">
        <f>SUM($I12:R12)</f>
        <v>15000000</v>
      </c>
      <c r="AW12" s="73">
        <f>SUM($I12:S12)</f>
        <v>16500000</v>
      </c>
      <c r="AX12" s="73">
        <f>SUM($I12:T12)</f>
        <v>18000000</v>
      </c>
      <c r="AY12" s="73">
        <f>SUM($I12:U12)</f>
        <v>19500000</v>
      </c>
      <c r="AZ12" s="73">
        <f>SUM($I12:V12)</f>
        <v>21000000</v>
      </c>
      <c r="BA12" s="73">
        <f>SUM($I12:W12)</f>
        <v>22500000</v>
      </c>
      <c r="BB12" s="73">
        <f>SUM($I12:X12)</f>
        <v>24000000</v>
      </c>
      <c r="BC12" s="73">
        <f>SUM($I12:Y12)</f>
        <v>25500000</v>
      </c>
      <c r="BD12" s="73">
        <f>SUM($I12:Z12)</f>
        <v>27000000</v>
      </c>
      <c r="BE12" s="73">
        <f>SUM($I12:AA12)</f>
        <v>28500000</v>
      </c>
      <c r="BF12" s="73">
        <f>SUM($I12:AB12)</f>
        <v>30000000</v>
      </c>
      <c r="BG12" s="73">
        <f>SUM($I12:AC12)</f>
        <v>31500000</v>
      </c>
      <c r="BH12" s="73">
        <f>SUM($I12:AD12)</f>
        <v>33000000</v>
      </c>
      <c r="BI12" s="73">
        <f>SUM($I12:AE12)</f>
        <v>34500000</v>
      </c>
      <c r="BJ12" s="73">
        <f>SUM($I12:AF12)</f>
        <v>36000000</v>
      </c>
      <c r="BK12" s="73">
        <f>SUM($I12:AG12)</f>
        <v>37500000</v>
      </c>
      <c r="BL12" s="73">
        <f>SUM($I12:AH12)</f>
        <v>39000000</v>
      </c>
      <c r="BM12" s="73">
        <f>SUM($I12:AI12)</f>
        <v>40500000</v>
      </c>
      <c r="BN12" s="73">
        <f>SUM($I12:AJ12)</f>
        <v>42000000</v>
      </c>
      <c r="BO12" s="73">
        <f>SUM($I12:AK12)</f>
        <v>43500000</v>
      </c>
      <c r="BP12" s="74">
        <f>SUM($I12:AL12)</f>
        <v>45000000</v>
      </c>
      <c r="BQ12" s="76">
        <f>IF(CW12=0,0,I12/((1+Vychodiská!$C$149)^'výrobné a prevádzkové n'!CW12))</f>
        <v>1333494.5380063723</v>
      </c>
      <c r="BR12" s="73">
        <f>IF(CX12=0,0,J12/((1+Vychodiská!$C$149)^'výrobné a prevádzkové n'!CX12))</f>
        <v>1282206.2865445886</v>
      </c>
      <c r="BS12" s="73">
        <f>IF(CY12=0,0,K12/((1+Vychodiská!$C$149)^'výrobné a prevádzkové n'!CY12))</f>
        <v>1232890.6601390273</v>
      </c>
      <c r="BT12" s="73">
        <f>IF(CZ12=0,0,L12/((1+Vychodiská!$C$149)^'výrobné a prevádzkové n'!CZ12))</f>
        <v>1185471.7885952187</v>
      </c>
      <c r="BU12" s="73">
        <f>IF(DA12=0,0,M12/((1+Vychodiská!$C$149)^'výrobné a prevádzkové n'!DA12))</f>
        <v>1139876.7198030949</v>
      </c>
      <c r="BV12" s="73">
        <f>IF(DB12=0,0,N12/((1+Vychodiská!$C$149)^'výrobné a prevádzkové n'!DB12))</f>
        <v>1096035.3075029757</v>
      </c>
      <c r="BW12" s="73">
        <f>IF(DC12=0,0,O12/((1+Vychodiská!$C$149)^'výrobné a prevádzkové n'!DC12))</f>
        <v>1053880.1033682458</v>
      </c>
      <c r="BX12" s="73">
        <f>IF(DD12=0,0,P12/((1+Vychodiská!$C$149)^'výrobné a prevádzkové n'!DD12))</f>
        <v>1013346.2532386979</v>
      </c>
      <c r="BY12" s="73">
        <f>IF(DE12=0,0,Q12/((1+Vychodiská!$C$149)^'výrobné a prevádzkové n'!DE12))</f>
        <v>974371.39734490181</v>
      </c>
      <c r="BZ12" s="73">
        <f>IF(DF12=0,0,R12/((1+Vychodiská!$C$149)^'výrobné a prevádzkové n'!DF12))</f>
        <v>936895.57437009772</v>
      </c>
      <c r="CA12" s="73">
        <f>IF(DG12=0,0,S12/((1+Vychodiská!$C$149)^'výrobné a prevádzkové n'!DG12))</f>
        <v>900861.12920201698</v>
      </c>
      <c r="CB12" s="73">
        <f>IF(DH12=0,0,T12/((1+Vychodiská!$C$149)^'výrobné a prevádzkové n'!DH12))</f>
        <v>866212.62423270871</v>
      </c>
      <c r="CC12" s="73">
        <f>IF(DI12=0,0,U12/((1+Vychodiská!$C$149)^'výrobné a prevádzkové n'!DI12))</f>
        <v>832896.75406991225</v>
      </c>
      <c r="CD12" s="73">
        <f>IF(DJ12=0,0,V12/((1+Vychodiská!$C$149)^'výrobné a prevádzkové n'!DJ12))</f>
        <v>800862.26352876157</v>
      </c>
      <c r="CE12" s="73">
        <f>IF(DK12=0,0,W12/((1+Vychodiská!$C$149)^'výrobné a prevádzkové n'!DK12))</f>
        <v>770059.86877765541</v>
      </c>
      <c r="CF12" s="73">
        <f>IF(DL12=0,0,X12/((1+Vychodiská!$C$149)^'výrobné a prevádzkové n'!DL12))</f>
        <v>740442.18151697621</v>
      </c>
      <c r="CG12" s="73">
        <f>IF(DM12=0,0,Y12/((1+Vychodiská!$C$149)^'výrobné a prevádzkové n'!DM12))</f>
        <v>711963.63607401564</v>
      </c>
      <c r="CH12" s="73">
        <f>IF(DN12=0,0,Z12/((1+Vychodiská!$C$149)^'výrobné a prevádzkové n'!DN12))</f>
        <v>684580.41930193815</v>
      </c>
      <c r="CI12" s="73">
        <f>IF(DO12=0,0,AA12/((1+Vychodiská!$C$149)^'výrobné a prevádzkové n'!DO12))</f>
        <v>658250.40317494026</v>
      </c>
      <c r="CJ12" s="73">
        <f>IF(DP12=0,0,AB12/((1+Vychodiská!$C$149)^'výrobné a prevádzkové n'!DP12))</f>
        <v>632933.0799759042</v>
      </c>
      <c r="CK12" s="73">
        <f>IF(DQ12=0,0,AC12/((1+Vychodiská!$C$149)^'výrobné a prevádzkové n'!DQ12))</f>
        <v>608589.49997683102</v>
      </c>
      <c r="CL12" s="73">
        <f>IF(DR12=0,0,AD12/((1+Vychodiská!$C$149)^'výrobné a prevádzkové n'!DR12))</f>
        <v>585182.21151618357</v>
      </c>
      <c r="CM12" s="73">
        <f>IF(DS12=0,0,AE12/((1+Vychodiská!$C$149)^'výrobné a prevádzkové n'!DS12))</f>
        <v>562675.2033809456</v>
      </c>
      <c r="CN12" s="73">
        <f>IF(DT12=0,0,AF12/((1+Vychodiská!$C$149)^'výrobné a prevádzkové n'!DT12))</f>
        <v>541033.84940475551</v>
      </c>
      <c r="CO12" s="73">
        <f>IF(DU12=0,0,AG12/((1+Vychodiská!$C$149)^'výrobné a prevádzkové n'!DU12))</f>
        <v>520224.85519688029</v>
      </c>
      <c r="CP12" s="73">
        <f>IF(DV12=0,0,AH12/((1+Vychodiská!$C$149)^'výrobné a prevádzkové n'!DV12))</f>
        <v>500216.20692007709</v>
      </c>
      <c r="CQ12" s="73">
        <f>IF(DW12=0,0,AI12/((1+Vychodiská!$C$149)^'výrobné a prevádzkové n'!DW12))</f>
        <v>480977.12203853566</v>
      </c>
      <c r="CR12" s="73">
        <f>IF(DX12=0,0,AJ12/((1+Vychodiská!$C$149)^'výrobné a prevádzkové n'!DX12))</f>
        <v>462478.00196013047</v>
      </c>
      <c r="CS12" s="73">
        <f>IF(DY12=0,0,AK12/((1+Vychodiská!$C$149)^'výrobné a prevádzkové n'!DY12))</f>
        <v>444690.38650012546</v>
      </c>
      <c r="CT12" s="74">
        <f>IF(DZ12=0,0,AL12/((1+Vychodiská!$C$149)^'výrobné a prevádzkové n'!DZ12))</f>
        <v>427586.9100962744</v>
      </c>
      <c r="CU12" s="77">
        <f t="shared" si="6"/>
        <v>23981185.235758789</v>
      </c>
      <c r="CV12" s="73"/>
      <c r="CW12" s="78">
        <f t="shared" si="1"/>
        <v>3</v>
      </c>
      <c r="CX12" s="78">
        <f t="shared" ref="CX12:DZ12" si="15">IF(CW12=0,0,IF(CX$2&gt;$D12,0,CW12+1))</f>
        <v>4</v>
      </c>
      <c r="CY12" s="78">
        <f t="shared" si="15"/>
        <v>5</v>
      </c>
      <c r="CZ12" s="78">
        <f t="shared" si="15"/>
        <v>6</v>
      </c>
      <c r="DA12" s="78">
        <f t="shared" si="15"/>
        <v>7</v>
      </c>
      <c r="DB12" s="78">
        <f t="shared" si="15"/>
        <v>8</v>
      </c>
      <c r="DC12" s="78">
        <f t="shared" si="15"/>
        <v>9</v>
      </c>
      <c r="DD12" s="78">
        <f t="shared" si="15"/>
        <v>10</v>
      </c>
      <c r="DE12" s="78">
        <f t="shared" si="15"/>
        <v>11</v>
      </c>
      <c r="DF12" s="78">
        <f t="shared" si="15"/>
        <v>12</v>
      </c>
      <c r="DG12" s="78">
        <f t="shared" si="15"/>
        <v>13</v>
      </c>
      <c r="DH12" s="78">
        <f t="shared" si="15"/>
        <v>14</v>
      </c>
      <c r="DI12" s="78">
        <f t="shared" si="15"/>
        <v>15</v>
      </c>
      <c r="DJ12" s="78">
        <f t="shared" si="15"/>
        <v>16</v>
      </c>
      <c r="DK12" s="78">
        <f t="shared" si="15"/>
        <v>17</v>
      </c>
      <c r="DL12" s="78">
        <f t="shared" si="15"/>
        <v>18</v>
      </c>
      <c r="DM12" s="78">
        <f t="shared" si="15"/>
        <v>19</v>
      </c>
      <c r="DN12" s="78">
        <f t="shared" si="15"/>
        <v>20</v>
      </c>
      <c r="DO12" s="78">
        <f t="shared" si="15"/>
        <v>21</v>
      </c>
      <c r="DP12" s="78">
        <f t="shared" si="15"/>
        <v>22</v>
      </c>
      <c r="DQ12" s="78">
        <f t="shared" si="15"/>
        <v>23</v>
      </c>
      <c r="DR12" s="78">
        <f t="shared" si="15"/>
        <v>24</v>
      </c>
      <c r="DS12" s="78">
        <f t="shared" si="15"/>
        <v>25</v>
      </c>
      <c r="DT12" s="78">
        <f t="shared" si="15"/>
        <v>26</v>
      </c>
      <c r="DU12" s="78">
        <f t="shared" si="15"/>
        <v>27</v>
      </c>
      <c r="DV12" s="78">
        <f t="shared" si="15"/>
        <v>28</v>
      </c>
      <c r="DW12" s="78">
        <f t="shared" si="15"/>
        <v>29</v>
      </c>
      <c r="DX12" s="78">
        <f t="shared" si="15"/>
        <v>30</v>
      </c>
      <c r="DY12" s="78">
        <f t="shared" si="15"/>
        <v>31</v>
      </c>
      <c r="DZ12" s="79">
        <f t="shared" si="15"/>
        <v>32</v>
      </c>
    </row>
    <row r="13" spans="1:130" s="80" customFormat="1" ht="31.05" customHeight="1" x14ac:dyDescent="0.3">
      <c r="A13" s="70">
        <v>18</v>
      </c>
      <c r="B13" s="71" t="str">
        <f>INDEX(Data!$B$3:$B$24,MATCH('výrobné a prevádzkové n'!A13,Data!$A$3:$A$24,0))</f>
        <v xml:space="preserve">Tepláreň Košice, a.s. </v>
      </c>
      <c r="C13" s="71" t="str">
        <f>INDEX(Data!$D$3:$D$24,MATCH('výrobné a prevádzkové n'!A13,Data!$A$3:$A$24,0))</f>
        <v>Rozvoj SCZT - akumulácia el. energie</v>
      </c>
      <c r="D13" s="72">
        <f>INDEX(Data!$M$3:$M$24,MATCH('výrobné a prevádzkové n'!A13,Data!$A$3:$A$24,0))</f>
        <v>15</v>
      </c>
      <c r="E13" s="72" t="str">
        <f>INDEX(Data!$J$3:$J$24,MATCH('výrobné a prevádzkové n'!A13,Data!$A$3:$A$24,0))</f>
        <v>2022-2023</v>
      </c>
      <c r="F13" s="73">
        <f>INDEX(Data!$AA$3:$AA$24,MATCH('výrobné a prevádzkové n'!A13,Data!$A$3:$A$24,0))</f>
        <v>0</v>
      </c>
      <c r="G13" s="73">
        <f>INDEX(Data!$AC$3:$AC$24,MATCH('výrobné a prevádzkové n'!A13,Data!$A$3:$A$24,0))</f>
        <v>-74200</v>
      </c>
      <c r="H13" s="74">
        <f>INDEX(Data!$AD$3:$AD$24,MATCH('výrobné a prevádzkové n'!A13,Data!$A$3:$A$24,0))</f>
        <v>0</v>
      </c>
      <c r="I13" s="73">
        <f t="shared" si="3"/>
        <v>74200</v>
      </c>
      <c r="J13" s="73">
        <f t="shared" si="14"/>
        <v>74200</v>
      </c>
      <c r="K13" s="73">
        <f t="shared" si="14"/>
        <v>74200</v>
      </c>
      <c r="L13" s="73">
        <f t="shared" si="14"/>
        <v>74200</v>
      </c>
      <c r="M13" s="73">
        <f t="shared" si="14"/>
        <v>74200</v>
      </c>
      <c r="N13" s="73">
        <f t="shared" si="14"/>
        <v>74200</v>
      </c>
      <c r="O13" s="73">
        <f t="shared" si="14"/>
        <v>74200</v>
      </c>
      <c r="P13" s="73">
        <f t="shared" si="14"/>
        <v>74200</v>
      </c>
      <c r="Q13" s="73">
        <f t="shared" si="14"/>
        <v>74200</v>
      </c>
      <c r="R13" s="73">
        <f t="shared" si="14"/>
        <v>74200</v>
      </c>
      <c r="S13" s="73">
        <f t="shared" si="14"/>
        <v>74200</v>
      </c>
      <c r="T13" s="73">
        <f t="shared" si="14"/>
        <v>74200</v>
      </c>
      <c r="U13" s="73">
        <f t="shared" si="14"/>
        <v>74200</v>
      </c>
      <c r="V13" s="73">
        <f t="shared" si="14"/>
        <v>74200</v>
      </c>
      <c r="W13" s="73">
        <f t="shared" si="14"/>
        <v>74200</v>
      </c>
      <c r="X13" s="73">
        <f t="shared" si="14"/>
        <v>74200</v>
      </c>
      <c r="Y13" s="73">
        <f t="shared" si="14"/>
        <v>74200</v>
      </c>
      <c r="Z13" s="73">
        <f t="shared" si="14"/>
        <v>74200</v>
      </c>
      <c r="AA13" s="73">
        <f t="shared" si="14"/>
        <v>74200</v>
      </c>
      <c r="AB13" s="73">
        <f t="shared" si="14"/>
        <v>74200</v>
      </c>
      <c r="AC13" s="73">
        <f t="shared" si="14"/>
        <v>74200</v>
      </c>
      <c r="AD13" s="73">
        <f t="shared" si="14"/>
        <v>74200</v>
      </c>
      <c r="AE13" s="73">
        <f t="shared" si="14"/>
        <v>74200</v>
      </c>
      <c r="AF13" s="73">
        <f t="shared" si="14"/>
        <v>74200</v>
      </c>
      <c r="AG13" s="73">
        <f t="shared" si="14"/>
        <v>74200</v>
      </c>
      <c r="AH13" s="73">
        <f t="shared" si="14"/>
        <v>74200</v>
      </c>
      <c r="AI13" s="73">
        <f t="shared" si="14"/>
        <v>74200</v>
      </c>
      <c r="AJ13" s="73">
        <f t="shared" si="14"/>
        <v>74200</v>
      </c>
      <c r="AK13" s="73">
        <f t="shared" si="14"/>
        <v>74200</v>
      </c>
      <c r="AL13" s="73">
        <f t="shared" si="14"/>
        <v>74200</v>
      </c>
      <c r="AM13" s="73">
        <f t="shared" si="4"/>
        <v>74200</v>
      </c>
      <c r="AN13" s="73">
        <f>SUM($I13:J13)</f>
        <v>148400</v>
      </c>
      <c r="AO13" s="73">
        <f>SUM($I13:K13)</f>
        <v>222600</v>
      </c>
      <c r="AP13" s="73">
        <f>SUM($I13:L13)</f>
        <v>296800</v>
      </c>
      <c r="AQ13" s="73">
        <f>SUM($I13:M13)</f>
        <v>371000</v>
      </c>
      <c r="AR13" s="73">
        <f>SUM($I13:N13)</f>
        <v>445200</v>
      </c>
      <c r="AS13" s="73">
        <f>SUM($I13:O13)</f>
        <v>519400</v>
      </c>
      <c r="AT13" s="73">
        <f>SUM($I13:P13)</f>
        <v>593600</v>
      </c>
      <c r="AU13" s="73">
        <f>SUM($I13:Q13)</f>
        <v>667800</v>
      </c>
      <c r="AV13" s="73">
        <f>SUM($I13:R13)</f>
        <v>742000</v>
      </c>
      <c r="AW13" s="73">
        <f>SUM($I13:S13)</f>
        <v>816200</v>
      </c>
      <c r="AX13" s="73">
        <f>SUM($I13:T13)</f>
        <v>890400</v>
      </c>
      <c r="AY13" s="73">
        <f>SUM($I13:U13)</f>
        <v>964600</v>
      </c>
      <c r="AZ13" s="73">
        <f>SUM($I13:V13)</f>
        <v>1038800</v>
      </c>
      <c r="BA13" s="73">
        <f>SUM($I13:W13)</f>
        <v>1113000</v>
      </c>
      <c r="BB13" s="73">
        <f>SUM($I13:X13)</f>
        <v>1187200</v>
      </c>
      <c r="BC13" s="73">
        <f>SUM($I13:Y13)</f>
        <v>1261400</v>
      </c>
      <c r="BD13" s="73">
        <f>SUM($I13:Z13)</f>
        <v>1335600</v>
      </c>
      <c r="BE13" s="73">
        <f>SUM($I13:AA13)</f>
        <v>1409800</v>
      </c>
      <c r="BF13" s="73">
        <f>SUM($I13:AB13)</f>
        <v>1484000</v>
      </c>
      <c r="BG13" s="73">
        <f>SUM($I13:AC13)</f>
        <v>1558200</v>
      </c>
      <c r="BH13" s="73">
        <f>SUM($I13:AD13)</f>
        <v>1632400</v>
      </c>
      <c r="BI13" s="73">
        <f>SUM($I13:AE13)</f>
        <v>1706600</v>
      </c>
      <c r="BJ13" s="73">
        <f>SUM($I13:AF13)</f>
        <v>1780800</v>
      </c>
      <c r="BK13" s="73">
        <f>SUM($I13:AG13)</f>
        <v>1855000</v>
      </c>
      <c r="BL13" s="73">
        <f>SUM($I13:AH13)</f>
        <v>1929200</v>
      </c>
      <c r="BM13" s="73">
        <f>SUM($I13:AI13)</f>
        <v>2003400</v>
      </c>
      <c r="BN13" s="73">
        <f>SUM($I13:AJ13)</f>
        <v>2077600</v>
      </c>
      <c r="BO13" s="73">
        <f>SUM($I13:AK13)</f>
        <v>2151800</v>
      </c>
      <c r="BP13" s="74">
        <f>SUM($I13:AL13)</f>
        <v>2226000</v>
      </c>
      <c r="BQ13" s="76">
        <f>IF(CW13=0,0,I13/((1+Vychodiská!$C$149)^'výrobné a prevádzkové n'!CW13))</f>
        <v>65963.529813381872</v>
      </c>
      <c r="BR13" s="73">
        <f>IF(CX13=0,0,J13/((1+Vychodiská!$C$149)^'výrobné a prevádzkové n'!CX13))</f>
        <v>63426.470974405645</v>
      </c>
      <c r="BS13" s="73">
        <f>IF(CY13=0,0,K13/((1+Vychodiská!$C$149)^'výrobné a prevádzkové n'!CY13))</f>
        <v>60986.991321543886</v>
      </c>
      <c r="BT13" s="73">
        <f>IF(CZ13=0,0,L13/((1+Vychodiská!$C$149)^'výrobné a prevádzkové n'!CZ13))</f>
        <v>58641.33780917681</v>
      </c>
      <c r="BU13" s="73">
        <f>IF(DA13=0,0,M13/((1+Vychodiská!$C$149)^'výrobné a prevádzkové n'!DA13))</f>
        <v>56385.901739593093</v>
      </c>
      <c r="BV13" s="73">
        <f>IF(DB13=0,0,N13/((1+Vychodiská!$C$149)^'výrobné a prevádzkové n'!DB13))</f>
        <v>54217.213211147195</v>
      </c>
      <c r="BW13" s="73">
        <f>IF(DC13=0,0,O13/((1+Vychodiská!$C$149)^'výrobné a prevádzkové n'!DC13))</f>
        <v>52131.935779949221</v>
      </c>
      <c r="BX13" s="73">
        <f>IF(DD13=0,0,P13/((1+Vychodiská!$C$149)^'výrobné a prevádzkové n'!DD13))</f>
        <v>50126.861326874256</v>
      </c>
      <c r="BY13" s="73">
        <f>IF(DE13=0,0,Q13/((1+Vychodiská!$C$149)^'výrobné a prevádzkové n'!DE13))</f>
        <v>48198.905121994474</v>
      </c>
      <c r="BZ13" s="73">
        <f>IF(DF13=0,0,R13/((1+Vychodiská!$C$149)^'výrobné a prevádzkové n'!DF13))</f>
        <v>46345.101078840831</v>
      </c>
      <c r="CA13" s="73">
        <f>IF(DG13=0,0,S13/((1+Vychodiská!$C$149)^'výrobné a prevádzkové n'!DG13))</f>
        <v>44562.597191193105</v>
      </c>
      <c r="CB13" s="73">
        <f>IF(DH13=0,0,T13/((1+Vychodiská!$C$149)^'výrobné a prevádzkové n'!DH13))</f>
        <v>42848.651145377989</v>
      </c>
      <c r="CC13" s="73">
        <f>IF(DI13=0,0,U13/((1+Vychodiská!$C$149)^'výrobné a prevádzkové n'!DI13))</f>
        <v>41200.62610132499</v>
      </c>
      <c r="CD13" s="73">
        <f>IF(DJ13=0,0,V13/((1+Vychodiská!$C$149)^'výrobné a prevádzkové n'!DJ13))</f>
        <v>39615.986635889407</v>
      </c>
      <c r="CE13" s="73">
        <f>IF(DK13=0,0,W13/((1+Vychodiská!$C$149)^'výrobné a prevádzkové n'!DK13))</f>
        <v>38092.294842201351</v>
      </c>
      <c r="CF13" s="73">
        <f>IF(DL13=0,0,X13/((1+Vychodiská!$C$149)^'výrobné a prevádzkové n'!DL13))</f>
        <v>0</v>
      </c>
      <c r="CG13" s="73">
        <f>IF(DM13=0,0,Y13/((1+Vychodiská!$C$149)^'výrobné a prevádzkové n'!DM13))</f>
        <v>0</v>
      </c>
      <c r="CH13" s="73">
        <f>IF(DN13=0,0,Z13/((1+Vychodiská!$C$149)^'výrobné a prevádzkové n'!DN13))</f>
        <v>0</v>
      </c>
      <c r="CI13" s="73">
        <f>IF(DO13=0,0,AA13/((1+Vychodiská!$C$149)^'výrobné a prevádzkové n'!DO13))</f>
        <v>0</v>
      </c>
      <c r="CJ13" s="73">
        <f>IF(DP13=0,0,AB13/((1+Vychodiská!$C$149)^'výrobné a prevádzkové n'!DP13))</f>
        <v>0</v>
      </c>
      <c r="CK13" s="73">
        <f>IF(DQ13=0,0,AC13/((1+Vychodiská!$C$149)^'výrobné a prevádzkové n'!DQ13))</f>
        <v>0</v>
      </c>
      <c r="CL13" s="73">
        <f>IF(DR13=0,0,AD13/((1+Vychodiská!$C$149)^'výrobné a prevádzkové n'!DR13))</f>
        <v>0</v>
      </c>
      <c r="CM13" s="73">
        <f>IF(DS13=0,0,AE13/((1+Vychodiská!$C$149)^'výrobné a prevádzkové n'!DS13))</f>
        <v>0</v>
      </c>
      <c r="CN13" s="73">
        <f>IF(DT13=0,0,AF13/((1+Vychodiská!$C$149)^'výrobné a prevádzkové n'!DT13))</f>
        <v>0</v>
      </c>
      <c r="CO13" s="73">
        <f>IF(DU13=0,0,AG13/((1+Vychodiská!$C$149)^'výrobné a prevádzkové n'!DU13))</f>
        <v>0</v>
      </c>
      <c r="CP13" s="73">
        <f>IF(DV13=0,0,AH13/((1+Vychodiská!$C$149)^'výrobné a prevádzkové n'!DV13))</f>
        <v>0</v>
      </c>
      <c r="CQ13" s="73">
        <f>IF(DW13=0,0,AI13/((1+Vychodiská!$C$149)^'výrobné a prevádzkové n'!DW13))</f>
        <v>0</v>
      </c>
      <c r="CR13" s="73">
        <f>IF(DX13=0,0,AJ13/((1+Vychodiská!$C$149)^'výrobné a prevádzkové n'!DX13))</f>
        <v>0</v>
      </c>
      <c r="CS13" s="73">
        <f>IF(DY13=0,0,AK13/((1+Vychodiská!$C$149)^'výrobné a prevádzkové n'!DY13))</f>
        <v>0</v>
      </c>
      <c r="CT13" s="74">
        <f>IF(DZ13=0,0,AL13/((1+Vychodiská!$C$149)^'výrobné a prevádzkové n'!DZ13))</f>
        <v>0</v>
      </c>
      <c r="CU13" s="77">
        <f t="shared" si="6"/>
        <v>762744.40409289428</v>
      </c>
      <c r="CV13" s="73"/>
      <c r="CW13" s="78">
        <f t="shared" si="1"/>
        <v>3</v>
      </c>
      <c r="CX13" s="78">
        <f t="shared" ref="CX13:DZ13" si="16">IF(CW13=0,0,IF(CX$2&gt;$D13,0,CW13+1))</f>
        <v>4</v>
      </c>
      <c r="CY13" s="78">
        <f t="shared" si="16"/>
        <v>5</v>
      </c>
      <c r="CZ13" s="78">
        <f t="shared" si="16"/>
        <v>6</v>
      </c>
      <c r="DA13" s="78">
        <f t="shared" si="16"/>
        <v>7</v>
      </c>
      <c r="DB13" s="78">
        <f t="shared" si="16"/>
        <v>8</v>
      </c>
      <c r="DC13" s="78">
        <f t="shared" si="16"/>
        <v>9</v>
      </c>
      <c r="DD13" s="78">
        <f t="shared" si="16"/>
        <v>10</v>
      </c>
      <c r="DE13" s="78">
        <f t="shared" si="16"/>
        <v>11</v>
      </c>
      <c r="DF13" s="78">
        <f t="shared" si="16"/>
        <v>12</v>
      </c>
      <c r="DG13" s="78">
        <f t="shared" si="16"/>
        <v>13</v>
      </c>
      <c r="DH13" s="78">
        <f t="shared" si="16"/>
        <v>14</v>
      </c>
      <c r="DI13" s="78">
        <f t="shared" si="16"/>
        <v>15</v>
      </c>
      <c r="DJ13" s="78">
        <f t="shared" si="16"/>
        <v>16</v>
      </c>
      <c r="DK13" s="78">
        <f t="shared" si="16"/>
        <v>17</v>
      </c>
      <c r="DL13" s="78">
        <f t="shared" si="16"/>
        <v>0</v>
      </c>
      <c r="DM13" s="78">
        <f t="shared" si="16"/>
        <v>0</v>
      </c>
      <c r="DN13" s="78">
        <f t="shared" si="16"/>
        <v>0</v>
      </c>
      <c r="DO13" s="78">
        <f t="shared" si="16"/>
        <v>0</v>
      </c>
      <c r="DP13" s="78">
        <f t="shared" si="16"/>
        <v>0</v>
      </c>
      <c r="DQ13" s="78">
        <f t="shared" si="16"/>
        <v>0</v>
      </c>
      <c r="DR13" s="78">
        <f t="shared" si="16"/>
        <v>0</v>
      </c>
      <c r="DS13" s="78">
        <f t="shared" si="16"/>
        <v>0</v>
      </c>
      <c r="DT13" s="78">
        <f t="shared" si="16"/>
        <v>0</v>
      </c>
      <c r="DU13" s="78">
        <f t="shared" si="16"/>
        <v>0</v>
      </c>
      <c r="DV13" s="78">
        <f t="shared" si="16"/>
        <v>0</v>
      </c>
      <c r="DW13" s="78">
        <f t="shared" si="16"/>
        <v>0</v>
      </c>
      <c r="DX13" s="78">
        <f t="shared" si="16"/>
        <v>0</v>
      </c>
      <c r="DY13" s="78">
        <f t="shared" si="16"/>
        <v>0</v>
      </c>
      <c r="DZ13" s="79">
        <f t="shared" si="16"/>
        <v>0</v>
      </c>
    </row>
    <row r="14" spans="1:130" s="80" customFormat="1" ht="31.05" customHeight="1" x14ac:dyDescent="0.3">
      <c r="A14" s="70">
        <v>19</v>
      </c>
      <c r="B14" s="71" t="str">
        <f>INDEX(Data!$B$3:$B$24,MATCH('výrobné a prevádzkové n'!A14,Data!$A$3:$A$24,0))</f>
        <v>Tepláreň Košice, a.s. .</v>
      </c>
      <c r="C14" s="71" t="str">
        <f>INDEX(Data!$D$3:$D$24,MATCH('výrobné a prevádzkové n'!A14,Data!$A$3:$A$24,0))</f>
        <v>Rozvoj SCZT - akumulácia tepla</v>
      </c>
      <c r="D14" s="72">
        <f>INDEX(Data!$M$3:$M$24,MATCH('výrobné a prevádzkové n'!A14,Data!$A$3:$A$24,0))</f>
        <v>30</v>
      </c>
      <c r="E14" s="72" t="str">
        <f>INDEX(Data!$J$3:$J$24,MATCH('výrobné a prevádzkové n'!A14,Data!$A$3:$A$24,0))</f>
        <v>2022-2023</v>
      </c>
      <c r="F14" s="73">
        <f>INDEX(Data!$AA$3:$AA$24,MATCH('výrobné a prevádzkové n'!A14,Data!$A$3:$A$24,0))</f>
        <v>0</v>
      </c>
      <c r="G14" s="73">
        <f>INDEX(Data!$AC$3:$AC$24,MATCH('výrobné a prevádzkové n'!A14,Data!$A$3:$A$24,0))</f>
        <v>-1033000</v>
      </c>
      <c r="H14" s="74">
        <f>INDEX(Data!$AD$3:$AD$24,MATCH('výrobné a prevádzkové n'!A14,Data!$A$3:$A$24,0))</f>
        <v>0</v>
      </c>
      <c r="I14" s="73">
        <f t="shared" si="3"/>
        <v>1033000</v>
      </c>
      <c r="J14" s="73">
        <f t="shared" si="14"/>
        <v>1033000</v>
      </c>
      <c r="K14" s="73">
        <f t="shared" si="14"/>
        <v>1033000</v>
      </c>
      <c r="L14" s="73">
        <f t="shared" si="14"/>
        <v>1033000</v>
      </c>
      <c r="M14" s="73">
        <f t="shared" si="14"/>
        <v>1033000</v>
      </c>
      <c r="N14" s="73">
        <f t="shared" si="14"/>
        <v>1033000</v>
      </c>
      <c r="O14" s="73">
        <f t="shared" si="14"/>
        <v>1033000</v>
      </c>
      <c r="P14" s="73">
        <f t="shared" si="14"/>
        <v>1033000</v>
      </c>
      <c r="Q14" s="73">
        <f t="shared" si="14"/>
        <v>1033000</v>
      </c>
      <c r="R14" s="73">
        <f t="shared" si="14"/>
        <v>1033000</v>
      </c>
      <c r="S14" s="73">
        <f t="shared" si="14"/>
        <v>1033000</v>
      </c>
      <c r="T14" s="73">
        <f t="shared" si="14"/>
        <v>1033000</v>
      </c>
      <c r="U14" s="73">
        <f t="shared" si="14"/>
        <v>1033000</v>
      </c>
      <c r="V14" s="73">
        <f t="shared" si="14"/>
        <v>1033000</v>
      </c>
      <c r="W14" s="73">
        <f t="shared" si="14"/>
        <v>1033000</v>
      </c>
      <c r="X14" s="73">
        <f t="shared" si="14"/>
        <v>1033000</v>
      </c>
      <c r="Y14" s="73">
        <f t="shared" si="14"/>
        <v>1033000</v>
      </c>
      <c r="Z14" s="73">
        <f t="shared" si="14"/>
        <v>1033000</v>
      </c>
      <c r="AA14" s="73">
        <f t="shared" si="14"/>
        <v>1033000</v>
      </c>
      <c r="AB14" s="73">
        <f t="shared" si="14"/>
        <v>1033000</v>
      </c>
      <c r="AC14" s="73">
        <f t="shared" si="14"/>
        <v>1033000</v>
      </c>
      <c r="AD14" s="73">
        <f t="shared" si="14"/>
        <v>1033000</v>
      </c>
      <c r="AE14" s="73">
        <f t="shared" si="14"/>
        <v>1033000</v>
      </c>
      <c r="AF14" s="73">
        <f t="shared" si="14"/>
        <v>1033000</v>
      </c>
      <c r="AG14" s="73">
        <f t="shared" si="14"/>
        <v>1033000</v>
      </c>
      <c r="AH14" s="73">
        <f t="shared" si="14"/>
        <v>1033000</v>
      </c>
      <c r="AI14" s="73">
        <f t="shared" si="14"/>
        <v>1033000</v>
      </c>
      <c r="AJ14" s="73">
        <f t="shared" si="14"/>
        <v>1033000</v>
      </c>
      <c r="AK14" s="73">
        <f t="shared" si="14"/>
        <v>1033000</v>
      </c>
      <c r="AL14" s="73">
        <f t="shared" si="14"/>
        <v>1033000</v>
      </c>
      <c r="AM14" s="73">
        <f t="shared" si="4"/>
        <v>1033000</v>
      </c>
      <c r="AN14" s="73">
        <f>SUM($I14:J14)</f>
        <v>2066000</v>
      </c>
      <c r="AO14" s="73">
        <f>SUM($I14:K14)</f>
        <v>3099000</v>
      </c>
      <c r="AP14" s="73">
        <f>SUM($I14:L14)</f>
        <v>4132000</v>
      </c>
      <c r="AQ14" s="73">
        <f>SUM($I14:M14)</f>
        <v>5165000</v>
      </c>
      <c r="AR14" s="73">
        <f>SUM($I14:N14)</f>
        <v>6198000</v>
      </c>
      <c r="AS14" s="73">
        <f>SUM($I14:O14)</f>
        <v>7231000</v>
      </c>
      <c r="AT14" s="73">
        <f>SUM($I14:P14)</f>
        <v>8264000</v>
      </c>
      <c r="AU14" s="73">
        <f>SUM($I14:Q14)</f>
        <v>9297000</v>
      </c>
      <c r="AV14" s="73">
        <f>SUM($I14:R14)</f>
        <v>10330000</v>
      </c>
      <c r="AW14" s="73">
        <f>SUM($I14:S14)</f>
        <v>11363000</v>
      </c>
      <c r="AX14" s="73">
        <f>SUM($I14:T14)</f>
        <v>12396000</v>
      </c>
      <c r="AY14" s="73">
        <f>SUM($I14:U14)</f>
        <v>13429000</v>
      </c>
      <c r="AZ14" s="73">
        <f>SUM($I14:V14)</f>
        <v>14462000</v>
      </c>
      <c r="BA14" s="73">
        <f>SUM($I14:W14)</f>
        <v>15495000</v>
      </c>
      <c r="BB14" s="73">
        <f>SUM($I14:X14)</f>
        <v>16528000</v>
      </c>
      <c r="BC14" s="73">
        <f>SUM($I14:Y14)</f>
        <v>17561000</v>
      </c>
      <c r="BD14" s="73">
        <f>SUM($I14:Z14)</f>
        <v>18594000</v>
      </c>
      <c r="BE14" s="73">
        <f>SUM($I14:AA14)</f>
        <v>19627000</v>
      </c>
      <c r="BF14" s="73">
        <f>SUM($I14:AB14)</f>
        <v>20660000</v>
      </c>
      <c r="BG14" s="73">
        <f>SUM($I14:AC14)</f>
        <v>21693000</v>
      </c>
      <c r="BH14" s="73">
        <f>SUM($I14:AD14)</f>
        <v>22726000</v>
      </c>
      <c r="BI14" s="73">
        <f>SUM($I14:AE14)</f>
        <v>23759000</v>
      </c>
      <c r="BJ14" s="73">
        <f>SUM($I14:AF14)</f>
        <v>24792000</v>
      </c>
      <c r="BK14" s="73">
        <f>SUM($I14:AG14)</f>
        <v>25825000</v>
      </c>
      <c r="BL14" s="73">
        <f>SUM($I14:AH14)</f>
        <v>26858000</v>
      </c>
      <c r="BM14" s="73">
        <f>SUM($I14:AI14)</f>
        <v>27891000</v>
      </c>
      <c r="BN14" s="73">
        <f>SUM($I14:AJ14)</f>
        <v>28924000</v>
      </c>
      <c r="BO14" s="73">
        <f>SUM($I14:AK14)</f>
        <v>29957000</v>
      </c>
      <c r="BP14" s="74">
        <f>SUM($I14:AL14)</f>
        <v>30990000</v>
      </c>
      <c r="BQ14" s="76">
        <f>IF(CW14=0,0,I14/((1+Vychodiská!$C$149)^'výrobné a prevádzkové n'!CW14))</f>
        <v>918333.23850705498</v>
      </c>
      <c r="BR14" s="73">
        <f>IF(CX14=0,0,J14/((1+Vychodiská!$C$149)^'výrobné a prevádzkové n'!CX14))</f>
        <v>883012.72933370667</v>
      </c>
      <c r="BS14" s="73">
        <f>IF(CY14=0,0,K14/((1+Vychodiská!$C$149)^'výrobné a prevádzkové n'!CY14))</f>
        <v>849050.70128241018</v>
      </c>
      <c r="BT14" s="73">
        <f>IF(CZ14=0,0,L14/((1+Vychodiská!$C$149)^'výrobné a prevádzkové n'!CZ14))</f>
        <v>816394.90507924056</v>
      </c>
      <c r="BU14" s="73">
        <f>IF(DA14=0,0,M14/((1+Vychodiská!$C$149)^'výrobné a prevádzkové n'!DA14))</f>
        <v>784995.10103773139</v>
      </c>
      <c r="BV14" s="73">
        <f>IF(DB14=0,0,N14/((1+Vychodiská!$C$149)^'výrobné a prevádzkové n'!DB14))</f>
        <v>754802.98176704929</v>
      </c>
      <c r="BW14" s="73">
        <f>IF(DC14=0,0,O14/((1+Vychodiská!$C$149)^'výrobné a prevádzkové n'!DC14))</f>
        <v>725772.09785293194</v>
      </c>
      <c r="BX14" s="73">
        <f>IF(DD14=0,0,P14/((1+Vychodiská!$C$149)^'výrobné a prevádzkové n'!DD14))</f>
        <v>697857.7863970499</v>
      </c>
      <c r="BY14" s="73">
        <f>IF(DE14=0,0,Q14/((1+Vychodiská!$C$149)^'výrobné a prevádzkové n'!DE14))</f>
        <v>671017.10230485571</v>
      </c>
      <c r="BZ14" s="73">
        <f>IF(DF14=0,0,R14/((1+Vychodiská!$C$149)^'výrobné a prevádzkové n'!DF14))</f>
        <v>645208.75221620733</v>
      </c>
      <c r="CA14" s="73">
        <f>IF(DG14=0,0,S14/((1+Vychodiská!$C$149)^'výrobné a prevádzkové n'!DG14))</f>
        <v>620393.03097712237</v>
      </c>
      <c r="CB14" s="73">
        <f>IF(DH14=0,0,T14/((1+Vychodiská!$C$149)^'výrobné a prevádzkové n'!DH14))</f>
        <v>596531.76055492542</v>
      </c>
      <c r="CC14" s="73">
        <f>IF(DI14=0,0,U14/((1+Vychodiská!$C$149)^'výrobné a prevádzkové n'!DI14))</f>
        <v>573588.23130281293</v>
      </c>
      <c r="CD14" s="73">
        <f>IF(DJ14=0,0,V14/((1+Vychodiská!$C$149)^'výrobné a prevádzkové n'!DJ14))</f>
        <v>551527.14548347378</v>
      </c>
      <c r="CE14" s="73">
        <f>IF(DK14=0,0,W14/((1+Vychodiská!$C$149)^'výrobné a prevádzkové n'!DK14))</f>
        <v>530314.56296487863</v>
      </c>
      <c r="CF14" s="73">
        <f>IF(DL14=0,0,X14/((1+Vychodiská!$C$149)^'výrobné a prevádzkové n'!DL14))</f>
        <v>509917.84900469094</v>
      </c>
      <c r="CG14" s="73">
        <f>IF(DM14=0,0,Y14/((1+Vychodiská!$C$149)^'výrobné a prevádzkové n'!DM14))</f>
        <v>490305.62404297211</v>
      </c>
      <c r="CH14" s="73">
        <f>IF(DN14=0,0,Z14/((1+Vychodiská!$C$149)^'výrobné a prevádzkové n'!DN14))</f>
        <v>471447.7154259347</v>
      </c>
      <c r="CI14" s="73">
        <f>IF(DO14=0,0,AA14/((1+Vychodiská!$C$149)^'výrobné a prevádzkové n'!DO14))</f>
        <v>453315.11098647554</v>
      </c>
      <c r="CJ14" s="73">
        <f>IF(DP14=0,0,AB14/((1+Vychodiská!$C$149)^'výrobné a prevádzkové n'!DP14))</f>
        <v>435879.91441007267</v>
      </c>
      <c r="CK14" s="73">
        <f>IF(DQ14=0,0,AC14/((1+Vychodiská!$C$149)^'výrobné a prevádzkové n'!DQ14))</f>
        <v>419115.30231737759</v>
      </c>
      <c r="CL14" s="73">
        <f>IF(DR14=0,0,AD14/((1+Vychodiská!$C$149)^'výrobné a prevádzkové n'!DR14))</f>
        <v>402995.48299747845</v>
      </c>
      <c r="CM14" s="73">
        <f>IF(DS14=0,0,AE14/((1+Vychodiská!$C$149)^'výrobné a prevádzkové n'!DS14))</f>
        <v>387495.65672834456</v>
      </c>
      <c r="CN14" s="73">
        <f>IF(DT14=0,0,AF14/((1+Vychodiská!$C$149)^'výrobné a prevádzkové n'!DT14))</f>
        <v>372591.97762340831</v>
      </c>
      <c r="CO14" s="73">
        <f>IF(DU14=0,0,AG14/((1+Vychodiská!$C$149)^'výrobné a prevádzkové n'!DU14))</f>
        <v>358261.51694558485</v>
      </c>
      <c r="CP14" s="73">
        <f>IF(DV14=0,0,AH14/((1+Vychodiská!$C$149)^'výrobné a prevádzkové n'!DV14))</f>
        <v>344482.22783229308</v>
      </c>
      <c r="CQ14" s="73">
        <f>IF(DW14=0,0,AI14/((1+Vychodiská!$C$149)^'výrobné a prevádzkové n'!DW14))</f>
        <v>331232.91137720487</v>
      </c>
      <c r="CR14" s="73">
        <f>IF(DX14=0,0,AJ14/((1+Vychodiská!$C$149)^'výrobné a prevádzkové n'!DX14))</f>
        <v>318493.18401654321</v>
      </c>
      <c r="CS14" s="73">
        <f>IF(DY14=0,0,AK14/((1+Vychodiská!$C$149)^'výrobné a prevádzkové n'!DY14))</f>
        <v>306243.44616975304</v>
      </c>
      <c r="CT14" s="74">
        <f>IF(DZ14=0,0,AL14/((1+Vychodiská!$C$149)^'výrobné a prevádzkové n'!DZ14))</f>
        <v>294464.85208630096</v>
      </c>
      <c r="CU14" s="77">
        <f t="shared" si="6"/>
        <v>16515042.899025887</v>
      </c>
      <c r="CV14" s="73"/>
      <c r="CW14" s="78">
        <f t="shared" si="1"/>
        <v>3</v>
      </c>
      <c r="CX14" s="78">
        <f t="shared" ref="CX14:DZ14" si="17">IF(CW14=0,0,IF(CX$2&gt;$D14,0,CW14+1))</f>
        <v>4</v>
      </c>
      <c r="CY14" s="78">
        <f t="shared" si="17"/>
        <v>5</v>
      </c>
      <c r="CZ14" s="78">
        <f t="shared" si="17"/>
        <v>6</v>
      </c>
      <c r="DA14" s="78">
        <f t="shared" si="17"/>
        <v>7</v>
      </c>
      <c r="DB14" s="78">
        <f t="shared" si="17"/>
        <v>8</v>
      </c>
      <c r="DC14" s="78">
        <f t="shared" si="17"/>
        <v>9</v>
      </c>
      <c r="DD14" s="78">
        <f t="shared" si="17"/>
        <v>10</v>
      </c>
      <c r="DE14" s="78">
        <f t="shared" si="17"/>
        <v>11</v>
      </c>
      <c r="DF14" s="78">
        <f t="shared" si="17"/>
        <v>12</v>
      </c>
      <c r="DG14" s="78">
        <f t="shared" si="17"/>
        <v>13</v>
      </c>
      <c r="DH14" s="78">
        <f t="shared" si="17"/>
        <v>14</v>
      </c>
      <c r="DI14" s="78">
        <f t="shared" si="17"/>
        <v>15</v>
      </c>
      <c r="DJ14" s="78">
        <f t="shared" si="17"/>
        <v>16</v>
      </c>
      <c r="DK14" s="78">
        <f t="shared" si="17"/>
        <v>17</v>
      </c>
      <c r="DL14" s="78">
        <f t="shared" si="17"/>
        <v>18</v>
      </c>
      <c r="DM14" s="78">
        <f t="shared" si="17"/>
        <v>19</v>
      </c>
      <c r="DN14" s="78">
        <f t="shared" si="17"/>
        <v>20</v>
      </c>
      <c r="DO14" s="78">
        <f t="shared" si="17"/>
        <v>21</v>
      </c>
      <c r="DP14" s="78">
        <f t="shared" si="17"/>
        <v>22</v>
      </c>
      <c r="DQ14" s="78">
        <f t="shared" si="17"/>
        <v>23</v>
      </c>
      <c r="DR14" s="78">
        <f t="shared" si="17"/>
        <v>24</v>
      </c>
      <c r="DS14" s="78">
        <f t="shared" si="17"/>
        <v>25</v>
      </c>
      <c r="DT14" s="78">
        <f t="shared" si="17"/>
        <v>26</v>
      </c>
      <c r="DU14" s="78">
        <f t="shared" si="17"/>
        <v>27</v>
      </c>
      <c r="DV14" s="78">
        <f t="shared" si="17"/>
        <v>28</v>
      </c>
      <c r="DW14" s="78">
        <f t="shared" si="17"/>
        <v>29</v>
      </c>
      <c r="DX14" s="78">
        <f t="shared" si="17"/>
        <v>30</v>
      </c>
      <c r="DY14" s="78">
        <f t="shared" si="17"/>
        <v>31</v>
      </c>
      <c r="DZ14" s="79">
        <f t="shared" si="17"/>
        <v>32</v>
      </c>
    </row>
    <row r="15" spans="1:130" s="80" customFormat="1" ht="31.05" customHeight="1" x14ac:dyDescent="0.3">
      <c r="A15" s="70">
        <v>20</v>
      </c>
      <c r="B15" s="71" t="str">
        <f>INDEX(Data!$B$3:$B$24,MATCH('výrobné a prevádzkové n'!A15,Data!$A$3:$A$24,0))</f>
        <v>Tepláreň Košice, a.s.</v>
      </c>
      <c r="C15" s="71" t="str">
        <f>INDEX(Data!$D$3:$D$24,MATCH('výrobné a prevádzkové n'!A15,Data!$A$3:$A$24,0))</f>
        <v>Ekologizácia SCZT - inštalácia tepelného čerp.</v>
      </c>
      <c r="D15" s="72">
        <f>INDEX(Data!$M$3:$M$24,MATCH('výrobné a prevádzkové n'!A15,Data!$A$3:$A$24,0))</f>
        <v>30</v>
      </c>
      <c r="E15" s="72" t="str">
        <f>INDEX(Data!$J$3:$J$24,MATCH('výrobné a prevádzkové n'!A15,Data!$A$3:$A$24,0))</f>
        <v>2025-2027</v>
      </c>
      <c r="F15" s="73">
        <f>INDEX(Data!$AA$3:$AA$24,MATCH('výrobné a prevádzkové n'!A15,Data!$A$3:$A$24,0))</f>
        <v>0</v>
      </c>
      <c r="G15" s="73">
        <f>INDEX(Data!$AC$3:$AC$24,MATCH('výrobné a prevádzkové n'!A15,Data!$A$3:$A$24,0))</f>
        <v>-2338000</v>
      </c>
      <c r="H15" s="74">
        <f>INDEX(Data!$AD$3:$AD$24,MATCH('výrobné a prevádzkové n'!A15,Data!$A$3:$A$24,0))</f>
        <v>0</v>
      </c>
      <c r="I15" s="73">
        <f t="shared" si="3"/>
        <v>2338000</v>
      </c>
      <c r="J15" s="73">
        <f t="shared" si="14"/>
        <v>2338000</v>
      </c>
      <c r="K15" s="73">
        <f t="shared" si="14"/>
        <v>2338000</v>
      </c>
      <c r="L15" s="73">
        <f t="shared" si="14"/>
        <v>2338000</v>
      </c>
      <c r="M15" s="73">
        <f t="shared" si="14"/>
        <v>2338000</v>
      </c>
      <c r="N15" s="73">
        <f t="shared" si="14"/>
        <v>2338000</v>
      </c>
      <c r="O15" s="73">
        <f t="shared" si="14"/>
        <v>2338000</v>
      </c>
      <c r="P15" s="73">
        <f t="shared" si="14"/>
        <v>2338000</v>
      </c>
      <c r="Q15" s="73">
        <f t="shared" si="14"/>
        <v>2338000</v>
      </c>
      <c r="R15" s="73">
        <f t="shared" si="14"/>
        <v>2338000</v>
      </c>
      <c r="S15" s="73">
        <f t="shared" si="14"/>
        <v>2338000</v>
      </c>
      <c r="T15" s="73">
        <f t="shared" si="14"/>
        <v>2338000</v>
      </c>
      <c r="U15" s="73">
        <f t="shared" si="14"/>
        <v>2338000</v>
      </c>
      <c r="V15" s="73">
        <f t="shared" si="14"/>
        <v>2338000</v>
      </c>
      <c r="W15" s="73">
        <f t="shared" si="14"/>
        <v>2338000</v>
      </c>
      <c r="X15" s="73">
        <f t="shared" si="14"/>
        <v>2338000</v>
      </c>
      <c r="Y15" s="73">
        <f t="shared" si="14"/>
        <v>2338000</v>
      </c>
      <c r="Z15" s="73">
        <f t="shared" si="14"/>
        <v>2338000</v>
      </c>
      <c r="AA15" s="73">
        <f t="shared" si="14"/>
        <v>2338000</v>
      </c>
      <c r="AB15" s="73">
        <f t="shared" si="14"/>
        <v>2338000</v>
      </c>
      <c r="AC15" s="73">
        <f t="shared" si="14"/>
        <v>2338000</v>
      </c>
      <c r="AD15" s="73">
        <f t="shared" si="14"/>
        <v>2338000</v>
      </c>
      <c r="AE15" s="73">
        <f t="shared" si="14"/>
        <v>2338000</v>
      </c>
      <c r="AF15" s="73">
        <f t="shared" si="14"/>
        <v>2338000</v>
      </c>
      <c r="AG15" s="73">
        <f t="shared" si="14"/>
        <v>2338000</v>
      </c>
      <c r="AH15" s="73">
        <f t="shared" si="14"/>
        <v>2338000</v>
      </c>
      <c r="AI15" s="73">
        <f t="shared" si="14"/>
        <v>2338000</v>
      </c>
      <c r="AJ15" s="73">
        <f t="shared" si="14"/>
        <v>2338000</v>
      </c>
      <c r="AK15" s="73">
        <f t="shared" si="14"/>
        <v>2338000</v>
      </c>
      <c r="AL15" s="73">
        <f t="shared" si="14"/>
        <v>2338000</v>
      </c>
      <c r="AM15" s="73">
        <f t="shared" si="4"/>
        <v>2338000</v>
      </c>
      <c r="AN15" s="73">
        <f>SUM($I15:J15)</f>
        <v>4676000</v>
      </c>
      <c r="AO15" s="73">
        <f>SUM($I15:K15)</f>
        <v>7014000</v>
      </c>
      <c r="AP15" s="73">
        <f>SUM($I15:L15)</f>
        <v>9352000</v>
      </c>
      <c r="AQ15" s="73">
        <f>SUM($I15:M15)</f>
        <v>11690000</v>
      </c>
      <c r="AR15" s="73">
        <f>SUM($I15:N15)</f>
        <v>14028000</v>
      </c>
      <c r="AS15" s="73">
        <f>SUM($I15:O15)</f>
        <v>16366000</v>
      </c>
      <c r="AT15" s="73">
        <f>SUM($I15:P15)</f>
        <v>18704000</v>
      </c>
      <c r="AU15" s="73">
        <f>SUM($I15:Q15)</f>
        <v>21042000</v>
      </c>
      <c r="AV15" s="73">
        <f>SUM($I15:R15)</f>
        <v>23380000</v>
      </c>
      <c r="AW15" s="73">
        <f>SUM($I15:S15)</f>
        <v>25718000</v>
      </c>
      <c r="AX15" s="73">
        <f>SUM($I15:T15)</f>
        <v>28056000</v>
      </c>
      <c r="AY15" s="73">
        <f>SUM($I15:U15)</f>
        <v>30394000</v>
      </c>
      <c r="AZ15" s="73">
        <f>SUM($I15:V15)</f>
        <v>32732000</v>
      </c>
      <c r="BA15" s="73">
        <f>SUM($I15:W15)</f>
        <v>35070000</v>
      </c>
      <c r="BB15" s="73">
        <f>SUM($I15:X15)</f>
        <v>37408000</v>
      </c>
      <c r="BC15" s="73">
        <f>SUM($I15:Y15)</f>
        <v>39746000</v>
      </c>
      <c r="BD15" s="73">
        <f>SUM($I15:Z15)</f>
        <v>42084000</v>
      </c>
      <c r="BE15" s="73">
        <f>SUM($I15:AA15)</f>
        <v>44422000</v>
      </c>
      <c r="BF15" s="73">
        <f>SUM($I15:AB15)</f>
        <v>46760000</v>
      </c>
      <c r="BG15" s="73">
        <f>SUM($I15:AC15)</f>
        <v>49098000</v>
      </c>
      <c r="BH15" s="73">
        <f>SUM($I15:AD15)</f>
        <v>51436000</v>
      </c>
      <c r="BI15" s="73">
        <f>SUM($I15:AE15)</f>
        <v>53774000</v>
      </c>
      <c r="BJ15" s="73">
        <f>SUM($I15:AF15)</f>
        <v>56112000</v>
      </c>
      <c r="BK15" s="73">
        <f>SUM($I15:AG15)</f>
        <v>58450000</v>
      </c>
      <c r="BL15" s="73">
        <f>SUM($I15:AH15)</f>
        <v>60788000</v>
      </c>
      <c r="BM15" s="73">
        <f>SUM($I15:AI15)</f>
        <v>63126000</v>
      </c>
      <c r="BN15" s="73">
        <f>SUM($I15:AJ15)</f>
        <v>65464000</v>
      </c>
      <c r="BO15" s="73">
        <f>SUM($I15:AK15)</f>
        <v>67802000</v>
      </c>
      <c r="BP15" s="74">
        <f>SUM($I15:AL15)</f>
        <v>70140000</v>
      </c>
      <c r="BQ15" s="76">
        <f>IF(CW15=0,0,I15/((1+Vychodiská!$C$149)^'výrobné a prevádzkové n'!CW15))</f>
        <v>1998532.1986274987</v>
      </c>
      <c r="BR15" s="73">
        <f>IF(CX15=0,0,J15/((1+Vychodiská!$C$149)^'výrobné a prevádzkové n'!CX15))</f>
        <v>1921665.5756033638</v>
      </c>
      <c r="BS15" s="73">
        <f>IF(CY15=0,0,K15/((1+Vychodiská!$C$149)^'výrobné a prevádzkové n'!CY15))</f>
        <v>1847755.3611570806</v>
      </c>
      <c r="BT15" s="73">
        <f>IF(CZ15=0,0,L15/((1+Vychodiská!$C$149)^'výrobné a prevádzkové n'!CZ15))</f>
        <v>1776687.847266424</v>
      </c>
      <c r="BU15" s="73">
        <f>IF(DA15=0,0,M15/((1+Vychodiská!$C$149)^'výrobné a prevádzkové n'!DA15))</f>
        <v>1708353.6992946381</v>
      </c>
      <c r="BV15" s="73">
        <f>IF(DB15=0,0,N15/((1+Vychodiská!$C$149)^'výrobné a prevádzkové n'!DB15))</f>
        <v>1642647.7877833056</v>
      </c>
      <c r="BW15" s="73">
        <f>IF(DC15=0,0,O15/((1+Vychodiská!$C$149)^'výrobné a prevádzkové n'!DC15))</f>
        <v>1579469.026714717</v>
      </c>
      <c r="BX15" s="73">
        <f>IF(DD15=0,0,P15/((1+Vychodiská!$C$149)^'výrobné a prevádzkové n'!DD15))</f>
        <v>1518720.2179949202</v>
      </c>
      <c r="BY15" s="73">
        <f>IF(DE15=0,0,Q15/((1+Vychodiská!$C$149)^'výrobné a prevádzkové n'!DE15))</f>
        <v>1460307.9019181924</v>
      </c>
      <c r="BZ15" s="73">
        <f>IF(DF15=0,0,R15/((1+Vychodiská!$C$149)^'výrobné a prevádzkové n'!DF15))</f>
        <v>1404142.2133828772</v>
      </c>
      <c r="CA15" s="73">
        <f>IF(DG15=0,0,S15/((1+Vychodiská!$C$149)^'výrobné a prevádzkové n'!DG15))</f>
        <v>1350136.7436373818</v>
      </c>
      <c r="CB15" s="73">
        <f>IF(DH15=0,0,T15/((1+Vychodiská!$C$149)^'výrobné a prevádzkové n'!DH15))</f>
        <v>1298208.4073436365</v>
      </c>
      <c r="CC15" s="73">
        <f>IF(DI15=0,0,U15/((1+Vychodiská!$C$149)^'výrobné a prevádzkové n'!DI15))</f>
        <v>1248277.3147534963</v>
      </c>
      <c r="CD15" s="73">
        <f>IF(DJ15=0,0,V15/((1+Vychodiská!$C$149)^'výrobné a prevádzkové n'!DJ15))</f>
        <v>1200266.6488014387</v>
      </c>
      <c r="CE15" s="73">
        <f>IF(DK15=0,0,W15/((1+Vychodiská!$C$149)^'výrobné a prevádzkové n'!DK15))</f>
        <v>1154102.5469244602</v>
      </c>
      <c r="CF15" s="73">
        <f>IF(DL15=0,0,X15/((1+Vychodiská!$C$149)^'výrobné a prevádzkové n'!DL15))</f>
        <v>1109713.9874273657</v>
      </c>
      <c r="CG15" s="73">
        <f>IF(DM15=0,0,Y15/((1+Vychodiská!$C$149)^'výrobné a prevádzkové n'!DM15))</f>
        <v>1067032.6802186209</v>
      </c>
      <c r="CH15" s="73">
        <f>IF(DN15=0,0,Z15/((1+Vychodiská!$C$149)^'výrobné a prevádzkové n'!DN15))</f>
        <v>1025992.9617486736</v>
      </c>
      <c r="CI15" s="73">
        <f>IF(DO15=0,0,AA15/((1+Vychodiská!$C$149)^'výrobné a prevádzkové n'!DO15))</f>
        <v>986531.69398910936</v>
      </c>
      <c r="CJ15" s="73">
        <f>IF(DP15=0,0,AB15/((1+Vychodiská!$C$149)^'výrobné a prevádzkové n'!DP15))</f>
        <v>948588.16729722056</v>
      </c>
      <c r="CK15" s="73">
        <f>IF(DQ15=0,0,AC15/((1+Vychodiská!$C$149)^'výrobné a prevádzkové n'!DQ15))</f>
        <v>912104.0070165582</v>
      </c>
      <c r="CL15" s="73">
        <f>IF(DR15=0,0,AD15/((1+Vychodiská!$C$149)^'výrobné a prevádzkové n'!DR15))</f>
        <v>877023.08366976725</v>
      </c>
      <c r="CM15" s="73">
        <f>IF(DS15=0,0,AE15/((1+Vychodiská!$C$149)^'výrobné a prevádzkové n'!DS15))</f>
        <v>843291.42660554557</v>
      </c>
      <c r="CN15" s="73">
        <f>IF(DT15=0,0,AF15/((1+Vychodiská!$C$149)^'výrobné a prevádzkové n'!DT15))</f>
        <v>810857.14096687071</v>
      </c>
      <c r="CO15" s="73">
        <f>IF(DU15=0,0,AG15/((1+Vychodiská!$C$149)^'výrobné a prevádzkové n'!DU15))</f>
        <v>779670.32785276009</v>
      </c>
      <c r="CP15" s="73">
        <f>IF(DV15=0,0,AH15/((1+Vychodiská!$C$149)^'výrobné a prevádzkové n'!DV15))</f>
        <v>749683.00755073084</v>
      </c>
      <c r="CQ15" s="73">
        <f>IF(DW15=0,0,AI15/((1+Vychodiská!$C$149)^'výrobné a prevádzkové n'!DW15))</f>
        <v>720849.04572185664</v>
      </c>
      <c r="CR15" s="73">
        <f>IF(DX15=0,0,AJ15/((1+Vychodiská!$C$149)^'výrobné a prevádzkové n'!DX15))</f>
        <v>693124.08242486219</v>
      </c>
      <c r="CS15" s="73">
        <f>IF(DY15=0,0,AK15/((1+Vychodiská!$C$149)^'výrobné a prevádzkové n'!DY15))</f>
        <v>666465.4638700597</v>
      </c>
      <c r="CT15" s="74">
        <f>IF(DZ15=0,0,AL15/((1+Vychodiská!$C$149)^'výrobné a prevádzkové n'!DZ15))</f>
        <v>640832.17679813434</v>
      </c>
      <c r="CU15" s="77">
        <f t="shared" si="6"/>
        <v>35941032.744361565</v>
      </c>
      <c r="CV15" s="73"/>
      <c r="CW15" s="78">
        <f t="shared" si="1"/>
        <v>4</v>
      </c>
      <c r="CX15" s="78">
        <f t="shared" ref="CX15:DZ15" si="18">IF(CW15=0,0,IF(CX$2&gt;$D15,0,CW15+1))</f>
        <v>5</v>
      </c>
      <c r="CY15" s="78">
        <f t="shared" si="18"/>
        <v>6</v>
      </c>
      <c r="CZ15" s="78">
        <f t="shared" si="18"/>
        <v>7</v>
      </c>
      <c r="DA15" s="78">
        <f t="shared" si="18"/>
        <v>8</v>
      </c>
      <c r="DB15" s="78">
        <f t="shared" si="18"/>
        <v>9</v>
      </c>
      <c r="DC15" s="78">
        <f t="shared" si="18"/>
        <v>10</v>
      </c>
      <c r="DD15" s="78">
        <f t="shared" si="18"/>
        <v>11</v>
      </c>
      <c r="DE15" s="78">
        <f t="shared" si="18"/>
        <v>12</v>
      </c>
      <c r="DF15" s="78">
        <f t="shared" si="18"/>
        <v>13</v>
      </c>
      <c r="DG15" s="78">
        <f t="shared" si="18"/>
        <v>14</v>
      </c>
      <c r="DH15" s="78">
        <f t="shared" si="18"/>
        <v>15</v>
      </c>
      <c r="DI15" s="78">
        <f t="shared" si="18"/>
        <v>16</v>
      </c>
      <c r="DJ15" s="78">
        <f t="shared" si="18"/>
        <v>17</v>
      </c>
      <c r="DK15" s="78">
        <f t="shared" si="18"/>
        <v>18</v>
      </c>
      <c r="DL15" s="78">
        <f t="shared" si="18"/>
        <v>19</v>
      </c>
      <c r="DM15" s="78">
        <f t="shared" si="18"/>
        <v>20</v>
      </c>
      <c r="DN15" s="78">
        <f t="shared" si="18"/>
        <v>21</v>
      </c>
      <c r="DO15" s="78">
        <f t="shared" si="18"/>
        <v>22</v>
      </c>
      <c r="DP15" s="78">
        <f t="shared" si="18"/>
        <v>23</v>
      </c>
      <c r="DQ15" s="78">
        <f t="shared" si="18"/>
        <v>24</v>
      </c>
      <c r="DR15" s="78">
        <f t="shared" si="18"/>
        <v>25</v>
      </c>
      <c r="DS15" s="78">
        <f t="shared" si="18"/>
        <v>26</v>
      </c>
      <c r="DT15" s="78">
        <f t="shared" si="18"/>
        <v>27</v>
      </c>
      <c r="DU15" s="78">
        <f t="shared" si="18"/>
        <v>28</v>
      </c>
      <c r="DV15" s="78">
        <f t="shared" si="18"/>
        <v>29</v>
      </c>
      <c r="DW15" s="78">
        <f t="shared" si="18"/>
        <v>30</v>
      </c>
      <c r="DX15" s="78">
        <f t="shared" si="18"/>
        <v>31</v>
      </c>
      <c r="DY15" s="78">
        <f t="shared" si="18"/>
        <v>32</v>
      </c>
      <c r="DZ15" s="79">
        <f t="shared" si="18"/>
        <v>33</v>
      </c>
    </row>
    <row r="16" spans="1:130" s="80" customFormat="1" ht="31.05" customHeight="1" x14ac:dyDescent="0.3">
      <c r="A16" s="70">
        <v>22</v>
      </c>
      <c r="B16" s="71" t="str">
        <f>INDEX(Data!$B$3:$B$24,MATCH('výrobné a prevádzkové n'!A16,Data!$A$3:$A$24,0))</f>
        <v>Žilinská teplárenská, a.s.</v>
      </c>
      <c r="C16" s="71" t="str">
        <f>INDEX(Data!$D$3:$D$24,MATCH('výrobné a prevádzkové n'!A16,Data!$A$3:$A$24,0))</f>
        <v>Nový zdroj (ZP)</v>
      </c>
      <c r="D16" s="72">
        <f>INDEX(Data!$M$3:$M$24,MATCH('výrobné a prevádzkové n'!A16,Data!$A$3:$A$24,0))</f>
        <v>12</v>
      </c>
      <c r="E16" s="72" t="str">
        <f>INDEX(Data!$J$3:$J$24,MATCH('výrobné a prevádzkové n'!A16,Data!$A$3:$A$24,0))</f>
        <v>2022-2023</v>
      </c>
      <c r="F16" s="73">
        <f>INDEX(Data!$AA$3:$AA$24,MATCH('výrobné a prevádzkové n'!A16,Data!$A$3:$A$24,0))</f>
        <v>657000</v>
      </c>
      <c r="G16" s="73">
        <f>INDEX(Data!$AC$3:$AC$24,MATCH('výrobné a prevádzkové n'!A16,Data!$A$3:$A$24,0))</f>
        <v>-360000</v>
      </c>
      <c r="H16" s="74">
        <f>INDEX(Data!$AD$3:$AD$24,MATCH('výrobné a prevádzkové n'!A16,Data!$A$3:$A$24,0))</f>
        <v>0</v>
      </c>
      <c r="I16" s="73">
        <f t="shared" si="3"/>
        <v>-297000</v>
      </c>
      <c r="J16" s="73">
        <f t="shared" si="14"/>
        <v>-297000</v>
      </c>
      <c r="K16" s="73">
        <f t="shared" si="14"/>
        <v>-297000</v>
      </c>
      <c r="L16" s="73">
        <f t="shared" si="14"/>
        <v>-297000</v>
      </c>
      <c r="M16" s="73">
        <f t="shared" si="14"/>
        <v>-297000</v>
      </c>
      <c r="N16" s="73">
        <f t="shared" si="14"/>
        <v>-297000</v>
      </c>
      <c r="O16" s="73">
        <f t="shared" si="14"/>
        <v>-297000</v>
      </c>
      <c r="P16" s="73">
        <f t="shared" si="14"/>
        <v>-297000</v>
      </c>
      <c r="Q16" s="73">
        <f t="shared" si="14"/>
        <v>-297000</v>
      </c>
      <c r="R16" s="73">
        <f t="shared" si="14"/>
        <v>-297000</v>
      </c>
      <c r="S16" s="73">
        <f t="shared" si="14"/>
        <v>-297000</v>
      </c>
      <c r="T16" s="73">
        <f t="shared" si="14"/>
        <v>-297000</v>
      </c>
      <c r="U16" s="73">
        <f t="shared" si="14"/>
        <v>-297000</v>
      </c>
      <c r="V16" s="73">
        <f t="shared" si="14"/>
        <v>-297000</v>
      </c>
      <c r="W16" s="73">
        <f t="shared" si="14"/>
        <v>-297000</v>
      </c>
      <c r="X16" s="73">
        <f t="shared" si="14"/>
        <v>-297000</v>
      </c>
      <c r="Y16" s="73">
        <f t="shared" si="14"/>
        <v>-297000</v>
      </c>
      <c r="Z16" s="73">
        <f t="shared" si="14"/>
        <v>-297000</v>
      </c>
      <c r="AA16" s="73">
        <f t="shared" si="14"/>
        <v>-297000</v>
      </c>
      <c r="AB16" s="73">
        <f t="shared" si="14"/>
        <v>-297000</v>
      </c>
      <c r="AC16" s="73">
        <f t="shared" si="14"/>
        <v>-297000</v>
      </c>
      <c r="AD16" s="73">
        <f t="shared" si="14"/>
        <v>-297000</v>
      </c>
      <c r="AE16" s="73">
        <f t="shared" si="14"/>
        <v>-297000</v>
      </c>
      <c r="AF16" s="73">
        <f t="shared" si="14"/>
        <v>-297000</v>
      </c>
      <c r="AG16" s="73">
        <f t="shared" si="14"/>
        <v>-297000</v>
      </c>
      <c r="AH16" s="73">
        <f t="shared" si="14"/>
        <v>-297000</v>
      </c>
      <c r="AI16" s="73">
        <f t="shared" si="14"/>
        <v>-297000</v>
      </c>
      <c r="AJ16" s="73">
        <f t="shared" si="14"/>
        <v>-297000</v>
      </c>
      <c r="AK16" s="73">
        <f t="shared" si="14"/>
        <v>-297000</v>
      </c>
      <c r="AL16" s="73">
        <f t="shared" si="14"/>
        <v>-297000</v>
      </c>
      <c r="AM16" s="73">
        <f t="shared" si="4"/>
        <v>-297000</v>
      </c>
      <c r="AN16" s="73">
        <f>SUM($I16:J16)</f>
        <v>-594000</v>
      </c>
      <c r="AO16" s="73">
        <f>SUM($I16:K16)</f>
        <v>-891000</v>
      </c>
      <c r="AP16" s="73">
        <f>SUM($I16:L16)</f>
        <v>-1188000</v>
      </c>
      <c r="AQ16" s="73">
        <f>SUM($I16:M16)</f>
        <v>-1485000</v>
      </c>
      <c r="AR16" s="73">
        <f>SUM($I16:N16)</f>
        <v>-1782000</v>
      </c>
      <c r="AS16" s="73">
        <f>SUM($I16:O16)</f>
        <v>-2079000</v>
      </c>
      <c r="AT16" s="73">
        <f>SUM($I16:P16)</f>
        <v>-2376000</v>
      </c>
      <c r="AU16" s="73">
        <f>SUM($I16:Q16)</f>
        <v>-2673000</v>
      </c>
      <c r="AV16" s="73">
        <f>SUM($I16:R16)</f>
        <v>-2970000</v>
      </c>
      <c r="AW16" s="73">
        <f>SUM($I16:S16)</f>
        <v>-3267000</v>
      </c>
      <c r="AX16" s="73">
        <f>SUM($I16:T16)</f>
        <v>-3564000</v>
      </c>
      <c r="AY16" s="73">
        <f>SUM($I16:U16)</f>
        <v>-3861000</v>
      </c>
      <c r="AZ16" s="73">
        <f>SUM($I16:V16)</f>
        <v>-4158000</v>
      </c>
      <c r="BA16" s="73">
        <f>SUM($I16:W16)</f>
        <v>-4455000</v>
      </c>
      <c r="BB16" s="73">
        <f>SUM($I16:X16)</f>
        <v>-4752000</v>
      </c>
      <c r="BC16" s="73">
        <f>SUM($I16:Y16)</f>
        <v>-5049000</v>
      </c>
      <c r="BD16" s="73">
        <f>SUM($I16:Z16)</f>
        <v>-5346000</v>
      </c>
      <c r="BE16" s="73">
        <f>SUM($I16:AA16)</f>
        <v>-5643000</v>
      </c>
      <c r="BF16" s="73">
        <f>SUM($I16:AB16)</f>
        <v>-5940000</v>
      </c>
      <c r="BG16" s="73">
        <f>SUM($I16:AC16)</f>
        <v>-6237000</v>
      </c>
      <c r="BH16" s="73">
        <f>SUM($I16:AD16)</f>
        <v>-6534000</v>
      </c>
      <c r="BI16" s="73">
        <f>SUM($I16:AE16)</f>
        <v>-6831000</v>
      </c>
      <c r="BJ16" s="73">
        <f>SUM($I16:AF16)</f>
        <v>-7128000</v>
      </c>
      <c r="BK16" s="73">
        <f>SUM($I16:AG16)</f>
        <v>-7425000</v>
      </c>
      <c r="BL16" s="73">
        <f>SUM($I16:AH16)</f>
        <v>-7722000</v>
      </c>
      <c r="BM16" s="73">
        <f>SUM($I16:AI16)</f>
        <v>-8019000</v>
      </c>
      <c r="BN16" s="73">
        <f>SUM($I16:AJ16)</f>
        <v>-8316000</v>
      </c>
      <c r="BO16" s="73">
        <f>SUM($I16:AK16)</f>
        <v>-8613000</v>
      </c>
      <c r="BP16" s="74">
        <f>SUM($I16:AL16)</f>
        <v>-8910000</v>
      </c>
      <c r="BQ16" s="76">
        <f>IF(CW16=0,0,I16/((1+Vychodiská!$C$149)^'výrobné a prevádzkové n'!CW16))</f>
        <v>-264031.91852526169</v>
      </c>
      <c r="BR16" s="73">
        <f>IF(CX16=0,0,J16/((1+Vychodiská!$C$149)^'výrobné a prevádzkové n'!CX16))</f>
        <v>-253876.84473582852</v>
      </c>
      <c r="BS16" s="73">
        <f>IF(CY16=0,0,K16/((1+Vychodiská!$C$149)^'výrobné a prevádzkové n'!CY16))</f>
        <v>-244112.3507075274</v>
      </c>
      <c r="BT16" s="73">
        <f>IF(CZ16=0,0,L16/((1+Vychodiská!$C$149)^'výrobné a prevádzkové n'!CZ16))</f>
        <v>-234723.41414185328</v>
      </c>
      <c r="BU16" s="73">
        <f>IF(DA16=0,0,M16/((1+Vychodiská!$C$149)^'výrobné a prevádzkové n'!DA16))</f>
        <v>-225695.59052101278</v>
      </c>
      <c r="BV16" s="73">
        <f>IF(DB16=0,0,N16/((1+Vychodiská!$C$149)^'výrobné a prevádzkové n'!DB16))</f>
        <v>-217014.99088558918</v>
      </c>
      <c r="BW16" s="73">
        <f>IF(DC16=0,0,O16/((1+Vychodiská!$C$149)^'výrobné a prevádzkové n'!DC16))</f>
        <v>-208668.26046691264</v>
      </c>
      <c r="BX16" s="73">
        <f>IF(DD16=0,0,P16/((1+Vychodiská!$C$149)^'výrobné a prevádzkové n'!DD16))</f>
        <v>-200642.55814126218</v>
      </c>
      <c r="BY16" s="73">
        <f>IF(DE16=0,0,Q16/((1+Vychodiská!$C$149)^'výrobné a prevádzkové n'!DE16))</f>
        <v>-192925.53667429058</v>
      </c>
      <c r="BZ16" s="73">
        <f>IF(DF16=0,0,R16/((1+Vychodiská!$C$149)^'výrobné a prevádzkové n'!DF16))</f>
        <v>-185505.32372527933</v>
      </c>
      <c r="CA16" s="73">
        <f>IF(DG16=0,0,S16/((1+Vychodiská!$C$149)^'výrobné a prevádzkové n'!DG16))</f>
        <v>-178370.50358199936</v>
      </c>
      <c r="CB16" s="73">
        <f>IF(DH16=0,0,T16/((1+Vychodiská!$C$149)^'výrobné a prevádzkové n'!DH16))</f>
        <v>-171510.09959807631</v>
      </c>
      <c r="CC16" s="73">
        <f>IF(DI16=0,0,U16/((1+Vychodiská!$C$149)^'výrobné a prevádzkové n'!DI16))</f>
        <v>0</v>
      </c>
      <c r="CD16" s="73">
        <f>IF(DJ16=0,0,V16/((1+Vychodiská!$C$149)^'výrobné a prevádzkové n'!DJ16))</f>
        <v>0</v>
      </c>
      <c r="CE16" s="73">
        <f>IF(DK16=0,0,W16/((1+Vychodiská!$C$149)^'výrobné a prevádzkové n'!DK16))</f>
        <v>0</v>
      </c>
      <c r="CF16" s="73">
        <f>IF(DL16=0,0,X16/((1+Vychodiská!$C$149)^'výrobné a prevádzkové n'!DL16))</f>
        <v>0</v>
      </c>
      <c r="CG16" s="73">
        <f>IF(DM16=0,0,Y16/((1+Vychodiská!$C$149)^'výrobné a prevádzkové n'!DM16))</f>
        <v>0</v>
      </c>
      <c r="CH16" s="73">
        <f>IF(DN16=0,0,Z16/((1+Vychodiská!$C$149)^'výrobné a prevádzkové n'!DN16))</f>
        <v>0</v>
      </c>
      <c r="CI16" s="73">
        <f>IF(DO16=0,0,AA16/((1+Vychodiská!$C$149)^'výrobné a prevádzkové n'!DO16))</f>
        <v>0</v>
      </c>
      <c r="CJ16" s="73">
        <f>IF(DP16=0,0,AB16/((1+Vychodiská!$C$149)^'výrobné a prevádzkové n'!DP16))</f>
        <v>0</v>
      </c>
      <c r="CK16" s="73">
        <f>IF(DQ16=0,0,AC16/((1+Vychodiská!$C$149)^'výrobné a prevádzkové n'!DQ16))</f>
        <v>0</v>
      </c>
      <c r="CL16" s="73">
        <f>IF(DR16=0,0,AD16/((1+Vychodiská!$C$149)^'výrobné a prevádzkové n'!DR16))</f>
        <v>0</v>
      </c>
      <c r="CM16" s="73">
        <f>IF(DS16=0,0,AE16/((1+Vychodiská!$C$149)^'výrobné a prevádzkové n'!DS16))</f>
        <v>0</v>
      </c>
      <c r="CN16" s="73">
        <f>IF(DT16=0,0,AF16/((1+Vychodiská!$C$149)^'výrobné a prevádzkové n'!DT16))</f>
        <v>0</v>
      </c>
      <c r="CO16" s="73">
        <f>IF(DU16=0,0,AG16/((1+Vychodiská!$C$149)^'výrobné a prevádzkové n'!DU16))</f>
        <v>0</v>
      </c>
      <c r="CP16" s="73">
        <f>IF(DV16=0,0,AH16/((1+Vychodiská!$C$149)^'výrobné a prevádzkové n'!DV16))</f>
        <v>0</v>
      </c>
      <c r="CQ16" s="73">
        <f>IF(DW16=0,0,AI16/((1+Vychodiská!$C$149)^'výrobné a prevádzkové n'!DW16))</f>
        <v>0</v>
      </c>
      <c r="CR16" s="73">
        <f>IF(DX16=0,0,AJ16/((1+Vychodiská!$C$149)^'výrobné a prevádzkové n'!DX16))</f>
        <v>0</v>
      </c>
      <c r="CS16" s="73">
        <f>IF(DY16=0,0,AK16/((1+Vychodiská!$C$149)^'výrobné a prevádzkové n'!DY16))</f>
        <v>0</v>
      </c>
      <c r="CT16" s="74">
        <f>IF(DZ16=0,0,AL16/((1+Vychodiská!$C$149)^'výrobné a prevádzkové n'!DZ16))</f>
        <v>0</v>
      </c>
      <c r="CU16" s="77">
        <f t="shared" si="6"/>
        <v>-2577077.3917048932</v>
      </c>
      <c r="CV16" s="73"/>
      <c r="CW16" s="78">
        <f t="shared" si="1"/>
        <v>3</v>
      </c>
      <c r="CX16" s="78">
        <f t="shared" ref="CX16:DZ16" si="19">IF(CW16=0,0,IF(CX$2&gt;$D16,0,CW16+1))</f>
        <v>4</v>
      </c>
      <c r="CY16" s="78">
        <f t="shared" si="19"/>
        <v>5</v>
      </c>
      <c r="CZ16" s="78">
        <f t="shared" si="19"/>
        <v>6</v>
      </c>
      <c r="DA16" s="78">
        <f t="shared" si="19"/>
        <v>7</v>
      </c>
      <c r="DB16" s="78">
        <f t="shared" si="19"/>
        <v>8</v>
      </c>
      <c r="DC16" s="78">
        <f t="shared" si="19"/>
        <v>9</v>
      </c>
      <c r="DD16" s="78">
        <f t="shared" si="19"/>
        <v>10</v>
      </c>
      <c r="DE16" s="78">
        <f t="shared" si="19"/>
        <v>11</v>
      </c>
      <c r="DF16" s="78">
        <f t="shared" si="19"/>
        <v>12</v>
      </c>
      <c r="DG16" s="78">
        <f t="shared" si="19"/>
        <v>13</v>
      </c>
      <c r="DH16" s="78">
        <f t="shared" si="19"/>
        <v>14</v>
      </c>
      <c r="DI16" s="78">
        <f t="shared" si="19"/>
        <v>0</v>
      </c>
      <c r="DJ16" s="78">
        <f t="shared" si="19"/>
        <v>0</v>
      </c>
      <c r="DK16" s="78">
        <f t="shared" si="19"/>
        <v>0</v>
      </c>
      <c r="DL16" s="78">
        <f t="shared" si="19"/>
        <v>0</v>
      </c>
      <c r="DM16" s="78">
        <f t="shared" si="19"/>
        <v>0</v>
      </c>
      <c r="DN16" s="78">
        <f t="shared" si="19"/>
        <v>0</v>
      </c>
      <c r="DO16" s="78">
        <f t="shared" si="19"/>
        <v>0</v>
      </c>
      <c r="DP16" s="78">
        <f t="shared" si="19"/>
        <v>0</v>
      </c>
      <c r="DQ16" s="78">
        <f t="shared" si="19"/>
        <v>0</v>
      </c>
      <c r="DR16" s="78">
        <f t="shared" si="19"/>
        <v>0</v>
      </c>
      <c r="DS16" s="78">
        <f t="shared" si="19"/>
        <v>0</v>
      </c>
      <c r="DT16" s="78">
        <f t="shared" si="19"/>
        <v>0</v>
      </c>
      <c r="DU16" s="78">
        <f t="shared" si="19"/>
        <v>0</v>
      </c>
      <c r="DV16" s="78">
        <f t="shared" si="19"/>
        <v>0</v>
      </c>
      <c r="DW16" s="78">
        <f t="shared" si="19"/>
        <v>0</v>
      </c>
      <c r="DX16" s="78">
        <f t="shared" si="19"/>
        <v>0</v>
      </c>
      <c r="DY16" s="78">
        <f t="shared" si="19"/>
        <v>0</v>
      </c>
      <c r="DZ16" s="79">
        <f t="shared" si="19"/>
        <v>0</v>
      </c>
    </row>
    <row r="17" spans="1:130" s="80" customFormat="1" ht="31.05" customHeight="1" x14ac:dyDescent="0.3">
      <c r="A17" s="70">
        <v>23</v>
      </c>
      <c r="B17" s="71" t="str">
        <f>INDEX(Data!$B$3:$B$24,MATCH('výrobné a prevádzkové n'!A17,Data!$A$3:$A$24,0))</f>
        <v>Žilinská teplárenská, a.s.</v>
      </c>
      <c r="C17" s="71" t="str">
        <f>INDEX(Data!$D$3:$D$24,MATCH('výrobné a prevádzkové n'!A17,Data!$A$3:$A$24,0))</f>
        <v>Multipalivový kotol  - spaľovanie biomasy a TAP</v>
      </c>
      <c r="D17" s="72">
        <f>INDEX(Data!$M$3:$M$24,MATCH('výrobné a prevádzkové n'!A17,Data!$A$3:$A$24,0))</f>
        <v>20</v>
      </c>
      <c r="E17" s="72" t="str">
        <f>INDEX(Data!$J$3:$J$24,MATCH('výrobné a prevádzkové n'!A17,Data!$A$3:$A$24,0))</f>
        <v>2024-2027</v>
      </c>
      <c r="F17" s="73">
        <f>INDEX(Data!$AA$3:$AA$24,MATCH('výrobné a prevádzkové n'!A17,Data!$A$3:$A$24,0))</f>
        <v>0</v>
      </c>
      <c r="G17" s="73">
        <f>INDEX(Data!$AC$3:$AC$24,MATCH('výrobné a prevádzkové n'!A17,Data!$A$3:$A$24,0))</f>
        <v>-1650000</v>
      </c>
      <c r="H17" s="74">
        <f>INDEX(Data!$AD$3:$AD$24,MATCH('výrobné a prevádzkové n'!A17,Data!$A$3:$A$24,0))</f>
        <v>0</v>
      </c>
      <c r="I17" s="73">
        <f t="shared" si="3"/>
        <v>1650000</v>
      </c>
      <c r="J17" s="73">
        <f t="shared" si="14"/>
        <v>1650000</v>
      </c>
      <c r="K17" s="73">
        <f t="shared" si="14"/>
        <v>1650000</v>
      </c>
      <c r="L17" s="73">
        <f t="shared" si="14"/>
        <v>1650000</v>
      </c>
      <c r="M17" s="73">
        <f t="shared" si="14"/>
        <v>1650000</v>
      </c>
      <c r="N17" s="73">
        <f t="shared" si="14"/>
        <v>1650000</v>
      </c>
      <c r="O17" s="73">
        <f t="shared" si="14"/>
        <v>1650000</v>
      </c>
      <c r="P17" s="73">
        <f t="shared" si="14"/>
        <v>1650000</v>
      </c>
      <c r="Q17" s="73">
        <f t="shared" si="14"/>
        <v>1650000</v>
      </c>
      <c r="R17" s="73">
        <f t="shared" si="14"/>
        <v>1650000</v>
      </c>
      <c r="S17" s="73">
        <f t="shared" si="14"/>
        <v>1650000</v>
      </c>
      <c r="T17" s="73">
        <f t="shared" si="14"/>
        <v>1650000</v>
      </c>
      <c r="U17" s="73">
        <f t="shared" si="14"/>
        <v>1650000</v>
      </c>
      <c r="V17" s="73">
        <f t="shared" si="14"/>
        <v>1650000</v>
      </c>
      <c r="W17" s="73">
        <f t="shared" si="14"/>
        <v>1650000</v>
      </c>
      <c r="X17" s="73">
        <f t="shared" si="14"/>
        <v>1650000</v>
      </c>
      <c r="Y17" s="73">
        <f t="shared" si="14"/>
        <v>1650000</v>
      </c>
      <c r="Z17" s="73">
        <f t="shared" si="14"/>
        <v>1650000</v>
      </c>
      <c r="AA17" s="73">
        <f t="shared" si="14"/>
        <v>1650000</v>
      </c>
      <c r="AB17" s="73">
        <f t="shared" si="14"/>
        <v>1650000</v>
      </c>
      <c r="AC17" s="73">
        <f t="shared" si="14"/>
        <v>1650000</v>
      </c>
      <c r="AD17" s="73">
        <f t="shared" si="14"/>
        <v>1650000</v>
      </c>
      <c r="AE17" s="73">
        <f t="shared" si="14"/>
        <v>1650000</v>
      </c>
      <c r="AF17" s="73">
        <f t="shared" si="14"/>
        <v>1650000</v>
      </c>
      <c r="AG17" s="73">
        <f t="shared" si="14"/>
        <v>1650000</v>
      </c>
      <c r="AH17" s="73">
        <f t="shared" si="14"/>
        <v>1650000</v>
      </c>
      <c r="AI17" s="73">
        <f t="shared" si="14"/>
        <v>1650000</v>
      </c>
      <c r="AJ17" s="73">
        <f t="shared" si="14"/>
        <v>1650000</v>
      </c>
      <c r="AK17" s="73">
        <f t="shared" si="14"/>
        <v>1650000</v>
      </c>
      <c r="AL17" s="73">
        <f t="shared" si="14"/>
        <v>1650000</v>
      </c>
      <c r="AM17" s="73">
        <f t="shared" si="4"/>
        <v>1650000</v>
      </c>
      <c r="AN17" s="73">
        <f>SUM($I17:J17)</f>
        <v>3300000</v>
      </c>
      <c r="AO17" s="73">
        <f>SUM($I17:K17)</f>
        <v>4950000</v>
      </c>
      <c r="AP17" s="73">
        <f>SUM($I17:L17)</f>
        <v>6600000</v>
      </c>
      <c r="AQ17" s="73">
        <f>SUM($I17:M17)</f>
        <v>8250000</v>
      </c>
      <c r="AR17" s="73">
        <f>SUM($I17:N17)</f>
        <v>9900000</v>
      </c>
      <c r="AS17" s="73">
        <f>SUM($I17:O17)</f>
        <v>11550000</v>
      </c>
      <c r="AT17" s="73">
        <f>SUM($I17:P17)</f>
        <v>13200000</v>
      </c>
      <c r="AU17" s="73">
        <f>SUM($I17:Q17)</f>
        <v>14850000</v>
      </c>
      <c r="AV17" s="73">
        <f>SUM($I17:R17)</f>
        <v>16500000</v>
      </c>
      <c r="AW17" s="73">
        <f>SUM($I17:S17)</f>
        <v>18150000</v>
      </c>
      <c r="AX17" s="73">
        <f>SUM($I17:T17)</f>
        <v>19800000</v>
      </c>
      <c r="AY17" s="73">
        <f>SUM($I17:U17)</f>
        <v>21450000</v>
      </c>
      <c r="AZ17" s="73">
        <f>SUM($I17:V17)</f>
        <v>23100000</v>
      </c>
      <c r="BA17" s="73">
        <f>SUM($I17:W17)</f>
        <v>24750000</v>
      </c>
      <c r="BB17" s="73">
        <f>SUM($I17:X17)</f>
        <v>26400000</v>
      </c>
      <c r="BC17" s="73">
        <f>SUM($I17:Y17)</f>
        <v>28050000</v>
      </c>
      <c r="BD17" s="73">
        <f>SUM($I17:Z17)</f>
        <v>29700000</v>
      </c>
      <c r="BE17" s="73">
        <f>SUM($I17:AA17)</f>
        <v>31350000</v>
      </c>
      <c r="BF17" s="73">
        <f>SUM($I17:AB17)</f>
        <v>33000000</v>
      </c>
      <c r="BG17" s="73">
        <f>SUM($I17:AC17)</f>
        <v>34650000</v>
      </c>
      <c r="BH17" s="73">
        <f>SUM($I17:AD17)</f>
        <v>36300000</v>
      </c>
      <c r="BI17" s="73">
        <f>SUM($I17:AE17)</f>
        <v>37950000</v>
      </c>
      <c r="BJ17" s="73">
        <f>SUM($I17:AF17)</f>
        <v>39600000</v>
      </c>
      <c r="BK17" s="73">
        <f>SUM($I17:AG17)</f>
        <v>41250000</v>
      </c>
      <c r="BL17" s="73">
        <f>SUM($I17:AH17)</f>
        <v>42900000</v>
      </c>
      <c r="BM17" s="73">
        <f>SUM($I17:AI17)</f>
        <v>44550000</v>
      </c>
      <c r="BN17" s="73">
        <f>SUM($I17:AJ17)</f>
        <v>46200000</v>
      </c>
      <c r="BO17" s="73">
        <f>SUM($I17:AK17)</f>
        <v>47850000</v>
      </c>
      <c r="BP17" s="74">
        <f>SUM($I17:AL17)</f>
        <v>49500000</v>
      </c>
      <c r="BQ17" s="76">
        <f>IF(CW17=0,0,I17/((1+Vychodiská!$C$149)^'výrobné a prevádzkové n'!CW17))</f>
        <v>1356179.7261529299</v>
      </c>
      <c r="BR17" s="73">
        <f>IF(CX17=0,0,J17/((1+Vychodiská!$C$149)^'výrobné a prevádzkové n'!CX17))</f>
        <v>1304018.9674547403</v>
      </c>
      <c r="BS17" s="73">
        <f>IF(CY17=0,0,K17/((1+Vychodiská!$C$149)^'výrobné a prevádzkové n'!CY17))</f>
        <v>1253864.3917834044</v>
      </c>
      <c r="BT17" s="73">
        <f>IF(CZ17=0,0,L17/((1+Vychodiská!$C$149)^'výrobné a prevádzkové n'!CZ17))</f>
        <v>1205638.8382532732</v>
      </c>
      <c r="BU17" s="73">
        <f>IF(DA17=0,0,M17/((1+Vychodiská!$C$149)^'výrobné a prevádzkové n'!DA17))</f>
        <v>1159268.1137050702</v>
      </c>
      <c r="BV17" s="73">
        <f>IF(DB17=0,0,N17/((1+Vychodiská!$C$149)^'výrobné a prevádzkové n'!DB17))</f>
        <v>1114680.8785625675</v>
      </c>
      <c r="BW17" s="73">
        <f>IF(DC17=0,0,O17/((1+Vychodiská!$C$149)^'výrobné a prevádzkové n'!DC17))</f>
        <v>1071808.537079392</v>
      </c>
      <c r="BX17" s="73">
        <f>IF(DD17=0,0,P17/((1+Vychodiská!$C$149)^'výrobné a prevádzkové n'!DD17))</f>
        <v>1030585.1318071075</v>
      </c>
      <c r="BY17" s="73">
        <f>IF(DE17=0,0,Q17/((1+Vychodiská!$C$149)^'výrobné a prevádzkové n'!DE17))</f>
        <v>990947.24212221871</v>
      </c>
      <c r="BZ17" s="73">
        <f>IF(DF17=0,0,R17/((1+Vychodiská!$C$149)^'výrobné a prevádzkové n'!DF17))</f>
        <v>952833.88665597956</v>
      </c>
      <c r="CA17" s="73">
        <f>IF(DG17=0,0,S17/((1+Vychodiská!$C$149)^'výrobné a prevádzkové n'!DG17))</f>
        <v>916186.4294769034</v>
      </c>
      <c r="CB17" s="73">
        <f>IF(DH17=0,0,T17/((1+Vychodiská!$C$149)^'výrobné a prevádzkové n'!DH17))</f>
        <v>880948.48988163774</v>
      </c>
      <c r="CC17" s="73">
        <f>IF(DI17=0,0,U17/((1+Vychodiská!$C$149)^'výrobné a prevádzkové n'!DI17))</f>
        <v>847065.85565542092</v>
      </c>
      <c r="CD17" s="73">
        <f>IF(DJ17=0,0,V17/((1+Vychodiská!$C$149)^'výrobné a prevádzkové n'!DJ17))</f>
        <v>814486.39966867387</v>
      </c>
      <c r="CE17" s="73">
        <f>IF(DK17=0,0,W17/((1+Vychodiská!$C$149)^'výrobné a prevádzkové n'!DK17))</f>
        <v>783159.99968141713</v>
      </c>
      <c r="CF17" s="73">
        <f>IF(DL17=0,0,X17/((1+Vychodiská!$C$149)^'výrobné a prevádzkové n'!DL17))</f>
        <v>753038.46123213193</v>
      </c>
      <c r="CG17" s="73">
        <f>IF(DM17=0,0,Y17/((1+Vychodiská!$C$149)^'výrobné a prevádzkové n'!DM17))</f>
        <v>724075.44349243434</v>
      </c>
      <c r="CH17" s="73">
        <f>IF(DN17=0,0,Z17/((1+Vychodiská!$C$149)^'výrobné a prevádzkové n'!DN17))</f>
        <v>696226.38797349459</v>
      </c>
      <c r="CI17" s="73">
        <f>IF(DO17=0,0,AA17/((1+Vychodiská!$C$149)^'výrobné a prevádzkové n'!DO17))</f>
        <v>669448.44997451408</v>
      </c>
      <c r="CJ17" s="73">
        <f>IF(DP17=0,0,AB17/((1+Vychodiská!$C$149)^'výrobné a prevádzkové n'!DP17))</f>
        <v>643700.43266780197</v>
      </c>
      <c r="CK17" s="73">
        <f>IF(DQ17=0,0,AC17/((1+Vychodiská!$C$149)^'výrobné a prevádzkové n'!DQ17))</f>
        <v>0</v>
      </c>
      <c r="CL17" s="73">
        <f>IF(DR17=0,0,AD17/((1+Vychodiská!$C$149)^'výrobné a prevádzkové n'!DR17))</f>
        <v>0</v>
      </c>
      <c r="CM17" s="73">
        <f>IF(DS17=0,0,AE17/((1+Vychodiská!$C$149)^'výrobné a prevádzkové n'!DS17))</f>
        <v>0</v>
      </c>
      <c r="CN17" s="73">
        <f>IF(DT17=0,0,AF17/((1+Vychodiská!$C$149)^'výrobné a prevádzkové n'!DT17))</f>
        <v>0</v>
      </c>
      <c r="CO17" s="73">
        <f>IF(DU17=0,0,AG17/((1+Vychodiská!$C$149)^'výrobné a prevádzkové n'!DU17))</f>
        <v>0</v>
      </c>
      <c r="CP17" s="73">
        <f>IF(DV17=0,0,AH17/((1+Vychodiská!$C$149)^'výrobné a prevádzkové n'!DV17))</f>
        <v>0</v>
      </c>
      <c r="CQ17" s="73">
        <f>IF(DW17=0,0,AI17/((1+Vychodiská!$C$149)^'výrobné a prevádzkové n'!DW17))</f>
        <v>0</v>
      </c>
      <c r="CR17" s="73">
        <f>IF(DX17=0,0,AJ17/((1+Vychodiská!$C$149)^'výrobné a prevádzkové n'!DX17))</f>
        <v>0</v>
      </c>
      <c r="CS17" s="73">
        <f>IF(DY17=0,0,AK17/((1+Vychodiská!$C$149)^'výrobné a prevádzkové n'!DY17))</f>
        <v>0</v>
      </c>
      <c r="CT17" s="74">
        <f>IF(DZ17=0,0,AL17/((1+Vychodiská!$C$149)^'výrobné a prevádzkové n'!DZ17))</f>
        <v>0</v>
      </c>
      <c r="CU17" s="77">
        <f t="shared" si="6"/>
        <v>19168162.063281111</v>
      </c>
      <c r="CV17" s="73"/>
      <c r="CW17" s="78">
        <f t="shared" si="1"/>
        <v>5</v>
      </c>
      <c r="CX17" s="78">
        <f t="shared" ref="CX17:DZ17" si="20">IF(CW17=0,0,IF(CX$2&gt;$D17,0,CW17+1))</f>
        <v>6</v>
      </c>
      <c r="CY17" s="78">
        <f t="shared" si="20"/>
        <v>7</v>
      </c>
      <c r="CZ17" s="78">
        <f t="shared" si="20"/>
        <v>8</v>
      </c>
      <c r="DA17" s="78">
        <f t="shared" si="20"/>
        <v>9</v>
      </c>
      <c r="DB17" s="78">
        <f t="shared" si="20"/>
        <v>10</v>
      </c>
      <c r="DC17" s="78">
        <f t="shared" si="20"/>
        <v>11</v>
      </c>
      <c r="DD17" s="78">
        <f t="shared" si="20"/>
        <v>12</v>
      </c>
      <c r="DE17" s="78">
        <f t="shared" si="20"/>
        <v>13</v>
      </c>
      <c r="DF17" s="78">
        <f t="shared" si="20"/>
        <v>14</v>
      </c>
      <c r="DG17" s="78">
        <f t="shared" si="20"/>
        <v>15</v>
      </c>
      <c r="DH17" s="78">
        <f t="shared" si="20"/>
        <v>16</v>
      </c>
      <c r="DI17" s="78">
        <f t="shared" si="20"/>
        <v>17</v>
      </c>
      <c r="DJ17" s="78">
        <f t="shared" si="20"/>
        <v>18</v>
      </c>
      <c r="DK17" s="78">
        <f t="shared" si="20"/>
        <v>19</v>
      </c>
      <c r="DL17" s="78">
        <f t="shared" si="20"/>
        <v>20</v>
      </c>
      <c r="DM17" s="78">
        <f t="shared" si="20"/>
        <v>21</v>
      </c>
      <c r="DN17" s="78">
        <f t="shared" si="20"/>
        <v>22</v>
      </c>
      <c r="DO17" s="78">
        <f t="shared" si="20"/>
        <v>23</v>
      </c>
      <c r="DP17" s="78">
        <f t="shared" si="20"/>
        <v>24</v>
      </c>
      <c r="DQ17" s="78">
        <f t="shared" si="20"/>
        <v>0</v>
      </c>
      <c r="DR17" s="78">
        <f t="shared" si="20"/>
        <v>0</v>
      </c>
      <c r="DS17" s="78">
        <f t="shared" si="20"/>
        <v>0</v>
      </c>
      <c r="DT17" s="78">
        <f t="shared" si="20"/>
        <v>0</v>
      </c>
      <c r="DU17" s="78">
        <f t="shared" si="20"/>
        <v>0</v>
      </c>
      <c r="DV17" s="78">
        <f t="shared" si="20"/>
        <v>0</v>
      </c>
      <c r="DW17" s="78">
        <f t="shared" si="20"/>
        <v>0</v>
      </c>
      <c r="DX17" s="78">
        <f t="shared" si="20"/>
        <v>0</v>
      </c>
      <c r="DY17" s="78">
        <f t="shared" si="20"/>
        <v>0</v>
      </c>
      <c r="DZ17" s="79">
        <f t="shared" si="20"/>
        <v>0</v>
      </c>
    </row>
    <row r="18" spans="1:130" s="80" customFormat="1" ht="31.05" customHeight="1" x14ac:dyDescent="0.3">
      <c r="A18" s="70">
        <v>24</v>
      </c>
      <c r="B18" s="71" t="str">
        <f>INDEX(Data!$B$3:$B$24,MATCH('výrobné a prevádzkové n'!A18,Data!$A$3:$A$24,0))</f>
        <v>Žilinská teplárenská, a.s.</v>
      </c>
      <c r="C18" s="71" t="str">
        <f>INDEX(Data!$D$3:$D$24,MATCH('výrobné a prevádzkové n'!A18,Data!$A$3:$A$24,0))</f>
        <v>Vytesnenie pary III. etapa</v>
      </c>
      <c r="D18" s="72">
        <f>INDEX(Data!$M$3:$M$24,MATCH('výrobné a prevádzkové n'!A18,Data!$A$3:$A$24,0))</f>
        <v>20</v>
      </c>
      <c r="E18" s="72" t="str">
        <f>INDEX(Data!$J$3:$J$24,MATCH('výrobné a prevádzkové n'!A18,Data!$A$3:$A$24,0))</f>
        <v>2022-2025</v>
      </c>
      <c r="F18" s="73">
        <f>INDEX(Data!$AA$3:$AA$24,MATCH('výrobné a prevádzkové n'!A18,Data!$A$3:$A$24,0))</f>
        <v>-40000</v>
      </c>
      <c r="G18" s="73">
        <f>INDEX(Data!$AC$3:$AC$24,MATCH('výrobné a prevádzkové n'!A18,Data!$A$3:$A$24,0))</f>
        <v>-430000</v>
      </c>
      <c r="H18" s="74">
        <f>INDEX(Data!$AD$3:$AD$24,MATCH('výrobné a prevádzkové n'!A18,Data!$A$3:$A$24,0))</f>
        <v>0</v>
      </c>
      <c r="I18" s="73">
        <f t="shared" si="3"/>
        <v>470000</v>
      </c>
      <c r="J18" s="73">
        <f t="shared" si="14"/>
        <v>470000</v>
      </c>
      <c r="K18" s="73">
        <f t="shared" si="14"/>
        <v>470000</v>
      </c>
      <c r="L18" s="73">
        <f t="shared" si="14"/>
        <v>470000</v>
      </c>
      <c r="M18" s="73">
        <f t="shared" si="14"/>
        <v>470000</v>
      </c>
      <c r="N18" s="73">
        <f t="shared" si="14"/>
        <v>470000</v>
      </c>
      <c r="O18" s="73">
        <f t="shared" si="14"/>
        <v>470000</v>
      </c>
      <c r="P18" s="73">
        <f t="shared" si="14"/>
        <v>470000</v>
      </c>
      <c r="Q18" s="73">
        <f t="shared" si="14"/>
        <v>470000</v>
      </c>
      <c r="R18" s="73">
        <f t="shared" si="14"/>
        <v>470000</v>
      </c>
      <c r="S18" s="73">
        <f t="shared" si="14"/>
        <v>470000</v>
      </c>
      <c r="T18" s="73">
        <f t="shared" si="14"/>
        <v>470000</v>
      </c>
      <c r="U18" s="73">
        <f t="shared" si="14"/>
        <v>470000</v>
      </c>
      <c r="V18" s="73">
        <f t="shared" si="14"/>
        <v>470000</v>
      </c>
      <c r="W18" s="73">
        <f t="shared" si="14"/>
        <v>470000</v>
      </c>
      <c r="X18" s="73">
        <f t="shared" si="14"/>
        <v>470000</v>
      </c>
      <c r="Y18" s="73">
        <f t="shared" si="14"/>
        <v>470000</v>
      </c>
      <c r="Z18" s="73">
        <f t="shared" si="14"/>
        <v>470000</v>
      </c>
      <c r="AA18" s="73">
        <f t="shared" si="14"/>
        <v>470000</v>
      </c>
      <c r="AB18" s="73">
        <f t="shared" si="14"/>
        <v>470000</v>
      </c>
      <c r="AC18" s="73">
        <f t="shared" si="14"/>
        <v>470000</v>
      </c>
      <c r="AD18" s="73">
        <f t="shared" si="14"/>
        <v>470000</v>
      </c>
      <c r="AE18" s="73">
        <f t="shared" si="14"/>
        <v>470000</v>
      </c>
      <c r="AF18" s="73">
        <f t="shared" si="14"/>
        <v>470000</v>
      </c>
      <c r="AG18" s="73">
        <f t="shared" si="14"/>
        <v>470000</v>
      </c>
      <c r="AH18" s="73">
        <f t="shared" si="14"/>
        <v>470000</v>
      </c>
      <c r="AI18" s="73">
        <f t="shared" si="14"/>
        <v>470000</v>
      </c>
      <c r="AJ18" s="73">
        <f t="shared" si="14"/>
        <v>470000</v>
      </c>
      <c r="AK18" s="73">
        <f t="shared" si="14"/>
        <v>470000</v>
      </c>
      <c r="AL18" s="73">
        <f t="shared" si="14"/>
        <v>470000</v>
      </c>
      <c r="AM18" s="73">
        <f t="shared" si="4"/>
        <v>470000</v>
      </c>
      <c r="AN18" s="73">
        <f>SUM($I18:J18)</f>
        <v>940000</v>
      </c>
      <c r="AO18" s="73">
        <f>SUM($I18:K18)</f>
        <v>1410000</v>
      </c>
      <c r="AP18" s="73">
        <f>SUM($I18:L18)</f>
        <v>1880000</v>
      </c>
      <c r="AQ18" s="73">
        <f>SUM($I18:M18)</f>
        <v>2350000</v>
      </c>
      <c r="AR18" s="73">
        <f>SUM($I18:N18)</f>
        <v>2820000</v>
      </c>
      <c r="AS18" s="73">
        <f>SUM($I18:O18)</f>
        <v>3290000</v>
      </c>
      <c r="AT18" s="73">
        <f>SUM($I18:P18)</f>
        <v>3760000</v>
      </c>
      <c r="AU18" s="73">
        <f>SUM($I18:Q18)</f>
        <v>4230000</v>
      </c>
      <c r="AV18" s="73">
        <f>SUM($I18:R18)</f>
        <v>4700000</v>
      </c>
      <c r="AW18" s="73">
        <f>SUM($I18:S18)</f>
        <v>5170000</v>
      </c>
      <c r="AX18" s="73">
        <f>SUM($I18:T18)</f>
        <v>5640000</v>
      </c>
      <c r="AY18" s="73">
        <f>SUM($I18:U18)</f>
        <v>6110000</v>
      </c>
      <c r="AZ18" s="73">
        <f>SUM($I18:V18)</f>
        <v>6580000</v>
      </c>
      <c r="BA18" s="73">
        <f>SUM($I18:W18)</f>
        <v>7050000</v>
      </c>
      <c r="BB18" s="73">
        <f>SUM($I18:X18)</f>
        <v>7520000</v>
      </c>
      <c r="BC18" s="73">
        <f>SUM($I18:Y18)</f>
        <v>7990000</v>
      </c>
      <c r="BD18" s="73">
        <f>SUM($I18:Z18)</f>
        <v>8460000</v>
      </c>
      <c r="BE18" s="73">
        <f>SUM($I18:AA18)</f>
        <v>8930000</v>
      </c>
      <c r="BF18" s="73">
        <f>SUM($I18:AB18)</f>
        <v>9400000</v>
      </c>
      <c r="BG18" s="73">
        <f>SUM($I18:AC18)</f>
        <v>9870000</v>
      </c>
      <c r="BH18" s="73">
        <f>SUM($I18:AD18)</f>
        <v>10340000</v>
      </c>
      <c r="BI18" s="73">
        <f>SUM($I18:AE18)</f>
        <v>10810000</v>
      </c>
      <c r="BJ18" s="73">
        <f>SUM($I18:AF18)</f>
        <v>11280000</v>
      </c>
      <c r="BK18" s="73">
        <f>SUM($I18:AG18)</f>
        <v>11750000</v>
      </c>
      <c r="BL18" s="73">
        <f>SUM($I18:AH18)</f>
        <v>12220000</v>
      </c>
      <c r="BM18" s="73">
        <f>SUM($I18:AI18)</f>
        <v>12690000</v>
      </c>
      <c r="BN18" s="73">
        <f>SUM($I18:AJ18)</f>
        <v>13160000</v>
      </c>
      <c r="BO18" s="73">
        <f>SUM($I18:AK18)</f>
        <v>13630000</v>
      </c>
      <c r="BP18" s="74">
        <f>SUM($I18:AL18)</f>
        <v>14100000</v>
      </c>
      <c r="BQ18" s="76">
        <f>IF(CW18=0,0,I18/((1+Vychodiská!$C$149)^'výrobné a prevádzkové n'!CW18))</f>
        <v>386305.74017689523</v>
      </c>
      <c r="BR18" s="73">
        <f>IF(CX18=0,0,J18/((1+Vychodiská!$C$149)^'výrobné a prevádzkové n'!CX18))</f>
        <v>371447.82709316851</v>
      </c>
      <c r="BS18" s="73">
        <f>IF(CY18=0,0,K18/((1+Vychodiská!$C$149)^'výrobné a prevádzkové n'!CY18))</f>
        <v>357161.37220496975</v>
      </c>
      <c r="BT18" s="73">
        <f>IF(CZ18=0,0,L18/((1+Vychodiská!$C$149)^'výrobné a prevádzkové n'!CZ18))</f>
        <v>343424.39635093237</v>
      </c>
      <c r="BU18" s="73">
        <f>IF(DA18=0,0,M18/((1+Vychodiská!$C$149)^'výrobné a prevádzkové n'!DA18))</f>
        <v>330215.76572205033</v>
      </c>
      <c r="BV18" s="73">
        <f>IF(DB18=0,0,N18/((1+Vychodiská!$C$149)^'výrobné a prevádzkové n'!DB18))</f>
        <v>317515.15934812534</v>
      </c>
      <c r="BW18" s="73">
        <f>IF(DC18=0,0,O18/((1+Vychodiská!$C$149)^'výrobné a prevádzkové n'!DC18))</f>
        <v>305303.03783473594</v>
      </c>
      <c r="BX18" s="73">
        <f>IF(DD18=0,0,P18/((1+Vychodiská!$C$149)^'výrobné a prevádzkové n'!DD18))</f>
        <v>293560.61330263061</v>
      </c>
      <c r="BY18" s="73">
        <f>IF(DE18=0,0,Q18/((1+Vychodiská!$C$149)^'výrobné a prevádzkové n'!DE18))</f>
        <v>282269.82048329868</v>
      </c>
      <c r="BZ18" s="73">
        <f>IF(DF18=0,0,R18/((1+Vychodiská!$C$149)^'výrobné a prevádzkové n'!DF18))</f>
        <v>271413.28892624873</v>
      </c>
      <c r="CA18" s="73">
        <f>IF(DG18=0,0,S18/((1+Vychodiská!$C$149)^'výrobné a prevádzkové n'!DG18))</f>
        <v>260974.31627523917</v>
      </c>
      <c r="CB18" s="73">
        <f>IF(DH18=0,0,T18/((1+Vychodiská!$C$149)^'výrobné a prevádzkové n'!DH18))</f>
        <v>250936.84257234531</v>
      </c>
      <c r="CC18" s="73">
        <f>IF(DI18=0,0,U18/((1+Vychodiská!$C$149)^'výrobné a prevádzkové n'!DI18))</f>
        <v>241285.425550332</v>
      </c>
      <c r="CD18" s="73">
        <f>IF(DJ18=0,0,V18/((1+Vychodiská!$C$149)^'výrobné a prevádzkové n'!DJ18))</f>
        <v>232005.21687531922</v>
      </c>
      <c r="CE18" s="73">
        <f>IF(DK18=0,0,W18/((1+Vychodiská!$C$149)^'výrobné a prevádzkové n'!DK18))</f>
        <v>223081.93930319155</v>
      </c>
      <c r="CF18" s="73">
        <f>IF(DL18=0,0,X18/((1+Vychodiská!$C$149)^'výrobné a prevádzkové n'!DL18))</f>
        <v>214501.86471460728</v>
      </c>
      <c r="CG18" s="73">
        <f>IF(DM18=0,0,Y18/((1+Vychodiská!$C$149)^'výrobné a prevádzkové n'!DM18))</f>
        <v>206251.79299481463</v>
      </c>
      <c r="CH18" s="73">
        <f>IF(DN18=0,0,Z18/((1+Vychodiská!$C$149)^'výrobné a prevádzkové n'!DN18))</f>
        <v>198319.03172578331</v>
      </c>
      <c r="CI18" s="73">
        <f>IF(DO18=0,0,AA18/((1+Vychodiská!$C$149)^'výrobné a prevádzkové n'!DO18))</f>
        <v>190691.37665940705</v>
      </c>
      <c r="CJ18" s="73">
        <f>IF(DP18=0,0,AB18/((1+Vychodiská!$C$149)^'výrobné a prevádzkové n'!DP18))</f>
        <v>183357.09294173753</v>
      </c>
      <c r="CK18" s="73">
        <f>IF(DQ18=0,0,AC18/((1+Vychodiská!$C$149)^'výrobné a prevádzkové n'!DQ18))</f>
        <v>0</v>
      </c>
      <c r="CL18" s="73">
        <f>IF(DR18=0,0,AD18/((1+Vychodiská!$C$149)^'výrobné a prevádzkové n'!DR18))</f>
        <v>0</v>
      </c>
      <c r="CM18" s="73">
        <f>IF(DS18=0,0,AE18/((1+Vychodiská!$C$149)^'výrobné a prevádzkové n'!DS18))</f>
        <v>0</v>
      </c>
      <c r="CN18" s="73">
        <f>IF(DT18=0,0,AF18/((1+Vychodiská!$C$149)^'výrobné a prevádzkové n'!DT18))</f>
        <v>0</v>
      </c>
      <c r="CO18" s="73">
        <f>IF(DU18=0,0,AG18/((1+Vychodiská!$C$149)^'výrobné a prevádzkové n'!DU18))</f>
        <v>0</v>
      </c>
      <c r="CP18" s="73">
        <f>IF(DV18=0,0,AH18/((1+Vychodiská!$C$149)^'výrobné a prevádzkové n'!DV18))</f>
        <v>0</v>
      </c>
      <c r="CQ18" s="73">
        <f>IF(DW18=0,0,AI18/((1+Vychodiská!$C$149)^'výrobné a prevádzkové n'!DW18))</f>
        <v>0</v>
      </c>
      <c r="CR18" s="73">
        <f>IF(DX18=0,0,AJ18/((1+Vychodiská!$C$149)^'výrobné a prevádzkové n'!DX18))</f>
        <v>0</v>
      </c>
      <c r="CS18" s="73">
        <f>IF(DY18=0,0,AK18/((1+Vychodiská!$C$149)^'výrobné a prevádzkové n'!DY18))</f>
        <v>0</v>
      </c>
      <c r="CT18" s="74">
        <f>IF(DZ18=0,0,AL18/((1+Vychodiská!$C$149)^'výrobné a prevádzkové n'!DZ18))</f>
        <v>0</v>
      </c>
      <c r="CU18" s="77">
        <f t="shared" si="6"/>
        <v>5460021.9210558329</v>
      </c>
      <c r="CV18" s="73"/>
      <c r="CW18" s="78">
        <f t="shared" si="1"/>
        <v>5</v>
      </c>
      <c r="CX18" s="78">
        <f t="shared" ref="CX18:DZ18" si="21">IF(CW18=0,0,IF(CX$2&gt;$D18,0,CW18+1))</f>
        <v>6</v>
      </c>
      <c r="CY18" s="78">
        <f t="shared" si="21"/>
        <v>7</v>
      </c>
      <c r="CZ18" s="78">
        <f t="shared" si="21"/>
        <v>8</v>
      </c>
      <c r="DA18" s="78">
        <f t="shared" si="21"/>
        <v>9</v>
      </c>
      <c r="DB18" s="78">
        <f t="shared" si="21"/>
        <v>10</v>
      </c>
      <c r="DC18" s="78">
        <f t="shared" si="21"/>
        <v>11</v>
      </c>
      <c r="DD18" s="78">
        <f t="shared" si="21"/>
        <v>12</v>
      </c>
      <c r="DE18" s="78">
        <f t="shared" si="21"/>
        <v>13</v>
      </c>
      <c r="DF18" s="78">
        <f t="shared" si="21"/>
        <v>14</v>
      </c>
      <c r="DG18" s="78">
        <f t="shared" si="21"/>
        <v>15</v>
      </c>
      <c r="DH18" s="78">
        <f t="shared" si="21"/>
        <v>16</v>
      </c>
      <c r="DI18" s="78">
        <f t="shared" si="21"/>
        <v>17</v>
      </c>
      <c r="DJ18" s="78">
        <f t="shared" si="21"/>
        <v>18</v>
      </c>
      <c r="DK18" s="78">
        <f t="shared" si="21"/>
        <v>19</v>
      </c>
      <c r="DL18" s="78">
        <f t="shared" si="21"/>
        <v>20</v>
      </c>
      <c r="DM18" s="78">
        <f t="shared" si="21"/>
        <v>21</v>
      </c>
      <c r="DN18" s="78">
        <f t="shared" si="21"/>
        <v>22</v>
      </c>
      <c r="DO18" s="78">
        <f t="shared" si="21"/>
        <v>23</v>
      </c>
      <c r="DP18" s="78">
        <f t="shared" si="21"/>
        <v>24</v>
      </c>
      <c r="DQ18" s="78">
        <f t="shared" si="21"/>
        <v>0</v>
      </c>
      <c r="DR18" s="78">
        <f t="shared" si="21"/>
        <v>0</v>
      </c>
      <c r="DS18" s="78">
        <f t="shared" si="21"/>
        <v>0</v>
      </c>
      <c r="DT18" s="78">
        <f t="shared" si="21"/>
        <v>0</v>
      </c>
      <c r="DU18" s="78">
        <f t="shared" si="21"/>
        <v>0</v>
      </c>
      <c r="DV18" s="78">
        <f t="shared" si="21"/>
        <v>0</v>
      </c>
      <c r="DW18" s="78">
        <f t="shared" si="21"/>
        <v>0</v>
      </c>
      <c r="DX18" s="78">
        <f t="shared" si="21"/>
        <v>0</v>
      </c>
      <c r="DY18" s="78">
        <f t="shared" si="21"/>
        <v>0</v>
      </c>
      <c r="DZ18" s="79">
        <f t="shared" si="21"/>
        <v>0</v>
      </c>
    </row>
    <row r="19" spans="1:130" s="80" customFormat="1" ht="31.05" customHeight="1" x14ac:dyDescent="0.3">
      <c r="A19" s="70">
        <v>27</v>
      </c>
      <c r="B19" s="71" t="str">
        <f>INDEX(Data!$B$3:$B$24,MATCH('výrobné a prevádzkové n'!A19,Data!$A$3:$A$24,0))</f>
        <v>Martinská teplárenská, a.s.</v>
      </c>
      <c r="C19" s="71" t="str">
        <f>INDEX(Data!$D$3:$D$24,MATCH('výrobné a prevádzkové n'!A19,Data!$A$3:$A$24,0))</f>
        <v>Rekonštrukcia horúcovodov v meste Martin</v>
      </c>
      <c r="D19" s="72">
        <f>INDEX(Data!$M$3:$M$24,MATCH('výrobné a prevádzkové n'!A19,Data!$A$3:$A$24,0))</f>
        <v>30</v>
      </c>
      <c r="E19" s="72" t="str">
        <f>INDEX(Data!$J$3:$J$24,MATCH('výrobné a prevádzkové n'!A19,Data!$A$3:$A$24,0))</f>
        <v>2023-2025</v>
      </c>
      <c r="F19" s="73">
        <f>INDEX(Data!$AA$3:$AA$24,MATCH('výrobné a prevádzkové n'!A19,Data!$A$3:$A$24,0))</f>
        <v>0</v>
      </c>
      <c r="G19" s="73">
        <f>INDEX(Data!$AC$3:$AC$24,MATCH('výrobné a prevádzkové n'!A19,Data!$A$3:$A$24,0))</f>
        <v>-250000</v>
      </c>
      <c r="H19" s="74">
        <f>INDEX(Data!$AD$3:$AD$24,MATCH('výrobné a prevádzkové n'!A19,Data!$A$3:$A$24,0))</f>
        <v>0</v>
      </c>
      <c r="I19" s="73">
        <f t="shared" si="3"/>
        <v>250000</v>
      </c>
      <c r="J19" s="73">
        <f t="shared" si="14"/>
        <v>250000</v>
      </c>
      <c r="K19" s="73">
        <f t="shared" si="14"/>
        <v>250000</v>
      </c>
      <c r="L19" s="73">
        <f t="shared" si="14"/>
        <v>250000</v>
      </c>
      <c r="M19" s="73">
        <f t="shared" si="14"/>
        <v>250000</v>
      </c>
      <c r="N19" s="73">
        <f t="shared" si="14"/>
        <v>250000</v>
      </c>
      <c r="O19" s="73">
        <f t="shared" si="14"/>
        <v>250000</v>
      </c>
      <c r="P19" s="73">
        <f t="shared" si="14"/>
        <v>250000</v>
      </c>
      <c r="Q19" s="73">
        <f t="shared" si="14"/>
        <v>250000</v>
      </c>
      <c r="R19" s="73">
        <f t="shared" si="14"/>
        <v>250000</v>
      </c>
      <c r="S19" s="73">
        <f t="shared" si="14"/>
        <v>250000</v>
      </c>
      <c r="T19" s="73">
        <f t="shared" si="14"/>
        <v>250000</v>
      </c>
      <c r="U19" s="73">
        <f t="shared" si="14"/>
        <v>250000</v>
      </c>
      <c r="V19" s="73">
        <f t="shared" si="14"/>
        <v>250000</v>
      </c>
      <c r="W19" s="73">
        <f t="shared" si="14"/>
        <v>250000</v>
      </c>
      <c r="X19" s="73">
        <f t="shared" si="14"/>
        <v>250000</v>
      </c>
      <c r="Y19" s="73">
        <f t="shared" si="14"/>
        <v>250000</v>
      </c>
      <c r="Z19" s="73">
        <f t="shared" si="14"/>
        <v>250000</v>
      </c>
      <c r="AA19" s="73">
        <f t="shared" si="14"/>
        <v>250000</v>
      </c>
      <c r="AB19" s="73">
        <f t="shared" si="14"/>
        <v>250000</v>
      </c>
      <c r="AC19" s="73">
        <f t="shared" si="14"/>
        <v>250000</v>
      </c>
      <c r="AD19" s="73">
        <f t="shared" si="14"/>
        <v>250000</v>
      </c>
      <c r="AE19" s="73">
        <f t="shared" si="14"/>
        <v>250000</v>
      </c>
      <c r="AF19" s="73">
        <f t="shared" si="14"/>
        <v>250000</v>
      </c>
      <c r="AG19" s="73">
        <f t="shared" si="14"/>
        <v>250000</v>
      </c>
      <c r="AH19" s="73">
        <f t="shared" si="14"/>
        <v>250000</v>
      </c>
      <c r="AI19" s="73">
        <f t="shared" si="14"/>
        <v>250000</v>
      </c>
      <c r="AJ19" s="73">
        <f t="shared" si="14"/>
        <v>250000</v>
      </c>
      <c r="AK19" s="73">
        <f t="shared" si="14"/>
        <v>250000</v>
      </c>
      <c r="AL19" s="73">
        <f t="shared" si="14"/>
        <v>250000</v>
      </c>
      <c r="AM19" s="73">
        <f t="shared" si="4"/>
        <v>250000</v>
      </c>
      <c r="AN19" s="73">
        <f>SUM($I19:J19)</f>
        <v>500000</v>
      </c>
      <c r="AO19" s="73">
        <f>SUM($I19:K19)</f>
        <v>750000</v>
      </c>
      <c r="AP19" s="73">
        <f>SUM($I19:L19)</f>
        <v>1000000</v>
      </c>
      <c r="AQ19" s="73">
        <f>SUM($I19:M19)</f>
        <v>1250000</v>
      </c>
      <c r="AR19" s="73">
        <f>SUM($I19:N19)</f>
        <v>1500000</v>
      </c>
      <c r="AS19" s="73">
        <f>SUM($I19:O19)</f>
        <v>1750000</v>
      </c>
      <c r="AT19" s="73">
        <f>SUM($I19:P19)</f>
        <v>2000000</v>
      </c>
      <c r="AU19" s="73">
        <f>SUM($I19:Q19)</f>
        <v>2250000</v>
      </c>
      <c r="AV19" s="73">
        <f>SUM($I19:R19)</f>
        <v>2500000</v>
      </c>
      <c r="AW19" s="73">
        <f>SUM($I19:S19)</f>
        <v>2750000</v>
      </c>
      <c r="AX19" s="73">
        <f>SUM($I19:T19)</f>
        <v>3000000</v>
      </c>
      <c r="AY19" s="73">
        <f>SUM($I19:U19)</f>
        <v>3250000</v>
      </c>
      <c r="AZ19" s="73">
        <f>SUM($I19:V19)</f>
        <v>3500000</v>
      </c>
      <c r="BA19" s="73">
        <f>SUM($I19:W19)</f>
        <v>3750000</v>
      </c>
      <c r="BB19" s="73">
        <f>SUM($I19:X19)</f>
        <v>4000000</v>
      </c>
      <c r="BC19" s="73">
        <f>SUM($I19:Y19)</f>
        <v>4250000</v>
      </c>
      <c r="BD19" s="73">
        <f>SUM($I19:Z19)</f>
        <v>4500000</v>
      </c>
      <c r="BE19" s="73">
        <f>SUM($I19:AA19)</f>
        <v>4750000</v>
      </c>
      <c r="BF19" s="73">
        <f>SUM($I19:AB19)</f>
        <v>5000000</v>
      </c>
      <c r="BG19" s="73">
        <f>SUM($I19:AC19)</f>
        <v>5250000</v>
      </c>
      <c r="BH19" s="73">
        <f>SUM($I19:AD19)</f>
        <v>5500000</v>
      </c>
      <c r="BI19" s="73">
        <f>SUM($I19:AE19)</f>
        <v>5750000</v>
      </c>
      <c r="BJ19" s="73">
        <f>SUM($I19:AF19)</f>
        <v>6000000</v>
      </c>
      <c r="BK19" s="73">
        <f>SUM($I19:AG19)</f>
        <v>6250000</v>
      </c>
      <c r="BL19" s="73">
        <f>SUM($I19:AH19)</f>
        <v>6500000</v>
      </c>
      <c r="BM19" s="73">
        <f>SUM($I19:AI19)</f>
        <v>6750000</v>
      </c>
      <c r="BN19" s="73">
        <f>SUM($I19:AJ19)</f>
        <v>7000000</v>
      </c>
      <c r="BO19" s="73">
        <f>SUM($I19:AK19)</f>
        <v>7250000</v>
      </c>
      <c r="BP19" s="74">
        <f>SUM($I19:AL19)</f>
        <v>7500000</v>
      </c>
      <c r="BQ19" s="76">
        <f>IF(CW19=0,0,I19/((1+Vychodiská!$C$149)^'výrobné a prevádzkové n'!CW19))</f>
        <v>213701.04775743143</v>
      </c>
      <c r="BR19" s="73">
        <f>IF(CX19=0,0,J19/((1+Vychodiská!$C$149)^'výrobné a prevádzkové n'!CX19))</f>
        <v>205481.77668983789</v>
      </c>
      <c r="BS19" s="73">
        <f>IF(CY19=0,0,K19/((1+Vychodiská!$C$149)^'výrobné a prevádzkové n'!CY19))</f>
        <v>197578.63143253644</v>
      </c>
      <c r="BT19" s="73">
        <f>IF(CZ19=0,0,L19/((1+Vychodiská!$C$149)^'výrobné a prevádzkové n'!CZ19))</f>
        <v>189979.4533005158</v>
      </c>
      <c r="BU19" s="73">
        <f>IF(DA19=0,0,M19/((1+Vychodiská!$C$149)^'výrobné a prevádzkové n'!DA19))</f>
        <v>182672.55125049595</v>
      </c>
      <c r="BV19" s="73">
        <f>IF(DB19=0,0,N19/((1+Vychodiská!$C$149)^'výrobné a prevádzkové n'!DB19))</f>
        <v>175646.68389470762</v>
      </c>
      <c r="BW19" s="73">
        <f>IF(DC19=0,0,O19/((1+Vychodiská!$C$149)^'výrobné a prevádzkové n'!DC19))</f>
        <v>168891.04220644964</v>
      </c>
      <c r="BX19" s="73">
        <f>IF(DD19=0,0,P19/((1+Vychodiská!$C$149)^'výrobné a prevádzkové n'!DD19))</f>
        <v>162395.23289081696</v>
      </c>
      <c r="BY19" s="73">
        <f>IF(DE19=0,0,Q19/((1+Vychodiská!$C$149)^'výrobné a prevádzkové n'!DE19))</f>
        <v>156149.2623950163</v>
      </c>
      <c r="BZ19" s="73">
        <f>IF(DF19=0,0,R19/((1+Vychodiská!$C$149)^'výrobné a prevádzkové n'!DF19))</f>
        <v>150143.5215336695</v>
      </c>
      <c r="CA19" s="73">
        <f>IF(DG19=0,0,S19/((1+Vychodiská!$C$149)^'výrobné a prevádzkové n'!DG19))</f>
        <v>144368.77070545143</v>
      </c>
      <c r="CB19" s="73">
        <f>IF(DH19=0,0,T19/((1+Vychodiská!$C$149)^'výrobné a prevádzkové n'!DH19))</f>
        <v>138816.1256783187</v>
      </c>
      <c r="CC19" s="73">
        <f>IF(DI19=0,0,U19/((1+Vychodiská!$C$149)^'výrobné a prevádzkové n'!DI19))</f>
        <v>133477.04392146028</v>
      </c>
      <c r="CD19" s="73">
        <f>IF(DJ19=0,0,V19/((1+Vychodiská!$C$149)^'výrobné a prevádzkové n'!DJ19))</f>
        <v>128343.31146294255</v>
      </c>
      <c r="CE19" s="73">
        <f>IF(DK19=0,0,W19/((1+Vychodiská!$C$149)^'výrobné a prevádzkové n'!DK19))</f>
        <v>123407.03025282937</v>
      </c>
      <c r="CF19" s="73">
        <f>IF(DL19=0,0,X19/((1+Vychodiská!$C$149)^'výrobné a prevádzkové n'!DL19))</f>
        <v>118660.60601233593</v>
      </c>
      <c r="CG19" s="73">
        <f>IF(DM19=0,0,Y19/((1+Vychodiská!$C$149)^'výrobné a prevádzkové n'!DM19))</f>
        <v>114096.73655032301</v>
      </c>
      <c r="CH19" s="73">
        <f>IF(DN19=0,0,Z19/((1+Vychodiská!$C$149)^'výrobné a prevádzkové n'!DN19))</f>
        <v>109708.40052915672</v>
      </c>
      <c r="CI19" s="73">
        <f>IF(DO19=0,0,AA19/((1+Vychodiská!$C$149)^'výrobné a prevádzkové n'!DO19))</f>
        <v>105488.8466626507</v>
      </c>
      <c r="CJ19" s="73">
        <f>IF(DP19=0,0,AB19/((1+Vychodiská!$C$149)^'výrobné a prevádzkové n'!DP19))</f>
        <v>101431.58332947183</v>
      </c>
      <c r="CK19" s="73">
        <f>IF(DQ19=0,0,AC19/((1+Vychodiská!$C$149)^'výrobné a prevádzkové n'!DQ19))</f>
        <v>97530.3685860306</v>
      </c>
      <c r="CL19" s="73">
        <f>IF(DR19=0,0,AD19/((1+Vychodiská!$C$149)^'výrobné a prevádzkové n'!DR19))</f>
        <v>93779.200563490944</v>
      </c>
      <c r="CM19" s="73">
        <f>IF(DS19=0,0,AE19/((1+Vychodiská!$C$149)^'výrobné a prevádzkové n'!DS19))</f>
        <v>90172.308234125914</v>
      </c>
      <c r="CN19" s="73">
        <f>IF(DT19=0,0,AF19/((1+Vychodiská!$C$149)^'výrobné a prevádzkové n'!DT19))</f>
        <v>86704.142532813377</v>
      </c>
      <c r="CO19" s="73">
        <f>IF(DU19=0,0,AG19/((1+Vychodiská!$C$149)^'výrobné a prevádzkové n'!DU19))</f>
        <v>83369.367820012849</v>
      </c>
      <c r="CP19" s="73">
        <f>IF(DV19=0,0,AH19/((1+Vychodiská!$C$149)^'výrobné a prevádzkové n'!DV19))</f>
        <v>80162.853673089267</v>
      </c>
      <c r="CQ19" s="73">
        <f>IF(DW19=0,0,AI19/((1+Vychodiská!$C$149)^'výrobné a prevádzkové n'!DW19))</f>
        <v>77079.666993355073</v>
      </c>
      <c r="CR19" s="73">
        <f>IF(DX19=0,0,AJ19/((1+Vychodiská!$C$149)^'výrobné a prevádzkové n'!DX19))</f>
        <v>74115.064416687572</v>
      </c>
      <c r="CS19" s="73">
        <f>IF(DY19=0,0,AK19/((1+Vychodiská!$C$149)^'výrobné a prevádzkové n'!DY19))</f>
        <v>71264.485016045743</v>
      </c>
      <c r="CT19" s="74">
        <f>IF(DZ19=0,0,AL19/((1+Vychodiská!$C$149)^'výrobné a prevádzkové n'!DZ19))</f>
        <v>68523.543284659361</v>
      </c>
      <c r="CU19" s="77">
        <f t="shared" si="6"/>
        <v>3843138.6595767285</v>
      </c>
      <c r="CV19" s="73"/>
      <c r="CW19" s="78">
        <f t="shared" si="1"/>
        <v>4</v>
      </c>
      <c r="CX19" s="78">
        <f t="shared" ref="CX19:DZ19" si="22">IF(CW19=0,0,IF(CX$2&gt;$D19,0,CW19+1))</f>
        <v>5</v>
      </c>
      <c r="CY19" s="78">
        <f t="shared" si="22"/>
        <v>6</v>
      </c>
      <c r="CZ19" s="78">
        <f t="shared" si="22"/>
        <v>7</v>
      </c>
      <c r="DA19" s="78">
        <f t="shared" si="22"/>
        <v>8</v>
      </c>
      <c r="DB19" s="78">
        <f t="shared" si="22"/>
        <v>9</v>
      </c>
      <c r="DC19" s="78">
        <f t="shared" si="22"/>
        <v>10</v>
      </c>
      <c r="DD19" s="78">
        <f t="shared" si="22"/>
        <v>11</v>
      </c>
      <c r="DE19" s="78">
        <f t="shared" si="22"/>
        <v>12</v>
      </c>
      <c r="DF19" s="78">
        <f t="shared" si="22"/>
        <v>13</v>
      </c>
      <c r="DG19" s="78">
        <f t="shared" si="22"/>
        <v>14</v>
      </c>
      <c r="DH19" s="78">
        <f t="shared" si="22"/>
        <v>15</v>
      </c>
      <c r="DI19" s="78">
        <f t="shared" si="22"/>
        <v>16</v>
      </c>
      <c r="DJ19" s="78">
        <f t="shared" si="22"/>
        <v>17</v>
      </c>
      <c r="DK19" s="78">
        <f t="shared" si="22"/>
        <v>18</v>
      </c>
      <c r="DL19" s="78">
        <f t="shared" si="22"/>
        <v>19</v>
      </c>
      <c r="DM19" s="78">
        <f t="shared" si="22"/>
        <v>20</v>
      </c>
      <c r="DN19" s="78">
        <f t="shared" si="22"/>
        <v>21</v>
      </c>
      <c r="DO19" s="78">
        <f t="shared" si="22"/>
        <v>22</v>
      </c>
      <c r="DP19" s="78">
        <f t="shared" si="22"/>
        <v>23</v>
      </c>
      <c r="DQ19" s="78">
        <f t="shared" si="22"/>
        <v>24</v>
      </c>
      <c r="DR19" s="78">
        <f t="shared" si="22"/>
        <v>25</v>
      </c>
      <c r="DS19" s="78">
        <f t="shared" si="22"/>
        <v>26</v>
      </c>
      <c r="DT19" s="78">
        <f t="shared" si="22"/>
        <v>27</v>
      </c>
      <c r="DU19" s="78">
        <f t="shared" si="22"/>
        <v>28</v>
      </c>
      <c r="DV19" s="78">
        <f t="shared" si="22"/>
        <v>29</v>
      </c>
      <c r="DW19" s="78">
        <f t="shared" si="22"/>
        <v>30</v>
      </c>
      <c r="DX19" s="78">
        <f t="shared" si="22"/>
        <v>31</v>
      </c>
      <c r="DY19" s="78">
        <f t="shared" si="22"/>
        <v>32</v>
      </c>
      <c r="DZ19" s="79">
        <f t="shared" si="22"/>
        <v>33</v>
      </c>
    </row>
    <row r="20" spans="1:130" s="80" customFormat="1" ht="31.05" customHeight="1" x14ac:dyDescent="0.3">
      <c r="A20" s="70">
        <v>28</v>
      </c>
      <c r="B20" s="71" t="str">
        <f>INDEX(Data!$B$3:$B$24,MATCH('výrobné a prevádzkové n'!A20,Data!$A$3:$A$24,0))</f>
        <v>Zvolenská teplárenská a.s.</v>
      </c>
      <c r="C20" s="71" t="str">
        <f>INDEX(Data!$D$3:$D$24,MATCH('výrobné a prevádzkové n'!A20,Data!$A$3:$A$24,0))</f>
        <v>Rekonštrukcia rozvodov CZT - Sekier</v>
      </c>
      <c r="D20" s="72">
        <f>INDEX(Data!$M$3:$M$24,MATCH('výrobné a prevádzkové n'!A20,Data!$A$3:$A$24,0))</f>
        <v>30</v>
      </c>
      <c r="E20" s="72" t="str">
        <f>INDEX(Data!$J$3:$J$24,MATCH('výrobné a prevádzkové n'!A20,Data!$A$3:$A$24,0))</f>
        <v>2022 - 2024</v>
      </c>
      <c r="F20" s="73">
        <f>INDEX(Data!$AA$3:$AA$24,MATCH('výrobné a prevádzkové n'!A20,Data!$A$3:$A$24,0))</f>
        <v>-15000</v>
      </c>
      <c r="G20" s="73">
        <f>INDEX(Data!$AC$3:$AC$24,MATCH('výrobné a prevádzkové n'!A20,Data!$A$3:$A$24,0))</f>
        <v>-25000</v>
      </c>
      <c r="H20" s="74">
        <f>INDEX(Data!$AD$3:$AD$24,MATCH('výrobné a prevádzkové n'!A20,Data!$A$3:$A$24,0))</f>
        <v>0</v>
      </c>
      <c r="I20" s="73">
        <f t="shared" si="3"/>
        <v>40000</v>
      </c>
      <c r="J20" s="73">
        <f t="shared" si="14"/>
        <v>40000</v>
      </c>
      <c r="K20" s="73">
        <f t="shared" si="14"/>
        <v>40000</v>
      </c>
      <c r="L20" s="73">
        <f t="shared" si="14"/>
        <v>40000</v>
      </c>
      <c r="M20" s="73">
        <f t="shared" si="14"/>
        <v>40000</v>
      </c>
      <c r="N20" s="73">
        <f t="shared" si="14"/>
        <v>40000</v>
      </c>
      <c r="O20" s="73">
        <f t="shared" si="14"/>
        <v>40000</v>
      </c>
      <c r="P20" s="73">
        <f t="shared" si="14"/>
        <v>40000</v>
      </c>
      <c r="Q20" s="73">
        <f t="shared" si="14"/>
        <v>40000</v>
      </c>
      <c r="R20" s="73">
        <f t="shared" si="14"/>
        <v>40000</v>
      </c>
      <c r="S20" s="73">
        <f t="shared" si="14"/>
        <v>40000</v>
      </c>
      <c r="T20" s="73">
        <f t="shared" si="14"/>
        <v>40000</v>
      </c>
      <c r="U20" s="73">
        <f t="shared" si="14"/>
        <v>40000</v>
      </c>
      <c r="V20" s="73">
        <f t="shared" si="14"/>
        <v>40000</v>
      </c>
      <c r="W20" s="73">
        <f t="shared" si="14"/>
        <v>40000</v>
      </c>
      <c r="X20" s="73">
        <f t="shared" si="14"/>
        <v>40000</v>
      </c>
      <c r="Y20" s="73">
        <f t="shared" si="14"/>
        <v>40000</v>
      </c>
      <c r="Z20" s="73">
        <f t="shared" si="14"/>
        <v>40000</v>
      </c>
      <c r="AA20" s="73">
        <f t="shared" si="14"/>
        <v>40000</v>
      </c>
      <c r="AB20" s="73">
        <f t="shared" si="14"/>
        <v>40000</v>
      </c>
      <c r="AC20" s="73">
        <f t="shared" si="14"/>
        <v>40000</v>
      </c>
      <c r="AD20" s="73">
        <f t="shared" si="14"/>
        <v>40000</v>
      </c>
      <c r="AE20" s="73">
        <f t="shared" si="14"/>
        <v>40000</v>
      </c>
      <c r="AF20" s="73">
        <f t="shared" si="14"/>
        <v>40000</v>
      </c>
      <c r="AG20" s="73">
        <f t="shared" si="14"/>
        <v>40000</v>
      </c>
      <c r="AH20" s="73">
        <f t="shared" si="14"/>
        <v>40000</v>
      </c>
      <c r="AI20" s="73">
        <f t="shared" si="14"/>
        <v>40000</v>
      </c>
      <c r="AJ20" s="73">
        <f t="shared" si="14"/>
        <v>40000</v>
      </c>
      <c r="AK20" s="73">
        <f t="shared" si="14"/>
        <v>40000</v>
      </c>
      <c r="AL20" s="73">
        <f t="shared" si="14"/>
        <v>40000</v>
      </c>
      <c r="AM20" s="73">
        <f t="shared" si="4"/>
        <v>40000</v>
      </c>
      <c r="AN20" s="73">
        <f>SUM($I20:J20)</f>
        <v>80000</v>
      </c>
      <c r="AO20" s="73">
        <f>SUM($I20:K20)</f>
        <v>120000</v>
      </c>
      <c r="AP20" s="73">
        <f>SUM($I20:L20)</f>
        <v>160000</v>
      </c>
      <c r="AQ20" s="73">
        <f>SUM($I20:M20)</f>
        <v>200000</v>
      </c>
      <c r="AR20" s="73">
        <f>SUM($I20:N20)</f>
        <v>240000</v>
      </c>
      <c r="AS20" s="73">
        <f>SUM($I20:O20)</f>
        <v>280000</v>
      </c>
      <c r="AT20" s="73">
        <f>SUM($I20:P20)</f>
        <v>320000</v>
      </c>
      <c r="AU20" s="73">
        <f>SUM($I20:Q20)</f>
        <v>360000</v>
      </c>
      <c r="AV20" s="73">
        <f>SUM($I20:R20)</f>
        <v>400000</v>
      </c>
      <c r="AW20" s="73">
        <f>SUM($I20:S20)</f>
        <v>440000</v>
      </c>
      <c r="AX20" s="73">
        <f>SUM($I20:T20)</f>
        <v>480000</v>
      </c>
      <c r="AY20" s="73">
        <f>SUM($I20:U20)</f>
        <v>520000</v>
      </c>
      <c r="AZ20" s="73">
        <f>SUM($I20:V20)</f>
        <v>560000</v>
      </c>
      <c r="BA20" s="73">
        <f>SUM($I20:W20)</f>
        <v>600000</v>
      </c>
      <c r="BB20" s="73">
        <f>SUM($I20:X20)</f>
        <v>640000</v>
      </c>
      <c r="BC20" s="73">
        <f>SUM($I20:Y20)</f>
        <v>680000</v>
      </c>
      <c r="BD20" s="73">
        <f>SUM($I20:Z20)</f>
        <v>720000</v>
      </c>
      <c r="BE20" s="73">
        <f>SUM($I20:AA20)</f>
        <v>760000</v>
      </c>
      <c r="BF20" s="73">
        <f>SUM($I20:AB20)</f>
        <v>800000</v>
      </c>
      <c r="BG20" s="73">
        <f>SUM($I20:AC20)</f>
        <v>840000</v>
      </c>
      <c r="BH20" s="73">
        <f>SUM($I20:AD20)</f>
        <v>880000</v>
      </c>
      <c r="BI20" s="73">
        <f>SUM($I20:AE20)</f>
        <v>920000</v>
      </c>
      <c r="BJ20" s="73">
        <f>SUM($I20:AF20)</f>
        <v>960000</v>
      </c>
      <c r="BK20" s="73">
        <f>SUM($I20:AG20)</f>
        <v>1000000</v>
      </c>
      <c r="BL20" s="73">
        <f>SUM($I20:AH20)</f>
        <v>1040000</v>
      </c>
      <c r="BM20" s="73">
        <f>SUM($I20:AI20)</f>
        <v>1080000</v>
      </c>
      <c r="BN20" s="73">
        <f>SUM($I20:AJ20)</f>
        <v>1120000</v>
      </c>
      <c r="BO20" s="73">
        <f>SUM($I20:AK20)</f>
        <v>1160000</v>
      </c>
      <c r="BP20" s="74">
        <f>SUM($I20:AL20)</f>
        <v>1200000</v>
      </c>
      <c r="BQ20" s="76">
        <f>IF(CW20=0,0,I20/((1+Vychodiská!$C$149)^'výrobné a prevádzkové n'!CW20))</f>
        <v>34192.167641189029</v>
      </c>
      <c r="BR20" s="73">
        <f>IF(CX20=0,0,J20/((1+Vychodiská!$C$149)^'výrobné a prevádzkové n'!CX20))</f>
        <v>32877.084270374064</v>
      </c>
      <c r="BS20" s="73">
        <f>IF(CY20=0,0,K20/((1+Vychodiská!$C$149)^'výrobné a prevádzkové n'!CY20))</f>
        <v>31612.581029205827</v>
      </c>
      <c r="BT20" s="73">
        <f>IF(CZ20=0,0,L20/((1+Vychodiská!$C$149)^'výrobné a prevádzkové n'!CZ20))</f>
        <v>30396.712528082531</v>
      </c>
      <c r="BU20" s="73">
        <f>IF(DA20=0,0,M20/((1+Vychodiská!$C$149)^'výrobné a prevádzkové n'!DA20))</f>
        <v>29227.60820007935</v>
      </c>
      <c r="BV20" s="73">
        <f>IF(DB20=0,0,N20/((1+Vychodiská!$C$149)^'výrobné a prevádzkové n'!DB20))</f>
        <v>28103.469423153219</v>
      </c>
      <c r="BW20" s="73">
        <f>IF(DC20=0,0,O20/((1+Vychodiská!$C$149)^'výrobné a prevádzkové n'!DC20))</f>
        <v>27022.566753031941</v>
      </c>
      <c r="BX20" s="73">
        <f>IF(DD20=0,0,P20/((1+Vychodiská!$C$149)^'výrobné a prevádzkové n'!DD20))</f>
        <v>25983.237262530714</v>
      </c>
      <c r="BY20" s="73">
        <f>IF(DE20=0,0,Q20/((1+Vychodiská!$C$149)^'výrobné a prevádzkové n'!DE20))</f>
        <v>24983.881983202606</v>
      </c>
      <c r="BZ20" s="73">
        <f>IF(DF20=0,0,R20/((1+Vychodiská!$C$149)^'výrobné a prevádzkové n'!DF20))</f>
        <v>24022.963445387119</v>
      </c>
      <c r="CA20" s="73">
        <f>IF(DG20=0,0,S20/((1+Vychodiská!$C$149)^'výrobné a prevádzkové n'!DG20))</f>
        <v>23099.003312872232</v>
      </c>
      <c r="CB20" s="73">
        <f>IF(DH20=0,0,T20/((1+Vychodiská!$C$149)^'výrobné a prevádzkové n'!DH20))</f>
        <v>22210.58010853099</v>
      </c>
      <c r="CC20" s="73">
        <f>IF(DI20=0,0,U20/((1+Vychodiská!$C$149)^'výrobné a prevádzkové n'!DI20))</f>
        <v>21356.327027433643</v>
      </c>
      <c r="CD20" s="73">
        <f>IF(DJ20=0,0,V20/((1+Vychodiská!$C$149)^'výrobné a prevádzkové n'!DJ20))</f>
        <v>20534.929834070808</v>
      </c>
      <c r="CE20" s="73">
        <f>IF(DK20=0,0,W20/((1+Vychodiská!$C$149)^'výrobné a prevádzkové n'!DK20))</f>
        <v>19745.1248404527</v>
      </c>
      <c r="CF20" s="73">
        <f>IF(DL20=0,0,X20/((1+Vychodiská!$C$149)^'výrobné a prevádzkové n'!DL20))</f>
        <v>18985.69696197375</v>
      </c>
      <c r="CG20" s="73">
        <f>IF(DM20=0,0,Y20/((1+Vychodiská!$C$149)^'výrobné a prevádzkové n'!DM20))</f>
        <v>18255.477848051683</v>
      </c>
      <c r="CH20" s="73">
        <f>IF(DN20=0,0,Z20/((1+Vychodiská!$C$149)^'výrobné a prevádzkové n'!DN20))</f>
        <v>17553.344084665074</v>
      </c>
      <c r="CI20" s="73">
        <f>IF(DO20=0,0,AA20/((1+Vychodiská!$C$149)^'výrobné a prevádzkové n'!DO20))</f>
        <v>16878.21546602411</v>
      </c>
      <c r="CJ20" s="73">
        <f>IF(DP20=0,0,AB20/((1+Vychodiská!$C$149)^'výrobné a prevádzkové n'!DP20))</f>
        <v>16229.053332715494</v>
      </c>
      <c r="CK20" s="73">
        <f>IF(DQ20=0,0,AC20/((1+Vychodiská!$C$149)^'výrobné a prevádzkové n'!DQ20))</f>
        <v>15604.858973764896</v>
      </c>
      <c r="CL20" s="73">
        <f>IF(DR20=0,0,AD20/((1+Vychodiská!$C$149)^'výrobné a prevádzkové n'!DR20))</f>
        <v>15004.67209015855</v>
      </c>
      <c r="CM20" s="73">
        <f>IF(DS20=0,0,AE20/((1+Vychodiská!$C$149)^'výrobné a prevádzkové n'!DS20))</f>
        <v>14427.569317460147</v>
      </c>
      <c r="CN20" s="73">
        <f>IF(DT20=0,0,AF20/((1+Vychodiská!$C$149)^'výrobné a prevádzkové n'!DT20))</f>
        <v>13872.66280525014</v>
      </c>
      <c r="CO20" s="73">
        <f>IF(DU20=0,0,AG20/((1+Vychodiská!$C$149)^'výrobné a prevádzkové n'!DU20))</f>
        <v>13339.098851202056</v>
      </c>
      <c r="CP20" s="73">
        <f>IF(DV20=0,0,AH20/((1+Vychodiská!$C$149)^'výrobné a prevádzkové n'!DV20))</f>
        <v>12826.056587694284</v>
      </c>
      <c r="CQ20" s="73">
        <f>IF(DW20=0,0,AI20/((1+Vychodiská!$C$149)^'výrobné a prevádzkové n'!DW20))</f>
        <v>12332.746718936813</v>
      </c>
      <c r="CR20" s="73">
        <f>IF(DX20=0,0,AJ20/((1+Vychodiská!$C$149)^'výrobné a prevádzkové n'!DX20))</f>
        <v>11858.410306670012</v>
      </c>
      <c r="CS20" s="73">
        <f>IF(DY20=0,0,AK20/((1+Vychodiská!$C$149)^'výrobné a prevádzkové n'!DY20))</f>
        <v>11402.317602567318</v>
      </c>
      <c r="CT20" s="74">
        <f>IF(DZ20=0,0,AL20/((1+Vychodiská!$C$149)^'výrobné a prevádzkové n'!DZ20))</f>
        <v>10963.766925545498</v>
      </c>
      <c r="CU20" s="77">
        <f t="shared" si="6"/>
        <v>614902.18553227675</v>
      </c>
      <c r="CV20" s="73"/>
      <c r="CW20" s="78">
        <f t="shared" si="1"/>
        <v>4</v>
      </c>
      <c r="CX20" s="78">
        <f t="shared" ref="CX20:DZ20" si="23">IF(CW20=0,0,IF(CX$2&gt;$D20,0,CW20+1))</f>
        <v>5</v>
      </c>
      <c r="CY20" s="78">
        <f t="shared" si="23"/>
        <v>6</v>
      </c>
      <c r="CZ20" s="78">
        <f t="shared" si="23"/>
        <v>7</v>
      </c>
      <c r="DA20" s="78">
        <f t="shared" si="23"/>
        <v>8</v>
      </c>
      <c r="DB20" s="78">
        <f t="shared" si="23"/>
        <v>9</v>
      </c>
      <c r="DC20" s="78">
        <f t="shared" si="23"/>
        <v>10</v>
      </c>
      <c r="DD20" s="78">
        <f t="shared" si="23"/>
        <v>11</v>
      </c>
      <c r="DE20" s="78">
        <f t="shared" si="23"/>
        <v>12</v>
      </c>
      <c r="DF20" s="78">
        <f t="shared" si="23"/>
        <v>13</v>
      </c>
      <c r="DG20" s="78">
        <f t="shared" si="23"/>
        <v>14</v>
      </c>
      <c r="DH20" s="78">
        <f t="shared" si="23"/>
        <v>15</v>
      </c>
      <c r="DI20" s="78">
        <f t="shared" si="23"/>
        <v>16</v>
      </c>
      <c r="DJ20" s="78">
        <f t="shared" si="23"/>
        <v>17</v>
      </c>
      <c r="DK20" s="78">
        <f t="shared" si="23"/>
        <v>18</v>
      </c>
      <c r="DL20" s="78">
        <f t="shared" si="23"/>
        <v>19</v>
      </c>
      <c r="DM20" s="78">
        <f t="shared" si="23"/>
        <v>20</v>
      </c>
      <c r="DN20" s="78">
        <f t="shared" si="23"/>
        <v>21</v>
      </c>
      <c r="DO20" s="78">
        <f t="shared" si="23"/>
        <v>22</v>
      </c>
      <c r="DP20" s="78">
        <f t="shared" si="23"/>
        <v>23</v>
      </c>
      <c r="DQ20" s="78">
        <f t="shared" si="23"/>
        <v>24</v>
      </c>
      <c r="DR20" s="78">
        <f t="shared" si="23"/>
        <v>25</v>
      </c>
      <c r="DS20" s="78">
        <f t="shared" si="23"/>
        <v>26</v>
      </c>
      <c r="DT20" s="78">
        <f t="shared" si="23"/>
        <v>27</v>
      </c>
      <c r="DU20" s="78">
        <f t="shared" si="23"/>
        <v>28</v>
      </c>
      <c r="DV20" s="78">
        <f t="shared" si="23"/>
        <v>29</v>
      </c>
      <c r="DW20" s="78">
        <f t="shared" si="23"/>
        <v>30</v>
      </c>
      <c r="DX20" s="78">
        <f t="shared" si="23"/>
        <v>31</v>
      </c>
      <c r="DY20" s="78">
        <f t="shared" si="23"/>
        <v>32</v>
      </c>
      <c r="DZ20" s="79">
        <f t="shared" si="23"/>
        <v>33</v>
      </c>
    </row>
    <row r="21" spans="1:130" s="80" customFormat="1" ht="31.05" customHeight="1" x14ac:dyDescent="0.3">
      <c r="A21" s="70">
        <v>29</v>
      </c>
      <c r="B21" s="71" t="str">
        <f>INDEX(Data!$B$3:$B$24,MATCH('výrobné a prevádzkové n'!A21,Data!$A$3:$A$24,0))</f>
        <v>Zvolenská teplárenská a.s.</v>
      </c>
      <c r="C21" s="71" t="str">
        <f>INDEX(Data!$D$3:$D$24,MATCH('výrobné a prevádzkové n'!A21,Data!$A$3:$A$24,0))</f>
        <v>Rekonštrukcia rozvodov CZT - Zlatý Potok</v>
      </c>
      <c r="D21" s="72">
        <f>INDEX(Data!$M$3:$M$24,MATCH('výrobné a prevádzkové n'!A21,Data!$A$3:$A$24,0))</f>
        <v>30</v>
      </c>
      <c r="E21" s="72" t="str">
        <f>INDEX(Data!$J$3:$J$24,MATCH('výrobné a prevádzkové n'!A21,Data!$A$3:$A$24,0))</f>
        <v>2022 - 2024</v>
      </c>
      <c r="F21" s="73">
        <f>INDEX(Data!$AA$3:$AA$24,MATCH('výrobné a prevádzkové n'!A21,Data!$A$3:$A$24,0))</f>
        <v>-20000</v>
      </c>
      <c r="G21" s="73">
        <f>INDEX(Data!$AC$3:$AC$24,MATCH('výrobné a prevádzkové n'!A21,Data!$A$3:$A$24,0))</f>
        <v>-25000</v>
      </c>
      <c r="H21" s="74">
        <f>INDEX(Data!$AD$3:$AD$24,MATCH('výrobné a prevádzkové n'!A21,Data!$A$3:$A$24,0))</f>
        <v>0</v>
      </c>
      <c r="I21" s="73">
        <f t="shared" si="3"/>
        <v>45000</v>
      </c>
      <c r="J21" s="73">
        <f t="shared" si="14"/>
        <v>45000</v>
      </c>
      <c r="K21" s="73">
        <f t="shared" si="14"/>
        <v>45000</v>
      </c>
      <c r="L21" s="73">
        <f t="shared" si="14"/>
        <v>45000</v>
      </c>
      <c r="M21" s="73">
        <f t="shared" ref="J21:AL24" si="24">($F21+$G21-$H21)*-1</f>
        <v>45000</v>
      </c>
      <c r="N21" s="73">
        <f t="shared" si="24"/>
        <v>45000</v>
      </c>
      <c r="O21" s="73">
        <f t="shared" si="24"/>
        <v>45000</v>
      </c>
      <c r="P21" s="73">
        <f t="shared" si="24"/>
        <v>45000</v>
      </c>
      <c r="Q21" s="73">
        <f t="shared" si="24"/>
        <v>45000</v>
      </c>
      <c r="R21" s="73">
        <f t="shared" si="24"/>
        <v>45000</v>
      </c>
      <c r="S21" s="73">
        <f t="shared" si="24"/>
        <v>45000</v>
      </c>
      <c r="T21" s="73">
        <f t="shared" si="24"/>
        <v>45000</v>
      </c>
      <c r="U21" s="73">
        <f t="shared" si="24"/>
        <v>45000</v>
      </c>
      <c r="V21" s="73">
        <f t="shared" si="24"/>
        <v>45000</v>
      </c>
      <c r="W21" s="73">
        <f t="shared" si="24"/>
        <v>45000</v>
      </c>
      <c r="X21" s="73">
        <f t="shared" si="24"/>
        <v>45000</v>
      </c>
      <c r="Y21" s="73">
        <f t="shared" si="24"/>
        <v>45000</v>
      </c>
      <c r="Z21" s="73">
        <f t="shared" si="24"/>
        <v>45000</v>
      </c>
      <c r="AA21" s="73">
        <f t="shared" si="24"/>
        <v>45000</v>
      </c>
      <c r="AB21" s="73">
        <f t="shared" si="24"/>
        <v>45000</v>
      </c>
      <c r="AC21" s="73">
        <f t="shared" si="24"/>
        <v>45000</v>
      </c>
      <c r="AD21" s="73">
        <f t="shared" si="24"/>
        <v>45000</v>
      </c>
      <c r="AE21" s="73">
        <f t="shared" si="24"/>
        <v>45000</v>
      </c>
      <c r="AF21" s="73">
        <f t="shared" si="24"/>
        <v>45000</v>
      </c>
      <c r="AG21" s="73">
        <f t="shared" si="24"/>
        <v>45000</v>
      </c>
      <c r="AH21" s="73">
        <f t="shared" si="24"/>
        <v>45000</v>
      </c>
      <c r="AI21" s="73">
        <f t="shared" si="24"/>
        <v>45000</v>
      </c>
      <c r="AJ21" s="73">
        <f t="shared" si="24"/>
        <v>45000</v>
      </c>
      <c r="AK21" s="73">
        <f t="shared" si="24"/>
        <v>45000</v>
      </c>
      <c r="AL21" s="73">
        <f t="shared" si="24"/>
        <v>45000</v>
      </c>
      <c r="AM21" s="73">
        <f t="shared" si="4"/>
        <v>45000</v>
      </c>
      <c r="AN21" s="73">
        <f>SUM($I21:J21)</f>
        <v>90000</v>
      </c>
      <c r="AO21" s="73">
        <f>SUM($I21:K21)</f>
        <v>135000</v>
      </c>
      <c r="AP21" s="73">
        <f>SUM($I21:L21)</f>
        <v>180000</v>
      </c>
      <c r="AQ21" s="73">
        <f>SUM($I21:M21)</f>
        <v>225000</v>
      </c>
      <c r="AR21" s="73">
        <f>SUM($I21:N21)</f>
        <v>270000</v>
      </c>
      <c r="AS21" s="73">
        <f>SUM($I21:O21)</f>
        <v>315000</v>
      </c>
      <c r="AT21" s="73">
        <f>SUM($I21:P21)</f>
        <v>360000</v>
      </c>
      <c r="AU21" s="73">
        <f>SUM($I21:Q21)</f>
        <v>405000</v>
      </c>
      <c r="AV21" s="73">
        <f>SUM($I21:R21)</f>
        <v>450000</v>
      </c>
      <c r="AW21" s="73">
        <f>SUM($I21:S21)</f>
        <v>495000</v>
      </c>
      <c r="AX21" s="73">
        <f>SUM($I21:T21)</f>
        <v>540000</v>
      </c>
      <c r="AY21" s="73">
        <f>SUM($I21:U21)</f>
        <v>585000</v>
      </c>
      <c r="AZ21" s="73">
        <f>SUM($I21:V21)</f>
        <v>630000</v>
      </c>
      <c r="BA21" s="73">
        <f>SUM($I21:W21)</f>
        <v>675000</v>
      </c>
      <c r="BB21" s="73">
        <f>SUM($I21:X21)</f>
        <v>720000</v>
      </c>
      <c r="BC21" s="73">
        <f>SUM($I21:Y21)</f>
        <v>765000</v>
      </c>
      <c r="BD21" s="73">
        <f>SUM($I21:Z21)</f>
        <v>810000</v>
      </c>
      <c r="BE21" s="73">
        <f>SUM($I21:AA21)</f>
        <v>855000</v>
      </c>
      <c r="BF21" s="73">
        <f>SUM($I21:AB21)</f>
        <v>900000</v>
      </c>
      <c r="BG21" s="73">
        <f>SUM($I21:AC21)</f>
        <v>945000</v>
      </c>
      <c r="BH21" s="73">
        <f>SUM($I21:AD21)</f>
        <v>990000</v>
      </c>
      <c r="BI21" s="73">
        <f>SUM($I21:AE21)</f>
        <v>1035000</v>
      </c>
      <c r="BJ21" s="73">
        <f>SUM($I21:AF21)</f>
        <v>1080000</v>
      </c>
      <c r="BK21" s="73">
        <f>SUM($I21:AG21)</f>
        <v>1125000</v>
      </c>
      <c r="BL21" s="73">
        <f>SUM($I21:AH21)</f>
        <v>1170000</v>
      </c>
      <c r="BM21" s="73">
        <f>SUM($I21:AI21)</f>
        <v>1215000</v>
      </c>
      <c r="BN21" s="73">
        <f>SUM($I21:AJ21)</f>
        <v>1260000</v>
      </c>
      <c r="BO21" s="73">
        <f>SUM($I21:AK21)</f>
        <v>1305000</v>
      </c>
      <c r="BP21" s="74">
        <f>SUM($I21:AL21)</f>
        <v>1350000</v>
      </c>
      <c r="BQ21" s="76">
        <f>IF(CW21=0,0,I21/((1+Vychodiská!$C$149)^'výrobné a prevádzkové n'!CW21))</f>
        <v>38466.188596337655</v>
      </c>
      <c r="BR21" s="73">
        <f>IF(CX21=0,0,J21/((1+Vychodiská!$C$149)^'výrobné a prevádzkové n'!CX21))</f>
        <v>36986.719804170818</v>
      </c>
      <c r="BS21" s="73">
        <f>IF(CY21=0,0,K21/((1+Vychodiská!$C$149)^'výrobné a prevádzkové n'!CY21))</f>
        <v>35564.153657856557</v>
      </c>
      <c r="BT21" s="73">
        <f>IF(CZ21=0,0,L21/((1+Vychodiská!$C$149)^'výrobné a prevádzkové n'!CZ21))</f>
        <v>34196.301594092845</v>
      </c>
      <c r="BU21" s="73">
        <f>IF(DA21=0,0,M21/((1+Vychodiská!$C$149)^'výrobné a prevádzkové n'!DA21))</f>
        <v>32881.059225089273</v>
      </c>
      <c r="BV21" s="73">
        <f>IF(DB21=0,0,N21/((1+Vychodiská!$C$149)^'výrobné a prevádzkové n'!DB21))</f>
        <v>31616.403101047374</v>
      </c>
      <c r="BW21" s="73">
        <f>IF(DC21=0,0,O21/((1+Vychodiská!$C$149)^'výrobné a prevádzkové n'!DC21))</f>
        <v>30400.387597160934</v>
      </c>
      <c r="BX21" s="73">
        <f>IF(DD21=0,0,P21/((1+Vychodiská!$C$149)^'výrobné a prevádzkové n'!DD21))</f>
        <v>29231.141920347054</v>
      </c>
      <c r="BY21" s="73">
        <f>IF(DE21=0,0,Q21/((1+Vychodiská!$C$149)^'výrobné a prevádzkové n'!DE21))</f>
        <v>28106.86723110293</v>
      </c>
      <c r="BZ21" s="73">
        <f>IF(DF21=0,0,R21/((1+Vychodiská!$C$149)^'výrobné a prevádzkové n'!DF21))</f>
        <v>27025.833876060511</v>
      </c>
      <c r="CA21" s="73">
        <f>IF(DG21=0,0,S21/((1+Vychodiská!$C$149)^'výrobné a prevádzkové n'!DG21))</f>
        <v>25986.37872698126</v>
      </c>
      <c r="CB21" s="73">
        <f>IF(DH21=0,0,T21/((1+Vychodiská!$C$149)^'výrobné a prevádzkové n'!DH21))</f>
        <v>24986.902622097365</v>
      </c>
      <c r="CC21" s="73">
        <f>IF(DI21=0,0,U21/((1+Vychodiská!$C$149)^'výrobné a prevádzkové n'!DI21))</f>
        <v>24025.867905862848</v>
      </c>
      <c r="CD21" s="73">
        <f>IF(DJ21=0,0,V21/((1+Vychodiská!$C$149)^'výrobné a prevádzkové n'!DJ21))</f>
        <v>23101.796063329661</v>
      </c>
      <c r="CE21" s="73">
        <f>IF(DK21=0,0,W21/((1+Vychodiská!$C$149)^'výrobné a prevádzkové n'!DK21))</f>
        <v>22213.265445509285</v>
      </c>
      <c r="CF21" s="73">
        <f>IF(DL21=0,0,X21/((1+Vychodiská!$C$149)^'výrobné a prevádzkové n'!DL21))</f>
        <v>21358.909082220467</v>
      </c>
      <c r="CG21" s="73">
        <f>IF(DM21=0,0,Y21/((1+Vychodiská!$C$149)^'výrobné a prevádzkové n'!DM21))</f>
        <v>20537.412579058142</v>
      </c>
      <c r="CH21" s="73">
        <f>IF(DN21=0,0,Z21/((1+Vychodiská!$C$149)^'výrobné a prevádzkové n'!DN21))</f>
        <v>19747.51209524821</v>
      </c>
      <c r="CI21" s="73">
        <f>IF(DO21=0,0,AA21/((1+Vychodiská!$C$149)^'výrobné a prevádzkové n'!DO21))</f>
        <v>18987.992399277126</v>
      </c>
      <c r="CJ21" s="73">
        <f>IF(DP21=0,0,AB21/((1+Vychodiská!$C$149)^'výrobné a prevádzkové n'!DP21))</f>
        <v>18257.684999304929</v>
      </c>
      <c r="CK21" s="73">
        <f>IF(DQ21=0,0,AC21/((1+Vychodiská!$C$149)^'výrobné a prevádzkové n'!DQ21))</f>
        <v>17555.466345485507</v>
      </c>
      <c r="CL21" s="73">
        <f>IF(DR21=0,0,AD21/((1+Vychodiská!$C$149)^'výrobné a prevádzkové n'!DR21))</f>
        <v>16880.256101428371</v>
      </c>
      <c r="CM21" s="73">
        <f>IF(DS21=0,0,AE21/((1+Vychodiská!$C$149)^'výrobné a prevádzkové n'!DS21))</f>
        <v>16231.015482142666</v>
      </c>
      <c r="CN21" s="73">
        <f>IF(DT21=0,0,AF21/((1+Vychodiská!$C$149)^'výrobné a prevádzkové n'!DT21))</f>
        <v>15606.745655906409</v>
      </c>
      <c r="CO21" s="73">
        <f>IF(DU21=0,0,AG21/((1+Vychodiská!$C$149)^'výrobné a prevádzkové n'!DU21))</f>
        <v>15006.486207602313</v>
      </c>
      <c r="CP21" s="73">
        <f>IF(DV21=0,0,AH21/((1+Vychodiská!$C$149)^'výrobné a prevádzkové n'!DV21))</f>
        <v>14429.313661156069</v>
      </c>
      <c r="CQ21" s="73">
        <f>IF(DW21=0,0,AI21/((1+Vychodiská!$C$149)^'výrobné a prevádzkové n'!DW21))</f>
        <v>13874.340058803915</v>
      </c>
      <c r="CR21" s="73">
        <f>IF(DX21=0,0,AJ21/((1+Vychodiská!$C$149)^'výrobné a prevádzkové n'!DX21))</f>
        <v>13340.711595003762</v>
      </c>
      <c r="CS21" s="73">
        <f>IF(DY21=0,0,AK21/((1+Vychodiská!$C$149)^'výrobné a prevádzkové n'!DY21))</f>
        <v>12827.607302888233</v>
      </c>
      <c r="CT21" s="74">
        <f>IF(DZ21=0,0,AL21/((1+Vychodiská!$C$149)^'výrobné a prevádzkové n'!DZ21))</f>
        <v>12334.237791238686</v>
      </c>
      <c r="CU21" s="77">
        <f t="shared" si="6"/>
        <v>691764.95872381132</v>
      </c>
      <c r="CV21" s="73"/>
      <c r="CW21" s="78">
        <f t="shared" si="1"/>
        <v>4</v>
      </c>
      <c r="CX21" s="78">
        <f t="shared" ref="CX21:DZ21" si="25">IF(CW21=0,0,IF(CX$2&gt;$D21,0,CW21+1))</f>
        <v>5</v>
      </c>
      <c r="CY21" s="78">
        <f t="shared" si="25"/>
        <v>6</v>
      </c>
      <c r="CZ21" s="78">
        <f t="shared" si="25"/>
        <v>7</v>
      </c>
      <c r="DA21" s="78">
        <f t="shared" si="25"/>
        <v>8</v>
      </c>
      <c r="DB21" s="78">
        <f t="shared" si="25"/>
        <v>9</v>
      </c>
      <c r="DC21" s="78">
        <f t="shared" si="25"/>
        <v>10</v>
      </c>
      <c r="DD21" s="78">
        <f t="shared" si="25"/>
        <v>11</v>
      </c>
      <c r="DE21" s="78">
        <f t="shared" si="25"/>
        <v>12</v>
      </c>
      <c r="DF21" s="78">
        <f t="shared" si="25"/>
        <v>13</v>
      </c>
      <c r="DG21" s="78">
        <f t="shared" si="25"/>
        <v>14</v>
      </c>
      <c r="DH21" s="78">
        <f t="shared" si="25"/>
        <v>15</v>
      </c>
      <c r="DI21" s="78">
        <f t="shared" si="25"/>
        <v>16</v>
      </c>
      <c r="DJ21" s="78">
        <f t="shared" si="25"/>
        <v>17</v>
      </c>
      <c r="DK21" s="78">
        <f t="shared" si="25"/>
        <v>18</v>
      </c>
      <c r="DL21" s="78">
        <f t="shared" si="25"/>
        <v>19</v>
      </c>
      <c r="DM21" s="78">
        <f t="shared" si="25"/>
        <v>20</v>
      </c>
      <c r="DN21" s="78">
        <f t="shared" si="25"/>
        <v>21</v>
      </c>
      <c r="DO21" s="78">
        <f t="shared" si="25"/>
        <v>22</v>
      </c>
      <c r="DP21" s="78">
        <f t="shared" si="25"/>
        <v>23</v>
      </c>
      <c r="DQ21" s="78">
        <f t="shared" si="25"/>
        <v>24</v>
      </c>
      <c r="DR21" s="78">
        <f t="shared" si="25"/>
        <v>25</v>
      </c>
      <c r="DS21" s="78">
        <f t="shared" si="25"/>
        <v>26</v>
      </c>
      <c r="DT21" s="78">
        <f t="shared" si="25"/>
        <v>27</v>
      </c>
      <c r="DU21" s="78">
        <f t="shared" si="25"/>
        <v>28</v>
      </c>
      <c r="DV21" s="78">
        <f t="shared" si="25"/>
        <v>29</v>
      </c>
      <c r="DW21" s="78">
        <f t="shared" si="25"/>
        <v>30</v>
      </c>
      <c r="DX21" s="78">
        <f t="shared" si="25"/>
        <v>31</v>
      </c>
      <c r="DY21" s="78">
        <f t="shared" si="25"/>
        <v>32</v>
      </c>
      <c r="DZ21" s="79">
        <f t="shared" si="25"/>
        <v>33</v>
      </c>
    </row>
    <row r="22" spans="1:130" s="80" customFormat="1" ht="31.05" customHeight="1" x14ac:dyDescent="0.3">
      <c r="A22" s="70">
        <v>30</v>
      </c>
      <c r="B22" s="71" t="str">
        <f>INDEX(Data!$B$3:$B$24,MATCH('výrobné a prevádzkové n'!A22,Data!$A$3:$A$24,0))</f>
        <v>Zvolenská teplárenská a.s.</v>
      </c>
      <c r="C22" s="71" t="str">
        <f>INDEX(Data!$D$3:$D$24,MATCH('výrobné a prevádzkové n'!A22,Data!$A$3:$A$24,0))</f>
        <v>Turbogenerátor 7,8 MW</v>
      </c>
      <c r="D22" s="72">
        <f>INDEX(Data!$M$3:$M$24,MATCH('výrobné a prevádzkové n'!A22,Data!$A$3:$A$24,0))</f>
        <v>25</v>
      </c>
      <c r="E22" s="72" t="str">
        <f>INDEX(Data!$J$3:$J$24,MATCH('výrobné a prevádzkové n'!A22,Data!$A$3:$A$24,0))</f>
        <v>2022 - 2023</v>
      </c>
      <c r="F22" s="73">
        <f>INDEX(Data!$AA$3:$AA$24,MATCH('výrobné a prevádzkové n'!A22,Data!$A$3:$A$24,0))</f>
        <v>10000</v>
      </c>
      <c r="G22" s="73">
        <f>INDEX(Data!$AC$3:$AC$24,MATCH('výrobné a prevádzkové n'!A22,Data!$A$3:$A$24,0))</f>
        <v>1200000</v>
      </c>
      <c r="H22" s="74">
        <f>INDEX(Data!$AD$3:$AD$24,MATCH('výrobné a prevádzkové n'!A22,Data!$A$3:$A$24,0))</f>
        <v>1339703</v>
      </c>
      <c r="I22" s="73">
        <f t="shared" si="3"/>
        <v>129703</v>
      </c>
      <c r="J22" s="73">
        <f t="shared" si="24"/>
        <v>129703</v>
      </c>
      <c r="K22" s="73">
        <f t="shared" si="24"/>
        <v>129703</v>
      </c>
      <c r="L22" s="73">
        <f t="shared" si="24"/>
        <v>129703</v>
      </c>
      <c r="M22" s="73">
        <f t="shared" si="24"/>
        <v>129703</v>
      </c>
      <c r="N22" s="73">
        <f t="shared" si="24"/>
        <v>129703</v>
      </c>
      <c r="O22" s="73">
        <f t="shared" si="24"/>
        <v>129703</v>
      </c>
      <c r="P22" s="73">
        <f t="shared" si="24"/>
        <v>129703</v>
      </c>
      <c r="Q22" s="73">
        <f t="shared" si="24"/>
        <v>129703</v>
      </c>
      <c r="R22" s="73">
        <f t="shared" si="24"/>
        <v>129703</v>
      </c>
      <c r="S22" s="73">
        <f t="shared" si="24"/>
        <v>129703</v>
      </c>
      <c r="T22" s="73">
        <f t="shared" si="24"/>
        <v>129703</v>
      </c>
      <c r="U22" s="73">
        <f t="shared" si="24"/>
        <v>129703</v>
      </c>
      <c r="V22" s="73">
        <f t="shared" si="24"/>
        <v>129703</v>
      </c>
      <c r="W22" s="73">
        <f t="shared" si="24"/>
        <v>129703</v>
      </c>
      <c r="X22" s="73">
        <f t="shared" si="24"/>
        <v>129703</v>
      </c>
      <c r="Y22" s="73">
        <f t="shared" si="24"/>
        <v>129703</v>
      </c>
      <c r="Z22" s="73">
        <f t="shared" si="24"/>
        <v>129703</v>
      </c>
      <c r="AA22" s="73">
        <f t="shared" si="24"/>
        <v>129703</v>
      </c>
      <c r="AB22" s="73">
        <f t="shared" si="24"/>
        <v>129703</v>
      </c>
      <c r="AC22" s="73">
        <f t="shared" si="24"/>
        <v>129703</v>
      </c>
      <c r="AD22" s="73">
        <f t="shared" si="24"/>
        <v>129703</v>
      </c>
      <c r="AE22" s="73">
        <f t="shared" si="24"/>
        <v>129703</v>
      </c>
      <c r="AF22" s="73">
        <f t="shared" si="24"/>
        <v>129703</v>
      </c>
      <c r="AG22" s="73">
        <f t="shared" si="24"/>
        <v>129703</v>
      </c>
      <c r="AH22" s="73">
        <f t="shared" si="24"/>
        <v>129703</v>
      </c>
      <c r="AI22" s="73">
        <f t="shared" si="24"/>
        <v>129703</v>
      </c>
      <c r="AJ22" s="73">
        <f t="shared" si="24"/>
        <v>129703</v>
      </c>
      <c r="AK22" s="73">
        <f t="shared" si="24"/>
        <v>129703</v>
      </c>
      <c r="AL22" s="73">
        <f t="shared" si="24"/>
        <v>129703</v>
      </c>
      <c r="AM22" s="73">
        <f t="shared" si="4"/>
        <v>129703</v>
      </c>
      <c r="AN22" s="73">
        <f>SUM($I22:J22)</f>
        <v>259406</v>
      </c>
      <c r="AO22" s="73">
        <f>SUM($I22:K22)</f>
        <v>389109</v>
      </c>
      <c r="AP22" s="73">
        <f>SUM($I22:L22)</f>
        <v>518812</v>
      </c>
      <c r="AQ22" s="73">
        <f>SUM($I22:M22)</f>
        <v>648515</v>
      </c>
      <c r="AR22" s="73">
        <f>SUM($I22:N22)</f>
        <v>778218</v>
      </c>
      <c r="AS22" s="73">
        <f>SUM($I22:O22)</f>
        <v>907921</v>
      </c>
      <c r="AT22" s="73">
        <f>SUM($I22:P22)</f>
        <v>1037624</v>
      </c>
      <c r="AU22" s="73">
        <f>SUM($I22:Q22)</f>
        <v>1167327</v>
      </c>
      <c r="AV22" s="73">
        <f>SUM($I22:R22)</f>
        <v>1297030</v>
      </c>
      <c r="AW22" s="73">
        <f>SUM($I22:S22)</f>
        <v>1426733</v>
      </c>
      <c r="AX22" s="73">
        <f>SUM($I22:T22)</f>
        <v>1556436</v>
      </c>
      <c r="AY22" s="73">
        <f>SUM($I22:U22)</f>
        <v>1686139</v>
      </c>
      <c r="AZ22" s="73">
        <f>SUM($I22:V22)</f>
        <v>1815842</v>
      </c>
      <c r="BA22" s="73">
        <f>SUM($I22:W22)</f>
        <v>1945545</v>
      </c>
      <c r="BB22" s="73">
        <f>SUM($I22:X22)</f>
        <v>2075248</v>
      </c>
      <c r="BC22" s="73">
        <f>SUM($I22:Y22)</f>
        <v>2204951</v>
      </c>
      <c r="BD22" s="73">
        <f>SUM($I22:Z22)</f>
        <v>2334654</v>
      </c>
      <c r="BE22" s="73">
        <f>SUM($I22:AA22)</f>
        <v>2464357</v>
      </c>
      <c r="BF22" s="73">
        <f>SUM($I22:AB22)</f>
        <v>2594060</v>
      </c>
      <c r="BG22" s="73">
        <f>SUM($I22:AC22)</f>
        <v>2723763</v>
      </c>
      <c r="BH22" s="73">
        <f>SUM($I22:AD22)</f>
        <v>2853466</v>
      </c>
      <c r="BI22" s="73">
        <f>SUM($I22:AE22)</f>
        <v>2983169</v>
      </c>
      <c r="BJ22" s="73">
        <f>SUM($I22:AF22)</f>
        <v>3112872</v>
      </c>
      <c r="BK22" s="73">
        <f>SUM($I22:AG22)</f>
        <v>3242575</v>
      </c>
      <c r="BL22" s="73">
        <f>SUM($I22:AH22)</f>
        <v>3372278</v>
      </c>
      <c r="BM22" s="73">
        <f>SUM($I22:AI22)</f>
        <v>3501981</v>
      </c>
      <c r="BN22" s="73">
        <f>SUM($I22:AJ22)</f>
        <v>3631684</v>
      </c>
      <c r="BO22" s="73">
        <f>SUM($I22:AK22)</f>
        <v>3761387</v>
      </c>
      <c r="BP22" s="74">
        <f>SUM($I22:AL22)</f>
        <v>3891090</v>
      </c>
      <c r="BQ22" s="76">
        <f>IF(CW22=0,0,I22/((1+Vychodiská!$C$149)^'výrobné a prevádzkové n'!CW22))</f>
        <v>115305.49470869366</v>
      </c>
      <c r="BR22" s="73">
        <f>IF(CX22=0,0,J22/((1+Vychodiská!$C$149)^'výrobné a prevádzkové n'!CX22))</f>
        <v>110870.66798912852</v>
      </c>
      <c r="BS22" s="73">
        <f>IF(CY22=0,0,K22/((1+Vychodiská!$C$149)^'výrobné a prevádzkové n'!CY22))</f>
        <v>106606.41152800818</v>
      </c>
      <c r="BT22" s="73">
        <f>IF(CZ22=0,0,L22/((1+Vychodiská!$C$149)^'výrobné a prevádzkové n'!CZ22))</f>
        <v>102506.16493077709</v>
      </c>
      <c r="BU22" s="73">
        <f>IF(DA22=0,0,M22/((1+Vychodiská!$C$149)^'výrobné a prevádzkové n'!DA22))</f>
        <v>98563.620125747213</v>
      </c>
      <c r="BV22" s="73">
        <f>IF(DB22=0,0,N22/((1+Vychodiská!$C$149)^'výrobné a prevádzkové n'!DB22))</f>
        <v>94772.711659372304</v>
      </c>
      <c r="BW22" s="73">
        <f>IF(DC22=0,0,O22/((1+Vychodiská!$C$149)^'výrobné a prevádzkové n'!DC22))</f>
        <v>91127.607364781055</v>
      </c>
      <c r="BX22" s="73">
        <f>IF(DD22=0,0,P22/((1+Vychodiská!$C$149)^'výrobné a prevádzkové n'!DD22))</f>
        <v>87622.699389212547</v>
      </c>
      <c r="BY22" s="73">
        <f>IF(DE22=0,0,Q22/((1+Vychodiská!$C$149)^'výrobné a prevádzkové n'!DE22))</f>
        <v>84252.595566550532</v>
      </c>
      <c r="BZ22" s="73">
        <f>IF(DF22=0,0,R22/((1+Vychodiská!$C$149)^'výrobné a prevádzkové n'!DF22))</f>
        <v>81012.111121683192</v>
      </c>
      <c r="CA22" s="73">
        <f>IF(DG22=0,0,S22/((1+Vychodiská!$C$149)^'výrobné a prevádzkové n'!DG22))</f>
        <v>77896.260693926146</v>
      </c>
      <c r="CB22" s="73">
        <f>IF(DH22=0,0,T22/((1+Vychodiská!$C$149)^'výrobné a prevádzkové n'!DH22))</f>
        <v>74900.250667236673</v>
      </c>
      <c r="CC22" s="73">
        <f>IF(DI22=0,0,U22/((1+Vychodiská!$C$149)^'výrobné a prevádzkové n'!DI22))</f>
        <v>72019.471795419886</v>
      </c>
      <c r="CD22" s="73">
        <f>IF(DJ22=0,0,V22/((1+Vychodiská!$C$149)^'výrobné a prevádzkové n'!DJ22))</f>
        <v>69249.492110980646</v>
      </c>
      <c r="CE22" s="73">
        <f>IF(DK22=0,0,W22/((1+Vychodiská!$C$149)^'výrobné a prevádzkové n'!DK22))</f>
        <v>66586.050106712151</v>
      </c>
      <c r="CF22" s="73">
        <f>IF(DL22=0,0,X22/((1+Vychodiská!$C$149)^'výrobné a prevádzkové n'!DL22))</f>
        <v>64025.04817953091</v>
      </c>
      <c r="CG22" s="73">
        <f>IF(DM22=0,0,Y22/((1+Vychodiská!$C$149)^'výrobné a prevádzkové n'!DM22))</f>
        <v>61562.546326472031</v>
      </c>
      <c r="CH22" s="73">
        <f>IF(DN22=0,0,Z22/((1+Vychodiská!$C$149)^'výrobné a prevádzkové n'!DN22))</f>
        <v>59194.756083146181</v>
      </c>
      <c r="CI22" s="73">
        <f>IF(DO22=0,0,AA22/((1+Vychodiská!$C$149)^'výrobné a prevádzkové n'!DO22))</f>
        <v>56918.034695332855</v>
      </c>
      <c r="CJ22" s="73">
        <f>IF(DP22=0,0,AB22/((1+Vychodiská!$C$149)^'výrobné a prevádzkové n'!DP22))</f>
        <v>54728.87951474313</v>
      </c>
      <c r="CK22" s="73">
        <f>IF(DQ22=0,0,AC22/((1+Vychodiská!$C$149)^'výrobné a prevádzkové n'!DQ22))</f>
        <v>52623.922610329937</v>
      </c>
      <c r="CL22" s="73">
        <f>IF(DR22=0,0,AD22/((1+Vychodiská!$C$149)^'výrobné a prevádzkové n'!DR22))</f>
        <v>50599.925586855708</v>
      </c>
      <c r="CM22" s="73">
        <f>IF(DS22=0,0,AE22/((1+Vychodiská!$C$149)^'výrobné a prevádzkové n'!DS22))</f>
        <v>48653.774602745863</v>
      </c>
      <c r="CN22" s="73">
        <f>IF(DT22=0,0,AF22/((1+Vychodiská!$C$149)^'výrobné a prevádzkové n'!DT22))</f>
        <v>46782.475579563332</v>
      </c>
      <c r="CO22" s="73">
        <f>IF(DU22=0,0,AG22/((1+Vychodiská!$C$149)^'výrobné a prevádzkové n'!DU22))</f>
        <v>44983.149595733972</v>
      </c>
      <c r="CP22" s="73">
        <f>IF(DV22=0,0,AH22/((1+Vychodiská!$C$149)^'výrobné a prevádzkové n'!DV22))</f>
        <v>0</v>
      </c>
      <c r="CQ22" s="73">
        <f>IF(DW22=0,0,AI22/((1+Vychodiská!$C$149)^'výrobné a prevádzkové n'!DW22))</f>
        <v>0</v>
      </c>
      <c r="CR22" s="73">
        <f>IF(DX22=0,0,AJ22/((1+Vychodiská!$C$149)^'výrobné a prevádzkové n'!DX22))</f>
        <v>0</v>
      </c>
      <c r="CS22" s="73">
        <f>IF(DY22=0,0,AK22/((1+Vychodiská!$C$149)^'výrobné a prevádzkové n'!DY22))</f>
        <v>0</v>
      </c>
      <c r="CT22" s="74">
        <f>IF(DZ22=0,0,AL22/((1+Vychodiská!$C$149)^'výrobné a prevádzkové n'!DZ22))</f>
        <v>0</v>
      </c>
      <c r="CU22" s="77">
        <f t="shared" si="6"/>
        <v>1873364.1225326839</v>
      </c>
      <c r="CV22" s="73"/>
      <c r="CW22" s="78">
        <f t="shared" si="1"/>
        <v>3</v>
      </c>
      <c r="CX22" s="78">
        <f t="shared" ref="CX22:DZ22" si="26">IF(CW22=0,0,IF(CX$2&gt;$D22,0,CW22+1))</f>
        <v>4</v>
      </c>
      <c r="CY22" s="78">
        <f t="shared" si="26"/>
        <v>5</v>
      </c>
      <c r="CZ22" s="78">
        <f t="shared" si="26"/>
        <v>6</v>
      </c>
      <c r="DA22" s="78">
        <f t="shared" si="26"/>
        <v>7</v>
      </c>
      <c r="DB22" s="78">
        <f t="shared" si="26"/>
        <v>8</v>
      </c>
      <c r="DC22" s="78">
        <f t="shared" si="26"/>
        <v>9</v>
      </c>
      <c r="DD22" s="78">
        <f t="shared" si="26"/>
        <v>10</v>
      </c>
      <c r="DE22" s="78">
        <f t="shared" si="26"/>
        <v>11</v>
      </c>
      <c r="DF22" s="78">
        <f t="shared" si="26"/>
        <v>12</v>
      </c>
      <c r="DG22" s="78">
        <f t="shared" si="26"/>
        <v>13</v>
      </c>
      <c r="DH22" s="78">
        <f t="shared" si="26"/>
        <v>14</v>
      </c>
      <c r="DI22" s="78">
        <f t="shared" si="26"/>
        <v>15</v>
      </c>
      <c r="DJ22" s="78">
        <f t="shared" si="26"/>
        <v>16</v>
      </c>
      <c r="DK22" s="78">
        <f t="shared" si="26"/>
        <v>17</v>
      </c>
      <c r="DL22" s="78">
        <f t="shared" si="26"/>
        <v>18</v>
      </c>
      <c r="DM22" s="78">
        <f t="shared" si="26"/>
        <v>19</v>
      </c>
      <c r="DN22" s="78">
        <f t="shared" si="26"/>
        <v>20</v>
      </c>
      <c r="DO22" s="78">
        <f t="shared" si="26"/>
        <v>21</v>
      </c>
      <c r="DP22" s="78">
        <f t="shared" si="26"/>
        <v>22</v>
      </c>
      <c r="DQ22" s="78">
        <f t="shared" si="26"/>
        <v>23</v>
      </c>
      <c r="DR22" s="78">
        <f t="shared" si="26"/>
        <v>24</v>
      </c>
      <c r="DS22" s="78">
        <f t="shared" si="26"/>
        <v>25</v>
      </c>
      <c r="DT22" s="78">
        <f t="shared" si="26"/>
        <v>26</v>
      </c>
      <c r="DU22" s="78">
        <f t="shared" si="26"/>
        <v>27</v>
      </c>
      <c r="DV22" s="78">
        <f t="shared" si="26"/>
        <v>0</v>
      </c>
      <c r="DW22" s="78">
        <f t="shared" si="26"/>
        <v>0</v>
      </c>
      <c r="DX22" s="78">
        <f t="shared" si="26"/>
        <v>0</v>
      </c>
      <c r="DY22" s="78">
        <f t="shared" si="26"/>
        <v>0</v>
      </c>
      <c r="DZ22" s="79">
        <f t="shared" si="26"/>
        <v>0</v>
      </c>
    </row>
    <row r="23" spans="1:130" s="80" customFormat="1" ht="31.05" customHeight="1" x14ac:dyDescent="0.3">
      <c r="A23" s="70">
        <v>32</v>
      </c>
      <c r="B23" s="71" t="str">
        <f>INDEX(Data!$B$3:$B$24,MATCH('výrobné a prevádzkové n'!A23,Data!$A$3:$A$24,0))</f>
        <v>Zvolenská teplárenská a.s.</v>
      </c>
      <c r="C23" s="71" t="str">
        <f>INDEX(Data!$D$3:$D$24,MATCH('výrobné a prevádzkové n'!A23,Data!$A$3:$A$24,0))</f>
        <v>Akumulátor tepla pre horúcovod</v>
      </c>
      <c r="D23" s="72">
        <f>INDEX(Data!$M$3:$M$24,MATCH('výrobné a prevádzkové n'!A23,Data!$A$3:$A$24,0))</f>
        <v>25</v>
      </c>
      <c r="E23" s="72" t="str">
        <f>INDEX(Data!$J$3:$J$24,MATCH('výrobné a prevádzkové n'!A23,Data!$A$3:$A$24,0))</f>
        <v>2022 - 2023</v>
      </c>
      <c r="F23" s="73">
        <f>INDEX(Data!$AA$3:$AA$24,MATCH('výrobné a prevádzkové n'!A23,Data!$A$3:$A$24,0))</f>
        <v>5000</v>
      </c>
      <c r="G23" s="73">
        <f>INDEX(Data!$AC$3:$AC$24,MATCH('výrobné a prevádzkové n'!A23,Data!$A$3:$A$24,0))</f>
        <v>-30000</v>
      </c>
      <c r="H23" s="74">
        <f>INDEX(Data!$AD$3:$AD$24,MATCH('výrobné a prevádzkové n'!A23,Data!$A$3:$A$24,0))</f>
        <v>0</v>
      </c>
      <c r="I23" s="73">
        <f t="shared" si="3"/>
        <v>25000</v>
      </c>
      <c r="J23" s="73">
        <f t="shared" si="24"/>
        <v>25000</v>
      </c>
      <c r="K23" s="73">
        <f t="shared" si="24"/>
        <v>25000</v>
      </c>
      <c r="L23" s="73">
        <f t="shared" si="24"/>
        <v>25000</v>
      </c>
      <c r="M23" s="73">
        <f t="shared" si="24"/>
        <v>25000</v>
      </c>
      <c r="N23" s="73">
        <f t="shared" si="24"/>
        <v>25000</v>
      </c>
      <c r="O23" s="73">
        <f t="shared" si="24"/>
        <v>25000</v>
      </c>
      <c r="P23" s="73">
        <f t="shared" si="24"/>
        <v>25000</v>
      </c>
      <c r="Q23" s="73">
        <f t="shared" si="24"/>
        <v>25000</v>
      </c>
      <c r="R23" s="73">
        <f t="shared" si="24"/>
        <v>25000</v>
      </c>
      <c r="S23" s="73">
        <f t="shared" si="24"/>
        <v>25000</v>
      </c>
      <c r="T23" s="73">
        <f t="shared" si="24"/>
        <v>25000</v>
      </c>
      <c r="U23" s="73">
        <f t="shared" si="24"/>
        <v>25000</v>
      </c>
      <c r="V23" s="73">
        <f t="shared" si="24"/>
        <v>25000</v>
      </c>
      <c r="W23" s="73">
        <f t="shared" si="24"/>
        <v>25000</v>
      </c>
      <c r="X23" s="73">
        <f t="shared" si="24"/>
        <v>25000</v>
      </c>
      <c r="Y23" s="73">
        <f t="shared" si="24"/>
        <v>25000</v>
      </c>
      <c r="Z23" s="73">
        <f t="shared" si="24"/>
        <v>25000</v>
      </c>
      <c r="AA23" s="73">
        <f t="shared" si="24"/>
        <v>25000</v>
      </c>
      <c r="AB23" s="73">
        <f t="shared" si="24"/>
        <v>25000</v>
      </c>
      <c r="AC23" s="73">
        <f t="shared" si="24"/>
        <v>25000</v>
      </c>
      <c r="AD23" s="73">
        <f t="shared" si="24"/>
        <v>25000</v>
      </c>
      <c r="AE23" s="73">
        <f t="shared" si="24"/>
        <v>25000</v>
      </c>
      <c r="AF23" s="73">
        <f t="shared" si="24"/>
        <v>25000</v>
      </c>
      <c r="AG23" s="73">
        <f t="shared" si="24"/>
        <v>25000</v>
      </c>
      <c r="AH23" s="73">
        <f t="shared" si="24"/>
        <v>25000</v>
      </c>
      <c r="AI23" s="73">
        <f t="shared" si="24"/>
        <v>25000</v>
      </c>
      <c r="AJ23" s="73">
        <f t="shared" si="24"/>
        <v>25000</v>
      </c>
      <c r="AK23" s="73">
        <f t="shared" si="24"/>
        <v>25000</v>
      </c>
      <c r="AL23" s="73">
        <f t="shared" si="24"/>
        <v>25000</v>
      </c>
      <c r="AM23" s="73">
        <f t="shared" si="4"/>
        <v>25000</v>
      </c>
      <c r="AN23" s="73">
        <f>SUM($I23:J23)</f>
        <v>50000</v>
      </c>
      <c r="AO23" s="73">
        <f>SUM($I23:K23)</f>
        <v>75000</v>
      </c>
      <c r="AP23" s="73">
        <f>SUM($I23:L23)</f>
        <v>100000</v>
      </c>
      <c r="AQ23" s="73">
        <f>SUM($I23:M23)</f>
        <v>125000</v>
      </c>
      <c r="AR23" s="73">
        <f>SUM($I23:N23)</f>
        <v>150000</v>
      </c>
      <c r="AS23" s="73">
        <f>SUM($I23:O23)</f>
        <v>175000</v>
      </c>
      <c r="AT23" s="73">
        <f>SUM($I23:P23)</f>
        <v>200000</v>
      </c>
      <c r="AU23" s="73">
        <f>SUM($I23:Q23)</f>
        <v>225000</v>
      </c>
      <c r="AV23" s="73">
        <f>SUM($I23:R23)</f>
        <v>250000</v>
      </c>
      <c r="AW23" s="73">
        <f>SUM($I23:S23)</f>
        <v>275000</v>
      </c>
      <c r="AX23" s="73">
        <f>SUM($I23:T23)</f>
        <v>300000</v>
      </c>
      <c r="AY23" s="73">
        <f>SUM($I23:U23)</f>
        <v>325000</v>
      </c>
      <c r="AZ23" s="73">
        <f>SUM($I23:V23)</f>
        <v>350000</v>
      </c>
      <c r="BA23" s="73">
        <f>SUM($I23:W23)</f>
        <v>375000</v>
      </c>
      <c r="BB23" s="73">
        <f>SUM($I23:X23)</f>
        <v>400000</v>
      </c>
      <c r="BC23" s="73">
        <f>SUM($I23:Y23)</f>
        <v>425000</v>
      </c>
      <c r="BD23" s="73">
        <f>SUM($I23:Z23)</f>
        <v>450000</v>
      </c>
      <c r="BE23" s="73">
        <f>SUM($I23:AA23)</f>
        <v>475000</v>
      </c>
      <c r="BF23" s="73">
        <f>SUM($I23:AB23)</f>
        <v>500000</v>
      </c>
      <c r="BG23" s="73">
        <f>SUM($I23:AC23)</f>
        <v>525000</v>
      </c>
      <c r="BH23" s="73">
        <f>SUM($I23:AD23)</f>
        <v>550000</v>
      </c>
      <c r="BI23" s="73">
        <f>SUM($I23:AE23)</f>
        <v>575000</v>
      </c>
      <c r="BJ23" s="73">
        <f>SUM($I23:AF23)</f>
        <v>600000</v>
      </c>
      <c r="BK23" s="73">
        <f>SUM($I23:AG23)</f>
        <v>625000</v>
      </c>
      <c r="BL23" s="73">
        <f>SUM($I23:AH23)</f>
        <v>650000</v>
      </c>
      <c r="BM23" s="73">
        <f>SUM($I23:AI23)</f>
        <v>675000</v>
      </c>
      <c r="BN23" s="73">
        <f>SUM($I23:AJ23)</f>
        <v>700000</v>
      </c>
      <c r="BO23" s="73">
        <f>SUM($I23:AK23)</f>
        <v>725000</v>
      </c>
      <c r="BP23" s="74">
        <f>SUM($I23:AL23)</f>
        <v>750000</v>
      </c>
      <c r="BQ23" s="76">
        <f>IF(CW23=0,0,I23/((1+Vychodiská!$C$149)^'výrobné a prevádzkové n'!CW23))</f>
        <v>22224.908966772869</v>
      </c>
      <c r="BR23" s="73">
        <f>IF(CX23=0,0,J23/((1+Vychodiská!$C$149)^'výrobné a prevádzkové n'!CX23))</f>
        <v>21370.104775743141</v>
      </c>
      <c r="BS23" s="73">
        <f>IF(CY23=0,0,K23/((1+Vychodiská!$C$149)^'výrobné a prevádzkové n'!CY23))</f>
        <v>20548.17766898379</v>
      </c>
      <c r="BT23" s="73">
        <f>IF(CZ23=0,0,L23/((1+Vychodiská!$C$149)^'výrobné a prevádzkové n'!CZ23))</f>
        <v>19757.863143253642</v>
      </c>
      <c r="BU23" s="73">
        <f>IF(DA23=0,0,M23/((1+Vychodiská!$C$149)^'výrobné a prevádzkové n'!DA23))</f>
        <v>18997.945330051582</v>
      </c>
      <c r="BV23" s="73">
        <f>IF(DB23=0,0,N23/((1+Vychodiská!$C$149)^'výrobné a prevádzkové n'!DB23))</f>
        <v>18267.255125049593</v>
      </c>
      <c r="BW23" s="73">
        <f>IF(DC23=0,0,O23/((1+Vychodiská!$C$149)^'výrobné a prevádzkové n'!DC23))</f>
        <v>17564.668389470764</v>
      </c>
      <c r="BX23" s="73">
        <f>IF(DD23=0,0,P23/((1+Vychodiská!$C$149)^'výrobné a prevádzkové n'!DD23))</f>
        <v>16889.104220644964</v>
      </c>
      <c r="BY23" s="73">
        <f>IF(DE23=0,0,Q23/((1+Vychodiská!$C$149)^'výrobné a prevádzkové n'!DE23))</f>
        <v>16239.523289081697</v>
      </c>
      <c r="BZ23" s="73">
        <f>IF(DF23=0,0,R23/((1+Vychodiská!$C$149)^'výrobné a prevádzkové n'!DF23))</f>
        <v>15614.926239501629</v>
      </c>
      <c r="CA23" s="73">
        <f>IF(DG23=0,0,S23/((1+Vychodiská!$C$149)^'výrobné a prevádzkové n'!DG23))</f>
        <v>15014.35215336695</v>
      </c>
      <c r="CB23" s="73">
        <f>IF(DH23=0,0,T23/((1+Vychodiská!$C$149)^'výrobné a prevádzkové n'!DH23))</f>
        <v>14436.877070545144</v>
      </c>
      <c r="CC23" s="73">
        <f>IF(DI23=0,0,U23/((1+Vychodiská!$C$149)^'výrobné a prevádzkové n'!DI23))</f>
        <v>13881.612567831869</v>
      </c>
      <c r="CD23" s="73">
        <f>IF(DJ23=0,0,V23/((1+Vychodiská!$C$149)^'výrobné a prevádzkové n'!DJ23))</f>
        <v>13347.704392146026</v>
      </c>
      <c r="CE23" s="73">
        <f>IF(DK23=0,0,W23/((1+Vychodiská!$C$149)^'výrobné a prevádzkové n'!DK23))</f>
        <v>12834.331146294257</v>
      </c>
      <c r="CF23" s="73">
        <f>IF(DL23=0,0,X23/((1+Vychodiská!$C$149)^'výrobné a prevádzkové n'!DL23))</f>
        <v>12340.703025282937</v>
      </c>
      <c r="CG23" s="73">
        <f>IF(DM23=0,0,Y23/((1+Vychodiská!$C$149)^'výrobné a prevádzkové n'!DM23))</f>
        <v>11866.060601233594</v>
      </c>
      <c r="CH23" s="73">
        <f>IF(DN23=0,0,Z23/((1+Vychodiská!$C$149)^'výrobné a prevádzkové n'!DN23))</f>
        <v>11409.673655032302</v>
      </c>
      <c r="CI23" s="73">
        <f>IF(DO23=0,0,AA23/((1+Vychodiská!$C$149)^'výrobné a prevádzkové n'!DO23))</f>
        <v>10970.840052915672</v>
      </c>
      <c r="CJ23" s="73">
        <f>IF(DP23=0,0,AB23/((1+Vychodiská!$C$149)^'výrobné a prevádzkové n'!DP23))</f>
        <v>10548.88466626507</v>
      </c>
      <c r="CK23" s="73">
        <f>IF(DQ23=0,0,AC23/((1+Vychodiská!$C$149)^'výrobné a prevádzkové n'!DQ23))</f>
        <v>10143.158332947183</v>
      </c>
      <c r="CL23" s="73">
        <f>IF(DR23=0,0,AD23/((1+Vychodiská!$C$149)^'výrobné a prevádzkové n'!DR23))</f>
        <v>9753.03685860306</v>
      </c>
      <c r="CM23" s="73">
        <f>IF(DS23=0,0,AE23/((1+Vychodiská!$C$149)^'výrobné a prevádzkové n'!DS23))</f>
        <v>9377.920056349094</v>
      </c>
      <c r="CN23" s="73">
        <f>IF(DT23=0,0,AF23/((1+Vychodiská!$C$149)^'výrobné a prevádzkové n'!DT23))</f>
        <v>9017.2308234125921</v>
      </c>
      <c r="CO23" s="73">
        <f>IF(DU23=0,0,AG23/((1+Vychodiská!$C$149)^'výrobné a prevádzkové n'!DU23))</f>
        <v>8670.4142532813385</v>
      </c>
      <c r="CP23" s="73">
        <f>IF(DV23=0,0,AH23/((1+Vychodiská!$C$149)^'výrobné a prevádzkové n'!DV23))</f>
        <v>0</v>
      </c>
      <c r="CQ23" s="73">
        <f>IF(DW23=0,0,AI23/((1+Vychodiská!$C$149)^'výrobné a prevádzkové n'!DW23))</f>
        <v>0</v>
      </c>
      <c r="CR23" s="73">
        <f>IF(DX23=0,0,AJ23/((1+Vychodiská!$C$149)^'výrobné a prevádzkové n'!DX23))</f>
        <v>0</v>
      </c>
      <c r="CS23" s="73">
        <f>IF(DY23=0,0,AK23/((1+Vychodiská!$C$149)^'výrobné a prevádzkové n'!DY23))</f>
        <v>0</v>
      </c>
      <c r="CT23" s="74">
        <f>IF(DZ23=0,0,AL23/((1+Vychodiská!$C$149)^'výrobné a prevádzkové n'!DZ23))</f>
        <v>0</v>
      </c>
      <c r="CU23" s="77">
        <f t="shared" si="6"/>
        <v>361087.27680406068</v>
      </c>
      <c r="CV23" s="73"/>
      <c r="CW23" s="78">
        <f t="shared" si="1"/>
        <v>3</v>
      </c>
      <c r="CX23" s="78">
        <f t="shared" ref="CX23:DZ23" si="27">IF(CW23=0,0,IF(CX$2&gt;$D23,0,CW23+1))</f>
        <v>4</v>
      </c>
      <c r="CY23" s="78">
        <f t="shared" si="27"/>
        <v>5</v>
      </c>
      <c r="CZ23" s="78">
        <f t="shared" si="27"/>
        <v>6</v>
      </c>
      <c r="DA23" s="78">
        <f t="shared" si="27"/>
        <v>7</v>
      </c>
      <c r="DB23" s="78">
        <f t="shared" si="27"/>
        <v>8</v>
      </c>
      <c r="DC23" s="78">
        <f t="shared" si="27"/>
        <v>9</v>
      </c>
      <c r="DD23" s="78">
        <f t="shared" si="27"/>
        <v>10</v>
      </c>
      <c r="DE23" s="78">
        <f t="shared" si="27"/>
        <v>11</v>
      </c>
      <c r="DF23" s="78">
        <f t="shared" si="27"/>
        <v>12</v>
      </c>
      <c r="DG23" s="78">
        <f t="shared" si="27"/>
        <v>13</v>
      </c>
      <c r="DH23" s="78">
        <f t="shared" si="27"/>
        <v>14</v>
      </c>
      <c r="DI23" s="78">
        <f t="shared" si="27"/>
        <v>15</v>
      </c>
      <c r="DJ23" s="78">
        <f t="shared" si="27"/>
        <v>16</v>
      </c>
      <c r="DK23" s="78">
        <f t="shared" si="27"/>
        <v>17</v>
      </c>
      <c r="DL23" s="78">
        <f t="shared" si="27"/>
        <v>18</v>
      </c>
      <c r="DM23" s="78">
        <f t="shared" si="27"/>
        <v>19</v>
      </c>
      <c r="DN23" s="78">
        <f t="shared" si="27"/>
        <v>20</v>
      </c>
      <c r="DO23" s="78">
        <f t="shared" si="27"/>
        <v>21</v>
      </c>
      <c r="DP23" s="78">
        <f t="shared" si="27"/>
        <v>22</v>
      </c>
      <c r="DQ23" s="78">
        <f t="shared" si="27"/>
        <v>23</v>
      </c>
      <c r="DR23" s="78">
        <f t="shared" si="27"/>
        <v>24</v>
      </c>
      <c r="DS23" s="78">
        <f t="shared" si="27"/>
        <v>25</v>
      </c>
      <c r="DT23" s="78">
        <f t="shared" si="27"/>
        <v>26</v>
      </c>
      <c r="DU23" s="78">
        <f t="shared" si="27"/>
        <v>27</v>
      </c>
      <c r="DV23" s="78">
        <f t="shared" si="27"/>
        <v>0</v>
      </c>
      <c r="DW23" s="78">
        <f t="shared" si="27"/>
        <v>0</v>
      </c>
      <c r="DX23" s="78">
        <f t="shared" si="27"/>
        <v>0</v>
      </c>
      <c r="DY23" s="78">
        <f t="shared" si="27"/>
        <v>0</v>
      </c>
      <c r="DZ23" s="79">
        <f t="shared" si="27"/>
        <v>0</v>
      </c>
    </row>
    <row r="24" spans="1:130" s="80" customFormat="1" ht="31.05" customHeight="1" x14ac:dyDescent="0.3">
      <c r="A24" s="70">
        <v>38</v>
      </c>
      <c r="C24" s="71" t="str">
        <f>INDEX(Data!$D$3:$D$24,MATCH('výrobné a prevádzkové n'!A24,Data!$A$3:$A$24,0))</f>
        <v>Rekonštrukcia záložného zdroja tepla: 2x HV kotol 21,5 MWt, 1x HV kotol 12 MWt, súhrnný výkon 55 MWt</v>
      </c>
      <c r="D24" s="72">
        <f>INDEX(Data!$M$3:$M$24,MATCH('výrobné a prevádzkové n'!A24,Data!$A$3:$A$24,0))</f>
        <v>20</v>
      </c>
      <c r="E24" s="72" t="str">
        <f>INDEX(Data!$J$3:$J$24,MATCH('výrobné a prevádzkové n'!A24,Data!$A$3:$A$24,0))</f>
        <v>2022-2023</v>
      </c>
      <c r="F24" s="73">
        <f>INDEX(Data!$AA$3:$AA$24,MATCH('výrobné a prevádzkové n'!A24,Data!$A$3:$A$24,0))</f>
        <v>-121000</v>
      </c>
      <c r="G24" s="73">
        <f>INDEX(Data!$AC$3:$AC$24,MATCH('výrobné a prevádzkové n'!A24,Data!$A$3:$A$24,0))</f>
        <v>-7270</v>
      </c>
      <c r="H24" s="74">
        <f>INDEX(Data!$AD$3:$AD$24,MATCH('výrobné a prevádzkové n'!A24,Data!$A$3:$A$24,0))</f>
        <v>30000</v>
      </c>
      <c r="I24" s="73">
        <f t="shared" si="3"/>
        <v>158270</v>
      </c>
      <c r="J24" s="73">
        <f t="shared" si="24"/>
        <v>158270</v>
      </c>
      <c r="K24" s="73">
        <f t="shared" si="24"/>
        <v>158270</v>
      </c>
      <c r="L24" s="73">
        <f t="shared" si="24"/>
        <v>158270</v>
      </c>
      <c r="M24" s="73">
        <f t="shared" si="24"/>
        <v>158270</v>
      </c>
      <c r="N24" s="73">
        <f t="shared" si="24"/>
        <v>158270</v>
      </c>
      <c r="O24" s="73">
        <f t="shared" si="24"/>
        <v>158270</v>
      </c>
      <c r="P24" s="73">
        <f t="shared" si="24"/>
        <v>158270</v>
      </c>
      <c r="Q24" s="73">
        <f t="shared" si="24"/>
        <v>158270</v>
      </c>
      <c r="R24" s="73">
        <f t="shared" si="24"/>
        <v>158270</v>
      </c>
      <c r="S24" s="73">
        <f t="shared" si="24"/>
        <v>158270</v>
      </c>
      <c r="T24" s="73">
        <f t="shared" si="24"/>
        <v>158270</v>
      </c>
      <c r="U24" s="73">
        <f t="shared" si="24"/>
        <v>158270</v>
      </c>
      <c r="V24" s="73">
        <f t="shared" si="24"/>
        <v>158270</v>
      </c>
      <c r="W24" s="73">
        <f t="shared" si="24"/>
        <v>158270</v>
      </c>
      <c r="X24" s="73">
        <f t="shared" si="24"/>
        <v>158270</v>
      </c>
      <c r="Y24" s="73">
        <f t="shared" si="24"/>
        <v>158270</v>
      </c>
      <c r="Z24" s="73">
        <f t="shared" si="24"/>
        <v>158270</v>
      </c>
      <c r="AA24" s="73">
        <f t="shared" si="24"/>
        <v>158270</v>
      </c>
      <c r="AB24" s="73">
        <f t="shared" si="24"/>
        <v>158270</v>
      </c>
      <c r="AC24" s="73">
        <f t="shared" si="24"/>
        <v>158270</v>
      </c>
      <c r="AD24" s="73">
        <f t="shared" si="24"/>
        <v>158270</v>
      </c>
      <c r="AE24" s="73">
        <f t="shared" si="24"/>
        <v>158270</v>
      </c>
      <c r="AF24" s="73">
        <f t="shared" si="24"/>
        <v>158270</v>
      </c>
      <c r="AG24" s="73">
        <f t="shared" si="24"/>
        <v>158270</v>
      </c>
      <c r="AH24" s="73">
        <f t="shared" si="24"/>
        <v>158270</v>
      </c>
      <c r="AI24" s="73">
        <f t="shared" si="24"/>
        <v>158270</v>
      </c>
      <c r="AJ24" s="73">
        <f t="shared" si="24"/>
        <v>158270</v>
      </c>
      <c r="AK24" s="73">
        <f t="shared" si="24"/>
        <v>158270</v>
      </c>
      <c r="AL24" s="73">
        <f t="shared" si="24"/>
        <v>158270</v>
      </c>
      <c r="AM24" s="73">
        <f t="shared" si="4"/>
        <v>158270</v>
      </c>
      <c r="AN24" s="73">
        <f>SUM($I24:J24)</f>
        <v>316540</v>
      </c>
      <c r="AO24" s="73">
        <f>SUM($I24:K24)</f>
        <v>474810</v>
      </c>
      <c r="AP24" s="73">
        <f>SUM($I24:L24)</f>
        <v>633080</v>
      </c>
      <c r="AQ24" s="73">
        <f>SUM($I24:M24)</f>
        <v>791350</v>
      </c>
      <c r="AR24" s="73">
        <f>SUM($I24:N24)</f>
        <v>949620</v>
      </c>
      <c r="AS24" s="73">
        <f>SUM($I24:O24)</f>
        <v>1107890</v>
      </c>
      <c r="AT24" s="73">
        <f>SUM($I24:P24)</f>
        <v>1266160</v>
      </c>
      <c r="AU24" s="73">
        <f>SUM($I24:Q24)</f>
        <v>1424430</v>
      </c>
      <c r="AV24" s="73">
        <f>SUM($I24:R24)</f>
        <v>1582700</v>
      </c>
      <c r="AW24" s="73">
        <f>SUM($I24:S24)</f>
        <v>1740970</v>
      </c>
      <c r="AX24" s="73">
        <f>SUM($I24:T24)</f>
        <v>1899240</v>
      </c>
      <c r="AY24" s="73">
        <f>SUM($I24:U24)</f>
        <v>2057510</v>
      </c>
      <c r="AZ24" s="73">
        <f>SUM($I24:V24)</f>
        <v>2215780</v>
      </c>
      <c r="BA24" s="73">
        <f>SUM($I24:W24)</f>
        <v>2374050</v>
      </c>
      <c r="BB24" s="73">
        <f>SUM($I24:X24)</f>
        <v>2532320</v>
      </c>
      <c r="BC24" s="73">
        <f>SUM($I24:Y24)</f>
        <v>2690590</v>
      </c>
      <c r="BD24" s="73">
        <f>SUM($I24:Z24)</f>
        <v>2848860</v>
      </c>
      <c r="BE24" s="73">
        <f>SUM($I24:AA24)</f>
        <v>3007130</v>
      </c>
      <c r="BF24" s="73">
        <f>SUM($I24:AB24)</f>
        <v>3165400</v>
      </c>
      <c r="BG24" s="73">
        <f>SUM($I24:AC24)</f>
        <v>3323670</v>
      </c>
      <c r="BH24" s="73">
        <f>SUM($I24:AD24)</f>
        <v>3481940</v>
      </c>
      <c r="BI24" s="73">
        <f>SUM($I24:AE24)</f>
        <v>3640210</v>
      </c>
      <c r="BJ24" s="73">
        <f>SUM($I24:AF24)</f>
        <v>3798480</v>
      </c>
      <c r="BK24" s="73">
        <f>SUM($I24:AG24)</f>
        <v>3956750</v>
      </c>
      <c r="BL24" s="73">
        <f>SUM($I24:AH24)</f>
        <v>4115020</v>
      </c>
      <c r="BM24" s="73">
        <f>SUM($I24:AI24)</f>
        <v>4273290</v>
      </c>
      <c r="BN24" s="73">
        <f>SUM($I24:AJ24)</f>
        <v>4431560</v>
      </c>
      <c r="BO24" s="73">
        <f>SUM($I24:AK24)</f>
        <v>4589830</v>
      </c>
      <c r="BP24" s="74">
        <f>SUM($I24:AL24)</f>
        <v>4748100</v>
      </c>
      <c r="BQ24" s="76">
        <f>IF(CW24=0,0,I24/((1+Vychodiská!$C$149)^'výrobné a prevádzkové n'!CW24))</f>
        <v>140701.45368684569</v>
      </c>
      <c r="BR24" s="73">
        <f>IF(CX24=0,0,J24/((1+Vychodiská!$C$149)^'výrobné a prevádzkové n'!CX24))</f>
        <v>135289.85931427468</v>
      </c>
      <c r="BS24" s="73">
        <f>IF(CY24=0,0,K24/((1+Vychodiská!$C$149)^'výrobné a prevádzkové n'!CY24))</f>
        <v>130086.40318680256</v>
      </c>
      <c r="BT24" s="73">
        <f>IF(CZ24=0,0,L24/((1+Vychodiská!$C$149)^'výrobné a prevádzkové n'!CZ24))</f>
        <v>125083.07998731016</v>
      </c>
      <c r="BU24" s="73">
        <f>IF(DA24=0,0,M24/((1+Vychodiská!$C$149)^'výrobné a prevádzkové n'!DA24))</f>
        <v>120272.19229549055</v>
      </c>
      <c r="BV24" s="73">
        <f>IF(DB24=0,0,N24/((1+Vychodiská!$C$149)^'výrobné a prevádzkové n'!DB24))</f>
        <v>115646.33874566398</v>
      </c>
      <c r="BW24" s="73">
        <f>IF(DC24=0,0,O24/((1+Vychodiská!$C$149)^'výrobné a prevádzkové n'!DC24))</f>
        <v>111198.4026400615</v>
      </c>
      <c r="BX24" s="73">
        <f>IF(DD24=0,0,P24/((1+Vychodiská!$C$149)^'výrobné a prevádzkové n'!DD24))</f>
        <v>106921.54100005914</v>
      </c>
      <c r="BY24" s="73">
        <f>IF(DE24=0,0,Q24/((1+Vychodiská!$C$149)^'výrobné a prevádzkové n'!DE24))</f>
        <v>102809.17403851841</v>
      </c>
      <c r="BZ24" s="73">
        <f>IF(DF24=0,0,R24/((1+Vychodiská!$C$149)^'výrobné a prevádzkové n'!DF24))</f>
        <v>98854.975037036915</v>
      </c>
      <c r="CA24" s="73">
        <f>IF(DG24=0,0,S24/((1+Vychodiská!$C$149)^'výrobné a prevádzkové n'!DG24))</f>
        <v>95052.860612535485</v>
      </c>
      <c r="CB24" s="73">
        <f>IF(DH24=0,0,T24/((1+Vychodiská!$C$149)^'výrobné a prevádzkové n'!DH24))</f>
        <v>91396.981358207195</v>
      </c>
      <c r="CC24" s="73">
        <f>IF(DI24=0,0,U24/((1+Vychodiská!$C$149)^'výrobné a prevádzkové n'!DI24))</f>
        <v>87881.712844430003</v>
      </c>
      <c r="CD24" s="73">
        <f>IF(DJ24=0,0,V24/((1+Vychodiská!$C$149)^'výrobné a prevádzkové n'!DJ24))</f>
        <v>84501.646965798063</v>
      </c>
      <c r="CE24" s="73">
        <f>IF(DK24=0,0,W24/((1+Vychodiská!$C$149)^'výrobné a prevádzkové n'!DK24))</f>
        <v>81251.583620959675</v>
      </c>
      <c r="CF24" s="73">
        <f>IF(DL24=0,0,X24/((1+Vychodiská!$C$149)^'výrobné a prevádzkové n'!DL24))</f>
        <v>78126.522712461214</v>
      </c>
      <c r="CG24" s="73">
        <f>IF(DM24=0,0,Y24/((1+Vychodiská!$C$149)^'výrobné a prevádzkové n'!DM24))</f>
        <v>75121.656454289638</v>
      </c>
      <c r="CH24" s="73">
        <f>IF(DN24=0,0,Z24/((1+Vychodiská!$C$149)^'výrobné a prevádzkové n'!DN24))</f>
        <v>72232.361975278502</v>
      </c>
      <c r="CI24" s="73">
        <f>IF(DO24=0,0,AA24/((1+Vychodiská!$C$149)^'výrobné a prevádzkové n'!DO24))</f>
        <v>69454.194206998538</v>
      </c>
      <c r="CJ24" s="73">
        <f>IF(DP24=0,0,AB24/((1+Vychodiská!$C$149)^'výrobné a prevádzkové n'!DP24))</f>
        <v>66782.879045190901</v>
      </c>
      <c r="CK24" s="73">
        <f>IF(DQ24=0,0,AC24/((1+Vychodiská!$C$149)^'výrobné a prevádzkové n'!DQ24))</f>
        <v>0</v>
      </c>
      <c r="CL24" s="73">
        <f>IF(DR24=0,0,AD24/((1+Vychodiská!$C$149)^'výrobné a prevádzkové n'!DR24))</f>
        <v>0</v>
      </c>
      <c r="CM24" s="73">
        <f>IF(DS24=0,0,AE24/((1+Vychodiská!$C$149)^'výrobné a prevádzkové n'!DS24))</f>
        <v>0</v>
      </c>
      <c r="CN24" s="73">
        <f>IF(DT24=0,0,AF24/((1+Vychodiská!$C$149)^'výrobné a prevádzkové n'!DT24))</f>
        <v>0</v>
      </c>
      <c r="CO24" s="73">
        <f>IF(DU24=0,0,AG24/((1+Vychodiská!$C$149)^'výrobné a prevádzkové n'!DU24))</f>
        <v>0</v>
      </c>
      <c r="CP24" s="73">
        <f>IF(DV24=0,0,AH24/((1+Vychodiská!$C$149)^'výrobné a prevádzkové n'!DV24))</f>
        <v>0</v>
      </c>
      <c r="CQ24" s="73">
        <f>IF(DW24=0,0,AI24/((1+Vychodiská!$C$149)^'výrobné a prevádzkové n'!DW24))</f>
        <v>0</v>
      </c>
      <c r="CR24" s="73">
        <f>IF(DX24=0,0,AJ24/((1+Vychodiská!$C$149)^'výrobné a prevádzkové n'!DX24))</f>
        <v>0</v>
      </c>
      <c r="CS24" s="73">
        <f>IF(DY24=0,0,AK24/((1+Vychodiská!$C$149)^'výrobné a prevádzkové n'!DY24))</f>
        <v>0</v>
      </c>
      <c r="CT24" s="74">
        <f>IF(DZ24=0,0,AL24/((1+Vychodiská!$C$149)^'výrobné a prevádzkové n'!DZ24))</f>
        <v>0</v>
      </c>
      <c r="CU24" s="77">
        <f t="shared" si="6"/>
        <v>1988665.8197282124</v>
      </c>
      <c r="CV24" s="73"/>
      <c r="CW24" s="78">
        <f t="shared" si="1"/>
        <v>3</v>
      </c>
      <c r="CX24" s="78">
        <f t="shared" ref="CX24:DZ24" si="28">IF(CW24=0,0,IF(CX$2&gt;$D24,0,CW24+1))</f>
        <v>4</v>
      </c>
      <c r="CY24" s="78">
        <f t="shared" si="28"/>
        <v>5</v>
      </c>
      <c r="CZ24" s="78">
        <f t="shared" si="28"/>
        <v>6</v>
      </c>
      <c r="DA24" s="78">
        <f t="shared" si="28"/>
        <v>7</v>
      </c>
      <c r="DB24" s="78">
        <f t="shared" si="28"/>
        <v>8</v>
      </c>
      <c r="DC24" s="78">
        <f t="shared" si="28"/>
        <v>9</v>
      </c>
      <c r="DD24" s="78">
        <f t="shared" si="28"/>
        <v>10</v>
      </c>
      <c r="DE24" s="78">
        <f t="shared" si="28"/>
        <v>11</v>
      </c>
      <c r="DF24" s="78">
        <f t="shared" si="28"/>
        <v>12</v>
      </c>
      <c r="DG24" s="78">
        <f t="shared" si="28"/>
        <v>13</v>
      </c>
      <c r="DH24" s="78">
        <f t="shared" si="28"/>
        <v>14</v>
      </c>
      <c r="DI24" s="78">
        <f t="shared" si="28"/>
        <v>15</v>
      </c>
      <c r="DJ24" s="78">
        <f t="shared" si="28"/>
        <v>16</v>
      </c>
      <c r="DK24" s="78">
        <f t="shared" si="28"/>
        <v>17</v>
      </c>
      <c r="DL24" s="78">
        <f t="shared" si="28"/>
        <v>18</v>
      </c>
      <c r="DM24" s="78">
        <f t="shared" si="28"/>
        <v>19</v>
      </c>
      <c r="DN24" s="78">
        <f t="shared" si="28"/>
        <v>20</v>
      </c>
      <c r="DO24" s="78">
        <f t="shared" si="28"/>
        <v>21</v>
      </c>
      <c r="DP24" s="78">
        <f t="shared" si="28"/>
        <v>22</v>
      </c>
      <c r="DQ24" s="78">
        <f t="shared" si="28"/>
        <v>0</v>
      </c>
      <c r="DR24" s="78">
        <f t="shared" si="28"/>
        <v>0</v>
      </c>
      <c r="DS24" s="78">
        <f t="shared" si="28"/>
        <v>0</v>
      </c>
      <c r="DT24" s="78">
        <f t="shared" si="28"/>
        <v>0</v>
      </c>
      <c r="DU24" s="78">
        <f t="shared" si="28"/>
        <v>0</v>
      </c>
      <c r="DV24" s="78">
        <f t="shared" si="28"/>
        <v>0</v>
      </c>
      <c r="DW24" s="78">
        <f t="shared" si="28"/>
        <v>0</v>
      </c>
      <c r="DX24" s="78">
        <f t="shared" si="28"/>
        <v>0</v>
      </c>
      <c r="DY24" s="78">
        <f t="shared" si="28"/>
        <v>0</v>
      </c>
      <c r="DZ24" s="79">
        <f t="shared" si="28"/>
        <v>0</v>
      </c>
    </row>
    <row r="25" spans="1:130" x14ac:dyDescent="0.4">
      <c r="B25" s="71" t="str">
        <f>INDEX(Data!$B$3:$B$24,MATCH('výrobné a prevádzkové n'!A24,Data!$A$3:$A$24,0))</f>
        <v>Trnavská teplárenská, a.s.</v>
      </c>
    </row>
    <row r="26" spans="1:130" x14ac:dyDescent="0.4">
      <c r="CW26" s="82"/>
    </row>
    <row r="27" spans="1:130" x14ac:dyDescent="0.4">
      <c r="H27" s="83"/>
    </row>
  </sheetData>
  <mergeCells count="3">
    <mergeCell ref="I1:AL1"/>
    <mergeCell ref="AM1:BP1"/>
    <mergeCell ref="BQ1:CT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BR153"/>
  <sheetViews>
    <sheetView zoomScale="85" zoomScaleNormal="85" workbookViewId="0">
      <selection sqref="A1:J1"/>
    </sheetView>
  </sheetViews>
  <sheetFormatPr defaultColWidth="9.21875" defaultRowHeight="14.4" x14ac:dyDescent="0.3"/>
  <cols>
    <col min="1" max="1" width="9.21875" style="6"/>
    <col min="2" max="2" width="28.77734375" style="6" bestFit="1" customWidth="1"/>
    <col min="3" max="3" width="27.44140625" style="6" customWidth="1"/>
    <col min="4" max="4" width="36" style="6" customWidth="1"/>
    <col min="5" max="5" width="44" style="6" customWidth="1"/>
    <col min="6" max="6" width="16.44140625" style="17" customWidth="1"/>
    <col min="7" max="8" width="19.5546875" style="6" customWidth="1"/>
    <col min="9" max="9" width="25.44140625" style="6" customWidth="1"/>
    <col min="10" max="11" width="32.44140625" style="19" customWidth="1"/>
    <col min="12" max="12" width="16.5546875" style="6" customWidth="1"/>
    <col min="13" max="13" width="13.44140625" style="6" bestFit="1" customWidth="1"/>
    <col min="14" max="14" width="15.77734375" style="6" bestFit="1" customWidth="1"/>
    <col min="15" max="20" width="11.44140625" style="6" customWidth="1"/>
    <col min="21" max="21" width="9.21875" style="6"/>
    <col min="22" max="22" width="16.44140625" style="6" customWidth="1"/>
    <col min="23" max="24" width="14.5546875" style="6" customWidth="1"/>
    <col min="25" max="26" width="16.5546875" style="6" customWidth="1"/>
    <col min="27" max="27" width="13.44140625" style="6" customWidth="1"/>
    <col min="28" max="28" width="14.44140625" style="6" customWidth="1"/>
    <col min="29" max="29" width="13.5546875" style="6" customWidth="1"/>
    <col min="30" max="31" width="27" style="6" customWidth="1"/>
    <col min="32" max="32" width="90.44140625" style="6" customWidth="1"/>
    <col min="33" max="16384" width="9.21875" style="6"/>
  </cols>
  <sheetData>
    <row r="1" spans="1:31" ht="32.700000000000003" customHeight="1" x14ac:dyDescent="0.3">
      <c r="A1" s="316" t="s">
        <v>36</v>
      </c>
      <c r="B1" s="317"/>
      <c r="C1" s="317"/>
      <c r="D1" s="317"/>
      <c r="E1" s="317"/>
      <c r="F1" s="317"/>
      <c r="G1" s="317"/>
      <c r="H1" s="317"/>
      <c r="I1" s="317"/>
      <c r="J1" s="317"/>
      <c r="K1" s="30"/>
      <c r="L1" s="318" t="s">
        <v>37</v>
      </c>
      <c r="M1" s="318"/>
      <c r="N1" s="318"/>
      <c r="O1" s="315" t="s">
        <v>38</v>
      </c>
      <c r="P1" s="315"/>
      <c r="Q1" s="315"/>
      <c r="R1" s="315"/>
      <c r="S1" s="315"/>
      <c r="T1" s="315"/>
      <c r="U1" s="315"/>
      <c r="V1" s="315"/>
      <c r="W1" s="311" t="s">
        <v>39</v>
      </c>
      <c r="X1" s="311" t="s">
        <v>40</v>
      </c>
      <c r="Y1" s="315" t="s">
        <v>41</v>
      </c>
      <c r="Z1" s="315"/>
      <c r="AA1" s="315"/>
      <c r="AB1" s="315"/>
      <c r="AC1" s="311" t="s">
        <v>42</v>
      </c>
      <c r="AD1" s="312" t="s">
        <v>43</v>
      </c>
      <c r="AE1" s="312" t="s">
        <v>44</v>
      </c>
    </row>
    <row r="2" spans="1:31" ht="61.2" thickBot="1" x14ac:dyDescent="0.35">
      <c r="A2" s="31" t="s">
        <v>12</v>
      </c>
      <c r="B2" s="31" t="s">
        <v>13</v>
      </c>
      <c r="C2" s="31" t="s">
        <v>14</v>
      </c>
      <c r="D2" s="31" t="s">
        <v>15</v>
      </c>
      <c r="E2" s="31" t="s">
        <v>16</v>
      </c>
      <c r="F2" s="31" t="s">
        <v>17</v>
      </c>
      <c r="G2" s="31" t="s">
        <v>18</v>
      </c>
      <c r="H2" s="31" t="s">
        <v>19</v>
      </c>
      <c r="I2" s="31" t="s">
        <v>20</v>
      </c>
      <c r="J2" s="32" t="s">
        <v>21</v>
      </c>
      <c r="K2" s="33" t="s">
        <v>194</v>
      </c>
      <c r="L2" s="21" t="s">
        <v>45</v>
      </c>
      <c r="M2" s="21" t="s">
        <v>22</v>
      </c>
      <c r="N2" s="21" t="s">
        <v>23</v>
      </c>
      <c r="O2" s="21" t="s">
        <v>24</v>
      </c>
      <c r="P2" s="21" t="s">
        <v>25</v>
      </c>
      <c r="Q2" s="21" t="s">
        <v>26</v>
      </c>
      <c r="R2" s="21" t="s">
        <v>27</v>
      </c>
      <c r="S2" s="21" t="s">
        <v>28</v>
      </c>
      <c r="T2" s="21" t="s">
        <v>29</v>
      </c>
      <c r="U2" s="21" t="s">
        <v>30</v>
      </c>
      <c r="V2" s="21" t="s">
        <v>31</v>
      </c>
      <c r="W2" s="311"/>
      <c r="X2" s="311"/>
      <c r="Y2" s="21" t="s">
        <v>32</v>
      </c>
      <c r="Z2" s="21" t="s">
        <v>33</v>
      </c>
      <c r="AA2" s="21" t="s">
        <v>34</v>
      </c>
      <c r="AB2" s="21" t="s">
        <v>35</v>
      </c>
      <c r="AC2" s="311"/>
      <c r="AD2" s="312"/>
      <c r="AE2" s="312"/>
    </row>
    <row r="3" spans="1:31" s="42" customFormat="1" ht="58.2" thickTop="1" x14ac:dyDescent="0.3">
      <c r="A3" s="37">
        <v>1</v>
      </c>
      <c r="B3" s="38" t="s">
        <v>71</v>
      </c>
      <c r="C3" s="38" t="s">
        <v>72</v>
      </c>
      <c r="D3" s="38" t="s">
        <v>73</v>
      </c>
      <c r="E3" s="38" t="s">
        <v>74</v>
      </c>
      <c r="F3" s="39">
        <v>1</v>
      </c>
      <c r="G3" s="40">
        <v>5000000</v>
      </c>
      <c r="H3" s="40" t="s">
        <v>4</v>
      </c>
      <c r="I3" s="39" t="s">
        <v>75</v>
      </c>
      <c r="J3" s="38" t="s">
        <v>76</v>
      </c>
      <c r="K3" s="41" t="s">
        <v>189</v>
      </c>
      <c r="L3" s="42" t="s">
        <v>196</v>
      </c>
      <c r="M3" s="42">
        <v>25</v>
      </c>
      <c r="N3" s="42" t="s">
        <v>9</v>
      </c>
      <c r="O3" s="42">
        <v>0</v>
      </c>
      <c r="P3" s="42">
        <v>0</v>
      </c>
      <c r="Q3" s="42">
        <v>0</v>
      </c>
      <c r="R3" s="42">
        <v>0</v>
      </c>
      <c r="S3" s="42">
        <v>0</v>
      </c>
      <c r="T3" s="42">
        <v>0</v>
      </c>
      <c r="U3" s="42">
        <v>0</v>
      </c>
      <c r="V3" s="42" t="s">
        <v>9</v>
      </c>
      <c r="W3" s="42">
        <v>0</v>
      </c>
      <c r="X3" s="42" t="s">
        <v>9</v>
      </c>
      <c r="Y3" s="42" t="s">
        <v>197</v>
      </c>
      <c r="Z3" s="359"/>
      <c r="AA3" s="42" t="s">
        <v>152</v>
      </c>
      <c r="AB3" s="42">
        <v>0</v>
      </c>
      <c r="AC3" s="42" t="s">
        <v>198</v>
      </c>
      <c r="AE3" s="42" t="s">
        <v>199</v>
      </c>
    </row>
    <row r="4" spans="1:31" s="42" customFormat="1" ht="57.6" x14ac:dyDescent="0.3">
      <c r="A4" s="43">
        <v>2</v>
      </c>
      <c r="B4" s="44" t="s">
        <v>71</v>
      </c>
      <c r="C4" s="44" t="s">
        <v>77</v>
      </c>
      <c r="D4" s="44" t="s">
        <v>78</v>
      </c>
      <c r="E4" s="44" t="s">
        <v>79</v>
      </c>
      <c r="F4" s="45">
        <v>2</v>
      </c>
      <c r="G4" s="46">
        <v>5500000</v>
      </c>
      <c r="H4" s="40" t="s">
        <v>4</v>
      </c>
      <c r="I4" s="45">
        <v>2024</v>
      </c>
      <c r="J4" s="44" t="s">
        <v>80</v>
      </c>
      <c r="K4" s="41" t="s">
        <v>189</v>
      </c>
      <c r="L4" s="42" t="s">
        <v>50</v>
      </c>
      <c r="M4" s="42">
        <v>30</v>
      </c>
      <c r="N4" s="42" t="s">
        <v>9</v>
      </c>
      <c r="O4" s="42">
        <v>0</v>
      </c>
      <c r="P4" s="42">
        <v>0</v>
      </c>
      <c r="Q4" s="42">
        <v>0</v>
      </c>
      <c r="R4" s="42">
        <v>0</v>
      </c>
      <c r="S4" s="42">
        <v>0</v>
      </c>
      <c r="T4" s="42">
        <v>0</v>
      </c>
      <c r="U4" s="42">
        <v>0</v>
      </c>
      <c r="V4" s="42" t="s">
        <v>9</v>
      </c>
      <c r="W4" s="42">
        <v>0</v>
      </c>
      <c r="X4" s="42" t="s">
        <v>9</v>
      </c>
      <c r="Y4" s="42" t="s">
        <v>155</v>
      </c>
      <c r="Z4" s="313"/>
      <c r="AA4" s="42" t="s">
        <v>152</v>
      </c>
      <c r="AB4" s="42" t="s">
        <v>200</v>
      </c>
      <c r="AC4" s="42" t="s">
        <v>201</v>
      </c>
      <c r="AE4" s="42" t="s">
        <v>202</v>
      </c>
    </row>
    <row r="5" spans="1:31" s="5" customFormat="1" ht="57.6" x14ac:dyDescent="0.3">
      <c r="A5" s="25">
        <v>3</v>
      </c>
      <c r="B5" s="8" t="s">
        <v>71</v>
      </c>
      <c r="C5" s="8" t="s">
        <v>81</v>
      </c>
      <c r="D5" s="8" t="s">
        <v>82</v>
      </c>
      <c r="E5" s="8" t="s">
        <v>83</v>
      </c>
      <c r="F5" s="9">
        <v>1</v>
      </c>
      <c r="G5" s="10">
        <v>7000000</v>
      </c>
      <c r="H5" s="10" t="s">
        <v>4</v>
      </c>
      <c r="I5" s="9">
        <v>2024</v>
      </c>
      <c r="J5" s="8" t="s">
        <v>80</v>
      </c>
      <c r="K5" s="24" t="s">
        <v>189</v>
      </c>
      <c r="L5" s="5" t="s">
        <v>203</v>
      </c>
      <c r="M5" s="5">
        <v>30</v>
      </c>
      <c r="N5" s="5" t="s">
        <v>9</v>
      </c>
      <c r="O5" s="5">
        <v>0</v>
      </c>
      <c r="P5" s="5">
        <v>0</v>
      </c>
      <c r="Q5" s="5">
        <v>0</v>
      </c>
      <c r="R5" s="5">
        <v>0</v>
      </c>
      <c r="S5" s="5">
        <v>0</v>
      </c>
      <c r="T5" s="5">
        <v>0</v>
      </c>
      <c r="U5" s="5">
        <v>0</v>
      </c>
      <c r="V5" s="5" t="s">
        <v>9</v>
      </c>
      <c r="W5" s="5">
        <v>0</v>
      </c>
      <c r="X5" s="5" t="s">
        <v>9</v>
      </c>
      <c r="Y5" s="5" t="s">
        <v>155</v>
      </c>
      <c r="Z5" s="313"/>
      <c r="AA5" s="5" t="s">
        <v>152</v>
      </c>
      <c r="AB5" s="5" t="s">
        <v>200</v>
      </c>
      <c r="AC5" s="5" t="s">
        <v>201</v>
      </c>
      <c r="AE5" s="5" t="s">
        <v>204</v>
      </c>
    </row>
    <row r="6" spans="1:31" s="5" customFormat="1" ht="57.6" x14ac:dyDescent="0.3">
      <c r="A6" s="25">
        <v>4</v>
      </c>
      <c r="B6" s="8" t="s">
        <v>71</v>
      </c>
      <c r="C6" s="8" t="s">
        <v>81</v>
      </c>
      <c r="D6" s="8" t="s">
        <v>84</v>
      </c>
      <c r="E6" s="8" t="s">
        <v>85</v>
      </c>
      <c r="F6" s="9">
        <v>1</v>
      </c>
      <c r="G6" s="10">
        <v>5000000</v>
      </c>
      <c r="H6" s="10" t="s">
        <v>4</v>
      </c>
      <c r="I6" s="9">
        <v>2024</v>
      </c>
      <c r="J6" s="8" t="s">
        <v>86</v>
      </c>
      <c r="K6" s="24" t="s">
        <v>189</v>
      </c>
      <c r="L6" s="5" t="s">
        <v>203</v>
      </c>
      <c r="M6" s="5">
        <v>30</v>
      </c>
      <c r="N6" s="5" t="s">
        <v>9</v>
      </c>
      <c r="O6" s="5">
        <v>0</v>
      </c>
      <c r="P6" s="5">
        <v>0</v>
      </c>
      <c r="Q6" s="5">
        <v>0</v>
      </c>
      <c r="R6" s="5">
        <v>0</v>
      </c>
      <c r="S6" s="5">
        <v>0</v>
      </c>
      <c r="T6" s="5">
        <v>0</v>
      </c>
      <c r="U6" s="5">
        <v>0</v>
      </c>
      <c r="V6" s="5" t="s">
        <v>9</v>
      </c>
      <c r="W6" s="5">
        <v>0</v>
      </c>
      <c r="X6" s="5" t="s">
        <v>9</v>
      </c>
      <c r="Y6" s="5" t="s">
        <v>155</v>
      </c>
      <c r="Z6" s="313"/>
      <c r="AA6" s="5" t="s">
        <v>152</v>
      </c>
      <c r="AB6" s="5" t="s">
        <v>200</v>
      </c>
      <c r="AC6" s="5" t="s">
        <v>201</v>
      </c>
      <c r="AE6" s="5" t="s">
        <v>11</v>
      </c>
    </row>
    <row r="7" spans="1:31" s="5" customFormat="1" ht="57.6" x14ac:dyDescent="0.3">
      <c r="A7" s="25">
        <v>5</v>
      </c>
      <c r="B7" s="8" t="s">
        <v>71</v>
      </c>
      <c r="C7" s="8" t="s">
        <v>87</v>
      </c>
      <c r="D7" s="8" t="s">
        <v>88</v>
      </c>
      <c r="E7" s="8" t="s">
        <v>89</v>
      </c>
      <c r="F7" s="9">
        <v>1</v>
      </c>
      <c r="G7" s="10">
        <v>23000000</v>
      </c>
      <c r="H7" s="10" t="s">
        <v>4</v>
      </c>
      <c r="I7" s="9">
        <v>2025</v>
      </c>
      <c r="J7" s="8" t="s">
        <v>90</v>
      </c>
      <c r="K7" s="24" t="s">
        <v>189</v>
      </c>
      <c r="L7" s="5" t="s">
        <v>50</v>
      </c>
      <c r="M7" s="5">
        <v>30</v>
      </c>
      <c r="N7" s="5" t="s">
        <v>8</v>
      </c>
      <c r="O7" s="5">
        <v>-1</v>
      </c>
      <c r="P7" s="5">
        <v>0</v>
      </c>
      <c r="Q7" s="5">
        <v>0</v>
      </c>
      <c r="R7" s="5">
        <v>0</v>
      </c>
      <c r="S7" s="5">
        <v>0</v>
      </c>
      <c r="T7" s="5">
        <v>0</v>
      </c>
      <c r="U7" s="5">
        <v>0</v>
      </c>
      <c r="V7" s="5" t="s">
        <v>9</v>
      </c>
      <c r="W7" s="5">
        <v>0</v>
      </c>
      <c r="X7" s="5" t="s">
        <v>9</v>
      </c>
      <c r="Y7" s="5" t="s">
        <v>155</v>
      </c>
      <c r="Z7" s="313"/>
      <c r="AA7" s="5" t="s">
        <v>152</v>
      </c>
      <c r="AB7" s="5" t="s">
        <v>205</v>
      </c>
      <c r="AC7" s="13">
        <v>-500000</v>
      </c>
      <c r="AE7" s="5" t="s">
        <v>206</v>
      </c>
    </row>
    <row r="8" spans="1:31" s="5" customFormat="1" ht="43.2" x14ac:dyDescent="0.3">
      <c r="A8" s="25">
        <v>6</v>
      </c>
      <c r="B8" s="8" t="s">
        <v>71</v>
      </c>
      <c r="C8" s="8" t="s">
        <v>91</v>
      </c>
      <c r="D8" s="8" t="s">
        <v>92</v>
      </c>
      <c r="E8" s="8" t="s">
        <v>93</v>
      </c>
      <c r="F8" s="9">
        <v>3</v>
      </c>
      <c r="G8" s="10">
        <v>250000</v>
      </c>
      <c r="H8" s="10" t="s">
        <v>4</v>
      </c>
      <c r="I8" s="9" t="s">
        <v>56</v>
      </c>
      <c r="J8" s="8" t="s">
        <v>94</v>
      </c>
      <c r="K8" s="24" t="s">
        <v>189</v>
      </c>
      <c r="L8" s="5" t="s">
        <v>50</v>
      </c>
      <c r="M8" s="5">
        <v>15</v>
      </c>
      <c r="N8" s="5" t="s">
        <v>9</v>
      </c>
      <c r="O8" s="5">
        <v>0</v>
      </c>
      <c r="P8" s="5">
        <v>0</v>
      </c>
      <c r="Q8" s="5">
        <v>0</v>
      </c>
      <c r="R8" s="5">
        <v>0</v>
      </c>
      <c r="S8" s="5">
        <v>0</v>
      </c>
      <c r="T8" s="5">
        <v>0</v>
      </c>
      <c r="U8" s="5">
        <v>0</v>
      </c>
      <c r="V8" s="5" t="s">
        <v>9</v>
      </c>
      <c r="W8" s="5">
        <v>0</v>
      </c>
      <c r="X8" s="5" t="s">
        <v>207</v>
      </c>
      <c r="Y8" s="5" t="s">
        <v>155</v>
      </c>
      <c r="Z8" s="313"/>
      <c r="AA8" s="5" t="s">
        <v>152</v>
      </c>
      <c r="AB8" s="5">
        <v>0</v>
      </c>
      <c r="AC8" s="5">
        <v>0</v>
      </c>
      <c r="AE8" s="5" t="s">
        <v>208</v>
      </c>
    </row>
    <row r="9" spans="1:31" s="5" customFormat="1" ht="43.2" x14ac:dyDescent="0.3">
      <c r="A9" s="25">
        <v>7</v>
      </c>
      <c r="B9" s="8" t="s">
        <v>71</v>
      </c>
      <c r="C9" s="8" t="s">
        <v>95</v>
      </c>
      <c r="D9" s="8" t="s">
        <v>96</v>
      </c>
      <c r="E9" s="8" t="s">
        <v>97</v>
      </c>
      <c r="F9" s="9">
        <v>3</v>
      </c>
      <c r="G9" s="10">
        <v>250000</v>
      </c>
      <c r="H9" s="10" t="s">
        <v>4</v>
      </c>
      <c r="I9" s="9" t="s">
        <v>56</v>
      </c>
      <c r="J9" s="8" t="s">
        <v>98</v>
      </c>
      <c r="K9" s="24" t="s">
        <v>189</v>
      </c>
      <c r="L9" s="5" t="s">
        <v>50</v>
      </c>
      <c r="M9" s="5">
        <v>15</v>
      </c>
      <c r="N9" s="5" t="s">
        <v>9</v>
      </c>
      <c r="O9" s="5">
        <v>0</v>
      </c>
      <c r="P9" s="5">
        <v>0</v>
      </c>
      <c r="Q9" s="5">
        <v>0</v>
      </c>
      <c r="R9" s="5">
        <v>0</v>
      </c>
      <c r="S9" s="5">
        <v>0</v>
      </c>
      <c r="T9" s="5">
        <v>0</v>
      </c>
      <c r="U9" s="5">
        <v>0</v>
      </c>
      <c r="V9" s="5" t="s">
        <v>9</v>
      </c>
      <c r="W9" s="5">
        <v>0</v>
      </c>
      <c r="X9" s="5" t="s">
        <v>207</v>
      </c>
      <c r="Y9" s="5" t="s">
        <v>155</v>
      </c>
      <c r="Z9" s="313"/>
      <c r="AA9" s="5">
        <v>0</v>
      </c>
      <c r="AB9" s="5">
        <v>0</v>
      </c>
      <c r="AC9" s="5">
        <v>0</v>
      </c>
      <c r="AE9" s="5" t="s">
        <v>208</v>
      </c>
    </row>
    <row r="10" spans="1:31" s="5" customFormat="1" ht="43.2" x14ac:dyDescent="0.3">
      <c r="A10" s="25">
        <v>8</v>
      </c>
      <c r="B10" s="8" t="s">
        <v>71</v>
      </c>
      <c r="C10" s="8" t="s">
        <v>99</v>
      </c>
      <c r="D10" s="8" t="s">
        <v>100</v>
      </c>
      <c r="E10" s="8" t="s">
        <v>101</v>
      </c>
      <c r="F10" s="9">
        <v>3</v>
      </c>
      <c r="G10" s="10">
        <v>200000</v>
      </c>
      <c r="H10" s="10" t="s">
        <v>4</v>
      </c>
      <c r="I10" s="9" t="s">
        <v>56</v>
      </c>
      <c r="J10" s="8" t="s">
        <v>98</v>
      </c>
      <c r="K10" s="24" t="s">
        <v>189</v>
      </c>
      <c r="L10" s="5" t="s">
        <v>50</v>
      </c>
      <c r="M10" s="5">
        <v>15</v>
      </c>
      <c r="N10" s="5" t="s">
        <v>9</v>
      </c>
      <c r="O10" s="5">
        <v>-5.0000000000000001E-3</v>
      </c>
      <c r="P10" s="5">
        <v>0</v>
      </c>
      <c r="Q10" s="5">
        <v>0</v>
      </c>
      <c r="R10" s="5">
        <v>0</v>
      </c>
      <c r="S10" s="5">
        <v>0</v>
      </c>
      <c r="T10" s="5">
        <v>0</v>
      </c>
      <c r="U10" s="5">
        <v>0</v>
      </c>
      <c r="V10" s="5" t="s">
        <v>9</v>
      </c>
      <c r="W10" s="5">
        <v>0</v>
      </c>
      <c r="X10" s="5" t="s">
        <v>207</v>
      </c>
      <c r="Y10" s="5" t="s">
        <v>209</v>
      </c>
      <c r="Z10" s="313"/>
      <c r="AA10" s="5">
        <v>0</v>
      </c>
      <c r="AB10" s="5">
        <v>0</v>
      </c>
      <c r="AC10" s="5">
        <v>0</v>
      </c>
      <c r="AE10" s="5" t="s">
        <v>208</v>
      </c>
    </row>
    <row r="11" spans="1:31" s="5" customFormat="1" ht="38.700000000000003" customHeight="1" x14ac:dyDescent="0.3">
      <c r="A11" s="25">
        <v>9</v>
      </c>
      <c r="B11" s="8" t="s">
        <v>71</v>
      </c>
      <c r="C11" s="8" t="s">
        <v>102</v>
      </c>
      <c r="D11" s="8" t="s">
        <v>103</v>
      </c>
      <c r="E11" s="8" t="s">
        <v>104</v>
      </c>
      <c r="F11" s="9">
        <v>2</v>
      </c>
      <c r="G11" s="10">
        <v>3500000</v>
      </c>
      <c r="H11" s="10" t="s">
        <v>4</v>
      </c>
      <c r="I11" s="9">
        <v>2023</v>
      </c>
      <c r="J11" s="8" t="s">
        <v>86</v>
      </c>
      <c r="K11" s="24" t="s">
        <v>189</v>
      </c>
      <c r="L11" s="5" t="s">
        <v>50</v>
      </c>
      <c r="M11" s="5">
        <v>30</v>
      </c>
      <c r="N11" s="5" t="s">
        <v>9</v>
      </c>
      <c r="O11" s="5">
        <v>0</v>
      </c>
      <c r="P11" s="5">
        <v>0</v>
      </c>
      <c r="Q11" s="5">
        <v>0</v>
      </c>
      <c r="R11" s="5">
        <v>0</v>
      </c>
      <c r="S11" s="5">
        <v>0</v>
      </c>
      <c r="T11" s="5">
        <v>0</v>
      </c>
      <c r="U11" s="5">
        <v>0</v>
      </c>
      <c r="V11" s="5" t="s">
        <v>9</v>
      </c>
      <c r="W11" s="5">
        <v>0</v>
      </c>
      <c r="X11" s="5" t="s">
        <v>9</v>
      </c>
      <c r="Y11" s="5" t="s">
        <v>155</v>
      </c>
      <c r="Z11" s="313"/>
      <c r="AA11" s="5">
        <v>0</v>
      </c>
      <c r="AB11" s="5">
        <v>0</v>
      </c>
      <c r="AC11" s="5">
        <v>0</v>
      </c>
      <c r="AE11" s="5" t="s">
        <v>11</v>
      </c>
    </row>
    <row r="12" spans="1:31" s="5" customFormat="1" ht="43.2" x14ac:dyDescent="0.3">
      <c r="A12" s="25">
        <v>10</v>
      </c>
      <c r="B12" s="8" t="s">
        <v>71</v>
      </c>
      <c r="C12" s="8" t="s">
        <v>72</v>
      </c>
      <c r="D12" s="8" t="s">
        <v>105</v>
      </c>
      <c r="E12" s="8" t="s">
        <v>105</v>
      </c>
      <c r="F12" s="9">
        <v>3</v>
      </c>
      <c r="G12" s="10">
        <v>700000</v>
      </c>
      <c r="H12" s="10" t="s">
        <v>4</v>
      </c>
      <c r="I12" s="9">
        <v>2023</v>
      </c>
      <c r="J12" s="8" t="s">
        <v>106</v>
      </c>
      <c r="K12" s="24" t="s">
        <v>189</v>
      </c>
      <c r="L12" s="5" t="s">
        <v>50</v>
      </c>
      <c r="M12" s="5">
        <v>15</v>
      </c>
      <c r="N12" s="5" t="s">
        <v>9</v>
      </c>
      <c r="O12" s="5">
        <v>0</v>
      </c>
      <c r="P12" s="5">
        <v>0</v>
      </c>
      <c r="Q12" s="5">
        <v>0</v>
      </c>
      <c r="R12" s="5">
        <v>0</v>
      </c>
      <c r="S12" s="5">
        <v>0</v>
      </c>
      <c r="T12" s="5">
        <v>0</v>
      </c>
      <c r="U12" s="5" t="s">
        <v>201</v>
      </c>
      <c r="V12" s="5" t="s">
        <v>9</v>
      </c>
      <c r="W12" s="5">
        <v>0</v>
      </c>
      <c r="X12" s="5" t="s">
        <v>207</v>
      </c>
      <c r="Y12" s="5" t="s">
        <v>209</v>
      </c>
      <c r="Z12" s="313"/>
      <c r="AA12" s="5">
        <v>0</v>
      </c>
      <c r="AB12" s="5">
        <v>0</v>
      </c>
      <c r="AC12" s="5" t="s">
        <v>201</v>
      </c>
      <c r="AE12" s="5" t="s">
        <v>208</v>
      </c>
    </row>
    <row r="13" spans="1:31" s="5" customFormat="1" ht="57.6" x14ac:dyDescent="0.3">
      <c r="A13" s="25">
        <v>11</v>
      </c>
      <c r="B13" s="8" t="s">
        <v>71</v>
      </c>
      <c r="C13" s="8" t="s">
        <v>81</v>
      </c>
      <c r="D13" s="8" t="s">
        <v>107</v>
      </c>
      <c r="E13" s="8" t="s">
        <v>108</v>
      </c>
      <c r="F13" s="9">
        <v>1</v>
      </c>
      <c r="G13" s="10">
        <v>24000000</v>
      </c>
      <c r="H13" s="10" t="s">
        <v>4</v>
      </c>
      <c r="I13" s="9" t="s">
        <v>75</v>
      </c>
      <c r="J13" s="8" t="s">
        <v>109</v>
      </c>
      <c r="K13" s="24" t="s">
        <v>189</v>
      </c>
      <c r="L13" s="5" t="s">
        <v>50</v>
      </c>
      <c r="M13" s="5">
        <v>30</v>
      </c>
      <c r="N13" s="5" t="s">
        <v>8</v>
      </c>
      <c r="O13" s="5">
        <v>-1</v>
      </c>
      <c r="P13" s="5">
        <v>0</v>
      </c>
      <c r="Q13" s="5">
        <v>0</v>
      </c>
      <c r="R13" s="5">
        <v>0</v>
      </c>
      <c r="S13" s="5">
        <v>0</v>
      </c>
      <c r="T13" s="5">
        <v>0</v>
      </c>
      <c r="U13" s="5" t="s">
        <v>201</v>
      </c>
      <c r="V13" s="5" t="s">
        <v>9</v>
      </c>
      <c r="W13" s="5">
        <v>0</v>
      </c>
      <c r="X13" s="5" t="s">
        <v>9</v>
      </c>
      <c r="Y13" s="5" t="s">
        <v>197</v>
      </c>
      <c r="Z13" s="313"/>
      <c r="AA13" s="5" t="s">
        <v>152</v>
      </c>
      <c r="AB13" s="5" t="s">
        <v>210</v>
      </c>
      <c r="AC13" s="13">
        <v>-500000</v>
      </c>
      <c r="AE13" s="5" t="s">
        <v>204</v>
      </c>
    </row>
    <row r="14" spans="1:31" s="42" customFormat="1" ht="57.6" x14ac:dyDescent="0.3">
      <c r="A14" s="43">
        <v>12</v>
      </c>
      <c r="B14" s="44" t="s">
        <v>71</v>
      </c>
      <c r="C14" s="44" t="s">
        <v>81</v>
      </c>
      <c r="D14" s="44" t="s">
        <v>110</v>
      </c>
      <c r="E14" s="44" t="s">
        <v>111</v>
      </c>
      <c r="F14" s="45">
        <v>1</v>
      </c>
      <c r="G14" s="46">
        <v>2000000</v>
      </c>
      <c r="H14" s="46" t="s">
        <v>4</v>
      </c>
      <c r="I14" s="45" t="s">
        <v>56</v>
      </c>
      <c r="J14" s="44" t="s">
        <v>112</v>
      </c>
      <c r="K14" s="41" t="s">
        <v>189</v>
      </c>
      <c r="L14" s="42" t="s">
        <v>50</v>
      </c>
      <c r="M14" s="42">
        <v>30</v>
      </c>
      <c r="N14" s="42" t="s">
        <v>8</v>
      </c>
      <c r="O14" s="42">
        <v>-1.05</v>
      </c>
      <c r="P14" s="42">
        <v>0</v>
      </c>
      <c r="Q14" s="42">
        <v>0</v>
      </c>
      <c r="R14" s="42">
        <v>0</v>
      </c>
      <c r="S14" s="42">
        <v>0</v>
      </c>
      <c r="T14" s="42">
        <v>0</v>
      </c>
      <c r="U14" s="42" t="s">
        <v>201</v>
      </c>
      <c r="V14" s="42" t="s">
        <v>9</v>
      </c>
      <c r="W14" s="42">
        <v>0</v>
      </c>
      <c r="X14" s="42" t="s">
        <v>9</v>
      </c>
      <c r="Y14" s="42" t="s">
        <v>155</v>
      </c>
      <c r="Z14" s="313"/>
      <c r="AA14" s="42" t="s">
        <v>152</v>
      </c>
      <c r="AB14" s="42">
        <v>0</v>
      </c>
      <c r="AC14" s="42">
        <v>0</v>
      </c>
      <c r="AE14" s="42" t="s">
        <v>211</v>
      </c>
    </row>
    <row r="15" spans="1:31" s="5" customFormat="1" ht="43.2" x14ac:dyDescent="0.3">
      <c r="A15" s="25">
        <v>13</v>
      </c>
      <c r="B15" s="8" t="s">
        <v>71</v>
      </c>
      <c r="C15" s="8" t="s">
        <v>81</v>
      </c>
      <c r="D15" s="8" t="s">
        <v>113</v>
      </c>
      <c r="E15" s="8" t="s">
        <v>114</v>
      </c>
      <c r="F15" s="9">
        <v>1</v>
      </c>
      <c r="G15" s="10">
        <v>4000000</v>
      </c>
      <c r="H15" s="10" t="s">
        <v>4</v>
      </c>
      <c r="I15" s="9" t="s">
        <v>56</v>
      </c>
      <c r="J15" s="8" t="s">
        <v>66</v>
      </c>
      <c r="K15" s="24" t="s">
        <v>189</v>
      </c>
      <c r="L15" s="5" t="s">
        <v>50</v>
      </c>
      <c r="M15" s="5">
        <v>30</v>
      </c>
      <c r="N15" s="5" t="s">
        <v>9</v>
      </c>
      <c r="O15" s="5">
        <v>0</v>
      </c>
      <c r="P15" s="5">
        <v>0</v>
      </c>
      <c r="Q15" s="5">
        <v>0</v>
      </c>
      <c r="R15" s="5">
        <v>0</v>
      </c>
      <c r="S15" s="5">
        <v>0</v>
      </c>
      <c r="T15" s="5">
        <v>0</v>
      </c>
      <c r="U15" s="5" t="s">
        <v>9</v>
      </c>
      <c r="V15" s="5" t="s">
        <v>9</v>
      </c>
      <c r="W15" s="5">
        <v>0</v>
      </c>
      <c r="X15" s="5" t="s">
        <v>9</v>
      </c>
      <c r="Y15" s="5" t="s">
        <v>155</v>
      </c>
      <c r="Z15" s="313"/>
      <c r="AA15" s="5">
        <v>0</v>
      </c>
      <c r="AB15" s="5">
        <v>0</v>
      </c>
      <c r="AC15" s="5" t="s">
        <v>201</v>
      </c>
      <c r="AE15" s="5" t="s">
        <v>211</v>
      </c>
    </row>
    <row r="16" spans="1:31" s="5" customFormat="1" ht="43.2" x14ac:dyDescent="0.3">
      <c r="A16" s="25">
        <v>14</v>
      </c>
      <c r="B16" s="8" t="s">
        <v>71</v>
      </c>
      <c r="C16" s="8" t="s">
        <v>81</v>
      </c>
      <c r="D16" s="8" t="s">
        <v>115</v>
      </c>
      <c r="E16" s="8" t="s">
        <v>114</v>
      </c>
      <c r="F16" s="9">
        <v>1</v>
      </c>
      <c r="G16" s="10">
        <v>3000000</v>
      </c>
      <c r="H16" s="10" t="s">
        <v>4</v>
      </c>
      <c r="I16" s="9" t="s">
        <v>56</v>
      </c>
      <c r="J16" s="8" t="s">
        <v>66</v>
      </c>
      <c r="K16" s="24" t="s">
        <v>189</v>
      </c>
      <c r="L16" s="5" t="s">
        <v>50</v>
      </c>
      <c r="M16" s="5">
        <v>30</v>
      </c>
      <c r="N16" s="5" t="s">
        <v>9</v>
      </c>
      <c r="O16" s="5">
        <v>0</v>
      </c>
      <c r="P16" s="5">
        <v>0</v>
      </c>
      <c r="Q16" s="5">
        <v>0</v>
      </c>
      <c r="R16" s="5">
        <v>0</v>
      </c>
      <c r="S16" s="5">
        <v>0</v>
      </c>
      <c r="T16" s="5">
        <v>0</v>
      </c>
      <c r="U16" s="5" t="s">
        <v>9</v>
      </c>
      <c r="V16" s="5" t="s">
        <v>9</v>
      </c>
      <c r="W16" s="5">
        <v>0</v>
      </c>
      <c r="X16" s="5" t="s">
        <v>9</v>
      </c>
      <c r="Y16" s="5" t="s">
        <v>155</v>
      </c>
      <c r="Z16" s="313"/>
      <c r="AA16" s="5">
        <v>0</v>
      </c>
      <c r="AB16" s="5">
        <v>0</v>
      </c>
      <c r="AC16" s="5" t="s">
        <v>201</v>
      </c>
      <c r="AE16" s="5" t="s">
        <v>11</v>
      </c>
    </row>
    <row r="17" spans="1:70" s="5" customFormat="1" ht="57.6" x14ac:dyDescent="0.3">
      <c r="A17" s="25">
        <v>15</v>
      </c>
      <c r="B17" s="8" t="s">
        <v>0</v>
      </c>
      <c r="C17" s="11" t="s">
        <v>1</v>
      </c>
      <c r="D17" s="11" t="s">
        <v>2</v>
      </c>
      <c r="E17" s="11" t="s">
        <v>3</v>
      </c>
      <c r="F17" s="9">
        <v>1</v>
      </c>
      <c r="G17" s="10">
        <v>15000000</v>
      </c>
      <c r="H17" s="10" t="s">
        <v>4</v>
      </c>
      <c r="I17" s="9" t="s">
        <v>5</v>
      </c>
      <c r="J17" s="8" t="s">
        <v>6</v>
      </c>
      <c r="K17" s="24" t="s">
        <v>190</v>
      </c>
      <c r="L17" s="5" t="s">
        <v>7</v>
      </c>
      <c r="M17" s="5">
        <v>30</v>
      </c>
      <c r="N17" s="5" t="s">
        <v>8</v>
      </c>
      <c r="O17" s="5">
        <v>-1.9</v>
      </c>
      <c r="P17" s="5">
        <v>-1.1000000000000001</v>
      </c>
      <c r="Q17" s="5">
        <v>0</v>
      </c>
      <c r="R17" s="5">
        <v>0</v>
      </c>
      <c r="S17" s="5">
        <v>-7.0000000000000007E-2</v>
      </c>
      <c r="T17" s="5">
        <v>0</v>
      </c>
      <c r="U17" s="5">
        <v>-2900</v>
      </c>
      <c r="V17" s="5" t="s">
        <v>9</v>
      </c>
      <c r="W17" s="5">
        <v>0</v>
      </c>
      <c r="X17" s="5" t="s">
        <v>9</v>
      </c>
      <c r="Y17" s="13">
        <v>530000</v>
      </c>
      <c r="Z17" s="27" t="s">
        <v>10</v>
      </c>
      <c r="AA17" s="5">
        <v>0</v>
      </c>
      <c r="AB17" s="5">
        <v>0</v>
      </c>
      <c r="AC17" s="13">
        <v>-530000</v>
      </c>
      <c r="AE17" s="5" t="s">
        <v>11</v>
      </c>
    </row>
    <row r="18" spans="1:70" s="5" customFormat="1" ht="43.2" x14ac:dyDescent="0.3">
      <c r="A18" s="25">
        <v>16</v>
      </c>
      <c r="B18" s="8" t="s">
        <v>0</v>
      </c>
      <c r="C18" s="11" t="s">
        <v>1</v>
      </c>
      <c r="D18" s="11" t="s">
        <v>46</v>
      </c>
      <c r="E18" s="11" t="s">
        <v>47</v>
      </c>
      <c r="F18" s="9">
        <v>1</v>
      </c>
      <c r="G18" s="10">
        <v>45000000</v>
      </c>
      <c r="H18" s="10" t="s">
        <v>48</v>
      </c>
      <c r="I18" s="9" t="s">
        <v>5</v>
      </c>
      <c r="J18" s="8" t="s">
        <v>49</v>
      </c>
      <c r="K18" s="24" t="s">
        <v>190</v>
      </c>
      <c r="L18" s="5" t="s">
        <v>50</v>
      </c>
      <c r="M18" s="5">
        <v>30</v>
      </c>
      <c r="N18" s="5" t="s">
        <v>51</v>
      </c>
      <c r="O18" s="5">
        <v>-36.4</v>
      </c>
      <c r="P18" s="5">
        <v>-19.8</v>
      </c>
      <c r="Q18" s="5">
        <v>0</v>
      </c>
      <c r="R18" s="5">
        <v>0</v>
      </c>
      <c r="S18" s="5">
        <v>-1.3</v>
      </c>
      <c r="T18" s="5">
        <v>0</v>
      </c>
      <c r="U18" s="5">
        <v>-54000</v>
      </c>
      <c r="V18" s="5" t="s">
        <v>9</v>
      </c>
      <c r="W18" s="5">
        <v>0</v>
      </c>
      <c r="X18" s="5" t="s">
        <v>52</v>
      </c>
      <c r="Y18" s="13">
        <v>350000</v>
      </c>
      <c r="Z18" s="27" t="s">
        <v>10</v>
      </c>
      <c r="AA18" s="5">
        <v>0</v>
      </c>
      <c r="AB18" s="5">
        <v>0</v>
      </c>
      <c r="AC18" s="13">
        <v>-8000000</v>
      </c>
      <c r="AE18" s="5" t="s">
        <v>53</v>
      </c>
    </row>
    <row r="19" spans="1:70" s="5" customFormat="1" ht="57.6" x14ac:dyDescent="0.3">
      <c r="A19" s="25">
        <v>17</v>
      </c>
      <c r="B19" s="8" t="s">
        <v>0</v>
      </c>
      <c r="C19" s="11" t="s">
        <v>1</v>
      </c>
      <c r="D19" s="11" t="s">
        <v>54</v>
      </c>
      <c r="E19" s="11" t="s">
        <v>55</v>
      </c>
      <c r="F19" s="9">
        <v>1</v>
      </c>
      <c r="G19" s="10">
        <v>10000000</v>
      </c>
      <c r="H19" s="10" t="s">
        <v>48</v>
      </c>
      <c r="I19" s="9" t="s">
        <v>56</v>
      </c>
      <c r="J19" s="8" t="s">
        <v>57</v>
      </c>
      <c r="K19" s="24" t="s">
        <v>190</v>
      </c>
      <c r="L19" s="5" t="s">
        <v>58</v>
      </c>
      <c r="M19" s="5">
        <v>30</v>
      </c>
      <c r="N19" s="5" t="s">
        <v>59</v>
      </c>
      <c r="O19" s="5">
        <v>-1.3</v>
      </c>
      <c r="P19" s="5">
        <v>-50.7</v>
      </c>
      <c r="Q19" s="5">
        <v>0</v>
      </c>
      <c r="R19" s="5">
        <v>0</v>
      </c>
      <c r="S19" s="5">
        <v>-0.05</v>
      </c>
      <c r="T19" s="5">
        <v>0</v>
      </c>
      <c r="U19" s="5">
        <v>-23400</v>
      </c>
      <c r="V19" s="5" t="s">
        <v>9</v>
      </c>
      <c r="W19" s="5">
        <v>0</v>
      </c>
      <c r="X19" s="5" t="s">
        <v>9</v>
      </c>
      <c r="Y19" s="13">
        <v>900000</v>
      </c>
      <c r="Z19" s="27" t="s">
        <v>10</v>
      </c>
      <c r="AA19" s="5">
        <v>0</v>
      </c>
      <c r="AB19" s="5">
        <v>0</v>
      </c>
      <c r="AC19" s="13">
        <v>-1500000</v>
      </c>
    </row>
    <row r="20" spans="1:70" s="5" customFormat="1" ht="72" x14ac:dyDescent="0.3">
      <c r="A20" s="25">
        <v>18</v>
      </c>
      <c r="B20" s="8" t="s">
        <v>0</v>
      </c>
      <c r="C20" s="11" t="s">
        <v>1</v>
      </c>
      <c r="D20" s="11" t="s">
        <v>60</v>
      </c>
      <c r="E20" s="8" t="s">
        <v>61</v>
      </c>
      <c r="F20" s="9">
        <v>2</v>
      </c>
      <c r="G20" s="10">
        <v>6500000</v>
      </c>
      <c r="H20" s="10" t="s">
        <v>48</v>
      </c>
      <c r="I20" s="9" t="s">
        <v>56</v>
      </c>
      <c r="J20" s="8" t="s">
        <v>62</v>
      </c>
      <c r="K20" s="24" t="s">
        <v>218</v>
      </c>
      <c r="L20" s="5" t="s">
        <v>50</v>
      </c>
      <c r="M20" s="5">
        <v>11</v>
      </c>
      <c r="N20" s="5" t="s">
        <v>9</v>
      </c>
      <c r="O20" s="5">
        <v>-1.6</v>
      </c>
      <c r="P20" s="5">
        <v>-0.8</v>
      </c>
      <c r="Q20" s="5">
        <v>0</v>
      </c>
      <c r="R20" s="5">
        <v>0</v>
      </c>
      <c r="S20" s="5">
        <v>-0.06</v>
      </c>
      <c r="T20" s="5">
        <v>0</v>
      </c>
      <c r="U20" s="5">
        <v>-2300</v>
      </c>
      <c r="V20" s="5" t="s">
        <v>9</v>
      </c>
      <c r="W20" s="5">
        <v>0</v>
      </c>
      <c r="X20" s="5" t="s">
        <v>52</v>
      </c>
      <c r="Y20" s="13">
        <v>50000</v>
      </c>
      <c r="Z20" s="27" t="s">
        <v>10</v>
      </c>
      <c r="AA20" s="5">
        <v>0</v>
      </c>
      <c r="AB20" s="5">
        <v>0</v>
      </c>
      <c r="AC20" s="13">
        <v>-420000</v>
      </c>
    </row>
    <row r="21" spans="1:70" s="5" customFormat="1" ht="43.2" x14ac:dyDescent="0.3">
      <c r="A21" s="25">
        <v>19</v>
      </c>
      <c r="B21" s="8" t="s">
        <v>63</v>
      </c>
      <c r="C21" s="11" t="s">
        <v>1</v>
      </c>
      <c r="D21" s="11" t="s">
        <v>64</v>
      </c>
      <c r="E21" s="8" t="s">
        <v>65</v>
      </c>
      <c r="F21" s="9">
        <v>2</v>
      </c>
      <c r="G21" s="10">
        <v>7500000</v>
      </c>
      <c r="H21" s="10" t="s">
        <v>48</v>
      </c>
      <c r="I21" s="9" t="s">
        <v>56</v>
      </c>
      <c r="J21" s="8" t="s">
        <v>66</v>
      </c>
      <c r="K21" s="24" t="s">
        <v>190</v>
      </c>
      <c r="L21" s="5" t="s">
        <v>50</v>
      </c>
      <c r="M21" s="5">
        <v>30</v>
      </c>
      <c r="N21" s="5" t="s">
        <v>9</v>
      </c>
      <c r="O21" s="5">
        <v>-1.6</v>
      </c>
      <c r="P21" s="5">
        <v>-0.9</v>
      </c>
      <c r="Q21" s="5">
        <v>0</v>
      </c>
      <c r="R21" s="5">
        <v>0</v>
      </c>
      <c r="S21" s="5">
        <v>-0.06</v>
      </c>
      <c r="T21" s="5">
        <v>0</v>
      </c>
      <c r="U21" s="5">
        <v>-2400</v>
      </c>
      <c r="V21" s="5" t="s">
        <v>9</v>
      </c>
      <c r="W21" s="5">
        <v>0</v>
      </c>
      <c r="X21" s="5" t="s">
        <v>52</v>
      </c>
      <c r="Y21" s="13">
        <v>500000</v>
      </c>
      <c r="Z21" s="27" t="s">
        <v>10</v>
      </c>
      <c r="AA21" s="5">
        <v>0</v>
      </c>
      <c r="AB21" s="5">
        <v>0</v>
      </c>
      <c r="AC21" s="13">
        <v>-700000</v>
      </c>
    </row>
    <row r="22" spans="1:70" s="5" customFormat="1" ht="43.2" x14ac:dyDescent="0.3">
      <c r="A22" s="25">
        <v>20</v>
      </c>
      <c r="B22" s="8" t="s">
        <v>67</v>
      </c>
      <c r="C22" s="11" t="s">
        <v>1</v>
      </c>
      <c r="D22" s="11" t="s">
        <v>68</v>
      </c>
      <c r="E22" s="8" t="s">
        <v>69</v>
      </c>
      <c r="F22" s="9">
        <v>3</v>
      </c>
      <c r="G22" s="10">
        <v>26000000</v>
      </c>
      <c r="H22" s="10" t="s">
        <v>48</v>
      </c>
      <c r="I22" s="9" t="s">
        <v>56</v>
      </c>
      <c r="J22" s="8" t="s">
        <v>70</v>
      </c>
      <c r="K22" s="24" t="s">
        <v>190</v>
      </c>
      <c r="L22" s="5" t="s">
        <v>50</v>
      </c>
      <c r="M22" s="5">
        <v>30</v>
      </c>
      <c r="N22" s="5" t="s">
        <v>9</v>
      </c>
      <c r="O22" s="5">
        <v>-5.9</v>
      </c>
      <c r="P22" s="5">
        <v>-3.2</v>
      </c>
      <c r="Q22" s="5">
        <v>0</v>
      </c>
      <c r="R22" s="5">
        <v>0</v>
      </c>
      <c r="S22" s="5">
        <v>-0.2</v>
      </c>
      <c r="T22" s="5">
        <v>0</v>
      </c>
      <c r="U22" s="5">
        <v>-8700</v>
      </c>
      <c r="V22" s="5" t="s">
        <v>9</v>
      </c>
      <c r="W22" s="5">
        <v>0</v>
      </c>
      <c r="X22" s="5" t="s">
        <v>52</v>
      </c>
      <c r="Y22" s="13">
        <v>300000</v>
      </c>
      <c r="Z22" s="27" t="s">
        <v>10</v>
      </c>
      <c r="AA22" s="5">
        <v>0</v>
      </c>
      <c r="AB22" s="5">
        <v>0</v>
      </c>
      <c r="AC22" s="13">
        <v>690000</v>
      </c>
      <c r="AE22" s="5" t="s">
        <v>53</v>
      </c>
    </row>
    <row r="23" spans="1:70" s="12" customFormat="1" ht="115.2" x14ac:dyDescent="0.3">
      <c r="A23" s="25">
        <v>22</v>
      </c>
      <c r="B23" s="7" t="s">
        <v>116</v>
      </c>
      <c r="C23" s="7" t="s">
        <v>117</v>
      </c>
      <c r="D23" s="7" t="s">
        <v>119</v>
      </c>
      <c r="E23" s="8" t="s">
        <v>120</v>
      </c>
      <c r="F23" s="9">
        <v>1</v>
      </c>
      <c r="G23" s="10">
        <v>25000000</v>
      </c>
      <c r="H23" s="10" t="s">
        <v>4</v>
      </c>
      <c r="I23" s="9" t="s">
        <v>56</v>
      </c>
      <c r="J23" s="11" t="s">
        <v>121</v>
      </c>
      <c r="K23" s="28" t="s">
        <v>229</v>
      </c>
      <c r="L23" s="5">
        <v>2035</v>
      </c>
      <c r="M23" s="5">
        <v>25</v>
      </c>
      <c r="N23" s="5" t="s">
        <v>122</v>
      </c>
      <c r="O23" s="5">
        <v>-48</v>
      </c>
      <c r="P23" s="5">
        <v>-105</v>
      </c>
      <c r="Q23" s="5">
        <v>0</v>
      </c>
      <c r="R23" s="5">
        <v>0</v>
      </c>
      <c r="S23" s="5">
        <v>0</v>
      </c>
      <c r="T23" s="5"/>
      <c r="U23" s="5">
        <v>-13</v>
      </c>
      <c r="V23" s="5"/>
      <c r="W23" s="5">
        <v>0</v>
      </c>
      <c r="X23" s="5" t="s">
        <v>9</v>
      </c>
      <c r="Y23" s="5" t="s">
        <v>123</v>
      </c>
      <c r="Z23" s="314" t="s">
        <v>195</v>
      </c>
      <c r="AA23" s="5">
        <v>0</v>
      </c>
      <c r="AB23" s="5">
        <v>0</v>
      </c>
      <c r="AC23" s="5">
        <v>360000</v>
      </c>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row>
    <row r="24" spans="1:70" s="12" customFormat="1" ht="115.2" x14ac:dyDescent="0.3">
      <c r="A24" s="25">
        <v>23</v>
      </c>
      <c r="B24" s="7" t="s">
        <v>116</v>
      </c>
      <c r="C24" s="7" t="s">
        <v>117</v>
      </c>
      <c r="D24" s="7" t="s">
        <v>235</v>
      </c>
      <c r="E24" s="8" t="s">
        <v>236</v>
      </c>
      <c r="F24" s="9">
        <v>1</v>
      </c>
      <c r="G24" s="10">
        <v>70000000</v>
      </c>
      <c r="H24" s="10" t="s">
        <v>4</v>
      </c>
      <c r="I24" s="9" t="s">
        <v>124</v>
      </c>
      <c r="J24" s="11" t="s">
        <v>125</v>
      </c>
      <c r="K24" s="28" t="s">
        <v>229</v>
      </c>
      <c r="L24" s="5">
        <v>2035</v>
      </c>
      <c r="M24" s="5">
        <v>25</v>
      </c>
      <c r="N24" s="5" t="s">
        <v>122</v>
      </c>
      <c r="O24" s="5"/>
      <c r="P24" s="5">
        <v>0</v>
      </c>
      <c r="Q24" s="5">
        <v>0</v>
      </c>
      <c r="R24" s="5">
        <v>0</v>
      </c>
      <c r="S24" s="5">
        <v>0</v>
      </c>
      <c r="T24" s="5"/>
      <c r="U24" s="5">
        <v>0</v>
      </c>
      <c r="V24" s="5"/>
      <c r="W24" s="13">
        <v>-140000</v>
      </c>
      <c r="X24" s="5" t="s">
        <v>126</v>
      </c>
      <c r="Y24" s="5" t="s">
        <v>123</v>
      </c>
      <c r="Z24" s="314"/>
      <c r="AA24" s="5">
        <v>0</v>
      </c>
      <c r="AB24" s="5">
        <v>0</v>
      </c>
      <c r="AC24" s="5">
        <v>-1650000</v>
      </c>
      <c r="AD24" s="5"/>
      <c r="AE24" s="5" t="s">
        <v>127</v>
      </c>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row>
    <row r="25" spans="1:70" s="12" customFormat="1" ht="72" x14ac:dyDescent="0.3">
      <c r="A25" s="25">
        <v>24</v>
      </c>
      <c r="B25" s="7" t="s">
        <v>116</v>
      </c>
      <c r="C25" s="7" t="s">
        <v>117</v>
      </c>
      <c r="D25" s="7" t="s">
        <v>128</v>
      </c>
      <c r="E25" s="11" t="s">
        <v>129</v>
      </c>
      <c r="F25" s="9">
        <v>1</v>
      </c>
      <c r="G25" s="10">
        <v>18500000</v>
      </c>
      <c r="H25" s="10" t="s">
        <v>4</v>
      </c>
      <c r="I25" s="9" t="s">
        <v>130</v>
      </c>
      <c r="J25" s="11" t="s">
        <v>131</v>
      </c>
      <c r="K25" s="28" t="s">
        <v>191</v>
      </c>
      <c r="L25" s="5" t="s">
        <v>132</v>
      </c>
      <c r="M25" s="5">
        <v>30</v>
      </c>
      <c r="N25" s="5" t="s">
        <v>133</v>
      </c>
      <c r="O25" s="5">
        <v>-16</v>
      </c>
      <c r="P25" s="5">
        <v>-16</v>
      </c>
      <c r="Q25" s="5">
        <v>-2</v>
      </c>
      <c r="R25" s="5">
        <v>-2</v>
      </c>
      <c r="S25" s="5">
        <v>-2</v>
      </c>
      <c r="T25" s="5"/>
      <c r="U25" s="5">
        <v>-3</v>
      </c>
      <c r="V25" s="5"/>
      <c r="W25" s="5">
        <v>0</v>
      </c>
      <c r="X25" s="5">
        <v>0</v>
      </c>
      <c r="Y25" s="5"/>
      <c r="Z25" s="314"/>
      <c r="AA25" s="13">
        <v>-40000</v>
      </c>
      <c r="AB25" s="5" t="s">
        <v>134</v>
      </c>
      <c r="AC25" s="5">
        <v>-430000</v>
      </c>
      <c r="AD25" s="5"/>
      <c r="AE25" s="5" t="s">
        <v>11</v>
      </c>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row>
    <row r="26" spans="1:70" s="42" customFormat="1" ht="43.2" x14ac:dyDescent="0.3">
      <c r="A26" s="43">
        <v>25</v>
      </c>
      <c r="B26" s="44" t="s">
        <v>135</v>
      </c>
      <c r="C26" s="47" t="s">
        <v>136</v>
      </c>
      <c r="D26" s="48" t="s">
        <v>137</v>
      </c>
      <c r="E26" s="48" t="s">
        <v>138</v>
      </c>
      <c r="F26" s="45">
        <v>1</v>
      </c>
      <c r="G26" s="46">
        <v>2700000</v>
      </c>
      <c r="H26" s="46" t="s">
        <v>4</v>
      </c>
      <c r="I26" s="49" t="s">
        <v>56</v>
      </c>
      <c r="J26" s="48" t="s">
        <v>139</v>
      </c>
      <c r="K26" s="41" t="s">
        <v>189</v>
      </c>
      <c r="L26" s="42" t="s">
        <v>212</v>
      </c>
      <c r="Z26" s="314"/>
    </row>
    <row r="27" spans="1:70" s="42" customFormat="1" ht="28.8" x14ac:dyDescent="0.3">
      <c r="A27" s="43">
        <v>26</v>
      </c>
      <c r="B27" s="44" t="s">
        <v>135</v>
      </c>
      <c r="C27" s="47" t="s">
        <v>136</v>
      </c>
      <c r="D27" s="44" t="s">
        <v>140</v>
      </c>
      <c r="E27" s="44" t="s">
        <v>141</v>
      </c>
      <c r="F27" s="45">
        <v>1</v>
      </c>
      <c r="G27" s="46">
        <v>1100000</v>
      </c>
      <c r="H27" s="46" t="s">
        <v>4</v>
      </c>
      <c r="I27" s="49" t="s">
        <v>56</v>
      </c>
      <c r="J27" s="48" t="s">
        <v>139</v>
      </c>
      <c r="K27" s="41" t="s">
        <v>189</v>
      </c>
      <c r="L27" s="42" t="s">
        <v>213</v>
      </c>
      <c r="Z27" s="314"/>
    </row>
    <row r="28" spans="1:70" s="5" customFormat="1" ht="57.6" x14ac:dyDescent="0.3">
      <c r="A28" s="25">
        <v>27</v>
      </c>
      <c r="B28" s="8" t="s">
        <v>135</v>
      </c>
      <c r="C28" s="7" t="s">
        <v>142</v>
      </c>
      <c r="D28" s="8" t="s">
        <v>143</v>
      </c>
      <c r="E28" s="8" t="s">
        <v>144</v>
      </c>
      <c r="F28" s="9">
        <v>1</v>
      </c>
      <c r="G28" s="10">
        <v>9400000</v>
      </c>
      <c r="H28" s="10" t="s">
        <v>4</v>
      </c>
      <c r="I28" s="26" t="s">
        <v>56</v>
      </c>
      <c r="J28" s="11" t="s">
        <v>145</v>
      </c>
      <c r="K28" s="24" t="s">
        <v>189</v>
      </c>
      <c r="L28" s="5" t="s">
        <v>214</v>
      </c>
      <c r="M28" s="5">
        <v>30</v>
      </c>
      <c r="N28" s="5" t="s">
        <v>8</v>
      </c>
      <c r="O28" s="5" t="s">
        <v>152</v>
      </c>
      <c r="P28" s="5" t="s">
        <v>152</v>
      </c>
      <c r="Q28" s="5" t="s">
        <v>152</v>
      </c>
      <c r="R28" s="5" t="s">
        <v>152</v>
      </c>
      <c r="S28" s="5" t="s">
        <v>152</v>
      </c>
      <c r="T28" s="5" t="s">
        <v>152</v>
      </c>
      <c r="U28" s="5" t="s">
        <v>152</v>
      </c>
      <c r="X28" s="5" t="s">
        <v>154</v>
      </c>
      <c r="Y28" s="5" t="s">
        <v>215</v>
      </c>
      <c r="Z28" s="314"/>
      <c r="AA28" s="5" t="s">
        <v>216</v>
      </c>
      <c r="AB28" s="5" t="s">
        <v>156</v>
      </c>
      <c r="AC28" s="5" t="s">
        <v>217</v>
      </c>
      <c r="AE28" s="5" t="s">
        <v>11</v>
      </c>
    </row>
    <row r="29" spans="1:70" s="5" customFormat="1" ht="187.2" x14ac:dyDescent="0.3">
      <c r="A29" s="34">
        <v>28</v>
      </c>
      <c r="B29" s="14" t="s">
        <v>146</v>
      </c>
      <c r="C29" s="14" t="s">
        <v>147</v>
      </c>
      <c r="D29" s="14" t="s">
        <v>148</v>
      </c>
      <c r="E29" s="14" t="s">
        <v>149</v>
      </c>
      <c r="F29" s="9">
        <v>2</v>
      </c>
      <c r="G29" s="10">
        <v>8500000</v>
      </c>
      <c r="H29" s="10" t="s">
        <v>4</v>
      </c>
      <c r="I29" s="9" t="s">
        <v>150</v>
      </c>
      <c r="J29" s="11" t="s">
        <v>86</v>
      </c>
      <c r="K29" s="28" t="s">
        <v>230</v>
      </c>
      <c r="L29" s="5">
        <v>2054</v>
      </c>
      <c r="M29" s="5">
        <v>30</v>
      </c>
      <c r="N29" s="5" t="s">
        <v>151</v>
      </c>
      <c r="O29" s="29" t="s">
        <v>231</v>
      </c>
      <c r="P29" s="29" t="s">
        <v>219</v>
      </c>
      <c r="Q29" s="29" t="s">
        <v>231</v>
      </c>
      <c r="R29" s="29" t="s">
        <v>231</v>
      </c>
      <c r="S29" s="29" t="s">
        <v>231</v>
      </c>
      <c r="T29" s="29" t="s">
        <v>231</v>
      </c>
      <c r="U29" s="5" t="s">
        <v>153</v>
      </c>
      <c r="V29" s="5" t="s">
        <v>153</v>
      </c>
      <c r="W29" s="5">
        <v>0</v>
      </c>
      <c r="X29" s="5" t="s">
        <v>154</v>
      </c>
      <c r="Y29" s="5" t="s">
        <v>220</v>
      </c>
      <c r="Z29" s="5">
        <v>12500</v>
      </c>
      <c r="AA29" s="5" t="s">
        <v>152</v>
      </c>
      <c r="AB29" s="5" t="s">
        <v>156</v>
      </c>
      <c r="AC29" s="5" t="s">
        <v>157</v>
      </c>
      <c r="AD29" s="5" t="s">
        <v>153</v>
      </c>
      <c r="AE29" s="5" t="s">
        <v>11</v>
      </c>
    </row>
    <row r="30" spans="1:70" s="5" customFormat="1" ht="302.39999999999998" x14ac:dyDescent="0.3">
      <c r="A30" s="34">
        <v>29</v>
      </c>
      <c r="B30" s="14" t="s">
        <v>146</v>
      </c>
      <c r="C30" s="14" t="s">
        <v>147</v>
      </c>
      <c r="D30" s="14" t="s">
        <v>158</v>
      </c>
      <c r="E30" s="14" t="s">
        <v>149</v>
      </c>
      <c r="F30" s="9">
        <v>2</v>
      </c>
      <c r="G30" s="10">
        <v>8000000</v>
      </c>
      <c r="H30" s="10" t="s">
        <v>4</v>
      </c>
      <c r="I30" s="9" t="s">
        <v>150</v>
      </c>
      <c r="J30" s="11" t="s">
        <v>86</v>
      </c>
      <c r="K30" s="28" t="s">
        <v>232</v>
      </c>
      <c r="L30" s="5">
        <v>2054</v>
      </c>
      <c r="M30" s="5">
        <v>30</v>
      </c>
      <c r="N30" s="5" t="s">
        <v>159</v>
      </c>
      <c r="O30" s="29" t="s">
        <v>231</v>
      </c>
      <c r="P30" s="29" t="s">
        <v>219</v>
      </c>
      <c r="Q30" s="29" t="s">
        <v>231</v>
      </c>
      <c r="R30" s="29" t="s">
        <v>231</v>
      </c>
      <c r="S30" s="29" t="s">
        <v>231</v>
      </c>
      <c r="T30" s="29" t="s">
        <v>231</v>
      </c>
      <c r="U30" s="5" t="s">
        <v>153</v>
      </c>
      <c r="V30" s="5" t="s">
        <v>153</v>
      </c>
      <c r="W30" s="5">
        <v>0</v>
      </c>
      <c r="X30" s="5" t="s">
        <v>154</v>
      </c>
      <c r="Y30" s="5" t="s">
        <v>155</v>
      </c>
      <c r="Z30" s="5">
        <v>12500</v>
      </c>
      <c r="AA30" s="5" t="s">
        <v>152</v>
      </c>
      <c r="AB30" s="5" t="s">
        <v>156</v>
      </c>
      <c r="AC30" s="5" t="s">
        <v>157</v>
      </c>
      <c r="AE30" s="5" t="s">
        <v>11</v>
      </c>
    </row>
    <row r="31" spans="1:70" s="5" customFormat="1" ht="409.6" x14ac:dyDescent="0.3">
      <c r="A31" s="34">
        <v>30</v>
      </c>
      <c r="B31" s="14" t="s">
        <v>146</v>
      </c>
      <c r="C31" s="14" t="s">
        <v>147</v>
      </c>
      <c r="D31" s="14" t="s">
        <v>221</v>
      </c>
      <c r="E31" s="14" t="s">
        <v>222</v>
      </c>
      <c r="F31" s="9">
        <v>1</v>
      </c>
      <c r="G31" s="10">
        <v>5000000</v>
      </c>
      <c r="H31" s="10" t="s">
        <v>4</v>
      </c>
      <c r="I31" s="9" t="s">
        <v>75</v>
      </c>
      <c r="J31" s="11" t="s">
        <v>160</v>
      </c>
      <c r="K31" s="28" t="s">
        <v>233</v>
      </c>
      <c r="L31" s="5">
        <v>2047</v>
      </c>
      <c r="M31" s="5">
        <v>25</v>
      </c>
      <c r="N31" s="5" t="s">
        <v>161</v>
      </c>
      <c r="O31" s="29" t="s">
        <v>223</v>
      </c>
      <c r="P31" s="29" t="s">
        <v>224</v>
      </c>
      <c r="Q31" s="5" t="s">
        <v>162</v>
      </c>
      <c r="R31" s="5" t="s">
        <v>162</v>
      </c>
      <c r="S31" s="5" t="s">
        <v>162</v>
      </c>
      <c r="T31" s="5" t="s">
        <v>162</v>
      </c>
      <c r="U31" s="5" t="s">
        <v>225</v>
      </c>
      <c r="V31" s="5" t="s">
        <v>153</v>
      </c>
      <c r="W31" s="5">
        <v>0</v>
      </c>
      <c r="X31" s="5" t="s">
        <v>154</v>
      </c>
      <c r="Y31" s="5" t="s">
        <v>155</v>
      </c>
      <c r="Z31" s="5">
        <v>12600</v>
      </c>
      <c r="AA31" s="5" t="s">
        <v>164</v>
      </c>
      <c r="AB31" s="5" t="s">
        <v>163</v>
      </c>
      <c r="AC31" s="5" t="s">
        <v>157</v>
      </c>
      <c r="AD31" s="5" t="s">
        <v>165</v>
      </c>
      <c r="AE31" s="5" t="s">
        <v>166</v>
      </c>
    </row>
    <row r="32" spans="1:70" s="42" customFormat="1" ht="129.6" x14ac:dyDescent="0.3">
      <c r="A32" s="50">
        <v>31</v>
      </c>
      <c r="B32" s="51" t="s">
        <v>146</v>
      </c>
      <c r="C32" s="51" t="s">
        <v>147</v>
      </c>
      <c r="D32" s="51" t="s">
        <v>167</v>
      </c>
      <c r="E32" s="51" t="s">
        <v>168</v>
      </c>
      <c r="F32" s="45">
        <v>3</v>
      </c>
      <c r="G32" s="46">
        <v>2000000</v>
      </c>
      <c r="H32" s="46" t="s">
        <v>4</v>
      </c>
      <c r="I32" s="45" t="s">
        <v>75</v>
      </c>
      <c r="J32" s="48" t="s">
        <v>160</v>
      </c>
      <c r="K32" s="52" t="s">
        <v>237</v>
      </c>
      <c r="L32" s="42">
        <v>2037</v>
      </c>
      <c r="M32" s="42">
        <v>15</v>
      </c>
      <c r="N32" s="42" t="s">
        <v>9</v>
      </c>
      <c r="O32" s="53" t="s">
        <v>226</v>
      </c>
      <c r="P32" s="42" t="s">
        <v>162</v>
      </c>
      <c r="Q32" s="42" t="s">
        <v>162</v>
      </c>
      <c r="R32" s="42" t="s">
        <v>162</v>
      </c>
      <c r="S32" s="42" t="s">
        <v>162</v>
      </c>
      <c r="T32" s="42" t="s">
        <v>162</v>
      </c>
      <c r="U32" s="42" t="s">
        <v>163</v>
      </c>
      <c r="V32" s="53" t="s">
        <v>227</v>
      </c>
      <c r="W32" s="42">
        <v>0</v>
      </c>
      <c r="X32" s="42" t="s">
        <v>154</v>
      </c>
      <c r="Y32" s="42" t="s">
        <v>155</v>
      </c>
      <c r="Z32" s="42">
        <v>12600</v>
      </c>
      <c r="AA32" s="42" t="s">
        <v>164</v>
      </c>
      <c r="AB32" s="42" t="s">
        <v>163</v>
      </c>
      <c r="AC32" s="42" t="s">
        <v>157</v>
      </c>
      <c r="AE32" s="42" t="s">
        <v>169</v>
      </c>
    </row>
    <row r="33" spans="1:31" s="5" customFormat="1" ht="94.5" customHeight="1" x14ac:dyDescent="0.3">
      <c r="A33" s="34">
        <v>32</v>
      </c>
      <c r="B33" s="14" t="s">
        <v>146</v>
      </c>
      <c r="C33" s="14" t="s">
        <v>147</v>
      </c>
      <c r="D33" s="14" t="s">
        <v>170</v>
      </c>
      <c r="E33" s="14" t="s">
        <v>171</v>
      </c>
      <c r="F33" s="9">
        <v>1</v>
      </c>
      <c r="G33" s="10">
        <v>1000000</v>
      </c>
      <c r="H33" s="10" t="s">
        <v>4</v>
      </c>
      <c r="I33" s="9" t="s">
        <v>75</v>
      </c>
      <c r="J33" s="11" t="s">
        <v>160</v>
      </c>
      <c r="K33" s="28" t="s">
        <v>234</v>
      </c>
      <c r="L33" s="5">
        <v>2047</v>
      </c>
      <c r="M33" s="5">
        <v>25</v>
      </c>
      <c r="N33" s="5" t="s">
        <v>9</v>
      </c>
      <c r="O33" s="5" t="s">
        <v>162</v>
      </c>
      <c r="P33" s="5" t="s">
        <v>162</v>
      </c>
      <c r="Q33" s="5" t="s">
        <v>162</v>
      </c>
      <c r="R33" s="5" t="s">
        <v>162</v>
      </c>
      <c r="S33" s="5" t="s">
        <v>162</v>
      </c>
      <c r="T33" s="5" t="s">
        <v>162</v>
      </c>
      <c r="U33" s="5" t="s">
        <v>225</v>
      </c>
      <c r="V33" s="29" t="s">
        <v>228</v>
      </c>
      <c r="W33" s="5">
        <v>0</v>
      </c>
      <c r="X33" s="5" t="s">
        <v>154</v>
      </c>
      <c r="Y33" s="5" t="s">
        <v>155</v>
      </c>
      <c r="Z33" s="5">
        <v>12500</v>
      </c>
      <c r="AA33" s="5" t="s">
        <v>164</v>
      </c>
      <c r="AB33" s="5" t="s">
        <v>163</v>
      </c>
      <c r="AC33" s="5" t="s">
        <v>157</v>
      </c>
    </row>
    <row r="34" spans="1:31" s="20" customFormat="1" ht="57.6" x14ac:dyDescent="0.3">
      <c r="A34" s="35">
        <v>33</v>
      </c>
      <c r="B34" s="1" t="s">
        <v>172</v>
      </c>
      <c r="C34" s="1" t="s">
        <v>173</v>
      </c>
      <c r="D34" s="1" t="s">
        <v>174</v>
      </c>
      <c r="E34" s="1" t="s">
        <v>175</v>
      </c>
      <c r="F34" s="2"/>
      <c r="G34" s="3">
        <v>100000</v>
      </c>
      <c r="H34" s="3" t="s">
        <v>4</v>
      </c>
      <c r="I34" s="2" t="s">
        <v>176</v>
      </c>
      <c r="J34" s="1" t="s">
        <v>125</v>
      </c>
      <c r="K34" s="23"/>
      <c r="L34" s="357" t="s">
        <v>188</v>
      </c>
      <c r="M34" s="358"/>
      <c r="N34" s="358"/>
      <c r="O34" s="358"/>
      <c r="P34" s="358"/>
      <c r="Q34" s="358"/>
      <c r="R34" s="358"/>
      <c r="S34" s="358"/>
      <c r="T34" s="358"/>
      <c r="U34" s="358"/>
      <c r="V34" s="358"/>
      <c r="W34" s="358"/>
      <c r="X34" s="358"/>
      <c r="Y34" s="358"/>
      <c r="Z34" s="358"/>
      <c r="AA34" s="358"/>
      <c r="AB34" s="358"/>
      <c r="AC34" s="358"/>
      <c r="AD34" s="358"/>
      <c r="AE34" s="358"/>
    </row>
    <row r="35" spans="1:31" s="20" customFormat="1" ht="72" x14ac:dyDescent="0.3">
      <c r="A35" s="35">
        <v>37</v>
      </c>
      <c r="B35" s="1" t="s">
        <v>172</v>
      </c>
      <c r="C35" s="1" t="s">
        <v>173</v>
      </c>
      <c r="D35" s="1" t="s">
        <v>179</v>
      </c>
      <c r="E35" s="1" t="s">
        <v>180</v>
      </c>
      <c r="F35" s="2"/>
      <c r="G35" s="3">
        <v>1500000</v>
      </c>
      <c r="H35" s="3" t="s">
        <v>4</v>
      </c>
      <c r="I35" s="36" t="s">
        <v>118</v>
      </c>
      <c r="J35" s="1" t="s">
        <v>181</v>
      </c>
      <c r="K35" s="22" t="s">
        <v>192</v>
      </c>
      <c r="L35" s="20">
        <v>2023</v>
      </c>
      <c r="M35" s="20">
        <v>25</v>
      </c>
      <c r="N35" s="20" t="s">
        <v>177</v>
      </c>
      <c r="U35" s="20">
        <v>-17</v>
      </c>
      <c r="X35" s="20" t="s">
        <v>178</v>
      </c>
      <c r="Y35" s="4">
        <v>8699.1053546606508</v>
      </c>
      <c r="Z35" s="20">
        <v>104</v>
      </c>
      <c r="AA35" s="4">
        <v>8000</v>
      </c>
      <c r="AB35" s="4">
        <v>-10000</v>
      </c>
      <c r="AC35" s="4">
        <v>-19000</v>
      </c>
      <c r="AD35" s="20" t="s">
        <v>182</v>
      </c>
      <c r="AE35" s="5" t="s">
        <v>11</v>
      </c>
    </row>
    <row r="36" spans="1:31" s="20" customFormat="1" ht="115.2" x14ac:dyDescent="0.3">
      <c r="A36" s="35">
        <v>38</v>
      </c>
      <c r="B36" s="1" t="s">
        <v>172</v>
      </c>
      <c r="C36" s="1" t="s">
        <v>173</v>
      </c>
      <c r="D36" s="1" t="s">
        <v>183</v>
      </c>
      <c r="E36" s="1" t="s">
        <v>184</v>
      </c>
      <c r="F36" s="2"/>
      <c r="G36" s="3">
        <v>4000000</v>
      </c>
      <c r="H36" s="3" t="s">
        <v>4</v>
      </c>
      <c r="I36" s="2" t="s">
        <v>56</v>
      </c>
      <c r="J36" s="1" t="s">
        <v>185</v>
      </c>
      <c r="K36" s="22" t="s">
        <v>193</v>
      </c>
      <c r="L36" s="20">
        <v>2023</v>
      </c>
      <c r="M36" s="20">
        <v>20</v>
      </c>
      <c r="N36" s="20" t="s">
        <v>186</v>
      </c>
      <c r="O36" s="20">
        <v>-0.12</v>
      </c>
      <c r="P36" s="20">
        <v>-6.9999999999999999E-4</v>
      </c>
      <c r="S36" s="20">
        <v>-5.4000000000000003E-3</v>
      </c>
      <c r="U36" s="20">
        <v>-143.5</v>
      </c>
      <c r="V36" s="20">
        <v>-0.04</v>
      </c>
      <c r="X36" s="20" t="s">
        <v>154</v>
      </c>
      <c r="Y36" s="4">
        <v>28997.017848873311</v>
      </c>
      <c r="Z36" s="20">
        <v>104</v>
      </c>
      <c r="AA36" s="20">
        <v>121000</v>
      </c>
      <c r="AB36" s="20">
        <v>775</v>
      </c>
      <c r="AC36" s="4">
        <v>7270</v>
      </c>
      <c r="AD36" s="20" t="s">
        <v>187</v>
      </c>
      <c r="AE36" s="5" t="s">
        <v>11</v>
      </c>
    </row>
    <row r="37" spans="1:31" s="20" customFormat="1" x14ac:dyDescent="0.3">
      <c r="F37" s="15"/>
    </row>
    <row r="38" spans="1:31" s="20" customFormat="1" x14ac:dyDescent="0.3">
      <c r="F38" s="15"/>
    </row>
    <row r="39" spans="1:31" s="20" customFormat="1" x14ac:dyDescent="0.3">
      <c r="F39" s="15"/>
    </row>
    <row r="40" spans="1:31" s="20" customFormat="1" x14ac:dyDescent="0.3">
      <c r="F40" s="15"/>
    </row>
    <row r="41" spans="1:31" s="20" customFormat="1" x14ac:dyDescent="0.3">
      <c r="F41" s="15"/>
    </row>
    <row r="42" spans="1:31" s="20" customFormat="1" x14ac:dyDescent="0.3">
      <c r="F42" s="15"/>
    </row>
    <row r="43" spans="1:31" s="20" customFormat="1" x14ac:dyDescent="0.3">
      <c r="F43" s="15"/>
    </row>
    <row r="44" spans="1:31" s="20" customFormat="1" x14ac:dyDescent="0.3">
      <c r="F44" s="15"/>
    </row>
    <row r="45" spans="1:31" s="20" customFormat="1" x14ac:dyDescent="0.3">
      <c r="F45" s="15"/>
    </row>
    <row r="46" spans="1:31" s="20" customFormat="1" x14ac:dyDescent="0.3">
      <c r="F46" s="15"/>
    </row>
    <row r="47" spans="1:31" s="20" customFormat="1" x14ac:dyDescent="0.3">
      <c r="F47" s="15"/>
    </row>
    <row r="48" spans="1:31" s="20" customFormat="1" x14ac:dyDescent="0.3">
      <c r="F48" s="15"/>
    </row>
    <row r="49" spans="6:6" s="20" customFormat="1" x14ac:dyDescent="0.3">
      <c r="F49" s="15"/>
    </row>
    <row r="50" spans="6:6" s="20" customFormat="1" x14ac:dyDescent="0.3">
      <c r="F50" s="15"/>
    </row>
    <row r="51" spans="6:6" s="20" customFormat="1" x14ac:dyDescent="0.3">
      <c r="F51" s="15"/>
    </row>
    <row r="52" spans="6:6" s="20" customFormat="1" x14ac:dyDescent="0.3">
      <c r="F52" s="15"/>
    </row>
    <row r="53" spans="6:6" s="20" customFormat="1" x14ac:dyDescent="0.3">
      <c r="F53" s="15"/>
    </row>
    <row r="54" spans="6:6" s="20" customFormat="1" x14ac:dyDescent="0.3">
      <c r="F54" s="15"/>
    </row>
    <row r="55" spans="6:6" s="20" customFormat="1" x14ac:dyDescent="0.3">
      <c r="F55" s="15"/>
    </row>
    <row r="56" spans="6:6" s="20" customFormat="1" x14ac:dyDescent="0.3">
      <c r="F56" s="15"/>
    </row>
    <row r="57" spans="6:6" s="20" customFormat="1" x14ac:dyDescent="0.3">
      <c r="F57" s="15"/>
    </row>
    <row r="58" spans="6:6" s="20" customFormat="1" x14ac:dyDescent="0.3">
      <c r="F58" s="15"/>
    </row>
    <row r="59" spans="6:6" s="20" customFormat="1" x14ac:dyDescent="0.3">
      <c r="F59" s="15"/>
    </row>
    <row r="60" spans="6:6" s="20" customFormat="1" x14ac:dyDescent="0.3">
      <c r="F60" s="15"/>
    </row>
    <row r="61" spans="6:6" s="20" customFormat="1" x14ac:dyDescent="0.3">
      <c r="F61" s="15"/>
    </row>
    <row r="62" spans="6:6" s="20" customFormat="1" x14ac:dyDescent="0.3">
      <c r="F62" s="15"/>
    </row>
    <row r="63" spans="6:6" s="20" customFormat="1" x14ac:dyDescent="0.3">
      <c r="F63" s="15"/>
    </row>
    <row r="64" spans="6:6" s="20" customFormat="1" x14ac:dyDescent="0.3">
      <c r="F64" s="15"/>
    </row>
    <row r="65" spans="6:6" s="20" customFormat="1" x14ac:dyDescent="0.3">
      <c r="F65" s="15"/>
    </row>
    <row r="66" spans="6:6" s="20" customFormat="1" x14ac:dyDescent="0.3">
      <c r="F66" s="15"/>
    </row>
    <row r="67" spans="6:6" s="20" customFormat="1" x14ac:dyDescent="0.3">
      <c r="F67" s="15"/>
    </row>
    <row r="68" spans="6:6" s="20" customFormat="1" x14ac:dyDescent="0.3">
      <c r="F68" s="15"/>
    </row>
    <row r="69" spans="6:6" s="20" customFormat="1" x14ac:dyDescent="0.3">
      <c r="F69" s="15"/>
    </row>
    <row r="70" spans="6:6" s="20" customFormat="1" x14ac:dyDescent="0.3">
      <c r="F70" s="15"/>
    </row>
    <row r="71" spans="6:6" s="20" customFormat="1" x14ac:dyDescent="0.3">
      <c r="F71" s="15"/>
    </row>
    <row r="72" spans="6:6" s="20" customFormat="1" x14ac:dyDescent="0.3">
      <c r="F72" s="15"/>
    </row>
    <row r="73" spans="6:6" s="20" customFormat="1" x14ac:dyDescent="0.3">
      <c r="F73" s="15"/>
    </row>
    <row r="74" spans="6:6" s="20" customFormat="1" x14ac:dyDescent="0.3">
      <c r="F74" s="15"/>
    </row>
    <row r="75" spans="6:6" s="20" customFormat="1" x14ac:dyDescent="0.3">
      <c r="F75" s="15"/>
    </row>
    <row r="76" spans="6:6" s="20" customFormat="1" x14ac:dyDescent="0.3">
      <c r="F76" s="15"/>
    </row>
    <row r="77" spans="6:6" s="20" customFormat="1" x14ac:dyDescent="0.3">
      <c r="F77" s="15"/>
    </row>
    <row r="78" spans="6:6" s="20" customFormat="1" x14ac:dyDescent="0.3">
      <c r="F78" s="15"/>
    </row>
    <row r="79" spans="6:6" s="20" customFormat="1" x14ac:dyDescent="0.3">
      <c r="F79" s="15"/>
    </row>
    <row r="80" spans="6:6" s="20" customFormat="1" x14ac:dyDescent="0.3">
      <c r="F80" s="15"/>
    </row>
    <row r="81" spans="6:6" s="20" customFormat="1" x14ac:dyDescent="0.3">
      <c r="F81" s="15"/>
    </row>
    <row r="82" spans="6:6" s="20" customFormat="1" x14ac:dyDescent="0.3">
      <c r="F82" s="15"/>
    </row>
    <row r="83" spans="6:6" s="20" customFormat="1" x14ac:dyDescent="0.3">
      <c r="F83" s="15"/>
    </row>
    <row r="84" spans="6:6" s="20" customFormat="1" x14ac:dyDescent="0.3">
      <c r="F84" s="15"/>
    </row>
    <row r="85" spans="6:6" s="20" customFormat="1" x14ac:dyDescent="0.3">
      <c r="F85" s="15"/>
    </row>
    <row r="86" spans="6:6" s="20" customFormat="1" x14ac:dyDescent="0.3">
      <c r="F86" s="15"/>
    </row>
    <row r="87" spans="6:6" s="20" customFormat="1" x14ac:dyDescent="0.3">
      <c r="F87" s="15"/>
    </row>
    <row r="88" spans="6:6" s="20" customFormat="1" x14ac:dyDescent="0.3">
      <c r="F88" s="15"/>
    </row>
    <row r="89" spans="6:6" s="20" customFormat="1" x14ac:dyDescent="0.3">
      <c r="F89" s="15"/>
    </row>
    <row r="90" spans="6:6" s="20" customFormat="1" x14ac:dyDescent="0.3">
      <c r="F90" s="15"/>
    </row>
    <row r="91" spans="6:6" s="20" customFormat="1" x14ac:dyDescent="0.3">
      <c r="F91" s="15"/>
    </row>
    <row r="92" spans="6:6" s="20" customFormat="1" x14ac:dyDescent="0.3">
      <c r="F92" s="15"/>
    </row>
    <row r="93" spans="6:6" s="20" customFormat="1" x14ac:dyDescent="0.3">
      <c r="F93" s="15"/>
    </row>
    <row r="94" spans="6:6" s="20" customFormat="1" x14ac:dyDescent="0.3">
      <c r="F94" s="15"/>
    </row>
    <row r="95" spans="6:6" s="20" customFormat="1" x14ac:dyDescent="0.3">
      <c r="F95" s="15"/>
    </row>
    <row r="96" spans="6:6" s="20" customFormat="1" x14ac:dyDescent="0.3">
      <c r="F96" s="15"/>
    </row>
    <row r="97" spans="6:6" s="20" customFormat="1" x14ac:dyDescent="0.3">
      <c r="F97" s="15"/>
    </row>
    <row r="98" spans="6:6" s="20" customFormat="1" x14ac:dyDescent="0.3">
      <c r="F98" s="15"/>
    </row>
    <row r="99" spans="6:6" s="20" customFormat="1" x14ac:dyDescent="0.3">
      <c r="F99" s="15"/>
    </row>
    <row r="100" spans="6:6" s="20" customFormat="1" x14ac:dyDescent="0.3">
      <c r="F100" s="15"/>
    </row>
    <row r="101" spans="6:6" s="20" customFormat="1" x14ac:dyDescent="0.3">
      <c r="F101" s="15"/>
    </row>
    <row r="102" spans="6:6" s="20" customFormat="1" x14ac:dyDescent="0.3">
      <c r="F102" s="15"/>
    </row>
    <row r="103" spans="6:6" s="20" customFormat="1" x14ac:dyDescent="0.3">
      <c r="F103" s="15"/>
    </row>
    <row r="104" spans="6:6" s="20" customFormat="1" x14ac:dyDescent="0.3">
      <c r="F104" s="15"/>
    </row>
    <row r="105" spans="6:6" s="20" customFormat="1" x14ac:dyDescent="0.3">
      <c r="F105" s="15"/>
    </row>
    <row r="106" spans="6:6" s="20" customFormat="1" x14ac:dyDescent="0.3">
      <c r="F106" s="15"/>
    </row>
    <row r="107" spans="6:6" s="20" customFormat="1" x14ac:dyDescent="0.3">
      <c r="F107" s="15"/>
    </row>
    <row r="108" spans="6:6" s="20" customFormat="1" x14ac:dyDescent="0.3">
      <c r="F108" s="15"/>
    </row>
    <row r="109" spans="6:6" s="20" customFormat="1" x14ac:dyDescent="0.3">
      <c r="F109" s="15"/>
    </row>
    <row r="110" spans="6:6" s="20" customFormat="1" x14ac:dyDescent="0.3">
      <c r="F110" s="15"/>
    </row>
    <row r="111" spans="6:6" s="20" customFormat="1" x14ac:dyDescent="0.3">
      <c r="F111" s="15"/>
    </row>
    <row r="112" spans="6:6" s="20" customFormat="1" x14ac:dyDescent="0.3">
      <c r="F112" s="15"/>
    </row>
    <row r="113" spans="6:11" s="20" customFormat="1" x14ac:dyDescent="0.3">
      <c r="F113" s="15"/>
    </row>
    <row r="114" spans="6:11" s="20" customFormat="1" x14ac:dyDescent="0.3">
      <c r="F114" s="15"/>
    </row>
    <row r="115" spans="6:11" s="20" customFormat="1" x14ac:dyDescent="0.3">
      <c r="F115" s="15"/>
    </row>
    <row r="116" spans="6:11" s="20" customFormat="1" x14ac:dyDescent="0.3">
      <c r="F116" s="15"/>
    </row>
    <row r="117" spans="6:11" s="20" customFormat="1" x14ac:dyDescent="0.3">
      <c r="F117" s="15"/>
    </row>
    <row r="118" spans="6:11" s="20" customFormat="1" x14ac:dyDescent="0.3">
      <c r="F118" s="15"/>
    </row>
    <row r="119" spans="6:11" s="20" customFormat="1" x14ac:dyDescent="0.3">
      <c r="F119" s="15"/>
    </row>
    <row r="120" spans="6:11" s="20" customFormat="1" x14ac:dyDescent="0.3">
      <c r="F120" s="15"/>
    </row>
    <row r="121" spans="6:11" s="5" customFormat="1" x14ac:dyDescent="0.3">
      <c r="F121" s="16"/>
      <c r="J121" s="20"/>
      <c r="K121" s="20"/>
    </row>
    <row r="122" spans="6:11" s="5" customFormat="1" x14ac:dyDescent="0.3">
      <c r="F122" s="16"/>
      <c r="J122" s="20"/>
      <c r="K122" s="20"/>
    </row>
    <row r="123" spans="6:11" s="5" customFormat="1" x14ac:dyDescent="0.3">
      <c r="F123" s="16"/>
      <c r="J123" s="20"/>
      <c r="K123" s="20"/>
    </row>
    <row r="124" spans="6:11" s="5" customFormat="1" x14ac:dyDescent="0.3">
      <c r="F124" s="16"/>
      <c r="J124" s="20"/>
      <c r="K124" s="20"/>
    </row>
    <row r="125" spans="6:11" s="5" customFormat="1" x14ac:dyDescent="0.3">
      <c r="F125" s="16"/>
      <c r="J125" s="20"/>
      <c r="K125" s="20"/>
    </row>
    <row r="126" spans="6:11" s="5" customFormat="1" x14ac:dyDescent="0.3">
      <c r="F126" s="16"/>
      <c r="J126" s="20"/>
      <c r="K126" s="20"/>
    </row>
    <row r="127" spans="6:11" s="5" customFormat="1" x14ac:dyDescent="0.3">
      <c r="F127" s="16"/>
      <c r="J127" s="20"/>
      <c r="K127" s="20"/>
    </row>
    <row r="128" spans="6:11" s="5" customFormat="1" x14ac:dyDescent="0.3">
      <c r="F128" s="16"/>
      <c r="J128" s="20"/>
      <c r="K128" s="20"/>
    </row>
    <row r="129" spans="6:11" s="5" customFormat="1" x14ac:dyDescent="0.3">
      <c r="F129" s="16"/>
      <c r="J129" s="20"/>
      <c r="K129" s="20"/>
    </row>
    <row r="130" spans="6:11" s="5" customFormat="1" x14ac:dyDescent="0.3">
      <c r="F130" s="16"/>
      <c r="J130" s="20"/>
      <c r="K130" s="20"/>
    </row>
    <row r="131" spans="6:11" s="5" customFormat="1" x14ac:dyDescent="0.3">
      <c r="F131" s="16"/>
      <c r="J131" s="20"/>
      <c r="K131" s="20"/>
    </row>
    <row r="132" spans="6:11" s="5" customFormat="1" x14ac:dyDescent="0.3">
      <c r="F132" s="16"/>
      <c r="J132" s="20"/>
      <c r="K132" s="20"/>
    </row>
    <row r="133" spans="6:11" s="5" customFormat="1" x14ac:dyDescent="0.3">
      <c r="F133" s="16"/>
      <c r="J133" s="20"/>
      <c r="K133" s="20"/>
    </row>
    <row r="134" spans="6:11" s="5" customFormat="1" x14ac:dyDescent="0.3">
      <c r="F134" s="16"/>
      <c r="J134" s="20"/>
      <c r="K134" s="20"/>
    </row>
    <row r="135" spans="6:11" s="5" customFormat="1" x14ac:dyDescent="0.3">
      <c r="F135" s="16"/>
      <c r="J135" s="20"/>
      <c r="K135" s="20"/>
    </row>
    <row r="136" spans="6:11" s="5" customFormat="1" x14ac:dyDescent="0.3">
      <c r="F136" s="16"/>
      <c r="J136" s="20"/>
      <c r="K136" s="20"/>
    </row>
    <row r="137" spans="6:11" s="5" customFormat="1" x14ac:dyDescent="0.3">
      <c r="F137" s="16"/>
      <c r="J137" s="20"/>
      <c r="K137" s="20"/>
    </row>
    <row r="138" spans="6:11" s="5" customFormat="1" x14ac:dyDescent="0.3">
      <c r="F138" s="16"/>
      <c r="J138" s="20"/>
      <c r="K138" s="20"/>
    </row>
    <row r="139" spans="6:11" s="5" customFormat="1" x14ac:dyDescent="0.3">
      <c r="F139" s="16"/>
      <c r="J139" s="20"/>
      <c r="K139" s="20"/>
    </row>
    <row r="140" spans="6:11" s="5" customFormat="1" x14ac:dyDescent="0.3">
      <c r="F140" s="16"/>
      <c r="J140" s="20"/>
      <c r="K140" s="20"/>
    </row>
    <row r="141" spans="6:11" s="5" customFormat="1" x14ac:dyDescent="0.3">
      <c r="F141" s="16"/>
      <c r="J141" s="20"/>
      <c r="K141" s="20"/>
    </row>
    <row r="142" spans="6:11" s="5" customFormat="1" x14ac:dyDescent="0.3">
      <c r="F142" s="16"/>
      <c r="J142" s="20"/>
      <c r="K142" s="20"/>
    </row>
    <row r="143" spans="6:11" s="5" customFormat="1" x14ac:dyDescent="0.3">
      <c r="F143" s="16"/>
      <c r="J143" s="20"/>
      <c r="K143" s="20"/>
    </row>
    <row r="144" spans="6:11" s="5" customFormat="1" x14ac:dyDescent="0.3">
      <c r="F144" s="16"/>
      <c r="J144" s="20"/>
      <c r="K144" s="20"/>
    </row>
    <row r="145" spans="6:11" s="5" customFormat="1" x14ac:dyDescent="0.3">
      <c r="F145" s="16"/>
      <c r="J145" s="20"/>
      <c r="K145" s="20"/>
    </row>
    <row r="146" spans="6:11" s="5" customFormat="1" x14ac:dyDescent="0.3">
      <c r="F146" s="16"/>
      <c r="J146" s="20"/>
      <c r="K146" s="20"/>
    </row>
    <row r="147" spans="6:11" s="5" customFormat="1" x14ac:dyDescent="0.3">
      <c r="F147" s="16"/>
      <c r="J147" s="20"/>
      <c r="K147" s="20"/>
    </row>
    <row r="148" spans="6:11" x14ac:dyDescent="0.3">
      <c r="J148" s="18"/>
      <c r="K148" s="18"/>
    </row>
    <row r="149" spans="6:11" x14ac:dyDescent="0.3">
      <c r="J149" s="18"/>
      <c r="K149" s="18"/>
    </row>
    <row r="150" spans="6:11" x14ac:dyDescent="0.3">
      <c r="J150" s="18"/>
      <c r="K150" s="18"/>
    </row>
    <row r="151" spans="6:11" x14ac:dyDescent="0.3">
      <c r="J151" s="18"/>
      <c r="K151" s="18"/>
    </row>
    <row r="152" spans="6:11" x14ac:dyDescent="0.3">
      <c r="J152" s="18"/>
      <c r="K152" s="18"/>
    </row>
    <row r="153" spans="6:11" x14ac:dyDescent="0.3">
      <c r="J153" s="18"/>
      <c r="K153" s="18"/>
    </row>
  </sheetData>
  <mergeCells count="12">
    <mergeCell ref="L34:AE34"/>
    <mergeCell ref="AC1:AC2"/>
    <mergeCell ref="AD1:AD2"/>
    <mergeCell ref="AE1:AE2"/>
    <mergeCell ref="A1:J1"/>
    <mergeCell ref="L1:N1"/>
    <mergeCell ref="O1:V1"/>
    <mergeCell ref="W1:W2"/>
    <mergeCell ref="X1:X2"/>
    <mergeCell ref="Y1:AB1"/>
    <mergeCell ref="Z3:Z16"/>
    <mergeCell ref="Z23:Z2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80" zoomScaleNormal="80" workbookViewId="0">
      <selection activeCell="N17" sqref="N17"/>
    </sheetView>
  </sheetViews>
  <sheetFormatPr defaultRowHeight="16.8" x14ac:dyDescent="0.4"/>
  <cols>
    <col min="1" max="1" width="23.77734375" style="98" customWidth="1"/>
    <col min="2" max="2" width="60.77734375" style="98" customWidth="1"/>
    <col min="3" max="3" width="70.44140625" style="98" bestFit="1" customWidth="1"/>
    <col min="4" max="16384" width="8.88671875" style="98"/>
  </cols>
  <sheetData>
    <row r="1" spans="1:3" ht="33" thickBot="1" x14ac:dyDescent="0.75">
      <c r="A1" s="327" t="s">
        <v>392</v>
      </c>
      <c r="B1" s="327"/>
      <c r="C1" s="327"/>
    </row>
    <row r="2" spans="1:3" ht="27" customHeight="1" x14ac:dyDescent="0.4">
      <c r="A2" s="324" t="s">
        <v>385</v>
      </c>
      <c r="B2" s="277" t="s">
        <v>24</v>
      </c>
      <c r="C2" s="278" t="s">
        <v>386</v>
      </c>
    </row>
    <row r="3" spans="1:3" ht="27" customHeight="1" x14ac:dyDescent="0.4">
      <c r="A3" s="325"/>
      <c r="B3" s="279" t="s">
        <v>25</v>
      </c>
      <c r="C3" s="280" t="s">
        <v>386</v>
      </c>
    </row>
    <row r="4" spans="1:3" ht="27" customHeight="1" x14ac:dyDescent="0.4">
      <c r="A4" s="325"/>
      <c r="B4" s="279" t="s">
        <v>26</v>
      </c>
      <c r="C4" s="280" t="s">
        <v>386</v>
      </c>
    </row>
    <row r="5" spans="1:3" ht="27" customHeight="1" x14ac:dyDescent="0.4">
      <c r="A5" s="325"/>
      <c r="B5" s="279" t="s">
        <v>27</v>
      </c>
      <c r="C5" s="280" t="s">
        <v>386</v>
      </c>
    </row>
    <row r="6" spans="1:3" ht="27" customHeight="1" x14ac:dyDescent="0.4">
      <c r="A6" s="325"/>
      <c r="B6" s="279" t="s">
        <v>28</v>
      </c>
      <c r="C6" s="280" t="s">
        <v>386</v>
      </c>
    </row>
    <row r="7" spans="1:3" ht="27" customHeight="1" x14ac:dyDescent="0.4">
      <c r="A7" s="325"/>
      <c r="B7" s="279" t="s">
        <v>29</v>
      </c>
      <c r="C7" s="280" t="s">
        <v>386</v>
      </c>
    </row>
    <row r="8" spans="1:3" ht="27" customHeight="1" x14ac:dyDescent="0.4">
      <c r="A8" s="325"/>
      <c r="B8" s="279" t="s">
        <v>30</v>
      </c>
      <c r="C8" s="280" t="s">
        <v>386</v>
      </c>
    </row>
    <row r="9" spans="1:3" ht="27" customHeight="1" x14ac:dyDescent="0.4">
      <c r="A9" s="325"/>
      <c r="B9" s="279" t="s">
        <v>31</v>
      </c>
      <c r="C9" s="280" t="s">
        <v>386</v>
      </c>
    </row>
    <row r="10" spans="1:3" ht="27" customHeight="1" x14ac:dyDescent="0.4">
      <c r="A10" s="325"/>
      <c r="B10" s="209" t="s">
        <v>39</v>
      </c>
      <c r="C10" s="280" t="s">
        <v>388</v>
      </c>
    </row>
    <row r="11" spans="1:3" ht="27" customHeight="1" thickBot="1" x14ac:dyDescent="0.45">
      <c r="A11" s="326"/>
      <c r="B11" s="281" t="s">
        <v>40</v>
      </c>
      <c r="C11" s="282"/>
    </row>
    <row r="12" spans="1:3" ht="27" customHeight="1" x14ac:dyDescent="0.4">
      <c r="A12" s="322" t="s">
        <v>384</v>
      </c>
      <c r="B12" s="283" t="s">
        <v>380</v>
      </c>
      <c r="C12" s="284" t="s">
        <v>383</v>
      </c>
    </row>
    <row r="13" spans="1:3" ht="27" customHeight="1" thickBot="1" x14ac:dyDescent="0.45">
      <c r="A13" s="323"/>
      <c r="B13" s="285" t="s">
        <v>33</v>
      </c>
      <c r="C13" s="286" t="s">
        <v>376</v>
      </c>
    </row>
    <row r="14" spans="1:3" ht="27" customHeight="1" x14ac:dyDescent="0.4">
      <c r="A14" s="319" t="s">
        <v>394</v>
      </c>
      <c r="B14" s="213" t="s">
        <v>381</v>
      </c>
      <c r="C14" s="287" t="s">
        <v>382</v>
      </c>
    </row>
    <row r="15" spans="1:3" ht="27" customHeight="1" x14ac:dyDescent="0.4">
      <c r="A15" s="320"/>
      <c r="B15" s="214" t="s">
        <v>35</v>
      </c>
      <c r="C15" s="288" t="s">
        <v>376</v>
      </c>
    </row>
    <row r="16" spans="1:3" ht="27" customHeight="1" x14ac:dyDescent="0.4">
      <c r="A16" s="320"/>
      <c r="B16" s="215" t="s">
        <v>42</v>
      </c>
      <c r="C16" s="289" t="s">
        <v>405</v>
      </c>
    </row>
    <row r="17" spans="1:3" ht="67.2" x14ac:dyDescent="0.4">
      <c r="A17" s="320"/>
      <c r="B17" s="215" t="s">
        <v>390</v>
      </c>
      <c r="C17" s="290" t="s">
        <v>406</v>
      </c>
    </row>
    <row r="18" spans="1:3" ht="27" customHeight="1" thickBot="1" x14ac:dyDescent="0.45">
      <c r="A18" s="321"/>
      <c r="B18" s="291" t="s">
        <v>44</v>
      </c>
      <c r="C18" s="292"/>
    </row>
    <row r="22" spans="1:3" x14ac:dyDescent="0.4">
      <c r="A22" s="115"/>
      <c r="B22" s="293"/>
      <c r="C22" s="294" t="s">
        <v>247</v>
      </c>
    </row>
    <row r="23" spans="1:3" ht="33.6" x14ac:dyDescent="0.4">
      <c r="A23" s="295" t="s">
        <v>244</v>
      </c>
      <c r="B23" s="296" t="s">
        <v>245</v>
      </c>
      <c r="C23" s="297" t="s">
        <v>246</v>
      </c>
    </row>
    <row r="24" spans="1:3" ht="100.8" x14ac:dyDescent="0.4">
      <c r="A24" s="298" t="s">
        <v>248</v>
      </c>
      <c r="B24" s="299" t="s">
        <v>249</v>
      </c>
      <c r="C24" s="300" t="s">
        <v>250</v>
      </c>
    </row>
    <row r="25" spans="1:3" ht="67.2" x14ac:dyDescent="0.4">
      <c r="A25" s="298" t="s">
        <v>286</v>
      </c>
      <c r="B25" s="299" t="s">
        <v>275</v>
      </c>
      <c r="C25" s="300" t="s">
        <v>276</v>
      </c>
    </row>
    <row r="26" spans="1:3" ht="117.6" x14ac:dyDescent="0.4">
      <c r="A26" s="298" t="s">
        <v>285</v>
      </c>
      <c r="B26" s="299" t="s">
        <v>266</v>
      </c>
      <c r="C26" s="301" t="s">
        <v>259</v>
      </c>
    </row>
    <row r="27" spans="1:3" ht="50.4" x14ac:dyDescent="0.4">
      <c r="A27" s="298" t="s">
        <v>263</v>
      </c>
      <c r="B27" s="299" t="s">
        <v>260</v>
      </c>
      <c r="C27" s="302"/>
    </row>
    <row r="28" spans="1:3" ht="50.4" x14ac:dyDescent="0.4">
      <c r="A28" s="298" t="s">
        <v>262</v>
      </c>
      <c r="B28" s="299" t="s">
        <v>267</v>
      </c>
      <c r="C28" s="301"/>
    </row>
    <row r="29" spans="1:3" ht="134.4" x14ac:dyDescent="0.4">
      <c r="A29" s="298" t="s">
        <v>325</v>
      </c>
      <c r="B29" s="299" t="s">
        <v>326</v>
      </c>
      <c r="C29" s="301" t="s">
        <v>259</v>
      </c>
    </row>
    <row r="32" spans="1:3" ht="49.5" customHeight="1" x14ac:dyDescent="0.4">
      <c r="A32" s="303" t="s">
        <v>244</v>
      </c>
      <c r="B32" s="304"/>
    </row>
    <row r="33" spans="1:2" ht="49.5" customHeight="1" x14ac:dyDescent="0.4">
      <c r="A33" s="305" t="s">
        <v>268</v>
      </c>
      <c r="B33" s="306"/>
    </row>
    <row r="34" spans="1:2" ht="49.5" customHeight="1" x14ac:dyDescent="0.4">
      <c r="A34" s="307" t="s">
        <v>377</v>
      </c>
      <c r="B34" s="308"/>
    </row>
    <row r="35" spans="1:2" ht="49.5" customHeight="1" x14ac:dyDescent="0.4">
      <c r="A35" s="309" t="s">
        <v>378</v>
      </c>
      <c r="B35" s="310"/>
    </row>
  </sheetData>
  <mergeCells count="4">
    <mergeCell ref="A14:A18"/>
    <mergeCell ref="A12:A13"/>
    <mergeCell ref="A2:A11"/>
    <mergeCell ref="A1: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5"/>
  <sheetViews>
    <sheetView tabSelected="1" zoomScale="70" zoomScaleNormal="70" workbookViewId="0">
      <pane xSplit="4" ySplit="2" topLeftCell="W6" activePane="bottomRight" state="frozen"/>
      <selection pane="topRight" activeCell="E1" sqref="E1"/>
      <selection pane="bottomLeft" activeCell="A3" sqref="A3"/>
      <selection pane="bottomRight" activeCell="D16" sqref="D16"/>
    </sheetView>
  </sheetViews>
  <sheetFormatPr defaultRowHeight="16.8" x14ac:dyDescent="0.4"/>
  <cols>
    <col min="1" max="1" width="6.77734375" style="98" customWidth="1"/>
    <col min="2" max="2" width="28.21875" style="98" customWidth="1"/>
    <col min="3" max="3" width="24.21875" style="98" customWidth="1"/>
    <col min="4" max="4" width="45.77734375" style="98" bestFit="1" customWidth="1"/>
    <col min="5" max="5" width="36.77734375" style="98" customWidth="1"/>
    <col min="6" max="6" width="26.109375" style="98" customWidth="1"/>
    <col min="7" max="10" width="18.77734375" style="98" customWidth="1"/>
    <col min="11" max="11" width="41.21875" style="98" customWidth="1"/>
    <col min="12" max="27" width="18.77734375" style="98" customWidth="1"/>
    <col min="28" max="28" width="20.21875" style="98" customWidth="1"/>
    <col min="29" max="32" width="18.77734375" style="98" customWidth="1"/>
    <col min="33" max="34" width="18.77734375" style="81" hidden="1" customWidth="1"/>
    <col min="35" max="35" width="28.33203125" style="81" hidden="1" customWidth="1"/>
    <col min="36" max="38" width="18.77734375" style="81" hidden="1" customWidth="1"/>
    <col min="39" max="44" width="22.21875" style="98" customWidth="1"/>
    <col min="45" max="45" width="15.44140625" style="98" bestFit="1" customWidth="1"/>
    <col min="46" max="46" width="15.44140625" style="98" customWidth="1"/>
    <col min="47" max="47" width="9.33203125" style="98" bestFit="1" customWidth="1"/>
    <col min="48" max="53" width="8.88671875" style="98"/>
    <col min="54" max="57" width="8.77734375" style="98" bestFit="1" customWidth="1"/>
    <col min="58" max="58" width="11.21875" style="98" bestFit="1" customWidth="1"/>
    <col min="59" max="60" width="8.77734375" style="98" bestFit="1" customWidth="1"/>
    <col min="61" max="16384" width="8.88671875" style="98"/>
  </cols>
  <sheetData>
    <row r="1" spans="1:60" s="200" customFormat="1" ht="35.549999999999997" customHeight="1" thickBot="1" x14ac:dyDescent="0.45">
      <c r="A1" s="334"/>
      <c r="B1" s="335"/>
      <c r="C1" s="335"/>
      <c r="D1" s="335"/>
      <c r="E1" s="335"/>
      <c r="F1" s="335"/>
      <c r="G1" s="335"/>
      <c r="H1" s="335"/>
      <c r="I1" s="335"/>
      <c r="J1" s="335"/>
      <c r="K1" s="335"/>
      <c r="L1" s="336" t="s">
        <v>37</v>
      </c>
      <c r="M1" s="337"/>
      <c r="N1" s="338"/>
      <c r="O1" s="339" t="s">
        <v>385</v>
      </c>
      <c r="P1" s="340"/>
      <c r="Q1" s="340"/>
      <c r="R1" s="340"/>
      <c r="S1" s="340"/>
      <c r="T1" s="340"/>
      <c r="U1" s="340"/>
      <c r="V1" s="340"/>
      <c r="W1" s="340"/>
      <c r="X1" s="341"/>
      <c r="Y1" s="342" t="s">
        <v>389</v>
      </c>
      <c r="Z1" s="343"/>
      <c r="AA1" s="344" t="s">
        <v>394</v>
      </c>
      <c r="AB1" s="345"/>
      <c r="AC1" s="345"/>
      <c r="AD1" s="345"/>
      <c r="AE1" s="346"/>
      <c r="AF1" s="81"/>
      <c r="AG1" s="328" t="s">
        <v>375</v>
      </c>
      <c r="AH1" s="329"/>
      <c r="AI1" s="329"/>
      <c r="AJ1" s="329"/>
      <c r="AK1" s="329"/>
      <c r="AL1" s="330"/>
      <c r="AM1" s="331" t="s">
        <v>371</v>
      </c>
      <c r="AN1" s="332"/>
      <c r="AO1" s="332"/>
      <c r="AP1" s="332"/>
      <c r="AQ1" s="332"/>
      <c r="AR1" s="333"/>
      <c r="AS1" s="201"/>
      <c r="AT1" s="202"/>
    </row>
    <row r="2" spans="1:60" s="200" customFormat="1" ht="45" customHeight="1" x14ac:dyDescent="0.4">
      <c r="A2" s="171" t="s">
        <v>12</v>
      </c>
      <c r="B2" s="172" t="s">
        <v>13</v>
      </c>
      <c r="C2" s="172" t="s">
        <v>14</v>
      </c>
      <c r="D2" s="172" t="s">
        <v>15</v>
      </c>
      <c r="E2" s="172" t="s">
        <v>16</v>
      </c>
      <c r="F2" s="172" t="s">
        <v>393</v>
      </c>
      <c r="G2" s="172" t="s">
        <v>379</v>
      </c>
      <c r="H2" s="172" t="s">
        <v>18</v>
      </c>
      <c r="I2" s="172" t="s">
        <v>19</v>
      </c>
      <c r="J2" s="172" t="s">
        <v>20</v>
      </c>
      <c r="K2" s="173" t="s">
        <v>21</v>
      </c>
      <c r="L2" s="203" t="s">
        <v>45</v>
      </c>
      <c r="M2" s="204" t="s">
        <v>22</v>
      </c>
      <c r="N2" s="205" t="s">
        <v>23</v>
      </c>
      <c r="O2" s="206" t="s">
        <v>24</v>
      </c>
      <c r="P2" s="207" t="s">
        <v>25</v>
      </c>
      <c r="Q2" s="207" t="s">
        <v>26</v>
      </c>
      <c r="R2" s="207" t="s">
        <v>27</v>
      </c>
      <c r="S2" s="207" t="s">
        <v>28</v>
      </c>
      <c r="T2" s="207" t="s">
        <v>29</v>
      </c>
      <c r="U2" s="207" t="s">
        <v>30</v>
      </c>
      <c r="V2" s="208" t="s">
        <v>31</v>
      </c>
      <c r="W2" s="209" t="s">
        <v>39</v>
      </c>
      <c r="X2" s="210" t="s">
        <v>40</v>
      </c>
      <c r="Y2" s="211" t="s">
        <v>387</v>
      </c>
      <c r="Z2" s="212" t="s">
        <v>33</v>
      </c>
      <c r="AA2" s="213" t="s">
        <v>381</v>
      </c>
      <c r="AB2" s="214" t="s">
        <v>35</v>
      </c>
      <c r="AC2" s="215" t="s">
        <v>42</v>
      </c>
      <c r="AD2" s="215" t="s">
        <v>391</v>
      </c>
      <c r="AE2" s="215" t="s">
        <v>44</v>
      </c>
      <c r="AF2" s="216" t="s">
        <v>261</v>
      </c>
      <c r="AG2" s="217" t="s">
        <v>243</v>
      </c>
      <c r="AH2" s="218" t="s">
        <v>351</v>
      </c>
      <c r="AI2" s="218" t="s">
        <v>350</v>
      </c>
      <c r="AJ2" s="218" t="s">
        <v>289</v>
      </c>
      <c r="AK2" s="218" t="s">
        <v>387</v>
      </c>
      <c r="AL2" s="219" t="s">
        <v>370</v>
      </c>
      <c r="AM2" s="220" t="s">
        <v>243</v>
      </c>
      <c r="AN2" s="218" t="s">
        <v>351</v>
      </c>
      <c r="AO2" s="218" t="s">
        <v>350</v>
      </c>
      <c r="AP2" s="218" t="s">
        <v>289</v>
      </c>
      <c r="AQ2" s="218" t="s">
        <v>387</v>
      </c>
      <c r="AR2" s="219" t="s">
        <v>370</v>
      </c>
      <c r="AS2" s="221" t="s">
        <v>264</v>
      </c>
      <c r="AT2" s="222"/>
    </row>
    <row r="3" spans="1:60" s="199" customFormat="1" ht="40.950000000000003" customHeight="1" x14ac:dyDescent="0.3">
      <c r="A3" s="174">
        <v>3</v>
      </c>
      <c r="B3" s="223" t="s">
        <v>71</v>
      </c>
      <c r="C3" s="224" t="s">
        <v>81</v>
      </c>
      <c r="D3" s="223" t="s">
        <v>82</v>
      </c>
      <c r="E3" s="223" t="s">
        <v>83</v>
      </c>
      <c r="F3" s="223" t="s">
        <v>369</v>
      </c>
      <c r="G3" s="224">
        <v>2</v>
      </c>
      <c r="H3" s="225">
        <v>7000000</v>
      </c>
      <c r="I3" s="225" t="s">
        <v>4</v>
      </c>
      <c r="J3" s="224" t="s">
        <v>352</v>
      </c>
      <c r="K3" s="226" t="s">
        <v>80</v>
      </c>
      <c r="L3" s="227" t="s">
        <v>203</v>
      </c>
      <c r="M3" s="224">
        <v>30</v>
      </c>
      <c r="N3" s="226" t="s">
        <v>396</v>
      </c>
      <c r="O3" s="228">
        <v>-0.7</v>
      </c>
      <c r="P3" s="228">
        <v>-2.3E-2</v>
      </c>
      <c r="Q3" s="229">
        <v>0</v>
      </c>
      <c r="R3" s="229">
        <v>0</v>
      </c>
      <c r="S3" s="230">
        <v>-1.2E-2</v>
      </c>
      <c r="T3" s="230">
        <v>0</v>
      </c>
      <c r="U3" s="229">
        <v>-200</v>
      </c>
      <c r="V3" s="231" t="s">
        <v>9</v>
      </c>
      <c r="W3" s="232">
        <v>0</v>
      </c>
      <c r="X3" s="233" t="s">
        <v>9</v>
      </c>
      <c r="Y3" s="234">
        <v>-123000</v>
      </c>
      <c r="Z3" s="235">
        <v>45000</v>
      </c>
      <c r="AA3" s="234">
        <v>0</v>
      </c>
      <c r="AB3" s="236">
        <v>9800</v>
      </c>
      <c r="AC3" s="236">
        <v>-20000</v>
      </c>
      <c r="AD3" s="234">
        <v>0</v>
      </c>
      <c r="AE3" s="237" t="s">
        <v>204</v>
      </c>
      <c r="AF3" s="238" t="s">
        <v>9</v>
      </c>
      <c r="AG3" s="239">
        <f>VLOOKUP(A3,Investície!$A$2:$CS$24,37+(VALUE(RIGHT(J3,4))-VALUE(LEFT(J3,4))),0)</f>
        <v>7000000.0000000009</v>
      </c>
      <c r="AH3" s="73">
        <f>VLOOKUP(A3,emisie_CO2!$A$2:$CS$24,35+Data!M3-(VALUE(RIGHT(J3,4))-VALUE(LEFT(J3,4))),0)</f>
        <v>243600</v>
      </c>
      <c r="AI3" s="73">
        <f>VLOOKUP(A3,emisie_ostatné!$A$2:$CX$24,40+Data!M3-(VALUE(RIGHT(J3,4))-VALUE(LEFT(J3,4))),0)</f>
        <v>837690.36005330773</v>
      </c>
      <c r="AJ3" s="73">
        <f>VLOOKUP(A3,'komunálny odpad'!$A$2:$CS$24,35+Data!M3-(VALUE(RIGHT(J3,4))-VALUE(LEFT(J3,4))),0)</f>
        <v>0</v>
      </c>
      <c r="AK3" s="73">
        <f>VLOOKUP(A3,'zmena cien tepla'!$A$2:$CS$24,35+Data!M3-(VALUE(RIGHT(J3,4))-VALUE(LEFT(J3,4))),0)</f>
        <v>2952000</v>
      </c>
      <c r="AL3" s="240">
        <f>VLOOKUP(A3,'výrobné a prevádzkové n'!$A$2:$CU$24,37+Data!M3-(VALUE(RIGHT(J3,4))-VALUE(LEFT(J3,4))),0)</f>
        <v>480000</v>
      </c>
      <c r="AM3" s="241">
        <f>INDEX(Investície!$CS$3:$CS$24,MATCH(Data!A3,Investície!$A$3:$A$24,0))</f>
        <v>-6115826.3328707423</v>
      </c>
      <c r="AN3" s="73">
        <f>INDEX(emisie_CO2!$CS$3:$CS$24,MATCH(Data!A3,emisie_CO2!$A$3:$A$24,0))</f>
        <v>115823.31116603744</v>
      </c>
      <c r="AO3" s="73">
        <f>INDEX(emisie_ostatné!$CX$3:$CX$24,MATCH(Data!A3,emisie_ostatné!$A$3:$A$24,0))</f>
        <v>398940.76222061133</v>
      </c>
      <c r="AP3" s="73">
        <f>INDEX('komunálny odpad'!$CS$3:$CS$24,MATCH(Data!A3,'komunálny odpad'!$A$3:$A$24,0))</f>
        <v>0</v>
      </c>
      <c r="AQ3" s="73">
        <f>INDEX('zmena cien tepla'!$CS$3:$CS$24,MATCH(Data!A3,'zmena cien tepla'!$A$3:$A$24,0))</f>
        <v>1410952.6357572079</v>
      </c>
      <c r="AR3" s="73">
        <f>INDEX('výrobné a prevádzkové n'!$CU$3:$CU$24,MATCH(Data!A3,'výrobné a prevádzkové n'!$A$3:$A$24,0))</f>
        <v>273322.90193849063</v>
      </c>
      <c r="AS3" s="242">
        <f>-SUMIF(AM3:AR3,"&gt;0")/SUMIF(AM3:AR3,"&lt;0")</f>
        <v>0.35956541134321707</v>
      </c>
      <c r="AT3" s="243"/>
      <c r="AU3" s="244"/>
      <c r="AV3" s="244"/>
      <c r="AW3" s="244"/>
      <c r="AX3" s="244"/>
      <c r="AY3" s="244"/>
      <c r="AZ3" s="244"/>
      <c r="BA3" s="245"/>
      <c r="BB3" s="246"/>
      <c r="BC3" s="246"/>
      <c r="BD3" s="246"/>
      <c r="BE3" s="246"/>
      <c r="BF3" s="246"/>
      <c r="BG3" s="246"/>
      <c r="BH3" s="246"/>
    </row>
    <row r="4" spans="1:60" s="199" customFormat="1" ht="40.950000000000003" customHeight="1" x14ac:dyDescent="0.3">
      <c r="A4" s="186">
        <v>4</v>
      </c>
      <c r="B4" s="247" t="s">
        <v>71</v>
      </c>
      <c r="C4" s="248" t="s">
        <v>81</v>
      </c>
      <c r="D4" s="247" t="s">
        <v>84</v>
      </c>
      <c r="E4" s="247" t="s">
        <v>85</v>
      </c>
      <c r="F4" s="247" t="s">
        <v>369</v>
      </c>
      <c r="G4" s="248">
        <v>2</v>
      </c>
      <c r="H4" s="249">
        <v>5000000</v>
      </c>
      <c r="I4" s="249" t="s">
        <v>4</v>
      </c>
      <c r="J4" s="248">
        <v>2024</v>
      </c>
      <c r="K4" s="250" t="s">
        <v>86</v>
      </c>
      <c r="L4" s="251" t="s">
        <v>203</v>
      </c>
      <c r="M4" s="248">
        <v>30</v>
      </c>
      <c r="N4" s="250" t="s">
        <v>396</v>
      </c>
      <c r="O4" s="252">
        <v>-0.12</v>
      </c>
      <c r="P4" s="253">
        <v>-0.09</v>
      </c>
      <c r="Q4" s="254">
        <v>0</v>
      </c>
      <c r="R4" s="254">
        <v>0</v>
      </c>
      <c r="S4" s="253">
        <v>-0.01</v>
      </c>
      <c r="T4" s="253">
        <v>0</v>
      </c>
      <c r="U4" s="254">
        <v>-100</v>
      </c>
      <c r="V4" s="255" t="s">
        <v>9</v>
      </c>
      <c r="W4" s="256">
        <v>0</v>
      </c>
      <c r="X4" s="257" t="s">
        <v>9</v>
      </c>
      <c r="Y4" s="258">
        <v>-119000</v>
      </c>
      <c r="Z4" s="259">
        <v>20000</v>
      </c>
      <c r="AA4" s="234">
        <v>0</v>
      </c>
      <c r="AB4" s="253">
        <v>11000</v>
      </c>
      <c r="AC4" s="260">
        <v>-15000</v>
      </c>
      <c r="AD4" s="234">
        <v>0</v>
      </c>
      <c r="AE4" s="261" t="s">
        <v>11</v>
      </c>
      <c r="AF4" s="238" t="s">
        <v>9</v>
      </c>
      <c r="AG4" s="239">
        <f>VLOOKUP(A4,Investície!$A$2:$CS$24,37+(VALUE(RIGHT(J4,4))-VALUE(LEFT(J4,4))),0)</f>
        <v>5000000</v>
      </c>
      <c r="AH4" s="73">
        <f>VLOOKUP(A4,emisie_CO2!$A$2:$CS$24,35+Data!M4-(VALUE(RIGHT(J4,4))-VALUE(LEFT(J4,4))),0)</f>
        <v>142800</v>
      </c>
      <c r="AI4" s="73">
        <f>VLOOKUP(A4,emisie_ostatné!$A$2:$CX$24,40+Data!M4-(VALUE(RIGHT(J4,4))-VALUE(LEFT(J4,4))),0)</f>
        <v>345736.00560297642</v>
      </c>
      <c r="AJ4" s="73">
        <f>VLOOKUP(A4,'komunálny odpad'!$A$2:$CS$24,35+Data!M4-(VALUE(RIGHT(J4,4))-VALUE(LEFT(J4,4))),0)</f>
        <v>0</v>
      </c>
      <c r="AK4" s="73">
        <f>VLOOKUP(A4,'zmena cien tepla'!$A$2:$CS$24,35+Data!M4-(VALUE(RIGHT(J4,4))-VALUE(LEFT(J4,4))),0)</f>
        <v>3451000</v>
      </c>
      <c r="AL4" s="240">
        <f>VLOOKUP(A4,'výrobné a prevádzkové n'!$A$2:$CU$24,37+Data!M4-(VALUE(RIGHT(J4,4))-VALUE(LEFT(J4,4))),0)</f>
        <v>435000</v>
      </c>
      <c r="AM4" s="241">
        <f>INDEX(Investície!$CS$3:$CS$24,MATCH(Data!A4,Investície!$A$3:$A$24,0))</f>
        <v>-4807692.307692308</v>
      </c>
      <c r="AN4" s="73">
        <f>INDEX(emisie_CO2!$CS$3:$CS$24,MATCH(Data!A4,emisie_CO2!$A$3:$A$24,0))</f>
        <v>69612.877240085669</v>
      </c>
      <c r="AO4" s="73">
        <f>INDEX(emisie_ostatné!$CX$3:$CX$24,MATCH(Data!A4,emisie_ostatné!$A$3:$A$24,0))</f>
        <v>168434.43370673267</v>
      </c>
      <c r="AP4" s="73">
        <f>INDEX('komunálny odpad'!$CS$3:$CS$24,MATCH(Data!A4,'komunálny odpad'!$A$3:$A$24,0))</f>
        <v>0</v>
      </c>
      <c r="AQ4" s="73">
        <f>INDEX('zmena cien tepla'!$CS$3:$CS$24,MATCH(Data!A4,'zmena cien tepla'!$A$3:$A$24,0))</f>
        <v>1742211.1163800543</v>
      </c>
      <c r="AR4" s="73">
        <f>INDEX('výrobné a prevádzkové n'!$CU$3:$CU$24,MATCH(Data!A4,'výrobné a prevádzkové n'!$A$3:$A$24,0))</f>
        <v>249404.32645189142</v>
      </c>
      <c r="AS4" s="242">
        <f t="shared" ref="AS4:AS24" si="0">-SUMIF(AM4:AR4,"&gt;0")/SUMIF(AM4:AR4,"&lt;0")</f>
        <v>0.46376985278598287</v>
      </c>
      <c r="AT4" s="243"/>
      <c r="AU4" s="244"/>
      <c r="AV4" s="244"/>
      <c r="AW4" s="244"/>
      <c r="AX4" s="244"/>
      <c r="AY4" s="244"/>
      <c r="AZ4" s="244"/>
      <c r="BA4" s="245"/>
      <c r="BB4" s="246"/>
      <c r="BC4" s="246"/>
      <c r="BD4" s="246"/>
      <c r="BE4" s="246"/>
      <c r="BF4" s="246"/>
      <c r="BG4" s="246"/>
      <c r="BH4" s="246"/>
    </row>
    <row r="5" spans="1:60" s="199" customFormat="1" ht="40.950000000000003" customHeight="1" x14ac:dyDescent="0.3">
      <c r="A5" s="186">
        <v>5</v>
      </c>
      <c r="B5" s="247" t="s">
        <v>71</v>
      </c>
      <c r="C5" s="248" t="s">
        <v>87</v>
      </c>
      <c r="D5" s="247" t="s">
        <v>88</v>
      </c>
      <c r="E5" s="247" t="s">
        <v>89</v>
      </c>
      <c r="F5" s="247" t="s">
        <v>247</v>
      </c>
      <c r="G5" s="248">
        <v>1</v>
      </c>
      <c r="H5" s="249">
        <v>23000000</v>
      </c>
      <c r="I5" s="249" t="s">
        <v>4</v>
      </c>
      <c r="J5" s="248">
        <v>2025</v>
      </c>
      <c r="K5" s="250" t="s">
        <v>90</v>
      </c>
      <c r="L5" s="251">
        <v>2025</v>
      </c>
      <c r="M5" s="248">
        <v>30</v>
      </c>
      <c r="N5" s="250" t="s">
        <v>8</v>
      </c>
      <c r="O5" s="252">
        <v>-1</v>
      </c>
      <c r="P5" s="253">
        <v>-0.2</v>
      </c>
      <c r="Q5" s="254">
        <v>0</v>
      </c>
      <c r="R5" s="254">
        <v>0</v>
      </c>
      <c r="S5" s="253">
        <v>-1.2E-2</v>
      </c>
      <c r="T5" s="253">
        <v>0</v>
      </c>
      <c r="U5" s="254">
        <v>-900</v>
      </c>
      <c r="V5" s="255" t="s">
        <v>9</v>
      </c>
      <c r="W5" s="256">
        <v>0</v>
      </c>
      <c r="X5" s="257" t="s">
        <v>9</v>
      </c>
      <c r="Y5" s="234">
        <v>-350000</v>
      </c>
      <c r="Z5" s="259">
        <v>20000</v>
      </c>
      <c r="AA5" s="234">
        <v>15000</v>
      </c>
      <c r="AB5" s="253" t="s">
        <v>205</v>
      </c>
      <c r="AC5" s="260">
        <v>-5000</v>
      </c>
      <c r="AD5" s="234">
        <v>15000</v>
      </c>
      <c r="AE5" s="261" t="s">
        <v>206</v>
      </c>
      <c r="AF5" s="238" t="s">
        <v>9</v>
      </c>
      <c r="AG5" s="239">
        <f>VLOOKUP(A5,Investície!$A$2:$CS$24,37+(VALUE(RIGHT(J5,4))-VALUE(LEFT(J5,4))),0)</f>
        <v>23000000</v>
      </c>
      <c r="AH5" s="73">
        <f>VLOOKUP(A5,emisie_CO2!$A$2:$CS$24,35+Data!M5-(VALUE(RIGHT(J5,4))-VALUE(LEFT(J5,4))),0)</f>
        <v>1300500</v>
      </c>
      <c r="AI5" s="73">
        <f>VLOOKUP(A5,emisie_ostatné!$A$2:$CX$24,40+Data!M5-(VALUE(RIGHT(J5,4))-VALUE(LEFT(J5,4))),0)</f>
        <v>1514380.6072705577</v>
      </c>
      <c r="AJ5" s="73">
        <f>VLOOKUP(A5,'komunálny odpad'!$A$2:$CS$24,35+Data!M5-(VALUE(RIGHT(J5,4))-VALUE(LEFT(J5,4))),0)</f>
        <v>0</v>
      </c>
      <c r="AK5" s="73">
        <f>VLOOKUP(A5,'zmena cien tepla'!$A$2:$CS$24,35+Data!M5-(VALUE(RIGHT(J5,4))-VALUE(LEFT(J5,4))),0)</f>
        <v>10150000</v>
      </c>
      <c r="AL5" s="240">
        <f>VLOOKUP(A5,'výrobné a prevádzkové n'!$A$2:$CU$24,37+Data!M5-(VALUE(RIGHT(J5,4))-VALUE(LEFT(J5,4))),0)</f>
        <v>145000</v>
      </c>
      <c r="AM5" s="241">
        <f>INDEX(Investície!$CS$3:$CS$24,MATCH(Data!A5,Investície!$A$3:$A$24,0))</f>
        <v>-22115384.615384616</v>
      </c>
      <c r="AN5" s="73">
        <f>INDEX(emisie_CO2!$CS$3:$CS$24,MATCH(Data!A5,emisie_CO2!$A$3:$A$24,0))</f>
        <v>634959.57845970534</v>
      </c>
      <c r="AO5" s="73">
        <f>INDEX(emisie_ostatné!$CX$3:$CX$24,MATCH(Data!A5,emisie_ostatné!$A$3:$A$24,0))</f>
        <v>738247.18593315256</v>
      </c>
      <c r="AP5" s="73">
        <f>INDEX('komunálny odpad'!$CS$3:$CS$24,MATCH(Data!A5,'komunálny odpad'!$A$3:$A$24,0))</f>
        <v>0</v>
      </c>
      <c r="AQ5" s="73">
        <f>INDEX('zmena cien tepla'!$CS$3:$CS$24,MATCH(Data!A5,'zmena cien tepla'!$A$3:$A$24,0))</f>
        <v>5124150.3422942786</v>
      </c>
      <c r="AR5" s="73">
        <f>INDEX('výrobné a prevádzkové n'!$CU$3:$CU$24,MATCH(Data!A5,'výrobné a prevádzkové n'!$A$3:$A$24,0))</f>
        <v>83134.775483963822</v>
      </c>
      <c r="AS5" s="242">
        <f t="shared" si="0"/>
        <v>0.29755267641121497</v>
      </c>
      <c r="AT5" s="243"/>
      <c r="AU5" s="244"/>
      <c r="AV5" s="244"/>
      <c r="AW5" s="244"/>
      <c r="AX5" s="244"/>
      <c r="AY5" s="244"/>
      <c r="AZ5" s="244"/>
      <c r="BA5" s="245"/>
      <c r="BB5" s="246"/>
      <c r="BC5" s="246"/>
      <c r="BD5" s="246"/>
      <c r="BE5" s="246"/>
      <c r="BF5" s="246"/>
      <c r="BG5" s="246"/>
      <c r="BH5" s="246"/>
    </row>
    <row r="6" spans="1:60" s="199" customFormat="1" ht="40.950000000000003" customHeight="1" x14ac:dyDescent="0.3">
      <c r="A6" s="186">
        <v>9</v>
      </c>
      <c r="B6" s="247" t="s">
        <v>71</v>
      </c>
      <c r="C6" s="248" t="s">
        <v>102</v>
      </c>
      <c r="D6" s="247" t="s">
        <v>103</v>
      </c>
      <c r="E6" s="247" t="s">
        <v>104</v>
      </c>
      <c r="F6" s="247" t="s">
        <v>369</v>
      </c>
      <c r="G6" s="248">
        <v>4</v>
      </c>
      <c r="H6" s="249">
        <v>3500000</v>
      </c>
      <c r="I6" s="249" t="s">
        <v>4</v>
      </c>
      <c r="J6" s="248">
        <v>2023</v>
      </c>
      <c r="K6" s="250" t="s">
        <v>86</v>
      </c>
      <c r="L6" s="251" t="s">
        <v>50</v>
      </c>
      <c r="M6" s="248">
        <v>30</v>
      </c>
      <c r="N6" s="250"/>
      <c r="O6" s="252">
        <v>-0.1</v>
      </c>
      <c r="P6" s="253">
        <v>-0.05</v>
      </c>
      <c r="Q6" s="254">
        <v>0</v>
      </c>
      <c r="R6" s="254">
        <v>0</v>
      </c>
      <c r="S6" s="253">
        <v>-1.2E-2</v>
      </c>
      <c r="T6" s="253">
        <v>0</v>
      </c>
      <c r="U6" s="254">
        <v>-200</v>
      </c>
      <c r="V6" s="255" t="s">
        <v>9</v>
      </c>
      <c r="W6" s="256">
        <v>0</v>
      </c>
      <c r="X6" s="257" t="s">
        <v>9</v>
      </c>
      <c r="Y6" s="234">
        <v>-89000</v>
      </c>
      <c r="Z6" s="259">
        <v>2000</v>
      </c>
      <c r="AA6" s="258">
        <v>0</v>
      </c>
      <c r="AB6" s="253">
        <v>0</v>
      </c>
      <c r="AC6" s="260">
        <v>0</v>
      </c>
      <c r="AD6" s="234">
        <v>15000</v>
      </c>
      <c r="AE6" s="261" t="s">
        <v>11</v>
      </c>
      <c r="AF6" s="238" t="s">
        <v>9</v>
      </c>
      <c r="AG6" s="239">
        <f>VLOOKUP(A6,Investície!$A$2:$CS$24,37+(VALUE(RIGHT(J6,4))-VALUE(LEFT(J6,4))),0)</f>
        <v>3500000</v>
      </c>
      <c r="AH6" s="73">
        <f>VLOOKUP(A6,emisie_CO2!$A$2:$CS$24,35+Data!M6-(VALUE(RIGHT(J6,4))-VALUE(LEFT(J6,4))),0)</f>
        <v>282100</v>
      </c>
      <c r="AI6" s="73">
        <f>VLOOKUP(A6,emisie_ostatné!$A$2:$CX$24,40+Data!M6-(VALUE(RIGHT(J6,4))-VALUE(LEFT(J6,4))),0)</f>
        <v>306131.87789582496</v>
      </c>
      <c r="AJ6" s="73">
        <f>VLOOKUP(A6,'komunálny odpad'!$A$2:$CS$24,35+Data!M6-(VALUE(RIGHT(J6,4))-VALUE(LEFT(J6,4))),0)</f>
        <v>0</v>
      </c>
      <c r="AK6" s="73">
        <f>VLOOKUP(A6,'zmena cien tepla'!$A$2:$CS$24,35+Data!M6-(VALUE(RIGHT(J6,4))-VALUE(LEFT(J6,4))),0)</f>
        <v>2581000</v>
      </c>
      <c r="AL6" s="240">
        <f>VLOOKUP(A6,'výrobné a prevádzkové n'!$A$2:$CU$24,37+Data!M6-(VALUE(RIGHT(J6,4))-VALUE(LEFT(J6,4))),0)</f>
        <v>435000</v>
      </c>
      <c r="AM6" s="241">
        <f>INDEX(Investície!$CS$3:$CS$24,MATCH(Data!A6,Investície!$A$3:$A$24,0))</f>
        <v>-3365384.6153846155</v>
      </c>
      <c r="AN6" s="73">
        <f>INDEX(emisie_CO2!$CS$3:$CS$24,MATCH(Data!A6,emisie_CO2!$A$3:$A$24,0))</f>
        <v>137278.31228072845</v>
      </c>
      <c r="AO6" s="73">
        <f>INDEX(emisie_ostatné!$CX$3:$CX$24,MATCH(Data!A6,emisie_ostatné!$A$3:$A$24,0))</f>
        <v>149027.05745338288</v>
      </c>
      <c r="AP6" s="73">
        <f>INDEX('komunálny odpad'!$CS$3:$CS$24,MATCH(Data!A6,'komunálny odpad'!$A$3:$A$24,0))</f>
        <v>0</v>
      </c>
      <c r="AQ6" s="73">
        <f>INDEX('zmena cien tepla'!$CS$3:$CS$24,MATCH(Data!A6,'zmena cien tepla'!$A$3:$A$24,0))</f>
        <v>1302998.2298976881</v>
      </c>
      <c r="AR6" s="73">
        <f>INDEX('výrobné a prevádzkové n'!$CU$3:$CU$24,MATCH(Data!A6,'výrobné a prevádzkové n'!$A$3:$A$24,0))</f>
        <v>249404.32645189142</v>
      </c>
      <c r="AS6" s="242">
        <f t="shared" si="0"/>
        <v>0.54635892660772523</v>
      </c>
      <c r="AT6" s="243"/>
      <c r="AU6" s="244"/>
      <c r="AV6" s="244"/>
      <c r="AW6" s="244"/>
      <c r="AX6" s="244"/>
      <c r="AY6" s="244"/>
      <c r="AZ6" s="244"/>
      <c r="BA6" s="245"/>
      <c r="BB6" s="246"/>
      <c r="BC6" s="246"/>
      <c r="BD6" s="246"/>
      <c r="BE6" s="246"/>
      <c r="BF6" s="246"/>
      <c r="BG6" s="246"/>
      <c r="BH6" s="246"/>
    </row>
    <row r="7" spans="1:60" s="199" customFormat="1" ht="40.950000000000003" customHeight="1" x14ac:dyDescent="0.3">
      <c r="A7" s="186">
        <v>11</v>
      </c>
      <c r="B7" s="247" t="s">
        <v>71</v>
      </c>
      <c r="C7" s="248" t="s">
        <v>81</v>
      </c>
      <c r="D7" s="247" t="s">
        <v>107</v>
      </c>
      <c r="E7" s="247" t="s">
        <v>108</v>
      </c>
      <c r="F7" s="247" t="s">
        <v>247</v>
      </c>
      <c r="G7" s="248">
        <v>1</v>
      </c>
      <c r="H7" s="249">
        <v>24000000</v>
      </c>
      <c r="I7" s="249" t="s">
        <v>4</v>
      </c>
      <c r="J7" s="248" t="s">
        <v>75</v>
      </c>
      <c r="K7" s="250" t="s">
        <v>109</v>
      </c>
      <c r="L7" s="251">
        <v>2023</v>
      </c>
      <c r="M7" s="248">
        <v>30</v>
      </c>
      <c r="N7" s="250" t="s">
        <v>8</v>
      </c>
      <c r="O7" s="252">
        <v>-0.42</v>
      </c>
      <c r="P7" s="253">
        <v>-0.15</v>
      </c>
      <c r="Q7" s="254">
        <v>0</v>
      </c>
      <c r="R7" s="254">
        <v>0</v>
      </c>
      <c r="S7" s="253">
        <v>-0.08</v>
      </c>
      <c r="T7" s="253">
        <v>0</v>
      </c>
      <c r="U7" s="254">
        <v>-150</v>
      </c>
      <c r="V7" s="255" t="s">
        <v>9</v>
      </c>
      <c r="W7" s="256">
        <v>0</v>
      </c>
      <c r="X7" s="257" t="s">
        <v>9</v>
      </c>
      <c r="Y7" s="234">
        <v>-340000</v>
      </c>
      <c r="Z7" s="259">
        <v>45000</v>
      </c>
      <c r="AA7" s="234">
        <v>15000</v>
      </c>
      <c r="AB7" s="253" t="s">
        <v>210</v>
      </c>
      <c r="AC7" s="260">
        <v>-500000</v>
      </c>
      <c r="AD7" s="234">
        <v>10000</v>
      </c>
      <c r="AE7" s="261" t="s">
        <v>204</v>
      </c>
      <c r="AF7" s="238" t="s">
        <v>9</v>
      </c>
      <c r="AG7" s="239">
        <f>VLOOKUP(A7,Investície!$A$2:$CS$24,37+(VALUE(RIGHT(J7,4))-VALUE(LEFT(J7,4))),0)</f>
        <v>24000000</v>
      </c>
      <c r="AH7" s="73">
        <f>VLOOKUP(A7,emisie_CO2!$A$2:$CS$24,35+Data!M7-(VALUE(RIGHT(J7,4))-VALUE(LEFT(J7,4))),0)</f>
        <v>203175</v>
      </c>
      <c r="AI7" s="73">
        <f>VLOOKUP(A7,emisie_ostatné!$A$2:$CX$24,40+Data!M7-(VALUE(RIGHT(J7,4))-VALUE(LEFT(J7,4))),0)</f>
        <v>1525499.4886031754</v>
      </c>
      <c r="AJ7" s="73">
        <f>VLOOKUP(A7,'komunálny odpad'!$A$2:$CS$24,35+Data!M7-(VALUE(RIGHT(J7,4))-VALUE(LEFT(J7,4))),0)</f>
        <v>0</v>
      </c>
      <c r="AK7" s="73">
        <f>VLOOKUP(A7,'zmena cien tepla'!$A$2:$CS$24,35+Data!M7-(VALUE(RIGHT(J7,4))-VALUE(LEFT(J7,4))),0)</f>
        <v>9520000</v>
      </c>
      <c r="AL7" s="240">
        <f>VLOOKUP(A7,'výrobné a prevádzkové n'!$A$2:$CU$24,37+Data!M7-(VALUE(RIGHT(J7,4))-VALUE(LEFT(J7,4))),0)</f>
        <v>13860000</v>
      </c>
      <c r="AM7" s="241">
        <f>INDEX(Investície!$CS$3:$CS$24,MATCH(Data!A7,Investície!$A$3:$A$24,0))</f>
        <v>-22633136.094674554</v>
      </c>
      <c r="AN7" s="73">
        <f>INDEX(emisie_CO2!$CS$3:$CS$24,MATCH(Data!A7,emisie_CO2!$A$3:$A$24,0))</f>
        <v>98055.93734337746</v>
      </c>
      <c r="AO7" s="73">
        <f>INDEX(emisie_ostatné!$CX$3:$CX$24,MATCH(Data!A7,emisie_ostatné!$A$3:$A$24,0))</f>
        <v>736866.80083863134</v>
      </c>
      <c r="AP7" s="73">
        <f>INDEX('komunálny odpad'!$CS$3:$CS$24,MATCH(Data!A7,'komunálny odpad'!$A$3:$A$24,0))</f>
        <v>0</v>
      </c>
      <c r="AQ7" s="73">
        <f>INDEX('zmena cien tepla'!$CS$3:$CS$24,MATCH(Data!A7,'zmena cien tepla'!$A$3:$A$24,0))</f>
        <v>4740710.5207620524</v>
      </c>
      <c r="AR7" s="73">
        <f>INDEX('výrobné a prevádzkové n'!$CU$3:$CU$24,MATCH(Data!A7,'výrobné a prevádzkové n'!$A$3:$A$24,0))</f>
        <v>7913791.1278003985</v>
      </c>
      <c r="AS7" s="242">
        <f t="shared" si="0"/>
        <v>0.59600332584570304</v>
      </c>
      <c r="AT7" s="243"/>
      <c r="AU7" s="244"/>
      <c r="AV7" s="244"/>
      <c r="AW7" s="244"/>
      <c r="AX7" s="244"/>
      <c r="AY7" s="244"/>
      <c r="AZ7" s="244"/>
      <c r="BA7" s="245"/>
      <c r="BB7" s="246"/>
      <c r="BC7" s="246"/>
      <c r="BD7" s="246"/>
      <c r="BE7" s="246"/>
      <c r="BF7" s="246"/>
      <c r="BG7" s="246"/>
      <c r="BH7" s="246"/>
    </row>
    <row r="8" spans="1:60" s="199" customFormat="1" ht="40.950000000000003" customHeight="1" x14ac:dyDescent="0.3">
      <c r="A8" s="186">
        <v>13</v>
      </c>
      <c r="B8" s="247" t="s">
        <v>71</v>
      </c>
      <c r="C8" s="248" t="s">
        <v>81</v>
      </c>
      <c r="D8" s="247" t="s">
        <v>113</v>
      </c>
      <c r="E8" s="247" t="s">
        <v>114</v>
      </c>
      <c r="F8" s="247" t="s">
        <v>247</v>
      </c>
      <c r="G8" s="248">
        <v>4</v>
      </c>
      <c r="H8" s="249">
        <v>4000000</v>
      </c>
      <c r="I8" s="249" t="s">
        <v>4</v>
      </c>
      <c r="J8" s="248" t="s">
        <v>56</v>
      </c>
      <c r="K8" s="250" t="s">
        <v>66</v>
      </c>
      <c r="L8" s="251" t="s">
        <v>50</v>
      </c>
      <c r="M8" s="248">
        <v>30</v>
      </c>
      <c r="N8" s="250"/>
      <c r="O8" s="252">
        <v>-0.03</v>
      </c>
      <c r="P8" s="253">
        <v>-0.01</v>
      </c>
      <c r="Q8" s="254">
        <v>0</v>
      </c>
      <c r="R8" s="254">
        <v>0</v>
      </c>
      <c r="S8" s="253">
        <v>-2E-3</v>
      </c>
      <c r="T8" s="253">
        <v>0</v>
      </c>
      <c r="U8" s="254">
        <v>0</v>
      </c>
      <c r="V8" s="255" t="s">
        <v>9</v>
      </c>
      <c r="W8" s="256">
        <v>0</v>
      </c>
      <c r="X8" s="257" t="s">
        <v>9</v>
      </c>
      <c r="Y8" s="234">
        <v>-52000</v>
      </c>
      <c r="Z8" s="259">
        <v>45000</v>
      </c>
      <c r="AA8" s="258">
        <v>0</v>
      </c>
      <c r="AB8" s="253">
        <v>0</v>
      </c>
      <c r="AC8" s="260">
        <v>-10000</v>
      </c>
      <c r="AD8" s="234">
        <v>0</v>
      </c>
      <c r="AE8" s="261" t="s">
        <v>211</v>
      </c>
      <c r="AF8" s="238" t="s">
        <v>9</v>
      </c>
      <c r="AG8" s="239">
        <f>VLOOKUP(A8,Investície!$A$2:$CS$24,37+(VALUE(RIGHT(J8,4))-VALUE(LEFT(J8,4))),0)</f>
        <v>4000000</v>
      </c>
      <c r="AH8" s="73">
        <f>VLOOKUP(A8,emisie_CO2!$A$2:$CS$24,35+Data!M8-(VALUE(RIGHT(J8,4))-VALUE(LEFT(J8,4))),0)</f>
        <v>0</v>
      </c>
      <c r="AI8" s="73">
        <f>VLOOKUP(A8,emisie_ostatné!$A$2:$CX$24,40+Data!M8-(VALUE(RIGHT(J8,4))-VALUE(LEFT(J8,4))),0)</f>
        <v>65147.502382175793</v>
      </c>
      <c r="AJ8" s="73">
        <f>VLOOKUP(A8,'komunálny odpad'!$A$2:$CS$24,35+Data!M8-(VALUE(RIGHT(J8,4))-VALUE(LEFT(J8,4))),0)</f>
        <v>0</v>
      </c>
      <c r="AK8" s="73">
        <f>VLOOKUP(A8,'zmena cien tepla'!$A$2:$CS$24,35+Data!M8-(VALUE(RIGHT(J8,4))-VALUE(LEFT(J8,4))),0)</f>
        <v>1456000</v>
      </c>
      <c r="AL8" s="240">
        <f>VLOOKUP(A8,'výrobné a prevádzkové n'!$A$2:$CU$24,37+Data!M8-(VALUE(RIGHT(J8,4))-VALUE(LEFT(J8,4))),0)</f>
        <v>280000</v>
      </c>
      <c r="AM8" s="241">
        <f>INDEX(Investície!$CS$3:$CS$24,MATCH(Data!A8,Investície!$A$3:$A$24,0))</f>
        <v>-3772189.3491124259</v>
      </c>
      <c r="AN8" s="73">
        <f>INDEX(emisie_CO2!$CS$3:$CS$24,MATCH(Data!A8,emisie_CO2!$A$3:$A$24,0))</f>
        <v>0</v>
      </c>
      <c r="AO8" s="73">
        <f>INDEX(emisie_ostatné!$CX$3:$CX$24,MATCH(Data!A8,emisie_ostatné!$A$3:$A$24,0))</f>
        <v>31468.402330922348</v>
      </c>
      <c r="AP8" s="73">
        <f>INDEX('komunálny odpad'!$CS$3:$CS$24,MATCH(Data!A8,'komunálny odpad'!$A$3:$A$24,0))</f>
        <v>0</v>
      </c>
      <c r="AQ8" s="73">
        <f>INDEX('zmena cien tepla'!$CS$3:$CS$24,MATCH(Data!A8,'zmena cien tepla'!$A$3:$A$24,0))</f>
        <v>725049.84435184323</v>
      </c>
      <c r="AR8" s="73">
        <f>INDEX('výrobné a prevádzkové n'!$CU$3:$CU$24,MATCH(Data!A8,'výrobné a prevádzkové n'!$A$3:$A$24,0))</f>
        <v>159874.56823839198</v>
      </c>
      <c r="AS8" s="242">
        <f t="shared" si="0"/>
        <v>0.24293393838694216</v>
      </c>
      <c r="AT8" s="243"/>
      <c r="AU8" s="244"/>
      <c r="AV8" s="244"/>
      <c r="AW8" s="244"/>
      <c r="AX8" s="244"/>
      <c r="AY8" s="244"/>
      <c r="AZ8" s="244"/>
      <c r="BA8" s="245"/>
      <c r="BB8" s="246"/>
      <c r="BC8" s="246"/>
      <c r="BD8" s="246"/>
      <c r="BE8" s="246"/>
      <c r="BF8" s="246"/>
      <c r="BG8" s="246"/>
      <c r="BH8" s="246"/>
    </row>
    <row r="9" spans="1:60" s="199" customFormat="1" ht="40.950000000000003" customHeight="1" x14ac:dyDescent="0.3">
      <c r="A9" s="186">
        <v>14</v>
      </c>
      <c r="B9" s="247" t="s">
        <v>71</v>
      </c>
      <c r="C9" s="248" t="s">
        <v>81</v>
      </c>
      <c r="D9" s="247" t="s">
        <v>115</v>
      </c>
      <c r="E9" s="247" t="s">
        <v>114</v>
      </c>
      <c r="F9" s="247" t="s">
        <v>247</v>
      </c>
      <c r="G9" s="248">
        <v>4</v>
      </c>
      <c r="H9" s="249">
        <v>3000000</v>
      </c>
      <c r="I9" s="249" t="s">
        <v>4</v>
      </c>
      <c r="J9" s="248" t="s">
        <v>56</v>
      </c>
      <c r="K9" s="250" t="s">
        <v>66</v>
      </c>
      <c r="L9" s="251" t="s">
        <v>50</v>
      </c>
      <c r="M9" s="248">
        <v>30</v>
      </c>
      <c r="N9" s="250"/>
      <c r="O9" s="252">
        <v>-0.02</v>
      </c>
      <c r="P9" s="253">
        <v>-8.9999999999999993E-3</v>
      </c>
      <c r="Q9" s="254">
        <v>0</v>
      </c>
      <c r="R9" s="254">
        <v>0</v>
      </c>
      <c r="S9" s="253">
        <v>-1E-3</v>
      </c>
      <c r="T9" s="253">
        <v>0</v>
      </c>
      <c r="U9" s="254">
        <v>0</v>
      </c>
      <c r="V9" s="255" t="s">
        <v>9</v>
      </c>
      <c r="W9" s="256">
        <v>0</v>
      </c>
      <c r="X9" s="257" t="s">
        <v>9</v>
      </c>
      <c r="Y9" s="234">
        <v>-51000</v>
      </c>
      <c r="Z9" s="259">
        <v>20000</v>
      </c>
      <c r="AA9" s="258">
        <v>0</v>
      </c>
      <c r="AB9" s="253">
        <v>0</v>
      </c>
      <c r="AC9" s="236">
        <v>-10000</v>
      </c>
      <c r="AD9" s="234">
        <v>0</v>
      </c>
      <c r="AE9" s="261" t="s">
        <v>11</v>
      </c>
      <c r="AF9" s="238" t="s">
        <v>9</v>
      </c>
      <c r="AG9" s="239">
        <f>VLOOKUP(A9,Investície!$A$2:$CS$24,37+(VALUE(RIGHT(J9,4))-VALUE(LEFT(J9,4))),0)</f>
        <v>3000000</v>
      </c>
      <c r="AH9" s="73">
        <f>VLOOKUP(A9,emisie_CO2!$A$2:$CS$24,35+Data!M9-(VALUE(RIGHT(J9,4))-VALUE(LEFT(J9,4))),0)</f>
        <v>0</v>
      </c>
      <c r="AI9" s="73">
        <f>VLOOKUP(A9,emisie_ostatné!$A$2:$CX$24,40+Data!M9-(VALUE(RIGHT(J9,4))-VALUE(LEFT(J9,4))),0)</f>
        <v>41608.078222064018</v>
      </c>
      <c r="AJ9" s="73">
        <f>VLOOKUP(A9,'komunálny odpad'!$A$2:$CS$24,35+Data!M9-(VALUE(RIGHT(J9,4))-VALUE(LEFT(J9,4))),0)</f>
        <v>0</v>
      </c>
      <c r="AK9" s="73">
        <f>VLOOKUP(A9,'zmena cien tepla'!$A$2:$CS$24,35+Data!M9-(VALUE(RIGHT(J9,4))-VALUE(LEFT(J9,4))),0)</f>
        <v>1428000</v>
      </c>
      <c r="AL9" s="240">
        <f>VLOOKUP(A9,'výrobné a prevádzkové n'!$A$2:$CU$24,37+Data!M9-(VALUE(RIGHT(J9,4))-VALUE(LEFT(J9,4))),0)</f>
        <v>280000</v>
      </c>
      <c r="AM9" s="241">
        <f>INDEX(Investície!$CS$3:$CS$24,MATCH(Data!A9,Investície!$A$3:$A$24,0))</f>
        <v>-2829142.0118343192</v>
      </c>
      <c r="AN9" s="73">
        <f>INDEX(emisie_CO2!$CS$3:$CS$24,MATCH(Data!A9,emisie_CO2!$A$3:$A$24,0))</f>
        <v>0</v>
      </c>
      <c r="AO9" s="73">
        <f>INDEX(emisie_ostatné!$CX$3:$CX$24,MATCH(Data!A9,emisie_ostatné!$A$3:$A$24,0))</f>
        <v>20098.080476322775</v>
      </c>
      <c r="AP9" s="73">
        <f>INDEX('komunálny odpad'!$CS$3:$CS$24,MATCH(Data!A9,'komunálny odpad'!$A$3:$A$24,0))</f>
        <v>0</v>
      </c>
      <c r="AQ9" s="73">
        <f>INDEX('zmena cien tepla'!$CS$3:$CS$24,MATCH(Data!A9,'zmena cien tepla'!$A$3:$A$24,0))</f>
        <v>711106.57811430807</v>
      </c>
      <c r="AR9" s="73">
        <f>INDEX('výrobné a prevádzkové n'!$CU$3:$CU$24,MATCH(Data!A9,'výrobné a prevádzkové n'!$A$3:$A$24,0))</f>
        <v>159874.56823839198</v>
      </c>
      <c r="AS9" s="242">
        <f t="shared" si="0"/>
        <v>0.31496447442427167</v>
      </c>
      <c r="AT9" s="243"/>
      <c r="AU9" s="244"/>
      <c r="AV9" s="244"/>
      <c r="AW9" s="244"/>
      <c r="AX9" s="244"/>
      <c r="AY9" s="244"/>
      <c r="AZ9" s="244"/>
      <c r="BA9" s="245"/>
      <c r="BB9" s="246"/>
      <c r="BC9" s="246"/>
      <c r="BD9" s="246"/>
      <c r="BE9" s="246"/>
      <c r="BF9" s="246"/>
      <c r="BG9" s="246"/>
      <c r="BH9" s="246"/>
    </row>
    <row r="10" spans="1:60" s="199" customFormat="1" ht="40.950000000000003" customHeight="1" x14ac:dyDescent="0.3">
      <c r="A10" s="186">
        <v>15</v>
      </c>
      <c r="B10" s="247" t="s">
        <v>0</v>
      </c>
      <c r="C10" s="248" t="s">
        <v>1</v>
      </c>
      <c r="D10" s="247" t="s">
        <v>2</v>
      </c>
      <c r="E10" s="247" t="s">
        <v>3</v>
      </c>
      <c r="F10" s="247" t="s">
        <v>369</v>
      </c>
      <c r="G10" s="262">
        <v>2</v>
      </c>
      <c r="H10" s="249">
        <v>15000000</v>
      </c>
      <c r="I10" s="249" t="s">
        <v>4</v>
      </c>
      <c r="J10" s="248" t="s">
        <v>5</v>
      </c>
      <c r="K10" s="250" t="s">
        <v>6</v>
      </c>
      <c r="L10" s="251" t="s">
        <v>118</v>
      </c>
      <c r="M10" s="248">
        <v>20</v>
      </c>
      <c r="N10" s="250" t="s">
        <v>396</v>
      </c>
      <c r="O10" s="252">
        <v>-1.1499999999999999</v>
      </c>
      <c r="P10" s="253">
        <v>-6.0000000000000001E-3</v>
      </c>
      <c r="Q10" s="254">
        <v>0</v>
      </c>
      <c r="R10" s="254">
        <v>0</v>
      </c>
      <c r="S10" s="253">
        <v>-5.1999999999999998E-2</v>
      </c>
      <c r="T10" s="253">
        <v>0</v>
      </c>
      <c r="U10" s="254">
        <v>-1276</v>
      </c>
      <c r="V10" s="255" t="s">
        <v>9</v>
      </c>
      <c r="W10" s="256">
        <v>0</v>
      </c>
      <c r="X10" s="257" t="s">
        <v>9</v>
      </c>
      <c r="Y10" s="258">
        <v>-530000</v>
      </c>
      <c r="Z10" s="259" t="s">
        <v>10</v>
      </c>
      <c r="AA10" s="258">
        <v>0</v>
      </c>
      <c r="AB10" s="253">
        <v>0</v>
      </c>
      <c r="AC10" s="260">
        <v>-502621</v>
      </c>
      <c r="AD10" s="254"/>
      <c r="AE10" s="261" t="s">
        <v>11</v>
      </c>
      <c r="AF10" s="238" t="s">
        <v>9</v>
      </c>
      <c r="AG10" s="239">
        <f>VLOOKUP(A10,Investície!$A$2:$CS$24,37+(VALUE(RIGHT(J10,4))-VALUE(LEFT(J10,4))),0)</f>
        <v>15000000</v>
      </c>
      <c r="AH10" s="73">
        <f>VLOOKUP(A10,emisie_CO2!$A$2:$CS$24,35+Data!M10-(VALUE(RIGHT(J10,4))-VALUE(LEFT(J10,4))),0)</f>
        <v>842160</v>
      </c>
      <c r="AI10" s="73">
        <f>VLOOKUP(A10,emisie_ostatné!$A$2:$CX$24,40+Data!M10-(VALUE(RIGHT(J10,4))-VALUE(LEFT(J10,4))),0)</f>
        <v>909618.40540656622</v>
      </c>
      <c r="AJ10" s="73">
        <f>VLOOKUP(A10,'komunálny odpad'!$A$2:$CS$24,35+Data!M10-(VALUE(RIGHT(J10,4))-VALUE(LEFT(J10,4))),0)</f>
        <v>0</v>
      </c>
      <c r="AK10" s="73">
        <f>VLOOKUP(A10,'zmena cien tepla'!$A$2:$CS$24,35+Data!M10-(VALUE(RIGHT(J10,4))-VALUE(LEFT(J10,4))),0)</f>
        <v>7420000</v>
      </c>
      <c r="AL10" s="240">
        <f>VLOOKUP(A10,'výrobné a prevádzkové n'!$A$2:$CU$24,37+Data!M10-(VALUE(RIGHT(J10,4))-VALUE(LEFT(J10,4))),0)</f>
        <v>7036694</v>
      </c>
      <c r="AM10" s="241">
        <f>INDEX(Investície!$CS$3:$CS$24,MATCH(Data!A10,Investície!$A$3:$A$24,0))</f>
        <v>-13105342.141865877</v>
      </c>
      <c r="AN10" s="73">
        <f>INDEX(emisie_CO2!$CS$3:$CS$24,MATCH(Data!A10,emisie_CO2!$A$3:$A$24,0))</f>
        <v>567660.99332723964</v>
      </c>
      <c r="AO10" s="73">
        <f>INDEX(emisie_ostatné!$CX$3:$CX$24,MATCH(Data!A10,emisie_ostatné!$A$3:$A$24,0))</f>
        <v>613909.21515769034</v>
      </c>
      <c r="AP10" s="73">
        <f>INDEX('komunálny odpad'!$CS$3:$CS$24,MATCH(Data!A10,'komunálny odpad'!$A$3:$A$24,0))</f>
        <v>0</v>
      </c>
      <c r="AQ10" s="73">
        <f>INDEX('zmena cien tepla'!$CS$3:$CS$24,MATCH(Data!A10,'zmena cien tepla'!$A$3:$A$24,0))</f>
        <v>4928731.4138756059</v>
      </c>
      <c r="AR10" s="73">
        <f>INDEX('výrobné a prevádzkové n'!$CU$3:$CU$24,MATCH(Data!A10,'výrobné a prevádzkové n'!$A$3:$A$24,0))</f>
        <v>5398467.3572308216</v>
      </c>
      <c r="AS10" s="242">
        <f t="shared" si="0"/>
        <v>0.87817386642854889</v>
      </c>
      <c r="AT10" s="243"/>
      <c r="AU10" s="244"/>
      <c r="AV10" s="244"/>
      <c r="AW10" s="244"/>
      <c r="AX10" s="244"/>
      <c r="AY10" s="244"/>
      <c r="AZ10" s="244"/>
      <c r="BA10" s="245"/>
      <c r="BB10" s="246"/>
      <c r="BC10" s="246"/>
      <c r="BD10" s="246"/>
      <c r="BE10" s="246"/>
      <c r="BF10" s="246"/>
      <c r="BG10" s="246"/>
      <c r="BH10" s="246"/>
    </row>
    <row r="11" spans="1:60" s="199" customFormat="1" ht="40.950000000000003" customHeight="1" x14ac:dyDescent="0.3">
      <c r="A11" s="186">
        <v>16</v>
      </c>
      <c r="B11" s="247" t="s">
        <v>0</v>
      </c>
      <c r="C11" s="248" t="s">
        <v>1</v>
      </c>
      <c r="D11" s="247" t="s">
        <v>46</v>
      </c>
      <c r="E11" s="247" t="s">
        <v>47</v>
      </c>
      <c r="F11" s="247" t="s">
        <v>247</v>
      </c>
      <c r="G11" s="262">
        <v>1</v>
      </c>
      <c r="H11" s="249">
        <v>45000000</v>
      </c>
      <c r="I11" s="249" t="s">
        <v>4</v>
      </c>
      <c r="J11" s="248" t="s">
        <v>5</v>
      </c>
      <c r="K11" s="250" t="s">
        <v>49</v>
      </c>
      <c r="L11" s="251">
        <v>2027</v>
      </c>
      <c r="M11" s="248">
        <v>40</v>
      </c>
      <c r="N11" s="250" t="s">
        <v>353</v>
      </c>
      <c r="O11" s="252">
        <v>-34.26</v>
      </c>
      <c r="P11" s="253">
        <v>-0.187</v>
      </c>
      <c r="Q11" s="254">
        <v>0</v>
      </c>
      <c r="R11" s="254">
        <v>0</v>
      </c>
      <c r="S11" s="253">
        <v>-1.56</v>
      </c>
      <c r="T11" s="253">
        <v>0</v>
      </c>
      <c r="U11" s="254">
        <v>-37870</v>
      </c>
      <c r="V11" s="255" t="s">
        <v>9</v>
      </c>
      <c r="W11" s="256">
        <v>0</v>
      </c>
      <c r="X11" s="257" t="s">
        <v>52</v>
      </c>
      <c r="Y11" s="258">
        <v>-350000</v>
      </c>
      <c r="Z11" s="259" t="s">
        <v>10</v>
      </c>
      <c r="AA11" s="258">
        <v>0</v>
      </c>
      <c r="AB11" s="253">
        <v>0</v>
      </c>
      <c r="AC11" s="260">
        <v>-10140000</v>
      </c>
      <c r="AD11" s="254"/>
      <c r="AE11" s="261" t="s">
        <v>53</v>
      </c>
      <c r="AF11" s="238" t="s">
        <v>52</v>
      </c>
      <c r="AG11" s="239">
        <f>VLOOKUP(A11,Investície!$A$2:$CS$24,37+(VALUE(RIGHT(J11,4))-VALUE(LEFT(J11,4))),0)</f>
        <v>45000000</v>
      </c>
      <c r="AH11" s="73">
        <f>VLOOKUP(A11,emisie_CO2!$A$2:$CS$24,35+Data!M11-(VALUE(RIGHT(J11,4))-VALUE(LEFT(J11,4))),0)</f>
        <v>1057824.7184772792</v>
      </c>
      <c r="AI11" s="73">
        <f>VLOOKUP(A11,emisie_ostatné!$A$2:$CX$24,40+Data!M11-(VALUE(RIGHT(J11,4))-VALUE(LEFT(J11,4))),0)</f>
        <v>1142401.0670108392</v>
      </c>
      <c r="AJ11" s="73">
        <f>VLOOKUP(A11,'komunálny odpad'!$A$2:$CS$24,35+Data!M11-(VALUE(RIGHT(J11,4))-VALUE(LEFT(J11,4))),0)</f>
        <v>0</v>
      </c>
      <c r="AK11" s="73">
        <f>VLOOKUP(A11,'zmena cien tepla'!$A$2:$CS$24,35+Data!M11-(VALUE(RIGHT(J11,4))-VALUE(LEFT(J11,4))),0)</f>
        <v>214869.63873926576</v>
      </c>
      <c r="AL11" s="240">
        <f>VLOOKUP(A11,'výrobné a prevádzkové n'!$A$2:$CU$24,37+Data!M11-(VALUE(RIGHT(J11,4))-VALUE(LEFT(J11,4))),0)</f>
        <v>6850220.6718935976</v>
      </c>
      <c r="AM11" s="241">
        <f>INDEX(Investície!$CS$3:$CS$24,MATCH(Data!A11,Investície!$A$3:$A$24,0))</f>
        <v>-39316026.42559763</v>
      </c>
      <c r="AN11" s="73">
        <f>INDEX(emisie_CO2!$CS$3:$CS$24,MATCH(Data!A11,emisie_CO2!$A$3:$A$24,0))</f>
        <v>21457001.698418889</v>
      </c>
      <c r="AO11" s="73">
        <f>INDEX(emisie_ostatné!$CX$3:$CX$24,MATCH(Data!A11,emisie_ostatné!$A$3:$A$24,0))</f>
        <v>23447944.265872966</v>
      </c>
      <c r="AP11" s="73">
        <f>INDEX('komunálny odpad'!$CS$3:$CS$24,MATCH(Data!A11,'komunálny odpad'!$A$3:$A$24,0))</f>
        <v>0</v>
      </c>
      <c r="AQ11" s="73">
        <f>INDEX('zmena cien tepla'!$CS$3:$CS$24,MATCH(Data!A11,'zmena cien tepla'!$A$3:$A$24,0))</f>
        <v>4014905.8741058768</v>
      </c>
      <c r="AR11" s="73">
        <f>INDEX('výrobné a prevádzkové n'!$CU$3:$CU$24,MATCH(Data!A11,'výrobné a prevádzkové n'!$A$3:$A$24,0))</f>
        <v>138574711.28281471</v>
      </c>
      <c r="AS11" s="242">
        <f t="shared" si="0"/>
        <v>4.7689092761200218</v>
      </c>
      <c r="AT11" s="243"/>
      <c r="AU11" s="244"/>
      <c r="AV11" s="244"/>
      <c r="AW11" s="244"/>
      <c r="AX11" s="244"/>
      <c r="AY11" s="244"/>
      <c r="AZ11" s="244"/>
      <c r="BA11" s="245"/>
      <c r="BB11" s="246"/>
      <c r="BC11" s="246"/>
      <c r="BD11" s="246"/>
      <c r="BE11" s="246"/>
      <c r="BF11" s="246"/>
      <c r="BG11" s="246"/>
      <c r="BH11" s="246"/>
    </row>
    <row r="12" spans="1:60" s="199" customFormat="1" ht="40.950000000000003" customHeight="1" x14ac:dyDescent="0.3">
      <c r="A12" s="186">
        <v>17</v>
      </c>
      <c r="B12" s="247" t="s">
        <v>0</v>
      </c>
      <c r="C12" s="248" t="s">
        <v>1</v>
      </c>
      <c r="D12" s="247" t="s">
        <v>54</v>
      </c>
      <c r="E12" s="247" t="s">
        <v>55</v>
      </c>
      <c r="F12" s="247" t="s">
        <v>247</v>
      </c>
      <c r="G12" s="262" t="s">
        <v>401</v>
      </c>
      <c r="H12" s="249">
        <v>10000000</v>
      </c>
      <c r="I12" s="249" t="s">
        <v>4</v>
      </c>
      <c r="J12" s="253" t="s">
        <v>402</v>
      </c>
      <c r="K12" s="250" t="s">
        <v>57</v>
      </c>
      <c r="L12" s="251">
        <v>2024</v>
      </c>
      <c r="M12" s="248">
        <v>40</v>
      </c>
      <c r="N12" s="250"/>
      <c r="O12" s="252">
        <v>-1.3</v>
      </c>
      <c r="P12" s="253">
        <v>-35.6</v>
      </c>
      <c r="Q12" s="254">
        <v>0</v>
      </c>
      <c r="R12" s="254">
        <v>0</v>
      </c>
      <c r="S12" s="253">
        <v>-0.05</v>
      </c>
      <c r="T12" s="253">
        <v>0</v>
      </c>
      <c r="U12" s="254">
        <v>-23400</v>
      </c>
      <c r="V12" s="255" t="s">
        <v>9</v>
      </c>
      <c r="W12" s="256">
        <v>0</v>
      </c>
      <c r="X12" s="257" t="s">
        <v>9</v>
      </c>
      <c r="Y12" s="258">
        <v>-900000</v>
      </c>
      <c r="Z12" s="259" t="s">
        <v>10</v>
      </c>
      <c r="AA12" s="258">
        <v>0</v>
      </c>
      <c r="AB12" s="253">
        <v>0</v>
      </c>
      <c r="AC12" s="260">
        <v>-1500000</v>
      </c>
      <c r="AD12" s="254"/>
      <c r="AE12" s="261"/>
      <c r="AF12" s="238" t="s">
        <v>9</v>
      </c>
      <c r="AG12" s="239">
        <f>VLOOKUP(A12,Investície!$A$2:$CS$24,37+(VALUE(RIGHT(J12,4))-VALUE(LEFT(J12,4))),0)</f>
        <v>10000000</v>
      </c>
      <c r="AH12" s="73">
        <f>VLOOKUP(A12,emisie_CO2!$A$2:$CS$24,35+Data!M12-(VALUE(RIGHT(J12,4))-VALUE(LEFT(J12,4))),0)</f>
        <v>660816.22611127328</v>
      </c>
      <c r="AI12" s="73">
        <f>VLOOKUP(A12,emisie_ostatné!$A$2:$CX$24,40+Data!M12-(VALUE(RIGHT(J12,4))-VALUE(LEFT(J12,4))),0)</f>
        <v>686820.73103477585</v>
      </c>
      <c r="AJ12" s="73">
        <f>VLOOKUP(A12,'komunálny odpad'!$A$2:$CS$24,35+Data!M12-(VALUE(RIGHT(J12,4))-VALUE(LEFT(J12,4))),0)</f>
        <v>0</v>
      </c>
      <c r="AK12" s="73">
        <f>VLOOKUP(A12,'zmena cien tepla'!$A$2:$CS$24,35+Data!M12-(VALUE(RIGHT(J12,4))-VALUE(LEFT(J12,4))),0)</f>
        <v>552521.92818668333</v>
      </c>
      <c r="AL12" s="240">
        <f>VLOOKUP(A12,'výrobné a prevádzkové n'!$A$2:$CU$24,37+Data!M12-(VALUE(RIGHT(J12,4))-VALUE(LEFT(J12,4))),0)</f>
        <v>1013346.2532386979</v>
      </c>
      <c r="AM12" s="241">
        <f>INDEX(Investície!$CS$3:$CS$24,MATCH(Data!A12,Investície!$A$3:$A$24,0))</f>
        <v>-9430473.3727810644</v>
      </c>
      <c r="AN12" s="73">
        <f>INDEX(emisie_CO2!$CS$3:$CS$24,MATCH(Data!A12,emisie_CO2!$A$3:$A$24,0))</f>
        <v>15513726.927790521</v>
      </c>
      <c r="AO12" s="73">
        <f>INDEX(emisie_ostatné!$CX$3:$CX$24,MATCH(Data!A12,emisie_ostatné!$A$3:$A$24,0))</f>
        <v>16308297.156440806</v>
      </c>
      <c r="AP12" s="73">
        <f>INDEX('komunálny odpad'!$CS$3:$CS$24,MATCH(Data!A12,'komunálny odpad'!$A$3:$A$24,0))</f>
        <v>0</v>
      </c>
      <c r="AQ12" s="73">
        <f>INDEX('zmena cien tepla'!$CS$3:$CS$24,MATCH(Data!A12,'zmena cien tepla'!$A$3:$A$24,0))</f>
        <v>12548939.613781907</v>
      </c>
      <c r="AR12" s="73">
        <f>INDEX('výrobné a prevádzkové n'!$CU$3:$CU$24,MATCH(Data!A12,'výrobné a prevádzkové n'!$A$3:$A$24,0))</f>
        <v>23981185.235758789</v>
      </c>
      <c r="AS12" s="242">
        <f t="shared" si="0"/>
        <v>7.2480082634086109</v>
      </c>
      <c r="AT12" s="243"/>
      <c r="AU12" s="244"/>
      <c r="AV12" s="244"/>
      <c r="AW12" s="244"/>
      <c r="AX12" s="244"/>
      <c r="AY12" s="244"/>
      <c r="AZ12" s="244"/>
      <c r="BA12" s="245"/>
      <c r="BB12" s="246"/>
      <c r="BC12" s="246"/>
      <c r="BD12" s="246"/>
      <c r="BE12" s="246"/>
      <c r="BF12" s="246"/>
      <c r="BG12" s="246"/>
      <c r="BH12" s="246"/>
    </row>
    <row r="13" spans="1:60" s="199" customFormat="1" ht="40.950000000000003" customHeight="1" x14ac:dyDescent="0.3">
      <c r="A13" s="186">
        <v>18</v>
      </c>
      <c r="B13" s="247" t="s">
        <v>0</v>
      </c>
      <c r="C13" s="248" t="s">
        <v>1</v>
      </c>
      <c r="D13" s="247" t="s">
        <v>60</v>
      </c>
      <c r="E13" s="247" t="s">
        <v>61</v>
      </c>
      <c r="F13" s="247" t="s">
        <v>247</v>
      </c>
      <c r="G13" s="262">
        <v>4</v>
      </c>
      <c r="H13" s="249">
        <v>6500000</v>
      </c>
      <c r="I13" s="249" t="s">
        <v>4</v>
      </c>
      <c r="J13" s="248" t="s">
        <v>56</v>
      </c>
      <c r="K13" s="250" t="s">
        <v>62</v>
      </c>
      <c r="L13" s="251" t="s">
        <v>50</v>
      </c>
      <c r="M13" s="248">
        <v>15</v>
      </c>
      <c r="N13" s="250"/>
      <c r="O13" s="252">
        <v>-0.182</v>
      </c>
      <c r="P13" s="253">
        <v>-1E-3</v>
      </c>
      <c r="Q13" s="254">
        <v>0</v>
      </c>
      <c r="R13" s="254">
        <v>0</v>
      </c>
      <c r="S13" s="253">
        <v>-8.0000000000000002E-3</v>
      </c>
      <c r="T13" s="253">
        <v>0</v>
      </c>
      <c r="U13" s="254">
        <v>-201</v>
      </c>
      <c r="V13" s="255" t="s">
        <v>9</v>
      </c>
      <c r="W13" s="256">
        <v>0</v>
      </c>
      <c r="X13" s="257" t="s">
        <v>9</v>
      </c>
      <c r="Y13" s="258">
        <v>-50000</v>
      </c>
      <c r="Z13" s="259" t="s">
        <v>10</v>
      </c>
      <c r="AA13" s="258">
        <v>0</v>
      </c>
      <c r="AB13" s="253">
        <v>0</v>
      </c>
      <c r="AC13" s="260">
        <v>-74200</v>
      </c>
      <c r="AD13" s="254"/>
      <c r="AE13" s="261"/>
      <c r="AF13" s="238" t="s">
        <v>9</v>
      </c>
      <c r="AG13" s="239">
        <f>VLOOKUP(A13,Investície!$A$2:$CS$24,37+(VALUE(RIGHT(J13,4))-VALUE(LEFT(J13,4))),0)</f>
        <v>6500000</v>
      </c>
      <c r="AH13" s="73">
        <f>VLOOKUP(A13,emisie_CO2!$A$2:$CS$24,35+Data!M13-(VALUE(RIGHT(J13,4))-VALUE(LEFT(J13,4))),0)</f>
        <v>115474.5</v>
      </c>
      <c r="AI13" s="73">
        <f>VLOOKUP(A13,emisie_ostatné!$A$2:$CX$24,40+Data!M13-(VALUE(RIGHT(J13,4))-VALUE(LEFT(J13,4))),0)</f>
        <v>124751.8316146508</v>
      </c>
      <c r="AJ13" s="73">
        <f>VLOOKUP(A13,'komunálny odpad'!$A$2:$CS$24,35+Data!M13-(VALUE(RIGHT(J13,4))-VALUE(LEFT(J13,4))),0)</f>
        <v>0</v>
      </c>
      <c r="AK13" s="73">
        <f>VLOOKUP(A13,'zmena cien tepla'!$A$2:$CS$24,35+Data!M13-(VALUE(RIGHT(J13,4))-VALUE(LEFT(J13,4))),0)</f>
        <v>650000</v>
      </c>
      <c r="AL13" s="240">
        <f>VLOOKUP(A13,'výrobné a prevádzkové n'!$A$2:$CU$24,37+Data!M13-(VALUE(RIGHT(J13,4))-VALUE(LEFT(J13,4))),0)</f>
        <v>964600</v>
      </c>
      <c r="AM13" s="241">
        <f>INDEX(Investície!$CS$3:$CS$24,MATCH(Data!A13,Investície!$A$3:$A$24,0))</f>
        <v>-6129807.692307692</v>
      </c>
      <c r="AN13" s="73">
        <f>INDEX(emisie_CO2!$CS$3:$CS$24,MATCH(Data!A13,emisie_CO2!$A$3:$A$24,0))</f>
        <v>83562.504637486025</v>
      </c>
      <c r="AO13" s="73">
        <f>INDEX(emisie_ostatné!$CX$3:$CX$24,MATCH(Data!A13,emisie_ostatné!$A$3:$A$24,0))</f>
        <v>90410.505948117265</v>
      </c>
      <c r="AP13" s="73">
        <f>INDEX('komunálny odpad'!$CS$3:$CS$24,MATCH(Data!A13,'komunálny odpad'!$A$3:$A$24,0))</f>
        <v>0</v>
      </c>
      <c r="AQ13" s="73">
        <f>INDEX('zmena cien tepla'!$CS$3:$CS$24,MATCH(Data!A13,'zmena cien tepla'!$A$3:$A$24,0))</f>
        <v>470732.79084719246</v>
      </c>
      <c r="AR13" s="73">
        <f>INDEX('výrobné a prevádzkové n'!$CU$3:$CU$24,MATCH(Data!A13,'výrobné a prevádzkové n'!$A$3:$A$24,0))</f>
        <v>762744.40409289428</v>
      </c>
      <c r="AS13" s="242">
        <f t="shared" si="0"/>
        <v>0.22960756294066162</v>
      </c>
      <c r="AT13" s="243"/>
      <c r="AU13" s="244"/>
      <c r="AV13" s="244"/>
      <c r="AW13" s="244"/>
      <c r="AX13" s="244"/>
      <c r="AY13" s="244"/>
      <c r="AZ13" s="244"/>
      <c r="BA13" s="245"/>
      <c r="BB13" s="246"/>
      <c r="BC13" s="246"/>
      <c r="BD13" s="246"/>
      <c r="BE13" s="246"/>
      <c r="BF13" s="246"/>
      <c r="BG13" s="246"/>
      <c r="BH13" s="246"/>
    </row>
    <row r="14" spans="1:60" s="199" customFormat="1" ht="40.950000000000003" customHeight="1" x14ac:dyDescent="0.3">
      <c r="A14" s="186">
        <v>19</v>
      </c>
      <c r="B14" s="247" t="s">
        <v>63</v>
      </c>
      <c r="C14" s="248" t="s">
        <v>1</v>
      </c>
      <c r="D14" s="247" t="s">
        <v>64</v>
      </c>
      <c r="E14" s="247" t="s">
        <v>65</v>
      </c>
      <c r="F14" s="247" t="s">
        <v>247</v>
      </c>
      <c r="G14" s="262">
        <v>4</v>
      </c>
      <c r="H14" s="249">
        <v>7500000</v>
      </c>
      <c r="I14" s="249" t="s">
        <v>4</v>
      </c>
      <c r="J14" s="248" t="s">
        <v>56</v>
      </c>
      <c r="K14" s="250" t="s">
        <v>66</v>
      </c>
      <c r="L14" s="251" t="s">
        <v>50</v>
      </c>
      <c r="M14" s="248">
        <v>30</v>
      </c>
      <c r="N14" s="250"/>
      <c r="O14" s="252">
        <v>-2.72</v>
      </c>
      <c r="P14" s="253">
        <v>-0.01</v>
      </c>
      <c r="Q14" s="254">
        <v>0</v>
      </c>
      <c r="R14" s="254">
        <v>0</v>
      </c>
      <c r="S14" s="253">
        <v>-0.12</v>
      </c>
      <c r="T14" s="253">
        <v>0</v>
      </c>
      <c r="U14" s="254">
        <v>-3008</v>
      </c>
      <c r="V14" s="255" t="s">
        <v>9</v>
      </c>
      <c r="W14" s="256">
        <v>0</v>
      </c>
      <c r="X14" s="257" t="s">
        <v>9</v>
      </c>
      <c r="Y14" s="258">
        <v>-500000</v>
      </c>
      <c r="Z14" s="259" t="s">
        <v>10</v>
      </c>
      <c r="AA14" s="258">
        <v>0</v>
      </c>
      <c r="AB14" s="253">
        <v>0</v>
      </c>
      <c r="AC14" s="260">
        <v>-1033000</v>
      </c>
      <c r="AD14" s="254"/>
      <c r="AE14" s="261"/>
      <c r="AF14" s="238" t="s">
        <v>9</v>
      </c>
      <c r="AG14" s="239">
        <f>VLOOKUP(A14,Investície!$A$2:$CS$24,37+(VALUE(RIGHT(J14,4))-VALUE(LEFT(J14,4))),0)</f>
        <v>7500000</v>
      </c>
      <c r="AH14" s="73">
        <f>VLOOKUP(A14,emisie_CO2!$A$2:$CS$24,35+Data!M14-(VALUE(RIGHT(J14,4))-VALUE(LEFT(J14,4))),0)</f>
        <v>4074336</v>
      </c>
      <c r="AI14" s="73">
        <f>VLOOKUP(A14,emisie_ostatné!$A$2:$CX$24,40+Data!M14-(VALUE(RIGHT(J14,4))-VALUE(LEFT(J14,4))),0)</f>
        <v>4404873.4079221198</v>
      </c>
      <c r="AJ14" s="73">
        <f>VLOOKUP(A14,'komunálny odpad'!$A$2:$CS$24,35+Data!M14-(VALUE(RIGHT(J14,4))-VALUE(LEFT(J14,4))),0)</f>
        <v>0</v>
      </c>
      <c r="AK14" s="73">
        <f>VLOOKUP(A14,'zmena cien tepla'!$A$2:$CS$24,35+Data!M14-(VALUE(RIGHT(J14,4))-VALUE(LEFT(J14,4))),0)</f>
        <v>14000000</v>
      </c>
      <c r="AL14" s="240">
        <f>VLOOKUP(A14,'výrobné a prevádzkové n'!$A$2:$CU$24,37+Data!M14-(VALUE(RIGHT(J14,4))-VALUE(LEFT(J14,4))),0)</f>
        <v>28924000</v>
      </c>
      <c r="AM14" s="241">
        <f>INDEX(Investície!$CS$3:$CS$24,MATCH(Data!A14,Investície!$A$3:$A$24,0))</f>
        <v>-7072855.0295857983</v>
      </c>
      <c r="AN14" s="73">
        <f>INDEX(emisie_CO2!$CS$3:$CS$24,MATCH(Data!A14,emisie_CO2!$A$3:$A$24,0))</f>
        <v>1966348.3968591958</v>
      </c>
      <c r="AO14" s="73">
        <f>INDEX(emisie_ostatné!$CX$3:$CX$24,MATCH(Data!A14,emisie_ostatné!$A$3:$A$24,0))</f>
        <v>2127699.8127129865</v>
      </c>
      <c r="AP14" s="73">
        <f>INDEX('komunálny odpad'!$CS$3:$CS$24,MATCH(Data!A14,'komunálny odpad'!$A$3:$A$24,0))</f>
        <v>0</v>
      </c>
      <c r="AQ14" s="73">
        <f>INDEX('zmena cien tepla'!$CS$3:$CS$24,MATCH(Data!A14,'zmena cien tepla'!$A$3:$A$24,0))</f>
        <v>6971633.1187677262</v>
      </c>
      <c r="AR14" s="73">
        <f>INDEX('výrobné a prevádzkové n'!$CU$3:$CU$24,MATCH(Data!A14,'výrobné a prevádzkové n'!$A$3:$A$24,0))</f>
        <v>16515042.899025887</v>
      </c>
      <c r="AS14" s="242">
        <f t="shared" si="0"/>
        <v>3.8995178201723983</v>
      </c>
      <c r="AT14" s="243"/>
      <c r="AU14" s="244"/>
      <c r="AV14" s="244"/>
      <c r="AW14" s="244"/>
      <c r="AX14" s="244"/>
      <c r="AY14" s="244"/>
      <c r="AZ14" s="244"/>
      <c r="BA14" s="245"/>
      <c r="BB14" s="246"/>
      <c r="BC14" s="246"/>
      <c r="BD14" s="246"/>
      <c r="BE14" s="246"/>
      <c r="BF14" s="246"/>
      <c r="BG14" s="246"/>
      <c r="BH14" s="246"/>
    </row>
    <row r="15" spans="1:60" s="199" customFormat="1" ht="40.950000000000003" customHeight="1" x14ac:dyDescent="0.3">
      <c r="A15" s="186">
        <v>20</v>
      </c>
      <c r="B15" s="247" t="s">
        <v>67</v>
      </c>
      <c r="C15" s="248" t="s">
        <v>1</v>
      </c>
      <c r="D15" s="247" t="s">
        <v>408</v>
      </c>
      <c r="E15" s="247" t="s">
        <v>69</v>
      </c>
      <c r="F15" s="247" t="s">
        <v>247</v>
      </c>
      <c r="G15" s="262">
        <v>4</v>
      </c>
      <c r="H15" s="249">
        <v>10000000</v>
      </c>
      <c r="I15" s="249" t="s">
        <v>4</v>
      </c>
      <c r="J15" s="253" t="s">
        <v>403</v>
      </c>
      <c r="K15" s="250" t="s">
        <v>70</v>
      </c>
      <c r="L15" s="251">
        <v>2027</v>
      </c>
      <c r="M15" s="248">
        <v>30</v>
      </c>
      <c r="N15" s="250"/>
      <c r="O15" s="252">
        <v>-11.5</v>
      </c>
      <c r="P15" s="253">
        <v>-6.2E-2</v>
      </c>
      <c r="Q15" s="254">
        <v>0</v>
      </c>
      <c r="R15" s="254">
        <v>0</v>
      </c>
      <c r="S15" s="253">
        <v>-0.52</v>
      </c>
      <c r="T15" s="253">
        <v>0</v>
      </c>
      <c r="U15" s="254">
        <v>-12696.15</v>
      </c>
      <c r="V15" s="255" t="s">
        <v>9</v>
      </c>
      <c r="W15" s="256">
        <v>0</v>
      </c>
      <c r="X15" s="257" t="s">
        <v>52</v>
      </c>
      <c r="Y15" s="258">
        <v>-300000</v>
      </c>
      <c r="Z15" s="259" t="s">
        <v>10</v>
      </c>
      <c r="AA15" s="258">
        <v>0</v>
      </c>
      <c r="AB15" s="253">
        <v>0</v>
      </c>
      <c r="AC15" s="236">
        <v>-2338000</v>
      </c>
      <c r="AD15" s="254"/>
      <c r="AE15" s="261" t="s">
        <v>53</v>
      </c>
      <c r="AF15" s="238" t="s">
        <v>52</v>
      </c>
      <c r="AG15" s="239">
        <f>VLOOKUP(A15,Investície!$A$2:$CS$24,37+(VALUE(RIGHT(J15,4))-VALUE(LEFT(J15,4))),0)</f>
        <v>10000000</v>
      </c>
      <c r="AH15" s="73">
        <f>VLOOKUP(A15,emisie_CO2!$A$2:$CS$24,35+Data!M15-(VALUE(RIGHT(J15,4))-VALUE(LEFT(J15,4))),0)</f>
        <v>17292156.300000001</v>
      </c>
      <c r="AI15" s="73">
        <f>VLOOKUP(A15,emisie_ostatné!$A$2:$CX$24,40+Data!M15-(VALUE(RIGHT(J15,4))-VALUE(LEFT(J15,4))),0)</f>
        <v>18894472.526792258</v>
      </c>
      <c r="AJ15" s="73">
        <f>VLOOKUP(A15,'komunálny odpad'!$A$2:$CS$24,35+Data!M15-(VALUE(RIGHT(J15,4))-VALUE(LEFT(J15,4))),0)</f>
        <v>0</v>
      </c>
      <c r="AK15" s="73">
        <f>VLOOKUP(A15,'zmena cien tepla'!$A$2:$CS$24,35+Data!M15-(VALUE(RIGHT(J15,4))-VALUE(LEFT(J15,4))),0)</f>
        <v>8100000</v>
      </c>
      <c r="AL15" s="240">
        <f>VLOOKUP(A15,'výrobné a prevádzkové n'!$A$2:$CU$24,37+Data!M15-(VALUE(RIGHT(J15,4))-VALUE(LEFT(J15,4))),0)</f>
        <v>63126000</v>
      </c>
      <c r="AM15" s="241">
        <f>INDEX(Investície!$CS$3:$CS$24,MATCH(Data!A15,Investície!$A$3:$A$24,0))</f>
        <v>-9250303.444090426</v>
      </c>
      <c r="AN15" s="73">
        <f>INDEX(emisie_CO2!$CS$3:$CS$24,MATCH(Data!A15,emisie_CO2!$A$3:$A$24,0))</f>
        <v>8327481.4215804813</v>
      </c>
      <c r="AO15" s="73">
        <f>INDEX(emisie_ostatné!$CX$3:$CX$24,MATCH(Data!A15,emisie_ostatné!$A$3:$A$24,0))</f>
        <v>9090537.0083732903</v>
      </c>
      <c r="AP15" s="73">
        <f>INDEX('komunálny odpad'!$CS$3:$CS$24,MATCH(Data!A15,'komunálny odpad'!$A$3:$A$24,0))</f>
        <v>0</v>
      </c>
      <c r="AQ15" s="73">
        <f>INDEX('zmena cien tepla'!$CS$3:$CS$24,MATCH(Data!A15,'zmena cien tepla'!$A$3:$A$24,0))</f>
        <v>3983790.3535815561</v>
      </c>
      <c r="AR15" s="73">
        <f>INDEX('výrobné a prevádzkové n'!$CU$3:$CU$24,MATCH(Data!A15,'výrobné a prevádzkové n'!$A$3:$A$24,0))</f>
        <v>35941032.744361565</v>
      </c>
      <c r="AS15" s="242">
        <f t="shared" si="0"/>
        <v>6.1990227536298264</v>
      </c>
      <c r="AT15" s="243"/>
      <c r="AU15" s="244"/>
      <c r="AV15" s="244"/>
      <c r="AW15" s="244"/>
      <c r="AX15" s="244"/>
      <c r="AY15" s="244"/>
      <c r="AZ15" s="244"/>
      <c r="BA15" s="245"/>
      <c r="BB15" s="246"/>
      <c r="BC15" s="246"/>
      <c r="BD15" s="246"/>
      <c r="BE15" s="246"/>
      <c r="BF15" s="246"/>
      <c r="BG15" s="246"/>
      <c r="BH15" s="246"/>
    </row>
    <row r="16" spans="1:60" s="199" customFormat="1" ht="40.950000000000003" customHeight="1" x14ac:dyDescent="0.3">
      <c r="A16" s="186">
        <v>22</v>
      </c>
      <c r="B16" s="247" t="s">
        <v>116</v>
      </c>
      <c r="C16" s="248" t="s">
        <v>117</v>
      </c>
      <c r="D16" s="247" t="s">
        <v>119</v>
      </c>
      <c r="E16" s="247" t="s">
        <v>120</v>
      </c>
      <c r="F16" s="247" t="s">
        <v>247</v>
      </c>
      <c r="G16" s="248">
        <v>1</v>
      </c>
      <c r="H16" s="249">
        <v>19000000</v>
      </c>
      <c r="I16" s="249" t="s">
        <v>4</v>
      </c>
      <c r="J16" s="248" t="s">
        <v>56</v>
      </c>
      <c r="K16" s="250" t="s">
        <v>121</v>
      </c>
      <c r="L16" s="251">
        <v>2035</v>
      </c>
      <c r="M16" s="248">
        <v>12</v>
      </c>
      <c r="N16" s="250" t="s">
        <v>353</v>
      </c>
      <c r="O16" s="252">
        <v>-10</v>
      </c>
      <c r="P16" s="253">
        <v>-158.19999999999999</v>
      </c>
      <c r="Q16" s="254">
        <v>-1.9</v>
      </c>
      <c r="R16" s="254">
        <v>0</v>
      </c>
      <c r="S16" s="253">
        <v>0</v>
      </c>
      <c r="T16" s="253"/>
      <c r="U16" s="254">
        <v>-58931</v>
      </c>
      <c r="V16" s="255"/>
      <c r="W16" s="256">
        <v>0</v>
      </c>
      <c r="X16" s="257" t="s">
        <v>154</v>
      </c>
      <c r="Y16" s="258">
        <v>-7114134.4507930269</v>
      </c>
      <c r="Z16" s="259">
        <v>20000</v>
      </c>
      <c r="AA16" s="258">
        <v>657000</v>
      </c>
      <c r="AB16" s="253">
        <v>0</v>
      </c>
      <c r="AC16" s="236">
        <v>-360000</v>
      </c>
      <c r="AD16" s="254"/>
      <c r="AE16" s="261"/>
      <c r="AF16" s="238" t="s">
        <v>9</v>
      </c>
      <c r="AG16" s="239">
        <f>VLOOKUP(A16,Investície!$A$2:$CS$24,37+(VALUE(RIGHT(J16,4))-VALUE(LEFT(J16,4))),0)</f>
        <v>19000000</v>
      </c>
      <c r="AH16" s="73">
        <f>VLOOKUP(A16,emisie_CO2!$A$2:$CS$24,35+Data!M16-(VALUE(RIGHT(J16,4))-VALUE(LEFT(J16,4))),0)</f>
        <v>25458192</v>
      </c>
      <c r="AI16" s="73">
        <f>VLOOKUP(A16,emisie_ostatné!$A$2:$CX$24,40+Data!M16-(VALUE(RIGHT(J16,4))-VALUE(LEFT(J16,4))),0)</f>
        <v>49581352.990469962</v>
      </c>
      <c r="AJ16" s="73">
        <f>VLOOKUP(A16,'komunálny odpad'!$A$2:$CS$24,35+Data!M16-(VALUE(RIGHT(J16,4))-VALUE(LEFT(J16,4))),0)</f>
        <v>0</v>
      </c>
      <c r="AK16" s="73">
        <f>VLOOKUP(A16,'zmena cien tepla'!$A$2:$CS$24,35+Data!M16-(VALUE(RIGHT(J16,4))-VALUE(LEFT(J16,4))),0)</f>
        <v>71141344.507930264</v>
      </c>
      <c r="AL16" s="240">
        <f>VLOOKUP(A16,'výrobné a prevádzkové n'!$A$2:$CU$24,37+Data!M16-(VALUE(RIGHT(J16,4))-VALUE(LEFT(J16,4))),0)</f>
        <v>-2970000</v>
      </c>
      <c r="AM16" s="241">
        <f>INDEX(Investície!$CS$3:$CS$24,MATCH(Data!A16,Investície!$A$3:$A$24,0))</f>
        <v>-17917899.408284023</v>
      </c>
      <c r="AN16" s="73">
        <f>INDEX(emisie_CO2!$CS$3:$CS$24,MATCH(Data!A16,emisie_CO2!$A$3:$A$24,0))</f>
        <v>20569752.797315318</v>
      </c>
      <c r="AO16" s="73">
        <f>INDEX(emisie_ostatné!$CX$3:$CX$24,MATCH(Data!A16,emisie_ostatné!$A$3:$A$24,0))</f>
        <v>40076091.05993592</v>
      </c>
      <c r="AP16" s="73">
        <f>INDEX('komunálny odpad'!$CS$3:$CS$24,MATCH(Data!A16,'komunálny odpad'!$A$3:$A$24,0))</f>
        <v>0</v>
      </c>
      <c r="AQ16" s="73">
        <f>INDEX('zmena cien tepla'!$CS$3:$CS$24,MATCH(Data!A16,'zmena cien tepla'!$A$3:$A$24,0))</f>
        <v>57192166.723726206</v>
      </c>
      <c r="AR16" s="73">
        <f>INDEX('výrobné a prevádzkové n'!$CU$3:$CU$24,MATCH(Data!A16,'výrobné a prevádzkové n'!$A$3:$A$24,0))</f>
        <v>-2577077.3917048932</v>
      </c>
      <c r="AS16" s="242">
        <f>-SUMIF(AM16:AR16,"&gt;0")/SUMIF(AM16:AR16,"&lt;0")</f>
        <v>5.7496044875269705</v>
      </c>
      <c r="AT16" s="243"/>
      <c r="AU16" s="244"/>
      <c r="AV16" s="244"/>
      <c r="AW16" s="244"/>
      <c r="AX16" s="244"/>
      <c r="AY16" s="244"/>
      <c r="AZ16" s="244"/>
      <c r="BA16" s="245"/>
      <c r="BB16" s="246"/>
      <c r="BC16" s="246"/>
      <c r="BD16" s="246"/>
      <c r="BE16" s="246"/>
      <c r="BF16" s="246"/>
      <c r="BG16" s="246"/>
      <c r="BH16" s="246"/>
    </row>
    <row r="17" spans="1:60" s="199" customFormat="1" ht="40.950000000000003" customHeight="1" x14ac:dyDescent="0.3">
      <c r="A17" s="186">
        <v>23</v>
      </c>
      <c r="B17" s="247" t="s">
        <v>116</v>
      </c>
      <c r="C17" s="248" t="s">
        <v>117</v>
      </c>
      <c r="D17" s="247" t="s">
        <v>235</v>
      </c>
      <c r="E17" s="247" t="s">
        <v>236</v>
      </c>
      <c r="F17" s="247" t="s">
        <v>247</v>
      </c>
      <c r="G17" s="248">
        <v>1</v>
      </c>
      <c r="H17" s="249">
        <v>41000000</v>
      </c>
      <c r="I17" s="249" t="s">
        <v>4</v>
      </c>
      <c r="J17" s="248" t="s">
        <v>124</v>
      </c>
      <c r="K17" s="250" t="s">
        <v>125</v>
      </c>
      <c r="L17" s="251">
        <v>2035</v>
      </c>
      <c r="M17" s="248">
        <v>20</v>
      </c>
      <c r="N17" s="250" t="s">
        <v>353</v>
      </c>
      <c r="O17" s="252">
        <v>-18.8</v>
      </c>
      <c r="P17" s="253">
        <v>-0.2</v>
      </c>
      <c r="Q17" s="254">
        <v>-1</v>
      </c>
      <c r="R17" s="254">
        <v>0</v>
      </c>
      <c r="S17" s="253">
        <v>0</v>
      </c>
      <c r="T17" s="253"/>
      <c r="U17" s="254">
        <v>-52884</v>
      </c>
      <c r="V17" s="255"/>
      <c r="W17" s="256">
        <v>32468</v>
      </c>
      <c r="X17" s="257" t="s">
        <v>154</v>
      </c>
      <c r="Y17" s="258">
        <v>-7114134.4507930269</v>
      </c>
      <c r="Z17" s="259">
        <v>20000</v>
      </c>
      <c r="AA17" s="258">
        <v>0</v>
      </c>
      <c r="AB17" s="253">
        <v>0</v>
      </c>
      <c r="AC17" s="260">
        <v>-1650000</v>
      </c>
      <c r="AD17" s="254"/>
      <c r="AE17" s="261" t="s">
        <v>127</v>
      </c>
      <c r="AF17" s="238" t="s">
        <v>52</v>
      </c>
      <c r="AG17" s="239">
        <f>VLOOKUP(A17,Investície!$A$2:$CS$24,37+(VALUE(RIGHT(J17,4))-VALUE(LEFT(J17,4))),0)</f>
        <v>41000000</v>
      </c>
      <c r="AH17" s="73">
        <f>VLOOKUP(A17,emisie_CO2!$A$2:$CS$24,35+Data!M17-(VALUE(RIGHT(J17,4))-VALUE(LEFT(J17,4))),0)</f>
        <v>40324050</v>
      </c>
      <c r="AI17" s="73">
        <f>VLOOKUP(A17,emisie_ostatné!$A$2:$CX$24,40+Data!M17-(VALUE(RIGHT(J17,4))-VALUE(LEFT(J17,4))),0)</f>
        <v>13264411.68848094</v>
      </c>
      <c r="AJ17" s="73">
        <f>VLOOKUP(A17,'komunálny odpad'!$A$2:$CS$24,35+Data!M17-(VALUE(RIGHT(J17,4))-VALUE(LEFT(J17,4))),0)</f>
        <v>26545836.800000008</v>
      </c>
      <c r="AK17" s="73">
        <f>VLOOKUP(A17,'zmena cien tepla'!$A$2:$CS$24,35+Data!M17-(VALUE(RIGHT(J17,4))-VALUE(LEFT(J17,4))),0)</f>
        <v>113826151.21268843</v>
      </c>
      <c r="AL17" s="240">
        <f>VLOOKUP(A17,'výrobné a prevádzkové n'!$A$2:$CU$24,37+Data!M17-(VALUE(RIGHT(J17,4))-VALUE(LEFT(J17,4))),0)</f>
        <v>26400000</v>
      </c>
      <c r="AM17" s="241">
        <f>INDEX(Investície!$CS$3:$CS$24,MATCH(Data!A17,Investície!$A$3:$A$24,0))</f>
        <v>-37206426.048632741</v>
      </c>
      <c r="AN17" s="73">
        <f>INDEX(emisie_CO2!$CS$3:$CS$24,MATCH(Data!A17,emisie_CO2!$A$3:$A$24,0))</f>
        <v>25938285.915483784</v>
      </c>
      <c r="AO17" s="73">
        <f>INDEX(emisie_ostatné!$CX$3:$CX$24,MATCH(Data!A17,emisie_ostatné!$A$3:$A$24,0))</f>
        <v>8535116.9524524547</v>
      </c>
      <c r="AP17" s="73">
        <f>INDEX('komunálny odpad'!$CS$3:$CS$24,MATCH(Data!A17,'komunálny odpad'!$A$3:$A$24,0))</f>
        <v>17010391.859376419</v>
      </c>
      <c r="AQ17" s="73">
        <f>INDEX('zmena cien tepla'!$CS$3:$CS$24,MATCH(Data!A17,'zmena cien tepla'!$A$3:$A$24,0))</f>
        <v>72939024.320848107</v>
      </c>
      <c r="AR17" s="73">
        <f>INDEX('výrobné a prevádzkové n'!$CU$3:$CU$24,MATCH(Data!A17,'výrobné a prevádzkové n'!$A$3:$A$24,0))</f>
        <v>19168162.063281111</v>
      </c>
      <c r="AS17" s="242">
        <f t="shared" si="0"/>
        <v>3.859305941499279</v>
      </c>
      <c r="AT17" s="243"/>
      <c r="AU17" s="244"/>
      <c r="AV17" s="244"/>
      <c r="AW17" s="244"/>
      <c r="AX17" s="244"/>
      <c r="AY17" s="244"/>
      <c r="AZ17" s="244"/>
      <c r="BA17" s="245"/>
      <c r="BB17" s="246"/>
      <c r="BC17" s="246"/>
      <c r="BD17" s="246"/>
      <c r="BE17" s="246"/>
      <c r="BF17" s="246"/>
      <c r="BG17" s="246"/>
      <c r="BH17" s="246"/>
    </row>
    <row r="18" spans="1:60" s="199" customFormat="1" ht="40.950000000000003" customHeight="1" x14ac:dyDescent="0.3">
      <c r="A18" s="186">
        <v>24</v>
      </c>
      <c r="B18" s="247" t="s">
        <v>116</v>
      </c>
      <c r="C18" s="248" t="s">
        <v>117</v>
      </c>
      <c r="D18" s="247" t="s">
        <v>128</v>
      </c>
      <c r="E18" s="247" t="s">
        <v>129</v>
      </c>
      <c r="F18" s="247" t="s">
        <v>395</v>
      </c>
      <c r="G18" s="248">
        <v>1</v>
      </c>
      <c r="H18" s="249">
        <v>18500000</v>
      </c>
      <c r="I18" s="249" t="s">
        <v>4</v>
      </c>
      <c r="J18" s="248" t="s">
        <v>130</v>
      </c>
      <c r="K18" s="250" t="s">
        <v>131</v>
      </c>
      <c r="L18" s="251">
        <v>2025</v>
      </c>
      <c r="M18" s="248">
        <v>20</v>
      </c>
      <c r="N18" s="250" t="s">
        <v>396</v>
      </c>
      <c r="O18" s="252">
        <v>-0.23200000000000001</v>
      </c>
      <c r="P18" s="253">
        <v>-1.141</v>
      </c>
      <c r="Q18" s="254">
        <v>-1.1970000000000001</v>
      </c>
      <c r="R18" s="254">
        <v>0</v>
      </c>
      <c r="S18" s="253">
        <v>0</v>
      </c>
      <c r="T18" s="253"/>
      <c r="U18" s="254">
        <v>-1830</v>
      </c>
      <c r="V18" s="255"/>
      <c r="W18" s="256">
        <v>0</v>
      </c>
      <c r="X18" s="257" t="s">
        <v>9</v>
      </c>
      <c r="Y18" s="258">
        <v>0</v>
      </c>
      <c r="Z18" s="259"/>
      <c r="AA18" s="234">
        <v>-40000</v>
      </c>
      <c r="AB18" s="253" t="s">
        <v>354</v>
      </c>
      <c r="AC18" s="260">
        <v>-430000</v>
      </c>
      <c r="AD18" s="254"/>
      <c r="AE18" s="261" t="s">
        <v>11</v>
      </c>
      <c r="AF18" s="238" t="s">
        <v>9</v>
      </c>
      <c r="AG18" s="239">
        <f>VLOOKUP(A18,Investície!$A$2:$CS$24,37+(VALUE(RIGHT(J18,4))-VALUE(LEFT(J18,4))),0)</f>
        <v>18500000</v>
      </c>
      <c r="AH18" s="73">
        <f>VLOOKUP(A18,emisie_CO2!$A$2:$CS$24,35+Data!M18-(VALUE(RIGHT(J18,4))-VALUE(LEFT(J18,4))),0)</f>
        <v>1359690</v>
      </c>
      <c r="AI18" s="73">
        <f>VLOOKUP(A18,emisie_ostatné!$A$2:$CX$24,40+Data!M18-(VALUE(RIGHT(J18,4))-VALUE(LEFT(J18,4))),0)</f>
        <v>2500383.7758531459</v>
      </c>
      <c r="AJ18" s="73">
        <f>VLOOKUP(A18,'komunálny odpad'!$A$2:$CS$24,35+Data!M18-(VALUE(RIGHT(J18,4))-VALUE(LEFT(J18,4))),0)</f>
        <v>0</v>
      </c>
      <c r="AK18" s="73">
        <f>VLOOKUP(A18,'zmena cien tepla'!$A$2:$CS$24,35+Data!M18-(VALUE(RIGHT(J18,4))-VALUE(LEFT(J18,4))),0)</f>
        <v>0</v>
      </c>
      <c r="AL18" s="240">
        <f>VLOOKUP(A18,'výrobné a prevádzkové n'!$A$2:$CU$24,37+Data!M18-(VALUE(RIGHT(J18,4))-VALUE(LEFT(J18,4))),0)</f>
        <v>7520000</v>
      </c>
      <c r="AM18" s="241">
        <f>INDEX(Investície!$CS$3:$CS$24,MATCH(Data!A18,Investície!$A$3:$A$24,0))</f>
        <v>-16788265.412187945</v>
      </c>
      <c r="AN18" s="73">
        <f>INDEX(emisie_CO2!$CS$3:$CS$24,MATCH(Data!A18,emisie_CO2!$A$3:$A$24,0))</f>
        <v>874087.75118812115</v>
      </c>
      <c r="AO18" s="73">
        <f>INDEX(emisie_ostatné!$CX$3:$CX$24,MATCH(Data!A18,emisie_ostatné!$A$3:$A$24,0))</f>
        <v>1608938.851287697</v>
      </c>
      <c r="AP18" s="73">
        <f>INDEX('komunálny odpad'!$CS$3:$CS$24,MATCH(Data!A18,'komunálny odpad'!$A$3:$A$24,0))</f>
        <v>0</v>
      </c>
      <c r="AQ18" s="73">
        <f>INDEX('zmena cien tepla'!$CS$3:$CS$24,MATCH(Data!A18,'zmena cien tepla'!$A$3:$A$24,0))</f>
        <v>0</v>
      </c>
      <c r="AR18" s="73">
        <f>INDEX('výrobné a prevádzkové n'!$CU$3:$CU$24,MATCH(Data!A18,'výrobné a prevádzkové n'!$A$3:$A$24,0))</f>
        <v>5460021.9210558329</v>
      </c>
      <c r="AS18" s="242">
        <f t="shared" si="0"/>
        <v>0.47313098336920245</v>
      </c>
      <c r="AT18" s="243"/>
      <c r="AU18" s="244"/>
      <c r="AV18" s="244"/>
      <c r="AW18" s="244"/>
      <c r="AX18" s="244"/>
      <c r="AY18" s="244"/>
      <c r="AZ18" s="244"/>
      <c r="BA18" s="245"/>
      <c r="BB18" s="246"/>
      <c r="BC18" s="246"/>
      <c r="BD18" s="246"/>
      <c r="BE18" s="246"/>
      <c r="BF18" s="246"/>
      <c r="BG18" s="246"/>
      <c r="BH18" s="246"/>
    </row>
    <row r="19" spans="1:60" s="199" customFormat="1" ht="40.950000000000003" customHeight="1" x14ac:dyDescent="0.3">
      <c r="A19" s="186">
        <v>27</v>
      </c>
      <c r="B19" s="247" t="s">
        <v>135</v>
      </c>
      <c r="C19" s="248" t="s">
        <v>142</v>
      </c>
      <c r="D19" s="247" t="s">
        <v>143</v>
      </c>
      <c r="E19" s="247" t="s">
        <v>144</v>
      </c>
      <c r="F19" s="247" t="s">
        <v>369</v>
      </c>
      <c r="G19" s="248">
        <v>2</v>
      </c>
      <c r="H19" s="249">
        <v>9400000</v>
      </c>
      <c r="I19" s="249" t="s">
        <v>4</v>
      </c>
      <c r="J19" s="253" t="s">
        <v>118</v>
      </c>
      <c r="K19" s="250" t="s">
        <v>145</v>
      </c>
      <c r="L19" s="251" t="s">
        <v>214</v>
      </c>
      <c r="M19" s="248">
        <v>30</v>
      </c>
      <c r="N19" s="250" t="s">
        <v>396</v>
      </c>
      <c r="O19" s="252">
        <v>-0.75</v>
      </c>
      <c r="P19" s="253">
        <v>0</v>
      </c>
      <c r="Q19" s="254">
        <v>0</v>
      </c>
      <c r="R19" s="254">
        <v>0</v>
      </c>
      <c r="S19" s="253">
        <v>-0.05</v>
      </c>
      <c r="T19" s="253">
        <v>0</v>
      </c>
      <c r="U19" s="254">
        <v>-1600</v>
      </c>
      <c r="V19" s="255" t="s">
        <v>9</v>
      </c>
      <c r="W19" s="256">
        <v>0</v>
      </c>
      <c r="X19" s="257" t="s">
        <v>9</v>
      </c>
      <c r="Y19" s="258">
        <v>-250000</v>
      </c>
      <c r="Z19" s="259" t="s">
        <v>355</v>
      </c>
      <c r="AA19" s="258">
        <v>0</v>
      </c>
      <c r="AB19" s="253">
        <v>0</v>
      </c>
      <c r="AC19" s="260">
        <v>-250000</v>
      </c>
      <c r="AD19" s="254"/>
      <c r="AE19" s="261" t="s">
        <v>11</v>
      </c>
      <c r="AF19" s="238" t="s">
        <v>9</v>
      </c>
      <c r="AG19" s="239">
        <f>VLOOKUP(A19,Investície!$A$2:$CS$24,37+(VALUE(RIGHT(J19,4))-VALUE(LEFT(J19,4))),0)</f>
        <v>9400000</v>
      </c>
      <c r="AH19" s="73">
        <f>VLOOKUP(A19,emisie_CO2!$A$2:$CS$24,35+Data!M19-(VALUE(RIGHT(J19,4))-VALUE(LEFT(J19,4))),0)</f>
        <v>2130400</v>
      </c>
      <c r="AI19" s="73">
        <f>VLOOKUP(A19,emisie_ostatné!$A$2:$CX$24,40+Data!M19-(VALUE(RIGHT(J19,4))-VALUE(LEFT(J19,4))),0)</f>
        <v>1383593.7069921147</v>
      </c>
      <c r="AJ19" s="73">
        <f>VLOOKUP(A19,'komunálny odpad'!$A$2:$CS$24,35+Data!M19-(VALUE(RIGHT(J19,4))-VALUE(LEFT(J19,4))),0)</f>
        <v>0</v>
      </c>
      <c r="AK19" s="73">
        <f>VLOOKUP(A19,'zmena cien tepla'!$A$2:$CS$24,35+Data!M19-(VALUE(RIGHT(J19,4))-VALUE(LEFT(J19,4))),0)</f>
        <v>6750000</v>
      </c>
      <c r="AL19" s="240">
        <f>VLOOKUP(A19,'výrobné a prevádzkové n'!$A$2:$CU$24,37+Data!M19-(VALUE(RIGHT(J19,4))-VALUE(LEFT(J19,4))),0)</f>
        <v>6750000</v>
      </c>
      <c r="AM19" s="241">
        <f>INDEX(Investície!$CS$3:$CS$24,MATCH(Data!A19,Investície!$A$3:$A$24,0))</f>
        <v>-8695285.2374450006</v>
      </c>
      <c r="AN19" s="73">
        <f>INDEX(emisie_CO2!$CS$3:$CS$24,MATCH(Data!A19,emisie_CO2!$A$3:$A$24,0))</f>
        <v>1023870.3205195555</v>
      </c>
      <c r="AO19" s="73">
        <f>INDEX(emisie_ostatné!$CX$3:$CX$24,MATCH(Data!A19,emisie_ostatné!$A$3:$A$24,0))</f>
        <v>664955.72530515515</v>
      </c>
      <c r="AP19" s="73">
        <f>INDEX('komunálny odpad'!$CS$3:$CS$24,MATCH(Data!A19,'komunálny odpad'!$A$3:$A$24,0))</f>
        <v>0</v>
      </c>
      <c r="AQ19" s="73">
        <f>INDEX('zmena cien tepla'!$CS$3:$CS$24,MATCH(Data!A19,'zmena cien tepla'!$A$3:$A$24,0))</f>
        <v>3319825.2946512979</v>
      </c>
      <c r="AR19" s="73">
        <f>INDEX('výrobné a prevádzkové n'!$CU$3:$CU$24,MATCH(Data!A19,'výrobné a prevádzkové n'!$A$3:$A$24,0))</f>
        <v>3843138.6595767285</v>
      </c>
      <c r="AS19" s="242">
        <f t="shared" si="0"/>
        <v>1.0179988072080455</v>
      </c>
      <c r="AT19" s="243"/>
      <c r="AU19" s="244"/>
      <c r="AV19" s="244"/>
      <c r="AW19" s="244"/>
      <c r="AX19" s="244"/>
      <c r="AY19" s="244"/>
      <c r="AZ19" s="244"/>
      <c r="BA19" s="245"/>
      <c r="BB19" s="246"/>
      <c r="BC19" s="246"/>
      <c r="BD19" s="246"/>
      <c r="BE19" s="246"/>
      <c r="BF19" s="246"/>
      <c r="BG19" s="246"/>
      <c r="BH19" s="246"/>
    </row>
    <row r="20" spans="1:60" s="199" customFormat="1" ht="40.950000000000003" customHeight="1" x14ac:dyDescent="0.3">
      <c r="A20" s="186">
        <v>28</v>
      </c>
      <c r="B20" s="247" t="s">
        <v>146</v>
      </c>
      <c r="C20" s="248" t="s">
        <v>147</v>
      </c>
      <c r="D20" s="247" t="s">
        <v>148</v>
      </c>
      <c r="E20" s="247" t="s">
        <v>149</v>
      </c>
      <c r="F20" s="247" t="s">
        <v>369</v>
      </c>
      <c r="G20" s="248">
        <v>2</v>
      </c>
      <c r="H20" s="249">
        <v>8500000</v>
      </c>
      <c r="I20" s="249" t="s">
        <v>4</v>
      </c>
      <c r="J20" s="248" t="s">
        <v>150</v>
      </c>
      <c r="K20" s="250" t="s">
        <v>86</v>
      </c>
      <c r="L20" s="251">
        <v>2025</v>
      </c>
      <c r="M20" s="248">
        <v>30</v>
      </c>
      <c r="N20" s="250" t="s">
        <v>396</v>
      </c>
      <c r="O20" s="252">
        <v>-1.2</v>
      </c>
      <c r="P20" s="253">
        <v>0</v>
      </c>
      <c r="Q20" s="254">
        <v>0</v>
      </c>
      <c r="R20" s="254">
        <v>0</v>
      </c>
      <c r="S20" s="253">
        <v>-0.06</v>
      </c>
      <c r="T20" s="253">
        <v>0</v>
      </c>
      <c r="U20" s="254">
        <v>-200</v>
      </c>
      <c r="V20" s="255" t="s">
        <v>153</v>
      </c>
      <c r="W20" s="256">
        <v>0</v>
      </c>
      <c r="X20" s="257" t="s">
        <v>154</v>
      </c>
      <c r="Y20" s="258">
        <v>0</v>
      </c>
      <c r="Z20" s="259">
        <v>12500</v>
      </c>
      <c r="AA20" s="234">
        <v>-15000</v>
      </c>
      <c r="AB20" s="253" t="s">
        <v>356</v>
      </c>
      <c r="AC20" s="260">
        <v>-25000</v>
      </c>
      <c r="AD20" s="254"/>
      <c r="AE20" s="261" t="s">
        <v>11</v>
      </c>
      <c r="AF20" s="238" t="s">
        <v>9</v>
      </c>
      <c r="AG20" s="239">
        <f>VLOOKUP(A20,Investície!$A$2:$CS$24,37+(VALUE(RIGHT(J20,4))-VALUE(LEFT(J20,4))),0)</f>
        <v>8500000</v>
      </c>
      <c r="AH20" s="73">
        <f>VLOOKUP(A20,emisie_CO2!$A$2:$CS$24,35+Data!M20-(VALUE(RIGHT(J20,4))-VALUE(LEFT(J20,4))),0)</f>
        <v>263100</v>
      </c>
      <c r="AI20" s="73">
        <f>VLOOKUP(A20,emisie_ostatné!$A$2:$CX$24,40+Data!M20-(VALUE(RIGHT(J20,4))-VALUE(LEFT(J20,4))),0)</f>
        <v>1961638.2691724531</v>
      </c>
      <c r="AJ20" s="73">
        <f>VLOOKUP(A20,'komunálny odpad'!$A$2:$CS$24,35+Data!M20-(VALUE(RIGHT(J20,4))-VALUE(LEFT(J20,4))),0)</f>
        <v>0</v>
      </c>
      <c r="AK20" s="73">
        <f>VLOOKUP(A20,'zmena cien tepla'!$A$2:$CS$24,35+Data!M20-(VALUE(RIGHT(J20,4))-VALUE(LEFT(J20,4))),0)</f>
        <v>0</v>
      </c>
      <c r="AL20" s="240">
        <f>VLOOKUP(A20,'výrobné a prevádzkové n'!$A$2:$CU$24,37+Data!M20-(VALUE(RIGHT(J20,4))-VALUE(LEFT(J20,4))),0)</f>
        <v>1080000</v>
      </c>
      <c r="AM20" s="241">
        <f>INDEX(Investície!$CS$3:$CS$24,MATCH(Data!A20,Investície!$A$3:$A$24,0))</f>
        <v>-7862757.9274768624</v>
      </c>
      <c r="AN20" s="73">
        <f>INDEX(emisie_CO2!$CS$3:$CS$24,MATCH(Data!A20,emisie_CO2!$A$3:$A$24,0))</f>
        <v>126281.86347407833</v>
      </c>
      <c r="AO20" s="73">
        <f>INDEX(emisie_ostatné!$CX$3:$CX$24,MATCH(Data!A20,emisie_ostatné!$A$3:$A$24,0))</f>
        <v>942087.91770689574</v>
      </c>
      <c r="AP20" s="73">
        <f>INDEX('komunálny odpad'!$CS$3:$CS$24,MATCH(Data!A20,'komunálny odpad'!$A$3:$A$24,0))</f>
        <v>0</v>
      </c>
      <c r="AQ20" s="73">
        <f>INDEX('zmena cien tepla'!$CS$3:$CS$24,MATCH(Data!A20,'zmena cien tepla'!$A$3:$A$24,0))</f>
        <v>0</v>
      </c>
      <c r="AR20" s="73">
        <f>INDEX('výrobné a prevádzkové n'!$CU$3:$CU$24,MATCH(Data!A20,'výrobné a prevádzkové n'!$A$3:$A$24,0))</f>
        <v>614902.18553227675</v>
      </c>
      <c r="AS20" s="242">
        <f t="shared" si="0"/>
        <v>0.21408162151742705</v>
      </c>
      <c r="AT20" s="243"/>
      <c r="AU20" s="244"/>
      <c r="AV20" s="244"/>
      <c r="AW20" s="244"/>
      <c r="AX20" s="244"/>
      <c r="AY20" s="244"/>
      <c r="AZ20" s="244"/>
      <c r="BA20" s="245"/>
      <c r="BB20" s="246"/>
      <c r="BC20" s="246"/>
      <c r="BD20" s="246"/>
      <c r="BE20" s="246"/>
      <c r="BF20" s="246"/>
      <c r="BG20" s="246"/>
      <c r="BH20" s="246"/>
    </row>
    <row r="21" spans="1:60" s="199" customFormat="1" ht="40.950000000000003" customHeight="1" x14ac:dyDescent="0.3">
      <c r="A21" s="186">
        <v>29</v>
      </c>
      <c r="B21" s="247" t="s">
        <v>146</v>
      </c>
      <c r="C21" s="248" t="s">
        <v>147</v>
      </c>
      <c r="D21" s="247" t="s">
        <v>158</v>
      </c>
      <c r="E21" s="247" t="s">
        <v>149</v>
      </c>
      <c r="F21" s="247" t="s">
        <v>369</v>
      </c>
      <c r="G21" s="248">
        <v>2</v>
      </c>
      <c r="H21" s="249">
        <v>8000000</v>
      </c>
      <c r="I21" s="249" t="s">
        <v>4</v>
      </c>
      <c r="J21" s="248" t="s">
        <v>150</v>
      </c>
      <c r="K21" s="250" t="s">
        <v>86</v>
      </c>
      <c r="L21" s="251">
        <v>2025</v>
      </c>
      <c r="M21" s="248">
        <v>30</v>
      </c>
      <c r="N21" s="250" t="s">
        <v>396</v>
      </c>
      <c r="O21" s="252">
        <v>-1.4</v>
      </c>
      <c r="P21" s="253">
        <v>0</v>
      </c>
      <c r="Q21" s="254">
        <v>0</v>
      </c>
      <c r="R21" s="254">
        <v>0</v>
      </c>
      <c r="S21" s="253">
        <v>-0.08</v>
      </c>
      <c r="T21" s="253">
        <v>0</v>
      </c>
      <c r="U21" s="254">
        <v>-300</v>
      </c>
      <c r="V21" s="255" t="s">
        <v>153</v>
      </c>
      <c r="W21" s="256">
        <v>0</v>
      </c>
      <c r="X21" s="257" t="s">
        <v>154</v>
      </c>
      <c r="Y21" s="258">
        <v>0</v>
      </c>
      <c r="Z21" s="259">
        <v>12500</v>
      </c>
      <c r="AA21" s="234">
        <v>-20000</v>
      </c>
      <c r="AB21" s="253" t="s">
        <v>356</v>
      </c>
      <c r="AC21" s="260">
        <v>-25000</v>
      </c>
      <c r="AD21" s="254"/>
      <c r="AE21" s="261" t="s">
        <v>11</v>
      </c>
      <c r="AF21" s="238" t="s">
        <v>9</v>
      </c>
      <c r="AG21" s="239">
        <f>VLOOKUP(A21,Investície!$A$2:$CS$24,37+(VALUE(RIGHT(J21,4))-VALUE(LEFT(J21,4))),0)</f>
        <v>8000000</v>
      </c>
      <c r="AH21" s="73">
        <f>VLOOKUP(A21,emisie_CO2!$A$2:$CS$24,35+Data!M21-(VALUE(RIGHT(J21,4))-VALUE(LEFT(J21,4))),0)</f>
        <v>394650</v>
      </c>
      <c r="AI21" s="73">
        <f>VLOOKUP(A21,emisie_ostatné!$A$2:$CX$24,40+Data!M21-(VALUE(RIGHT(J21,4))-VALUE(LEFT(J21,4))),0)</f>
        <v>2401410.1140158023</v>
      </c>
      <c r="AJ21" s="73">
        <f>VLOOKUP(A21,'komunálny odpad'!$A$2:$CS$24,35+Data!M21-(VALUE(RIGHT(J21,4))-VALUE(LEFT(J21,4))),0)</f>
        <v>0</v>
      </c>
      <c r="AK21" s="73">
        <f>VLOOKUP(A21,'zmena cien tepla'!$A$2:$CS$24,35+Data!M21-(VALUE(RIGHT(J21,4))-VALUE(LEFT(J21,4))),0)</f>
        <v>0</v>
      </c>
      <c r="AL21" s="240">
        <f>VLOOKUP(A21,'výrobné a prevádzkové n'!$A$2:$CU$24,37+Data!M21-(VALUE(RIGHT(J21,4))-VALUE(LEFT(J21,4))),0)</f>
        <v>1215000</v>
      </c>
      <c r="AM21" s="241">
        <f>INDEX(Investície!$CS$3:$CS$24,MATCH(Data!A21,Investície!$A$3:$A$24,0))</f>
        <v>-7400242.75527234</v>
      </c>
      <c r="AN21" s="73">
        <f>INDEX(emisie_CO2!$CS$3:$CS$24,MATCH(Data!A21,emisie_CO2!$A$3:$A$24,0))</f>
        <v>189422.79521111745</v>
      </c>
      <c r="AO21" s="73">
        <f>INDEX(emisie_ostatné!$CX$3:$CX$24,MATCH(Data!A21,emisie_ostatné!$A$3:$A$24,0))</f>
        <v>1153290.8433866492</v>
      </c>
      <c r="AP21" s="73">
        <f>INDEX('komunálny odpad'!$CS$3:$CS$24,MATCH(Data!A21,'komunálny odpad'!$A$3:$A$24,0))</f>
        <v>0</v>
      </c>
      <c r="AQ21" s="73">
        <f>INDEX('zmena cien tepla'!$CS$3:$CS$24,MATCH(Data!A21,'zmena cien tepla'!$A$3:$A$24,0))</f>
        <v>0</v>
      </c>
      <c r="AR21" s="73">
        <f>INDEX('výrobné a prevádzkové n'!$CU$3:$CU$24,MATCH(Data!A21,'výrobné a prevádzkové n'!$A$3:$A$24,0))</f>
        <v>691764.95872381132</v>
      </c>
      <c r="AS21" s="242">
        <f t="shared" si="0"/>
        <v>0.27492052147506962</v>
      </c>
      <c r="AT21" s="243"/>
      <c r="AU21" s="244"/>
      <c r="AV21" s="244"/>
      <c r="AW21" s="244"/>
      <c r="AX21" s="244"/>
      <c r="AY21" s="244"/>
      <c r="AZ21" s="244"/>
      <c r="BA21" s="245"/>
      <c r="BB21" s="246"/>
      <c r="BC21" s="246"/>
      <c r="BD21" s="246"/>
      <c r="BE21" s="246"/>
      <c r="BF21" s="246"/>
      <c r="BG21" s="246"/>
      <c r="BH21" s="246"/>
    </row>
    <row r="22" spans="1:60" s="199" customFormat="1" ht="40.950000000000003" customHeight="1" x14ac:dyDescent="0.3">
      <c r="A22" s="186">
        <v>30</v>
      </c>
      <c r="B22" s="247" t="s">
        <v>146</v>
      </c>
      <c r="C22" s="248" t="s">
        <v>147</v>
      </c>
      <c r="D22" s="247" t="s">
        <v>221</v>
      </c>
      <c r="E22" s="247" t="s">
        <v>222</v>
      </c>
      <c r="F22" s="247" t="s">
        <v>247</v>
      </c>
      <c r="G22" s="248">
        <v>3</v>
      </c>
      <c r="H22" s="249">
        <v>7000000</v>
      </c>
      <c r="I22" s="249" t="s">
        <v>4</v>
      </c>
      <c r="J22" s="248" t="s">
        <v>75</v>
      </c>
      <c r="K22" s="250" t="s">
        <v>160</v>
      </c>
      <c r="L22" s="251" t="s">
        <v>50</v>
      </c>
      <c r="M22" s="248">
        <v>25</v>
      </c>
      <c r="N22" s="250"/>
      <c r="O22" s="252">
        <v>23.7</v>
      </c>
      <c r="P22" s="253">
        <v>0</v>
      </c>
      <c r="Q22" s="254">
        <v>0</v>
      </c>
      <c r="R22" s="254">
        <v>0</v>
      </c>
      <c r="S22" s="253">
        <v>0</v>
      </c>
      <c r="T22" s="253">
        <v>0</v>
      </c>
      <c r="U22" s="254">
        <v>0</v>
      </c>
      <c r="V22" s="255"/>
      <c r="W22" s="256">
        <v>0</v>
      </c>
      <c r="X22" s="257" t="s">
        <v>154</v>
      </c>
      <c r="Y22" s="258">
        <v>0</v>
      </c>
      <c r="Z22" s="259">
        <v>12600</v>
      </c>
      <c r="AA22" s="258">
        <v>10000</v>
      </c>
      <c r="AB22" s="253" t="s">
        <v>163</v>
      </c>
      <c r="AC22" s="236">
        <v>1200000</v>
      </c>
      <c r="AD22" s="254">
        <v>1339703</v>
      </c>
      <c r="AE22" s="261" t="s">
        <v>166</v>
      </c>
      <c r="AF22" s="238" t="s">
        <v>52</v>
      </c>
      <c r="AG22" s="239">
        <f>VLOOKUP(A22,Investície!$A$2:$CS$24,37+(VALUE(RIGHT(J22,4))-VALUE(LEFT(J22,4))),0)</f>
        <v>7000000</v>
      </c>
      <c r="AH22" s="73">
        <f>VLOOKUP(A22,emisie_CO2!$A$2:$CS$24,35+Data!M22-(VALUE(RIGHT(J22,4))-VALUE(LEFT(J22,4))),0)</f>
        <v>0</v>
      </c>
      <c r="AI22" s="73">
        <f>VLOOKUP(A22,emisie_ostatné!$A$2:$CX$24,40+Data!M22-(VALUE(RIGHT(J22,4))-VALUE(LEFT(J22,4))),0)</f>
        <v>-20862430.035529949</v>
      </c>
      <c r="AJ22" s="73">
        <f>VLOOKUP(A22,'komunálny odpad'!$A$2:$CS$24,35+Data!M22-(VALUE(RIGHT(J22,4))-VALUE(LEFT(J22,4))),0)</f>
        <v>0</v>
      </c>
      <c r="AK22" s="73">
        <f>VLOOKUP(A22,'zmena cien tepla'!$A$2:$CS$24,35+Data!M22-(VALUE(RIGHT(J22,4))-VALUE(LEFT(J22,4))),0)</f>
        <v>0</v>
      </c>
      <c r="AL22" s="240">
        <f>VLOOKUP(A22,'výrobné a prevádzkové n'!$A$2:$CU$24,37+Data!M22-(VALUE(RIGHT(J22,4))-VALUE(LEFT(J22,4))),0)</f>
        <v>2983169</v>
      </c>
      <c r="AM22" s="241">
        <f>INDEX(Investície!$CS$3:$CS$24,MATCH(Data!A22,Investície!$A$3:$A$24,0))</f>
        <v>-6601331.3609467447</v>
      </c>
      <c r="AN22" s="73">
        <f>INDEX(emisie_CO2!$CS$3:$CS$24,MATCH(Data!A22,emisie_CO2!$A$3:$A$24,0))</f>
        <v>0</v>
      </c>
      <c r="AO22" s="73">
        <f>INDEX(emisie_ostatné!$CX$3:$CX$24,MATCH(Data!A22,emisie_ostatné!$A$3:$A$24,0))</f>
        <v>-11377158.308546966</v>
      </c>
      <c r="AP22" s="73">
        <f>INDEX('komunálny odpad'!$CS$3:$CS$24,MATCH(Data!A22,'komunálny odpad'!$A$3:$A$24,0))</f>
        <v>0</v>
      </c>
      <c r="AQ22" s="73">
        <f>INDEX('zmena cien tepla'!$CS$3:$CS$24,MATCH(Data!A22,'zmena cien tepla'!$A$3:$A$24,0))</f>
        <v>0</v>
      </c>
      <c r="AR22" s="73">
        <f>INDEX('výrobné a prevádzkové n'!$CU$3:$CU$24,MATCH(Data!A22,'výrobné a prevádzkové n'!$A$3:$A$24,0))</f>
        <v>1873364.1225326839</v>
      </c>
      <c r="AS22" s="242">
        <f t="shared" si="0"/>
        <v>0.10420030586392628</v>
      </c>
      <c r="AT22" s="243"/>
      <c r="AU22" s="244"/>
      <c r="AV22" s="244"/>
      <c r="AW22" s="244"/>
      <c r="AX22" s="244"/>
      <c r="AY22" s="244"/>
      <c r="AZ22" s="244"/>
      <c r="BA22" s="245"/>
      <c r="BB22" s="246"/>
      <c r="BC22" s="246"/>
      <c r="BD22" s="246"/>
      <c r="BE22" s="246"/>
      <c r="BF22" s="246"/>
      <c r="BG22" s="246"/>
      <c r="BH22" s="246"/>
    </row>
    <row r="23" spans="1:60" s="199" customFormat="1" ht="40.950000000000003" customHeight="1" x14ac:dyDescent="0.3">
      <c r="A23" s="186">
        <v>32</v>
      </c>
      <c r="B23" s="247" t="s">
        <v>146</v>
      </c>
      <c r="C23" s="248" t="s">
        <v>147</v>
      </c>
      <c r="D23" s="247" t="s">
        <v>170</v>
      </c>
      <c r="E23" s="247" t="s">
        <v>171</v>
      </c>
      <c r="F23" s="247" t="s">
        <v>247</v>
      </c>
      <c r="G23" s="248">
        <v>4</v>
      </c>
      <c r="H23" s="249">
        <v>1500000</v>
      </c>
      <c r="I23" s="249" t="s">
        <v>4</v>
      </c>
      <c r="J23" s="248" t="s">
        <v>75</v>
      </c>
      <c r="K23" s="250" t="s">
        <v>160</v>
      </c>
      <c r="L23" s="251" t="s">
        <v>50</v>
      </c>
      <c r="M23" s="248">
        <v>25</v>
      </c>
      <c r="N23" s="250"/>
      <c r="O23" s="252">
        <v>-1.2</v>
      </c>
      <c r="P23" s="253">
        <v>0</v>
      </c>
      <c r="Q23" s="254">
        <v>0</v>
      </c>
      <c r="R23" s="254">
        <v>0</v>
      </c>
      <c r="S23" s="253">
        <v>-0.5</v>
      </c>
      <c r="T23" s="253">
        <v>0</v>
      </c>
      <c r="U23" s="254">
        <v>-3800</v>
      </c>
      <c r="V23" s="255" t="s">
        <v>228</v>
      </c>
      <c r="W23" s="256">
        <v>0</v>
      </c>
      <c r="X23" s="257" t="s">
        <v>154</v>
      </c>
      <c r="Y23" s="258">
        <v>0</v>
      </c>
      <c r="Z23" s="259">
        <v>12500</v>
      </c>
      <c r="AA23" s="258">
        <v>5000</v>
      </c>
      <c r="AB23" s="253">
        <v>0</v>
      </c>
      <c r="AC23" s="260">
        <v>-30000</v>
      </c>
      <c r="AD23" s="254"/>
      <c r="AE23" s="261"/>
      <c r="AF23" s="238" t="s">
        <v>9</v>
      </c>
      <c r="AG23" s="239">
        <f>VLOOKUP(A23,Investície!$A$2:$CS$24,37+(VALUE(RIGHT(J23,4))-VALUE(LEFT(J23,4))),0)</f>
        <v>1500000</v>
      </c>
      <c r="AH23" s="73">
        <f>VLOOKUP(A23,emisie_CO2!$A$2:$CS$24,35+Data!M23-(VALUE(RIGHT(J23,4))-VALUE(LEFT(J23,4))),0)</f>
        <v>4111600</v>
      </c>
      <c r="AI23" s="73">
        <f>VLOOKUP(A23,emisie_ostatné!$A$2:$CX$24,40+Data!M23-(VALUE(RIGHT(J23,4))-VALUE(LEFT(J23,4))),0)</f>
        <v>5695250.1053747609</v>
      </c>
      <c r="AJ23" s="73">
        <f>VLOOKUP(A23,'komunálny odpad'!$A$2:$CS$24,35+Data!M23-(VALUE(RIGHT(J23,4))-VALUE(LEFT(J23,4))),0)</f>
        <v>0</v>
      </c>
      <c r="AK23" s="73">
        <f>VLOOKUP(A23,'zmena cien tepla'!$A$2:$CS$24,35+Data!M23-(VALUE(RIGHT(J23,4))-VALUE(LEFT(J23,4))),0)</f>
        <v>0</v>
      </c>
      <c r="AL23" s="240">
        <f>VLOOKUP(A23,'výrobné a prevádzkové n'!$A$2:$CU$24,37+Data!M23-(VALUE(RIGHT(J23,4))-VALUE(LEFT(J23,4))),0)</f>
        <v>575000</v>
      </c>
      <c r="AM23" s="241">
        <f>INDEX(Investície!$CS$3:$CS$24,MATCH(Data!A23,Investície!$A$3:$A$24,0))</f>
        <v>-1414571.0059171596</v>
      </c>
      <c r="AN23" s="73">
        <f>INDEX(emisie_CO2!$CS$3:$CS$24,MATCH(Data!A23,emisie_CO2!$A$3:$A$24,0))</f>
        <v>2239729.8065249268</v>
      </c>
      <c r="AO23" s="73">
        <f>INDEX(emisie_ostatné!$CX$3:$CX$24,MATCH(Data!A23,emisie_ostatné!$A$3:$A$24,0))</f>
        <v>3105858.8067289582</v>
      </c>
      <c r="AP23" s="73">
        <f>INDEX('komunálny odpad'!$CS$3:$CS$24,MATCH(Data!A23,'komunálny odpad'!$A$3:$A$24,0))</f>
        <v>0</v>
      </c>
      <c r="AQ23" s="73">
        <f>INDEX('zmena cien tepla'!$CS$3:$CS$24,MATCH(Data!A23,'zmena cien tepla'!$A$3:$A$24,0))</f>
        <v>0</v>
      </c>
      <c r="AR23" s="73">
        <f>INDEX('výrobné a prevádzkové n'!$CU$3:$CU$24,MATCH(Data!A23,'výrobné a prevádzkové n'!$A$3:$A$24,0))</f>
        <v>361087.27680406068</v>
      </c>
      <c r="AS23" s="242">
        <f t="shared" si="0"/>
        <v>4.0342095703834477</v>
      </c>
      <c r="AT23" s="243"/>
      <c r="AU23" s="244"/>
      <c r="AV23" s="244"/>
      <c r="AW23" s="244"/>
      <c r="AX23" s="244"/>
      <c r="AY23" s="244"/>
      <c r="AZ23" s="244"/>
      <c r="BA23" s="245"/>
      <c r="BB23" s="246"/>
      <c r="BC23" s="246"/>
      <c r="BD23" s="246"/>
      <c r="BE23" s="246"/>
      <c r="BF23" s="246"/>
      <c r="BG23" s="246"/>
      <c r="BH23" s="246"/>
    </row>
    <row r="24" spans="1:60" s="199" customFormat="1" ht="40.950000000000003" customHeight="1" x14ac:dyDescent="0.3">
      <c r="A24" s="193">
        <v>38</v>
      </c>
      <c r="B24" s="263" t="s">
        <v>172</v>
      </c>
      <c r="C24" s="264" t="s">
        <v>173</v>
      </c>
      <c r="D24" s="263" t="s">
        <v>404</v>
      </c>
      <c r="E24" s="263" t="s">
        <v>184</v>
      </c>
      <c r="F24" s="263" t="s">
        <v>247</v>
      </c>
      <c r="G24" s="264">
        <v>4</v>
      </c>
      <c r="H24" s="265">
        <v>2500000</v>
      </c>
      <c r="I24" s="265" t="s">
        <v>4</v>
      </c>
      <c r="J24" s="264" t="s">
        <v>56</v>
      </c>
      <c r="K24" s="266" t="s">
        <v>185</v>
      </c>
      <c r="L24" s="267">
        <v>2023</v>
      </c>
      <c r="M24" s="264">
        <v>20</v>
      </c>
      <c r="N24" s="266"/>
      <c r="O24" s="268">
        <v>-0.12</v>
      </c>
      <c r="P24" s="269">
        <v>-6.9999999999999999E-4</v>
      </c>
      <c r="Q24" s="270"/>
      <c r="R24" s="270"/>
      <c r="S24" s="269">
        <v>-5.4000000000000003E-3</v>
      </c>
      <c r="T24" s="269"/>
      <c r="U24" s="270">
        <v>-143.5</v>
      </c>
      <c r="V24" s="271">
        <v>-0.04</v>
      </c>
      <c r="W24" s="75"/>
      <c r="X24" s="272" t="s">
        <v>154</v>
      </c>
      <c r="Y24" s="273">
        <v>-28997.017848873311</v>
      </c>
      <c r="Z24" s="274">
        <v>104</v>
      </c>
      <c r="AA24" s="273">
        <v>-121000</v>
      </c>
      <c r="AB24" s="269">
        <v>775</v>
      </c>
      <c r="AC24" s="275">
        <v>-7270</v>
      </c>
      <c r="AD24" s="270">
        <v>30000</v>
      </c>
      <c r="AE24" s="276" t="s">
        <v>11</v>
      </c>
      <c r="AF24" s="238" t="s">
        <v>9</v>
      </c>
      <c r="AG24" s="239">
        <f>VLOOKUP(A24,Investície!$A$2:$CS$24,37+(VALUE(RIGHT(J24,4))-VALUE(LEFT(J24,4))),0)</f>
        <v>2500000</v>
      </c>
      <c r="AH24" s="73">
        <f>VLOOKUP(A24,emisie_CO2!$A$2:$CS$24,35+Data!M24-(VALUE(RIGHT(J24,4))-VALUE(LEFT(J24,4))),0)</f>
        <v>117957</v>
      </c>
      <c r="AI24" s="73">
        <f>VLOOKUP(A24,emisie_ostatné!$A$2:$CX$24,40+Data!M24-(VALUE(RIGHT(J24,4))-VALUE(LEFT(J24,4))),0)</f>
        <v>118600.1182268398</v>
      </c>
      <c r="AJ24" s="73">
        <f>VLOOKUP(A24,'komunálny odpad'!$A$2:$CS$24,35+Data!M24-(VALUE(RIGHT(J24,4))-VALUE(LEFT(J24,4))),0)</f>
        <v>0</v>
      </c>
      <c r="AK24" s="73">
        <f>VLOOKUP(A24,'zmena cien tepla'!$A$2:$CS$24,35+Data!M24-(VALUE(RIGHT(J24,4))-VALUE(LEFT(J24,4))),0)</f>
        <v>521946.32127971982</v>
      </c>
      <c r="AL24" s="240">
        <f>VLOOKUP(A24,'výrobné a prevádzkové n'!$A$2:$CU$24,37+Data!M24-(VALUE(RIGHT(J24,4))-VALUE(LEFT(J24,4))),0)</f>
        <v>2848860</v>
      </c>
      <c r="AM24" s="241">
        <f>INDEX(Investície!$CS$3:$CS$24,MATCH(Data!A24,Investície!$A$3:$A$24,0))</f>
        <v>-2357618.3431952661</v>
      </c>
      <c r="AN24" s="73">
        <f>INDEX(emisie_CO2!$CS$3:$CS$24,MATCH(Data!A24,emisie_CO2!$A$3:$A$24,0))</f>
        <v>73333.245835924754</v>
      </c>
      <c r="AO24" s="73">
        <f>INDEX(emisie_ostatné!$CX$3:$CX$24,MATCH(Data!A24,emisie_ostatné!$A$3:$A$24,0))</f>
        <v>73845.814510475568</v>
      </c>
      <c r="AP24" s="73">
        <f>INDEX('komunálny odpad'!$CS$3:$CS$24,MATCH(Data!A24,'komunálny odpad'!$A$3:$A$24,0))</f>
        <v>0</v>
      </c>
      <c r="AQ24" s="73">
        <f>INDEX('zmena cien tepla'!$CS$3:$CS$24,MATCH(Data!A24,'zmena cien tepla'!$A$3:$A$24,0))</f>
        <v>327770.46325537015</v>
      </c>
      <c r="AR24" s="73">
        <f>INDEX('výrobné a prevádzkové n'!$CU$3:$CU$24,MATCH(Data!A24,'výrobné a prevádzkové n'!$A$3:$A$24,0))</f>
        <v>1988665.8197282124</v>
      </c>
      <c r="AS24" s="242">
        <f t="shared" si="0"/>
        <v>1.0449593550375331</v>
      </c>
      <c r="AT24" s="243"/>
      <c r="AU24" s="244"/>
      <c r="AV24" s="244"/>
      <c r="AW24" s="244"/>
      <c r="AX24" s="244"/>
      <c r="AY24" s="244"/>
      <c r="AZ24" s="244"/>
      <c r="BA24" s="245"/>
      <c r="BB24" s="246"/>
      <c r="BC24" s="246"/>
      <c r="BD24" s="246"/>
      <c r="BE24" s="246"/>
      <c r="BF24" s="246"/>
      <c r="BG24" s="246"/>
      <c r="BH24" s="246"/>
    </row>
    <row r="25" spans="1:60" x14ac:dyDescent="0.4">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M25" s="81"/>
      <c r="AN25" s="81"/>
      <c r="AO25" s="81"/>
      <c r="AP25" s="81"/>
      <c r="AQ25" s="81"/>
      <c r="AR25" s="81"/>
      <c r="AS25" s="81"/>
      <c r="AT25" s="81"/>
    </row>
  </sheetData>
  <mergeCells count="7">
    <mergeCell ref="AG1:AL1"/>
    <mergeCell ref="AM1:AR1"/>
    <mergeCell ref="A1:K1"/>
    <mergeCell ref="L1:N1"/>
    <mergeCell ref="O1:X1"/>
    <mergeCell ref="Y1:Z1"/>
    <mergeCell ref="AA1:AE1"/>
  </mergeCells>
  <conditionalFormatting sqref="AS3:AT24">
    <cfRule type="colorScale" priority="2">
      <colorScale>
        <cfvo type="min"/>
        <cfvo type="percentile" val="50"/>
        <cfvo type="max"/>
        <color rgb="FFF8696B"/>
        <color rgb="FFFFEB84"/>
        <color rgb="FF63BE7B"/>
      </colorScale>
    </cfRule>
  </conditionalFormatting>
  <conditionalFormatting sqref="AF3:AF24">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35"/>
  <sheetViews>
    <sheetView zoomScale="70" zoomScaleNormal="70" workbookViewId="0">
      <selection activeCell="Q6" sqref="Q6"/>
    </sheetView>
  </sheetViews>
  <sheetFormatPr defaultRowHeight="16.8" x14ac:dyDescent="0.4"/>
  <cols>
    <col min="1" max="1" width="5" style="200" customWidth="1"/>
    <col min="2" max="2" width="6.5546875" style="200" customWidth="1"/>
    <col min="3" max="3" width="26.77734375" style="200" bestFit="1" customWidth="1"/>
    <col min="4" max="4" width="20.77734375" style="200" bestFit="1" customWidth="1"/>
    <col min="5" max="5" width="40.77734375" style="200" bestFit="1" customWidth="1"/>
    <col min="6" max="6" width="19.77734375" style="200" customWidth="1"/>
    <col min="7" max="7" width="19.5546875" style="200" customWidth="1"/>
    <col min="8" max="8" width="51" style="200" customWidth="1"/>
    <col min="9" max="9" width="19.77734375" style="200" customWidth="1"/>
    <col min="10" max="14" width="23.21875" style="98" customWidth="1"/>
    <col min="15" max="15" width="15.44140625" style="98" customWidth="1"/>
    <col min="16" max="16" width="11.21875" style="98" bestFit="1" customWidth="1"/>
    <col min="17" max="16384" width="8.88671875" style="98"/>
  </cols>
  <sheetData>
    <row r="1" spans="1:32" ht="17.399999999999999" thickBot="1" x14ac:dyDescent="0.45">
      <c r="A1" s="98"/>
      <c r="B1" s="98"/>
      <c r="C1" s="98"/>
      <c r="D1" s="98"/>
      <c r="E1" s="98"/>
      <c r="F1" s="98"/>
      <c r="G1" s="98"/>
      <c r="H1" s="98"/>
      <c r="I1" s="98"/>
    </row>
    <row r="2" spans="1:32" ht="67.2" x14ac:dyDescent="0.4">
      <c r="A2" s="171" t="s">
        <v>12</v>
      </c>
      <c r="B2" s="172" t="s">
        <v>358</v>
      </c>
      <c r="C2" s="172" t="s">
        <v>13</v>
      </c>
      <c r="D2" s="172" t="s">
        <v>14</v>
      </c>
      <c r="E2" s="172" t="s">
        <v>15</v>
      </c>
      <c r="F2" s="172" t="s">
        <v>18</v>
      </c>
      <c r="G2" s="173" t="s">
        <v>19</v>
      </c>
      <c r="H2" s="171" t="s">
        <v>359</v>
      </c>
      <c r="I2" s="172" t="s">
        <v>368</v>
      </c>
      <c r="J2" s="172" t="s">
        <v>360</v>
      </c>
      <c r="K2" s="172" t="s">
        <v>407</v>
      </c>
      <c r="L2" s="172" t="s">
        <v>265</v>
      </c>
      <c r="M2" s="172" t="s">
        <v>361</v>
      </c>
      <c r="N2" s="172" t="s">
        <v>362</v>
      </c>
      <c r="O2" s="118"/>
      <c r="P2" s="118"/>
      <c r="Q2" s="118"/>
      <c r="R2" s="118"/>
      <c r="S2" s="118"/>
      <c r="T2" s="118"/>
      <c r="U2" s="118"/>
      <c r="V2" s="118"/>
      <c r="W2" s="118"/>
      <c r="X2" s="118"/>
      <c r="Y2" s="118"/>
      <c r="Z2" s="118"/>
      <c r="AA2" s="118"/>
      <c r="AB2" s="118"/>
      <c r="AC2" s="118"/>
      <c r="AD2" s="118"/>
      <c r="AE2" s="118"/>
      <c r="AF2" s="118"/>
    </row>
    <row r="3" spans="1:32" s="118" customFormat="1" ht="36.450000000000003" customHeight="1" thickBot="1" x14ac:dyDescent="0.45">
      <c r="A3" s="174">
        <v>22</v>
      </c>
      <c r="B3" s="175" t="s">
        <v>363</v>
      </c>
      <c r="C3" s="176" t="s">
        <v>116</v>
      </c>
      <c r="D3" s="176" t="s">
        <v>117</v>
      </c>
      <c r="E3" s="176" t="s">
        <v>119</v>
      </c>
      <c r="F3" s="177">
        <v>19000000</v>
      </c>
      <c r="G3" s="178" t="s">
        <v>4</v>
      </c>
      <c r="H3" s="179" t="str">
        <f>IF(INDEX(Data!$N$3:$N$24,MATCH(A3,Data!$A$3:$A$24,0))=0,"",INDEX(Data!$N$3:$N$24,MATCH(A3,Data!$A$3:$A$24,0)))</f>
        <v>neudržateľná cena tepla, pôvodný uhoľný zdroj neudržateľný svojím vplyvom na životné prostredie</v>
      </c>
      <c r="I3" s="180" t="str">
        <f>IF(INDEX(Data!$F$3:$F$24,MATCH(A3,Data!$A$3:$A$24,0))=0,"",INDEX(Data!$F$3:$F$24,MATCH(A3,Data!$A$3:$A$24,0)))</f>
        <v>Zdroj</v>
      </c>
      <c r="J3" s="181">
        <f>IFERROR(IF(LEN(INDEX(Data!$L$3:$L$24,MATCH(A3,Data!$A$3:$A$24,0)))=4,INDEX(Data!$L$3:$L$24,MATCH(A3,Data!$A$3:$A$24,0)),LEFT(INDEX(Data!$L$3:L$24,MATCH(A3,Data!$A$3:$A$24,0)),4)),"")</f>
        <v>2035</v>
      </c>
      <c r="K3" s="181" t="str">
        <f>IF(OR(INDEX(Data!$X$3:$X$24,MATCH('Priorizovaný zásobník'!A3,Data!$A$3:$A$24,0)),INDEX(Data!$AF$3:$AF$24,MATCH('Priorizovaný zásobník'!A3,Data!$A$3:$A$24,0))="áno"),"áno","nie")</f>
        <v>nie</v>
      </c>
      <c r="L3" s="182">
        <f>INDEX(Data!$AS$3:$AS$24,MATCH(A3,Data!$A$3:$A$24,0))</f>
        <v>5.7496044875269705</v>
      </c>
      <c r="M3" s="181" t="str">
        <f>IFERROR(IF(LEN(INDEX(Data!$J$3:$J$24,MATCH(A3,Data!$A$3:$A$24,0)))=4,INDEX(Data!$J$3:$J$24,MATCH(A3,Data!$A$3:$A$24,0)),LEFT(INDEX(Data!$J$3:$J$24,MATCH(A3,Data!$A$3:$A$24,0)),4)),"")</f>
        <v>2022</v>
      </c>
      <c r="N3" s="183">
        <f t="shared" ref="N3:N24" si="0">IF(AND(H3&lt;&gt;"",I3="Zdroj"),1,IF(AND(H3&lt;&gt;"",I3="Rozvody"),2,IF(AND(H3&lt;&gt;"",I3="Rozvody - vytesnenie pary"),1.9999999,IF(K3="áno",3,4))))</f>
        <v>1</v>
      </c>
      <c r="O3" s="184"/>
      <c r="P3" s="185"/>
      <c r="Q3" s="185"/>
    </row>
    <row r="4" spans="1:32" s="118" customFormat="1" ht="36.450000000000003" customHeight="1" thickBot="1" x14ac:dyDescent="0.45">
      <c r="A4" s="186">
        <v>16</v>
      </c>
      <c r="B4" s="175" t="s">
        <v>364</v>
      </c>
      <c r="C4" s="187" t="s">
        <v>0</v>
      </c>
      <c r="D4" s="188" t="s">
        <v>1</v>
      </c>
      <c r="E4" s="187" t="s">
        <v>46</v>
      </c>
      <c r="F4" s="189">
        <v>45000000</v>
      </c>
      <c r="G4" s="190" t="s">
        <v>4</v>
      </c>
      <c r="H4" s="179" t="str">
        <f>IF(INDEX(Data!$N$3:$N$24,MATCH(A4,Data!$A$3:$A$24,0))=0,"",INDEX(Data!$N$3:$N$24,MATCH(A4,Data!$A$3:$A$24,0)))</f>
        <v>neudržateľná cena tepla, pôvodný uhoľný zdroj neudržateľný svojím vplyvom na životné prostredie</v>
      </c>
      <c r="I4" s="180" t="str">
        <f>IF(INDEX(Data!$F$3:$F$24,MATCH(A4,Data!$A$3:$A$24,0))=0,"",INDEX(Data!$F$3:$F$24,MATCH(A4,Data!$A$3:$A$24,0)))</f>
        <v>Zdroj</v>
      </c>
      <c r="J4" s="181">
        <f>IFERROR(IF(LEN(INDEX(Data!$L$3:$L$24,MATCH(A4,Data!$A$3:$A$24,0)))=4,INDEX(Data!$L$3:$L$24,MATCH(A4,Data!$A$3:$A$24,0)),LEFT(INDEX(Data!$L$3:L$24,MATCH(A4,Data!$A$3:$A$24,0)),4)),"")</f>
        <v>2027</v>
      </c>
      <c r="K4" s="181" t="str">
        <f>IF(OR(INDEX(Data!$X$3:$X$24,MATCH('Priorizovaný zásobník'!A4,Data!$A$3:$A$24,0)),INDEX(Data!$AF$3:$AF$24,MATCH('Priorizovaný zásobník'!A4,Data!$A$3:$A$24,0))="áno"),"áno","nie")</f>
        <v>áno</v>
      </c>
      <c r="L4" s="182">
        <f>INDEX(Data!$AS$3:$AS$24,MATCH(A4,Data!$A$3:$A$24,0))</f>
        <v>4.7689092761200218</v>
      </c>
      <c r="M4" s="181" t="str">
        <f>IFERROR(IF(LEN(INDEX(Data!$J$3:$J$24,MATCH(A4,Data!$A$3:$A$24,0)))=4,INDEX(Data!$J$3:$J$24,MATCH(A4,Data!$A$3:$A$24,0)),LEFT(INDEX(Data!$J$3:$J$24,MATCH(A4,Data!$A$3:$A$24,0)),4)),"")</f>
        <v>2022</v>
      </c>
      <c r="N4" s="183">
        <f t="shared" si="0"/>
        <v>1</v>
      </c>
      <c r="O4" s="184"/>
      <c r="P4" s="185"/>
      <c r="Q4" s="185"/>
    </row>
    <row r="5" spans="1:32" s="118" customFormat="1" ht="36.450000000000003" customHeight="1" thickBot="1" x14ac:dyDescent="0.45">
      <c r="A5" s="186">
        <v>23</v>
      </c>
      <c r="B5" s="175" t="s">
        <v>363</v>
      </c>
      <c r="C5" s="187" t="s">
        <v>116</v>
      </c>
      <c r="D5" s="187" t="s">
        <v>117</v>
      </c>
      <c r="E5" s="187" t="s">
        <v>235</v>
      </c>
      <c r="F5" s="189">
        <v>41000000</v>
      </c>
      <c r="G5" s="190" t="s">
        <v>4</v>
      </c>
      <c r="H5" s="179" t="str">
        <f>IF(INDEX(Data!$N$3:$N$24,MATCH(A5,Data!$A$3:$A$24,0))=0,"",INDEX(Data!$N$3:$N$24,MATCH(A5,Data!$A$3:$A$24,0)))</f>
        <v>neudržateľná cena tepla, pôvodný uhoľný zdroj neudržateľný svojím vplyvom na životné prostredie</v>
      </c>
      <c r="I5" s="180" t="str">
        <f>IF(INDEX(Data!$F$3:$F$24,MATCH(A5,Data!$A$3:$A$24,0))=0,"",INDEX(Data!$F$3:$F$24,MATCH(A5,Data!$A$3:$A$24,0)))</f>
        <v>Zdroj</v>
      </c>
      <c r="J5" s="181">
        <f>IFERROR(IF(LEN(INDEX(Data!$L$3:$L$24,MATCH(A5,Data!$A$3:$A$24,0)))=4,INDEX(Data!$L$3:$L$24,MATCH(A5,Data!$A$3:$A$24,0)),LEFT(INDEX(Data!$L$3:L$24,MATCH(A5,Data!$A$3:$A$24,0)),4)),"")</f>
        <v>2035</v>
      </c>
      <c r="K5" s="181" t="str">
        <f>IF(OR(INDEX(Data!$X$3:$X$24,MATCH('Priorizovaný zásobník'!A5,Data!$A$3:$A$24,0)),INDEX(Data!$AF$3:$AF$24,MATCH('Priorizovaný zásobník'!A5,Data!$A$3:$A$24,0))="áno"),"áno","nie")</f>
        <v>áno</v>
      </c>
      <c r="L5" s="182">
        <f>INDEX(Data!$AS$3:$AS$24,MATCH(A5,Data!$A$3:$A$24,0))</f>
        <v>3.859305941499279</v>
      </c>
      <c r="M5" s="181" t="str">
        <f>IFERROR(IF(LEN(INDEX(Data!$J$3:$J$24,MATCH(A5,Data!$A$3:$A$24,0)))=4,INDEX(Data!$J$3:$J$24,MATCH(A5,Data!$A$3:$A$24,0)),LEFT(INDEX(Data!$J$3:$J$24,MATCH(A5,Data!$A$3:$A$24,0)),4)),"")</f>
        <v>2024</v>
      </c>
      <c r="N5" s="183">
        <f t="shared" si="0"/>
        <v>1</v>
      </c>
      <c r="O5" s="184"/>
      <c r="P5" s="185"/>
      <c r="Q5" s="185"/>
    </row>
    <row r="6" spans="1:32" s="118" customFormat="1" ht="36.450000000000003" customHeight="1" thickBot="1" x14ac:dyDescent="0.45">
      <c r="A6" s="186">
        <v>11</v>
      </c>
      <c r="B6" s="175" t="s">
        <v>365</v>
      </c>
      <c r="C6" s="187" t="s">
        <v>71</v>
      </c>
      <c r="D6" s="187" t="s">
        <v>81</v>
      </c>
      <c r="E6" s="187" t="s">
        <v>107</v>
      </c>
      <c r="F6" s="189">
        <v>24000000</v>
      </c>
      <c r="G6" s="190" t="s">
        <v>4</v>
      </c>
      <c r="H6" s="179" t="str">
        <f>IF(INDEX(Data!$N$3:$N$24,MATCH(A6,Data!$A$3:$A$24,0))=0,"",INDEX(Data!$N$3:$N$24,MATCH(A6,Data!$A$3:$A$24,0)))</f>
        <v>zvýšená poruchovosť - prerušnie dodávok tepla</v>
      </c>
      <c r="I6" s="180" t="str">
        <f>IF(INDEX(Data!$F$3:$F$24,MATCH(A6,Data!$A$3:$A$24,0))=0,"",INDEX(Data!$F$3:$F$24,MATCH(A6,Data!$A$3:$A$24,0)))</f>
        <v>Zdroj</v>
      </c>
      <c r="J6" s="181">
        <f>IFERROR(IF(LEN(INDEX(Data!$L$3:$L$24,MATCH(A6,Data!$A$3:$A$24,0)))=4,INDEX(Data!$L$3:$L$24,MATCH(A6,Data!$A$3:$A$24,0)),LEFT(INDEX(Data!$L$3:L$24,MATCH(A6,Data!$A$3:$A$24,0)),4)),"")</f>
        <v>2023</v>
      </c>
      <c r="K6" s="181" t="str">
        <f>IF(OR(INDEX(Data!$X$3:$X$24,MATCH('Priorizovaný zásobník'!A6,Data!$A$3:$A$24,0)),INDEX(Data!$AF$3:$AF$24,MATCH('Priorizovaný zásobník'!A6,Data!$A$3:$A$24,0))="áno"),"áno","nie")</f>
        <v>nie</v>
      </c>
      <c r="L6" s="182">
        <f>INDEX(Data!$AS$3:$AS$24,MATCH(A6,Data!$A$3:$A$24,0))</f>
        <v>0.59600332584570304</v>
      </c>
      <c r="M6" s="181" t="str">
        <f>IFERROR(IF(LEN(INDEX(Data!$J$3:$J$24,MATCH(A6,Data!$A$3:$A$24,0)))=4,INDEX(Data!$J$3:$J$24,MATCH(A6,Data!$A$3:$A$24,0)),LEFT(INDEX(Data!$J$3:$J$24,MATCH(A6,Data!$A$3:$A$24,0)),4)),"")</f>
        <v>2022</v>
      </c>
      <c r="N6" s="183">
        <f t="shared" si="0"/>
        <v>1</v>
      </c>
      <c r="O6" s="184"/>
      <c r="P6" s="185"/>
      <c r="Q6" s="185"/>
    </row>
    <row r="7" spans="1:32" s="118" customFormat="1" ht="36.450000000000003" customHeight="1" thickBot="1" x14ac:dyDescent="0.45">
      <c r="A7" s="186">
        <v>5</v>
      </c>
      <c r="B7" s="175" t="s">
        <v>365</v>
      </c>
      <c r="C7" s="187" t="s">
        <v>71</v>
      </c>
      <c r="D7" s="188" t="s">
        <v>87</v>
      </c>
      <c r="E7" s="188" t="s">
        <v>88</v>
      </c>
      <c r="F7" s="191">
        <v>23000000</v>
      </c>
      <c r="G7" s="190" t="s">
        <v>4</v>
      </c>
      <c r="H7" s="179" t="str">
        <f>IF(INDEX(Data!$N$3:$N$24,MATCH(A7,Data!$A$3:$A$24,0))=0,"",INDEX(Data!$N$3:$N$24,MATCH(A7,Data!$A$3:$A$24,0)))</f>
        <v>zvýšená poruchovosť - prerušnie dodávok tepla</v>
      </c>
      <c r="I7" s="180" t="str">
        <f>IF(INDEX(Data!$F$3:$F$24,MATCH(A7,Data!$A$3:$A$24,0))=0,"",INDEX(Data!$F$3:$F$24,MATCH(A7,Data!$A$3:$A$24,0)))</f>
        <v>Zdroj</v>
      </c>
      <c r="J7" s="181">
        <f>IFERROR(IF(LEN(INDEX(Data!$L$3:$L$24,MATCH(A7,Data!$A$3:$A$24,0)))=4,INDEX(Data!$L$3:$L$24,MATCH(A7,Data!$A$3:$A$24,0)),LEFT(INDEX(Data!$L$3:L$24,MATCH(A7,Data!$A$3:$A$24,0)),4)),"")</f>
        <v>2025</v>
      </c>
      <c r="K7" s="181" t="str">
        <f>IF(OR(INDEX(Data!$X$3:$X$24,MATCH('Priorizovaný zásobník'!A7,Data!$A$3:$A$24,0)),INDEX(Data!$AF$3:$AF$24,MATCH('Priorizovaný zásobník'!A7,Data!$A$3:$A$24,0))="áno"),"áno","nie")</f>
        <v>nie</v>
      </c>
      <c r="L7" s="182">
        <f>INDEX(Data!$AS$3:$AS$24,MATCH(A7,Data!$A$3:$A$24,0))</f>
        <v>0.29755267641121497</v>
      </c>
      <c r="M7" s="181">
        <f>IFERROR(IF(LEN(INDEX(Data!$J$3:$J$24,MATCH(A7,Data!$A$3:$A$24,0)))=4,INDEX(Data!$J$3:$J$24,MATCH(A7,Data!$A$3:$A$24,0)),LEFT(INDEX(Data!$J$3:$J$24,MATCH(A7,Data!$A$3:$A$24,0)),4)),"")</f>
        <v>2025</v>
      </c>
      <c r="N7" s="183">
        <f t="shared" si="0"/>
        <v>1</v>
      </c>
      <c r="O7" s="184"/>
      <c r="P7" s="185"/>
      <c r="Q7" s="185"/>
    </row>
    <row r="8" spans="1:32" s="118" customFormat="1" ht="36.450000000000003" customHeight="1" thickBot="1" x14ac:dyDescent="0.45">
      <c r="A8" s="186">
        <v>24</v>
      </c>
      <c r="B8" s="175" t="s">
        <v>363</v>
      </c>
      <c r="C8" s="187" t="s">
        <v>116</v>
      </c>
      <c r="D8" s="187" t="s">
        <v>117</v>
      </c>
      <c r="E8" s="187" t="s">
        <v>128</v>
      </c>
      <c r="F8" s="189">
        <v>18500000</v>
      </c>
      <c r="G8" s="190" t="s">
        <v>4</v>
      </c>
      <c r="H8" s="179" t="str">
        <f>IF(INDEX(Data!$N$3:$N$24,MATCH(A8,Data!$A$3:$A$24,0))=0,"",INDEX(Data!$N$3:$N$24,MATCH(A8,Data!$A$3:$A$24,0)))</f>
        <v>eliminácia rizika z dôvodu nedodávok resp. výpadkov dodávky tepla pre obyvateľov v zimnou období</v>
      </c>
      <c r="I8" s="180" t="str">
        <f>IF(INDEX(Data!$F$3:$F$24,MATCH(A8,Data!$A$3:$A$24,0))=0,"",INDEX(Data!$F$3:$F$24,MATCH(A8,Data!$A$3:$A$24,0)))</f>
        <v>Rozvody - vytesnenie pary</v>
      </c>
      <c r="J8" s="181">
        <f>IFERROR(IF(LEN(INDEX(Data!$L$3:$L$24,MATCH(A8,Data!$A$3:$A$24,0)))=4,INDEX(Data!$L$3:$L$24,MATCH(A8,Data!$A$3:$A$24,0)),LEFT(INDEX(Data!$L$3:L$24,MATCH(A8,Data!$A$3:$A$24,0)),4)),"")</f>
        <v>2025</v>
      </c>
      <c r="K8" s="181" t="str">
        <f>IF(OR(INDEX(Data!$X$3:$X$24,MATCH('Priorizovaný zásobník'!A8,Data!$A$3:$A$24,0)),INDEX(Data!$AF$3:$AF$24,MATCH('Priorizovaný zásobník'!A8,Data!$A$3:$A$24,0))="áno"),"áno","nie")</f>
        <v>nie</v>
      </c>
      <c r="L8" s="182">
        <f>INDEX(Data!$AS$3:$AS$24,MATCH(A8,Data!$A$3:$A$24,0))</f>
        <v>0.47313098336920245</v>
      </c>
      <c r="M8" s="181" t="str">
        <f>IFERROR(IF(LEN(INDEX(Data!$J$3:$J$24,MATCH(A8,Data!$A$3:$A$24,0)))=4,INDEX(Data!$J$3:$J$24,MATCH(A8,Data!$A$3:$A$24,0)),LEFT(INDEX(Data!$J$3:$J$24,MATCH(A8,Data!$A$3:$A$24,0)),4)),"")</f>
        <v>2022</v>
      </c>
      <c r="N8" s="183">
        <f t="shared" si="0"/>
        <v>1.9999998999999999</v>
      </c>
      <c r="O8" s="184"/>
      <c r="P8" s="185"/>
      <c r="Q8" s="185"/>
    </row>
    <row r="9" spans="1:32" s="118" customFormat="1" ht="36.450000000000003" customHeight="1" thickBot="1" x14ac:dyDescent="0.45">
      <c r="A9" s="186">
        <v>27</v>
      </c>
      <c r="B9" s="175" t="s">
        <v>366</v>
      </c>
      <c r="C9" s="187" t="s">
        <v>135</v>
      </c>
      <c r="D9" s="187" t="s">
        <v>142</v>
      </c>
      <c r="E9" s="187" t="s">
        <v>143</v>
      </c>
      <c r="F9" s="189">
        <v>9400000</v>
      </c>
      <c r="G9" s="190" t="s">
        <v>4</v>
      </c>
      <c r="H9" s="179" t="str">
        <f>IF(INDEX(Data!$N$3:$N$24,MATCH(A9,Data!$A$3:$A$24,0))=0,"",INDEX(Data!$N$3:$N$24,MATCH(A9,Data!$A$3:$A$24,0)))</f>
        <v>eliminácia rizika z dôvodu nedodávok resp. výpadkov dodávky tepla pre obyvateľov v zimnou období</v>
      </c>
      <c r="I9" s="180" t="str">
        <f>IF(INDEX(Data!$F$3:$F$24,MATCH(A9,Data!$A$3:$A$24,0))=0,"",INDEX(Data!$F$3:$F$24,MATCH(A9,Data!$A$3:$A$24,0)))</f>
        <v>Rozvody</v>
      </c>
      <c r="J9" s="181" t="str">
        <f>IFERROR(IF(LEN(INDEX(Data!$L$3:$L$24,MATCH(A9,Data!$A$3:$A$24,0)))=4,INDEX(Data!$L$3:$L$24,MATCH(A9,Data!$A$3:$A$24,0)),LEFT(INDEX(Data!$L$3:L$24,MATCH(A9,Data!$A$3:$A$24,0)),4)),"")</f>
        <v>2030</v>
      </c>
      <c r="K9" s="181" t="str">
        <f>IF(OR(INDEX(Data!$X$3:$X$24,MATCH('Priorizovaný zásobník'!A9,Data!$A$3:$A$24,0)),INDEX(Data!$AF$3:$AF$24,MATCH('Priorizovaný zásobník'!A9,Data!$A$3:$A$24,0))="áno"),"áno","nie")</f>
        <v>nie</v>
      </c>
      <c r="L9" s="182">
        <f>INDEX(Data!$AS$3:$AS$24,MATCH(A9,Data!$A$3:$A$24,0))</f>
        <v>1.0179988072080455</v>
      </c>
      <c r="M9" s="181" t="str">
        <f>IFERROR(IF(LEN(INDEX(Data!$J$3:$J$24,MATCH(A9,Data!$A$3:$A$24,0)))=4,INDEX(Data!$J$3:$J$24,MATCH(A9,Data!$A$3:$A$24,0)),LEFT(INDEX(Data!$J$3:$J$24,MATCH(A9,Data!$A$3:$A$24,0)),4)),"")</f>
        <v>2023</v>
      </c>
      <c r="N9" s="183">
        <f t="shared" si="0"/>
        <v>2</v>
      </c>
      <c r="O9" s="184"/>
      <c r="P9" s="185"/>
      <c r="Q9" s="185"/>
    </row>
    <row r="10" spans="1:32" s="118" customFormat="1" ht="47.25" customHeight="1" x14ac:dyDescent="0.4">
      <c r="A10" s="186">
        <v>15</v>
      </c>
      <c r="B10" s="192" t="s">
        <v>364</v>
      </c>
      <c r="C10" s="187" t="s">
        <v>0</v>
      </c>
      <c r="D10" s="187" t="s">
        <v>1</v>
      </c>
      <c r="E10" s="187" t="s">
        <v>2</v>
      </c>
      <c r="F10" s="189">
        <v>15000000</v>
      </c>
      <c r="G10" s="190" t="s">
        <v>4</v>
      </c>
      <c r="H10" s="179" t="str">
        <f>IF(INDEX(Data!$N$3:$N$24,MATCH(A10,Data!$A$3:$A$24,0))=0,"",INDEX(Data!$N$3:$N$24,MATCH(A10,Data!$A$3:$A$24,0)))</f>
        <v>eliminácia rizika z dôvodu nedodávok resp. výpadkov dodávky tepla pre obyvateľov v zimnou období</v>
      </c>
      <c r="I10" s="180" t="str">
        <f>IF(INDEX(Data!$F$3:$F$24,MATCH(A10,Data!$A$3:$A$24,0))=0,"",INDEX(Data!$F$3:$F$24,MATCH(A10,Data!$A$3:$A$24,0)))</f>
        <v>Rozvody</v>
      </c>
      <c r="J10" s="181" t="str">
        <f>IFERROR(IF(LEN(INDEX(Data!$L$3:$L$24,MATCH(A10,Data!$A$3:$A$24,0)))=4,INDEX(Data!$L$3:$L$24,MATCH(A10,Data!$A$3:$A$24,0)),LEFT(INDEX(Data!$L$3:L$24,MATCH(A10,Data!$A$3:$A$24,0)),4)),"")</f>
        <v>2023</v>
      </c>
      <c r="K10" s="181" t="str">
        <f>IF(OR(INDEX(Data!$X$3:$X$24,MATCH('Priorizovaný zásobník'!A10,Data!$A$3:$A$24,0)),INDEX(Data!$AF$3:$AF$24,MATCH('Priorizovaný zásobník'!A10,Data!$A$3:$A$24,0))="áno"),"áno","nie")</f>
        <v>nie</v>
      </c>
      <c r="L10" s="182">
        <f>INDEX(Data!$AS$3:$AS$24,MATCH(A10,Data!$A$3:$A$24,0))</f>
        <v>0.87817386642854889</v>
      </c>
      <c r="M10" s="181" t="str">
        <f>IFERROR(IF(LEN(INDEX(Data!$J$3:$J$24,MATCH(A10,Data!$A$3:$A$24,0)))=4,INDEX(Data!$J$3:$J$24,MATCH(A10,Data!$A$3:$A$24,0)),LEFT(INDEX(Data!$J$3:$J$24,MATCH(A10,Data!$A$3:$A$24,0)),4)),"")</f>
        <v>2022</v>
      </c>
      <c r="N10" s="183">
        <f t="shared" si="0"/>
        <v>2</v>
      </c>
      <c r="O10" s="184"/>
      <c r="P10" s="185"/>
      <c r="Q10" s="185"/>
    </row>
    <row r="11" spans="1:32" s="118" customFormat="1" ht="36.450000000000003" customHeight="1" x14ac:dyDescent="0.4">
      <c r="A11" s="186">
        <v>4</v>
      </c>
      <c r="B11" s="192" t="s">
        <v>365</v>
      </c>
      <c r="C11" s="188" t="s">
        <v>71</v>
      </c>
      <c r="D11" s="187" t="s">
        <v>81</v>
      </c>
      <c r="E11" s="187" t="s">
        <v>84</v>
      </c>
      <c r="F11" s="189">
        <v>5000000</v>
      </c>
      <c r="G11" s="190" t="s">
        <v>4</v>
      </c>
      <c r="H11" s="179" t="str">
        <f>IF(INDEX(Data!$N$3:$N$24,MATCH(A11,Data!$A$3:$A$24,0))=0,"",INDEX(Data!$N$3:$N$24,MATCH(A11,Data!$A$3:$A$24,0)))</f>
        <v>eliminácia rizika z dôvodu nedodávok resp. výpadkov dodávky tepla pre obyvateľov v zimnou období</v>
      </c>
      <c r="I11" s="180" t="str">
        <f>IF(INDEX(Data!$F$3:$F$24,MATCH(A11,Data!$A$3:$A$24,0))=0,"",INDEX(Data!$F$3:$F$24,MATCH(A11,Data!$A$3:$A$24,0)))</f>
        <v>Rozvody</v>
      </c>
      <c r="J11" s="181" t="str">
        <f>IFERROR(IF(LEN(INDEX(Data!$L$3:$L$24,MATCH(A11,Data!$A$3:$A$24,0)))=4,INDEX(Data!$L$3:$L$24,MATCH(A11,Data!$A$3:$A$24,0)),LEFT(INDEX(Data!$L$3:L$24,MATCH(A11,Data!$A$3:$A$24,0)),4)),"")</f>
        <v>2027</v>
      </c>
      <c r="K11" s="181" t="str">
        <f>IF(OR(INDEX(Data!$X$3:$X$24,MATCH('Priorizovaný zásobník'!A11,Data!$A$3:$A$24,0)),INDEX(Data!$AF$3:$AF$24,MATCH('Priorizovaný zásobník'!A11,Data!$A$3:$A$24,0))="áno"),"áno","nie")</f>
        <v>nie</v>
      </c>
      <c r="L11" s="182">
        <f>INDEX(Data!$AS$3:$AS$24,MATCH(A11,Data!$A$3:$A$24,0))</f>
        <v>0.46376985278598287</v>
      </c>
      <c r="M11" s="181">
        <f>IFERROR(IF(LEN(INDEX(Data!$J$3:$J$24,MATCH(A11,Data!$A$3:$A$24,0)))=4,INDEX(Data!$J$3:$J$24,MATCH(A11,Data!$A$3:$A$24,0)),LEFT(INDEX(Data!$J$3:$J$24,MATCH(A11,Data!$A$3:$A$24,0)),4)),"")</f>
        <v>2024</v>
      </c>
      <c r="N11" s="183">
        <f t="shared" si="0"/>
        <v>2</v>
      </c>
      <c r="O11" s="184"/>
      <c r="P11" s="185"/>
      <c r="Q11" s="185"/>
    </row>
    <row r="12" spans="1:32" s="118" customFormat="1" ht="36.450000000000003" customHeight="1" x14ac:dyDescent="0.4">
      <c r="A12" s="186">
        <v>3</v>
      </c>
      <c r="B12" s="192" t="s">
        <v>365</v>
      </c>
      <c r="C12" s="188" t="s">
        <v>71</v>
      </c>
      <c r="D12" s="188" t="s">
        <v>81</v>
      </c>
      <c r="E12" s="188" t="s">
        <v>82</v>
      </c>
      <c r="F12" s="191">
        <v>7000000</v>
      </c>
      <c r="G12" s="190" t="s">
        <v>4</v>
      </c>
      <c r="H12" s="179" t="str">
        <f>IF(INDEX(Data!$N$3:$N$24,MATCH(A12,Data!$A$3:$A$24,0))=0,"",INDEX(Data!$N$3:$N$24,MATCH(A12,Data!$A$3:$A$24,0)))</f>
        <v>eliminácia rizika z dôvodu nedodávok resp. výpadkov dodávky tepla pre obyvateľov v zimnou období</v>
      </c>
      <c r="I12" s="180" t="str">
        <f>IF(INDEX(Data!$F$3:$F$24,MATCH(A12,Data!$A$3:$A$24,0))=0,"",INDEX(Data!$F$3:$F$24,MATCH(A12,Data!$A$3:$A$24,0)))</f>
        <v>Rozvody</v>
      </c>
      <c r="J12" s="181" t="str">
        <f>IFERROR(IF(LEN(INDEX(Data!$L$3:$L$24,MATCH(A12,Data!$A$3:$A$24,0)))=4,INDEX(Data!$L$3:$L$24,MATCH(A12,Data!$A$3:$A$24,0)),LEFT(INDEX(Data!$L$3:L$24,MATCH(A12,Data!$A$3:$A$24,0)),4)),"")</f>
        <v>2027</v>
      </c>
      <c r="K12" s="181" t="str">
        <f>IF(OR(INDEX(Data!$X$3:$X$24,MATCH('Priorizovaný zásobník'!A12,Data!$A$3:$A$24,0)),INDEX(Data!$AF$3:$AF$24,MATCH('Priorizovaný zásobník'!A12,Data!$A$3:$A$24,0))="áno"),"áno","nie")</f>
        <v>nie</v>
      </c>
      <c r="L12" s="182">
        <f>INDEX(Data!$AS$3:$AS$24,MATCH(A12,Data!$A$3:$A$24,0))</f>
        <v>0.35956541134321707</v>
      </c>
      <c r="M12" s="181" t="str">
        <f>IFERROR(IF(LEN(INDEX(Data!$J$3:$J$24,MATCH(A12,Data!$A$3:$A$24,0)))=4,INDEX(Data!$J$3:$J$24,MATCH(A12,Data!$A$3:$A$24,0)),LEFT(INDEX(Data!$J$3:$J$24,MATCH(A12,Data!$A$3:$A$24,0)),4)),"")</f>
        <v>2024</v>
      </c>
      <c r="N12" s="183">
        <f t="shared" si="0"/>
        <v>2</v>
      </c>
      <c r="O12" s="184"/>
      <c r="P12" s="185"/>
      <c r="Q12" s="185"/>
    </row>
    <row r="13" spans="1:32" s="118" customFormat="1" ht="36.450000000000003" customHeight="1" x14ac:dyDescent="0.4">
      <c r="A13" s="186">
        <v>29</v>
      </c>
      <c r="B13" s="192" t="s">
        <v>357</v>
      </c>
      <c r="C13" s="187" t="s">
        <v>146</v>
      </c>
      <c r="D13" s="187" t="s">
        <v>147</v>
      </c>
      <c r="E13" s="187" t="s">
        <v>158</v>
      </c>
      <c r="F13" s="189">
        <v>8000000</v>
      </c>
      <c r="G13" s="190" t="s">
        <v>4</v>
      </c>
      <c r="H13" s="179" t="str">
        <f>IF(INDEX(Data!$N$3:$N$24,MATCH(A13,Data!$A$3:$A$24,0))=0,"",INDEX(Data!$N$3:$N$24,MATCH(A13,Data!$A$3:$A$24,0)))</f>
        <v>eliminácia rizika z dôvodu nedodávok resp. výpadkov dodávky tepla pre obyvateľov v zimnou období</v>
      </c>
      <c r="I13" s="180" t="str">
        <f>IF(INDEX(Data!$F$3:$F$24,MATCH(A13,Data!$A$3:$A$24,0))=0,"",INDEX(Data!$F$3:$F$24,MATCH(A13,Data!$A$3:$A$24,0)))</f>
        <v>Rozvody</v>
      </c>
      <c r="J13" s="181">
        <f>IFERROR(IF(LEN(INDEX(Data!$L$3:$L$24,MATCH(A13,Data!$A$3:$A$24,0)))=4,INDEX(Data!$L$3:$L$24,MATCH(A13,Data!$A$3:$A$24,0)),LEFT(INDEX(Data!$L$3:L$24,MATCH(A13,Data!$A$3:$A$24,0)),4)),"")</f>
        <v>2025</v>
      </c>
      <c r="K13" s="181" t="str">
        <f>IF(OR(INDEX(Data!$X$3:$X$24,MATCH('Priorizovaný zásobník'!A13,Data!$A$3:$A$24,0)),INDEX(Data!$AF$3:$AF$24,MATCH('Priorizovaný zásobník'!A13,Data!$A$3:$A$24,0))="áno"),"áno","nie")</f>
        <v>nie</v>
      </c>
      <c r="L13" s="182">
        <f>INDEX(Data!$AS$3:$AS$24,MATCH(A13,Data!$A$3:$A$24,0))</f>
        <v>0.27492052147506962</v>
      </c>
      <c r="M13" s="181" t="str">
        <f>IFERROR(IF(LEN(INDEX(Data!$J$3:$J$24,MATCH(A13,Data!$A$3:$A$24,0)))=4,INDEX(Data!$J$3:$J$24,MATCH(A13,Data!$A$3:$A$24,0)),LEFT(INDEX(Data!$J$3:$J$24,MATCH(A13,Data!$A$3:$A$24,0)),4)),"")</f>
        <v>2022</v>
      </c>
      <c r="N13" s="183">
        <f t="shared" si="0"/>
        <v>2</v>
      </c>
      <c r="O13" s="184"/>
      <c r="P13" s="185"/>
      <c r="Q13" s="185"/>
    </row>
    <row r="14" spans="1:32" s="118" customFormat="1" ht="36.450000000000003" customHeight="1" x14ac:dyDescent="0.4">
      <c r="A14" s="186">
        <v>28</v>
      </c>
      <c r="B14" s="192" t="s">
        <v>357</v>
      </c>
      <c r="C14" s="187" t="s">
        <v>146</v>
      </c>
      <c r="D14" s="187" t="s">
        <v>147</v>
      </c>
      <c r="E14" s="187" t="s">
        <v>148</v>
      </c>
      <c r="F14" s="189">
        <v>8500000</v>
      </c>
      <c r="G14" s="190" t="s">
        <v>4</v>
      </c>
      <c r="H14" s="179" t="str">
        <f>IF(INDEX(Data!$N$3:$N$24,MATCH(A14,Data!$A$3:$A$24,0))=0,"",INDEX(Data!$N$3:$N$24,MATCH(A14,Data!$A$3:$A$24,0)))</f>
        <v>eliminácia rizika z dôvodu nedodávok resp. výpadkov dodávky tepla pre obyvateľov v zimnou období</v>
      </c>
      <c r="I14" s="180" t="str">
        <f>IF(INDEX(Data!$F$3:$F$24,MATCH(A14,Data!$A$3:$A$24,0))=0,"",INDEX(Data!$F$3:$F$24,MATCH(A14,Data!$A$3:$A$24,0)))</f>
        <v>Rozvody</v>
      </c>
      <c r="J14" s="181">
        <f>IFERROR(IF(LEN(INDEX(Data!$L$3:$L$24,MATCH(A14,Data!$A$3:$A$24,0)))=4,INDEX(Data!$L$3:$L$24,MATCH(A14,Data!$A$3:$A$24,0)),LEFT(INDEX(Data!$L$3:L$24,MATCH(A14,Data!$A$3:$A$24,0)),4)),"")</f>
        <v>2025</v>
      </c>
      <c r="K14" s="181" t="str">
        <f>IF(OR(INDEX(Data!$X$3:$X$24,MATCH('Priorizovaný zásobník'!A14,Data!$A$3:$A$24,0)),INDEX(Data!$AF$3:$AF$24,MATCH('Priorizovaný zásobník'!A14,Data!$A$3:$A$24,0))="áno"),"áno","nie")</f>
        <v>nie</v>
      </c>
      <c r="L14" s="182">
        <f>INDEX(Data!$AS$3:$AS$24,MATCH(A14,Data!$A$3:$A$24,0))</f>
        <v>0.21408162151742705</v>
      </c>
      <c r="M14" s="181" t="str">
        <f>IFERROR(IF(LEN(INDEX(Data!$J$3:$J$24,MATCH(A14,Data!$A$3:$A$24,0)))=4,INDEX(Data!$J$3:$J$24,MATCH(A14,Data!$A$3:$A$24,0)),LEFT(INDEX(Data!$J$3:$J$24,MATCH(A14,Data!$A$3:$A$24,0)),4)),"")</f>
        <v>2022</v>
      </c>
      <c r="N14" s="183">
        <f t="shared" si="0"/>
        <v>2</v>
      </c>
      <c r="O14" s="184"/>
      <c r="P14" s="185"/>
      <c r="Q14" s="185"/>
    </row>
    <row r="15" spans="1:32" s="118" customFormat="1" ht="36.450000000000003" customHeight="1" x14ac:dyDescent="0.4">
      <c r="A15" s="186">
        <v>20</v>
      </c>
      <c r="B15" s="192" t="s">
        <v>364</v>
      </c>
      <c r="C15" s="187" t="s">
        <v>67</v>
      </c>
      <c r="D15" s="187" t="s">
        <v>1</v>
      </c>
      <c r="E15" s="187" t="s">
        <v>68</v>
      </c>
      <c r="F15" s="189">
        <v>10000000</v>
      </c>
      <c r="G15" s="190" t="s">
        <v>4</v>
      </c>
      <c r="H15" s="179" t="str">
        <f>IF(INDEX(Data!$N$3:$N$24,MATCH(A15,Data!$A$3:$A$24,0))=0,"",INDEX(Data!$N$3:$N$24,MATCH(A15,Data!$A$3:$A$24,0)))</f>
        <v/>
      </c>
      <c r="I15" s="180" t="str">
        <f>IF(INDEX(Data!$F$3:$F$24,MATCH(A15,Data!$A$3:$A$24,0))=0,"",INDEX(Data!$F$3:$F$24,MATCH(A15,Data!$A$3:$A$24,0)))</f>
        <v>Zdroj</v>
      </c>
      <c r="J15" s="181">
        <f>IFERROR(IF(LEN(INDEX(Data!$L$3:$L$24,MATCH(A15,Data!$A$3:$A$24,0)))=4,INDEX(Data!$L$3:$L$24,MATCH(A15,Data!$A$3:$A$24,0)),LEFT(INDEX(Data!$L$3:L$24,MATCH(A15,Data!$A$3:$A$24,0)),4)),"")</f>
        <v>2027</v>
      </c>
      <c r="K15" s="181" t="str">
        <f>IF(OR(INDEX(Data!$X$3:$X$24,MATCH('Priorizovaný zásobník'!A15,Data!$A$3:$A$24,0)),INDEX(Data!$AF$3:$AF$24,MATCH('Priorizovaný zásobník'!A15,Data!$A$3:$A$24,0))="áno"),"áno","nie")</f>
        <v>áno</v>
      </c>
      <c r="L15" s="182">
        <f>INDEX(Data!$AS$3:$AS$24,MATCH(A15,Data!$A$3:$A$24,0))</f>
        <v>6.1990227536298264</v>
      </c>
      <c r="M15" s="181" t="str">
        <f>IFERROR(IF(LEN(INDEX(Data!$J$3:$J$24,MATCH(A15,Data!$A$3:$A$24,0)))=4,INDEX(Data!$J$3:$J$24,MATCH(A15,Data!$A$3:$A$24,0)),LEFT(INDEX(Data!$J$3:$J$24,MATCH(A15,Data!$A$3:$A$24,0)),4)),"")</f>
        <v>2025</v>
      </c>
      <c r="N15" s="183">
        <f t="shared" si="0"/>
        <v>3</v>
      </c>
      <c r="O15" s="184"/>
      <c r="P15" s="185"/>
      <c r="Q15" s="185"/>
    </row>
    <row r="16" spans="1:32" s="118" customFormat="1" ht="36.450000000000003" customHeight="1" x14ac:dyDescent="0.4">
      <c r="A16" s="186">
        <v>30</v>
      </c>
      <c r="B16" s="192" t="s">
        <v>357</v>
      </c>
      <c r="C16" s="187" t="s">
        <v>146</v>
      </c>
      <c r="D16" s="187" t="s">
        <v>147</v>
      </c>
      <c r="E16" s="187" t="s">
        <v>221</v>
      </c>
      <c r="F16" s="189">
        <v>7000000</v>
      </c>
      <c r="G16" s="190" t="s">
        <v>4</v>
      </c>
      <c r="H16" s="179" t="str">
        <f>IF(INDEX(Data!$N$3:$N$24,MATCH(A16,Data!$A$3:$A$24,0))=0,"",INDEX(Data!$N$3:$N$24,MATCH(A16,Data!$A$3:$A$24,0)))</f>
        <v/>
      </c>
      <c r="I16" s="180" t="str">
        <f>IF(INDEX(Data!$F$3:$F$24,MATCH(A16,Data!$A$3:$A$24,0))=0,"",INDEX(Data!$F$3:$F$24,MATCH(A16,Data!$A$3:$A$24,0)))</f>
        <v>Zdroj</v>
      </c>
      <c r="J16" s="181" t="str">
        <f>IFERROR(IF(LEN(INDEX(Data!$L$3:$L$24,MATCH(A16,Data!$A$3:$A$24,0)))=4,INDEX(Data!$L$3:$L$24,MATCH(A16,Data!$A$3:$A$24,0)),LEFT(INDEX(Data!$L$3:L$24,MATCH(A16,Data!$A$3:$A$24,0)),4)),"")</f>
        <v>nová</v>
      </c>
      <c r="K16" s="181" t="str">
        <f>IF(OR(INDEX(Data!$X$3:$X$24,MATCH('Priorizovaný zásobník'!A16,Data!$A$3:$A$24,0)),INDEX(Data!$AF$3:$AF$24,MATCH('Priorizovaný zásobník'!A16,Data!$A$3:$A$24,0))="áno"),"áno","nie")</f>
        <v>áno</v>
      </c>
      <c r="L16" s="182">
        <f>INDEX(Data!$AS$3:$AS$24,MATCH(A16,Data!$A$3:$A$24,0))</f>
        <v>0.10420030586392628</v>
      </c>
      <c r="M16" s="181" t="str">
        <f>IFERROR(IF(LEN(INDEX(Data!$J$3:$J$24,MATCH(A16,Data!$A$3:$A$24,0)))=4,INDEX(Data!$J$3:$J$24,MATCH(A16,Data!$A$3:$A$24,0)),LEFT(INDEX(Data!$J$3:$J$24,MATCH(A16,Data!$A$3:$A$24,0)),4)),"")</f>
        <v>2022</v>
      </c>
      <c r="N16" s="183">
        <f t="shared" si="0"/>
        <v>3</v>
      </c>
      <c r="O16" s="184"/>
      <c r="P16" s="185"/>
      <c r="Q16" s="185"/>
    </row>
    <row r="17" spans="1:17" s="118" customFormat="1" ht="36.450000000000003" customHeight="1" x14ac:dyDescent="0.4">
      <c r="A17" s="186">
        <v>17</v>
      </c>
      <c r="B17" s="192" t="s">
        <v>364</v>
      </c>
      <c r="C17" s="187" t="s">
        <v>0</v>
      </c>
      <c r="D17" s="187" t="s">
        <v>1</v>
      </c>
      <c r="E17" s="187" t="s">
        <v>54</v>
      </c>
      <c r="F17" s="189">
        <v>10000000</v>
      </c>
      <c r="G17" s="190" t="s">
        <v>4</v>
      </c>
      <c r="H17" s="179" t="str">
        <f>IF(INDEX(Data!$N$3:$N$24,MATCH(A17,Data!$A$3:$A$24,0))=0,"",INDEX(Data!$N$3:$N$24,MATCH(A17,Data!$A$3:$A$24,0)))</f>
        <v/>
      </c>
      <c r="I17" s="180" t="str">
        <f>IF(INDEX(Data!$F$3:$F$24,MATCH(A17,Data!$A$3:$A$24,0))=0,"",INDEX(Data!$F$3:$F$24,MATCH(A17,Data!$A$3:$A$24,0)))</f>
        <v>Zdroj</v>
      </c>
      <c r="J17" s="181">
        <f>IFERROR(IF(LEN(INDEX(Data!$L$3:$L$24,MATCH(A17,Data!$A$3:$A$24,0)))=4,INDEX(Data!$L$3:$L$24,MATCH(A17,Data!$A$3:$A$24,0)),LEFT(INDEX(Data!$L$3:L$24,MATCH(A17,Data!$A$3:$A$24,0)),4)),"")</f>
        <v>2024</v>
      </c>
      <c r="K17" s="181" t="str">
        <f>IF(OR(INDEX(Data!$X$3:$X$24,MATCH('Priorizovaný zásobník'!A17,Data!$A$3:$A$24,0)),INDEX(Data!$AF$3:$AF$24,MATCH('Priorizovaný zásobník'!A17,Data!$A$3:$A$24,0))="áno"),"áno","nie")</f>
        <v>nie</v>
      </c>
      <c r="L17" s="182">
        <f>INDEX(Data!$AS$3:$AS$24,MATCH(A17,Data!$A$3:$A$24,0))</f>
        <v>7.2480082634086109</v>
      </c>
      <c r="M17" s="181" t="str">
        <f>IFERROR(IF(LEN(INDEX(Data!$J$3:$J$24,MATCH(A17,Data!$A$3:$A$24,0)))=4,INDEX(Data!$J$3:$J$24,MATCH(A17,Data!$A$3:$A$24,0)),LEFT(INDEX(Data!$J$3:$J$24,MATCH(A17,Data!$A$3:$A$24,0)),4)),"")</f>
        <v>2023</v>
      </c>
      <c r="N17" s="183">
        <f t="shared" si="0"/>
        <v>4</v>
      </c>
      <c r="O17" s="184"/>
      <c r="P17" s="185"/>
      <c r="Q17" s="185"/>
    </row>
    <row r="18" spans="1:17" s="118" customFormat="1" ht="36.450000000000003" customHeight="1" x14ac:dyDescent="0.4">
      <c r="A18" s="186">
        <v>32</v>
      </c>
      <c r="B18" s="192" t="s">
        <v>357</v>
      </c>
      <c r="C18" s="187" t="s">
        <v>146</v>
      </c>
      <c r="D18" s="187" t="s">
        <v>147</v>
      </c>
      <c r="E18" s="187" t="s">
        <v>170</v>
      </c>
      <c r="F18" s="189">
        <v>1500000</v>
      </c>
      <c r="G18" s="190" t="s">
        <v>4</v>
      </c>
      <c r="H18" s="179" t="str">
        <f>IF(INDEX(Data!$N$3:$N$24,MATCH(A18,Data!$A$3:$A$24,0))=0,"",INDEX(Data!$N$3:$N$24,MATCH(A18,Data!$A$3:$A$24,0)))</f>
        <v/>
      </c>
      <c r="I18" s="180" t="str">
        <f>IF(INDEX(Data!$F$3:$F$24,MATCH(A18,Data!$A$3:$A$24,0))=0,"",INDEX(Data!$F$3:$F$24,MATCH(A18,Data!$A$3:$A$24,0)))</f>
        <v>Zdroj</v>
      </c>
      <c r="J18" s="181" t="str">
        <f>IFERROR(IF(LEN(INDEX(Data!$L$3:$L$24,MATCH(A18,Data!$A$3:$A$24,0)))=4,INDEX(Data!$L$3:$L$24,MATCH(A18,Data!$A$3:$A$24,0)),LEFT(INDEX(Data!$L$3:L$24,MATCH(A18,Data!$A$3:$A$24,0)),4)),"")</f>
        <v>nová</v>
      </c>
      <c r="K18" s="181" t="str">
        <f>IF(OR(INDEX(Data!$X$3:$X$24,MATCH('Priorizovaný zásobník'!A18,Data!$A$3:$A$24,0)),INDEX(Data!$AF$3:$AF$24,MATCH('Priorizovaný zásobník'!A18,Data!$A$3:$A$24,0))="áno"),"áno","nie")</f>
        <v>nie</v>
      </c>
      <c r="L18" s="182">
        <f>INDEX(Data!$AS$3:$AS$24,MATCH(A18,Data!$A$3:$A$24,0))</f>
        <v>4.0342095703834477</v>
      </c>
      <c r="M18" s="181" t="str">
        <f>IFERROR(IF(LEN(INDEX(Data!$J$3:$J$24,MATCH(A18,Data!$A$3:$A$24,0)))=4,INDEX(Data!$J$3:$J$24,MATCH(A18,Data!$A$3:$A$24,0)),LEFT(INDEX(Data!$J$3:$J$24,MATCH(A18,Data!$A$3:$A$24,0)),4)),"")</f>
        <v>2022</v>
      </c>
      <c r="N18" s="183">
        <f t="shared" si="0"/>
        <v>4</v>
      </c>
      <c r="O18" s="184"/>
      <c r="P18" s="185"/>
      <c r="Q18" s="185"/>
    </row>
    <row r="19" spans="1:17" s="118" customFormat="1" ht="36.450000000000003" customHeight="1" x14ac:dyDescent="0.4">
      <c r="A19" s="186">
        <v>19</v>
      </c>
      <c r="B19" s="192" t="s">
        <v>364</v>
      </c>
      <c r="C19" s="187" t="s">
        <v>63</v>
      </c>
      <c r="D19" s="187" t="s">
        <v>1</v>
      </c>
      <c r="E19" s="187" t="s">
        <v>64</v>
      </c>
      <c r="F19" s="189">
        <v>7500000</v>
      </c>
      <c r="G19" s="190" t="s">
        <v>4</v>
      </c>
      <c r="H19" s="179" t="str">
        <f>IF(INDEX(Data!$N$3:$N$24,MATCH(A19,Data!$A$3:$A$24,0))=0,"",INDEX(Data!$N$3:$N$24,MATCH(A19,Data!$A$3:$A$24,0)))</f>
        <v/>
      </c>
      <c r="I19" s="180" t="str">
        <f>IF(INDEX(Data!$F$3:$F$24,MATCH(A19,Data!$A$3:$A$24,0))=0,"",INDEX(Data!$F$3:$F$24,MATCH(A19,Data!$A$3:$A$24,0)))</f>
        <v>Zdroj</v>
      </c>
      <c r="J19" s="181" t="str">
        <f>IFERROR(IF(LEN(INDEX(Data!$L$3:$L$24,MATCH(A19,Data!$A$3:$A$24,0)))=4,INDEX(Data!$L$3:$L$24,MATCH(A19,Data!$A$3:$A$24,0)),LEFT(INDEX(Data!$L$3:L$24,MATCH(A19,Data!$A$3:$A$24,0)),4)),"")</f>
        <v>nová</v>
      </c>
      <c r="K19" s="181" t="str">
        <f>IF(OR(INDEX(Data!$X$3:$X$24,MATCH('Priorizovaný zásobník'!A19,Data!$A$3:$A$24,0)),INDEX(Data!$AF$3:$AF$24,MATCH('Priorizovaný zásobník'!A19,Data!$A$3:$A$24,0))="áno"),"áno","nie")</f>
        <v>nie</v>
      </c>
      <c r="L19" s="182">
        <f>INDEX(Data!$AS$3:$AS$24,MATCH(A19,Data!$A$3:$A$24,0))</f>
        <v>3.8995178201723983</v>
      </c>
      <c r="M19" s="181" t="str">
        <f>IFERROR(IF(LEN(INDEX(Data!$J$3:$J$24,MATCH(A19,Data!$A$3:$A$24,0)))=4,INDEX(Data!$J$3:$J$24,MATCH(A19,Data!$A$3:$A$24,0)),LEFT(INDEX(Data!$J$3:$J$24,MATCH(A19,Data!$A$3:$A$24,0)),4)),"")</f>
        <v>2022</v>
      </c>
      <c r="N19" s="183">
        <f t="shared" si="0"/>
        <v>4</v>
      </c>
      <c r="O19" s="184"/>
      <c r="P19" s="185"/>
      <c r="Q19" s="185"/>
    </row>
    <row r="20" spans="1:17" s="118" customFormat="1" ht="36.450000000000003" customHeight="1" x14ac:dyDescent="0.4">
      <c r="A20" s="186">
        <v>38</v>
      </c>
      <c r="B20" s="192" t="s">
        <v>367</v>
      </c>
      <c r="C20" s="187" t="s">
        <v>172</v>
      </c>
      <c r="D20" s="187" t="s">
        <v>173</v>
      </c>
      <c r="E20" s="187" t="s">
        <v>404</v>
      </c>
      <c r="F20" s="189">
        <v>2500000</v>
      </c>
      <c r="G20" s="190" t="s">
        <v>4</v>
      </c>
      <c r="H20" s="179" t="str">
        <f>IF(INDEX(Data!$N$3:$N$24,MATCH(A20,Data!$A$3:$A$24,0))=0,"",INDEX(Data!$N$3:$N$24,MATCH(A20,Data!$A$3:$A$24,0)))</f>
        <v/>
      </c>
      <c r="I20" s="180" t="str">
        <f>IF(INDEX(Data!$F$3:$F$24,MATCH(A20,Data!$A$3:$A$24,0))=0,"",INDEX(Data!$F$3:$F$24,MATCH(A20,Data!$A$3:$A$24,0)))</f>
        <v>Zdroj</v>
      </c>
      <c r="J20" s="181">
        <f>IFERROR(IF(LEN(INDEX(Data!$L$3:$L$24,MATCH(A20,Data!$A$3:$A$24,0)))=4,INDEX(Data!$L$3:$L$24,MATCH(A20,Data!$A$3:$A$24,0)),LEFT(INDEX(Data!$L$3:L$24,MATCH(A20,Data!$A$3:$A$24,0)),4)),"")</f>
        <v>2023</v>
      </c>
      <c r="K20" s="181" t="str">
        <f>IF(OR(INDEX(Data!$X$3:$X$24,MATCH('Priorizovaný zásobník'!A20,Data!$A$3:$A$24,0)),INDEX(Data!$AF$3:$AF$24,MATCH('Priorizovaný zásobník'!A20,Data!$A$3:$A$24,0))="áno"),"áno","nie")</f>
        <v>nie</v>
      </c>
      <c r="L20" s="182">
        <f>INDEX(Data!$AS$3:$AS$24,MATCH(A20,Data!$A$3:$A$24,0))</f>
        <v>1.0449593550375331</v>
      </c>
      <c r="M20" s="181" t="str">
        <f>IFERROR(IF(LEN(INDEX(Data!$J$3:$J$24,MATCH(A20,Data!$A$3:$A$24,0)))=4,INDEX(Data!$J$3:$J$24,MATCH(A20,Data!$A$3:$A$24,0)),LEFT(INDEX(Data!$J$3:$J$24,MATCH(A20,Data!$A$3:$A$24,0)),4)),"")</f>
        <v>2022</v>
      </c>
      <c r="N20" s="183">
        <f t="shared" si="0"/>
        <v>4</v>
      </c>
      <c r="O20" s="184"/>
      <c r="P20" s="185"/>
      <c r="Q20" s="185"/>
    </row>
    <row r="21" spans="1:17" s="118" customFormat="1" ht="36.450000000000003" customHeight="1" x14ac:dyDescent="0.4">
      <c r="A21" s="186">
        <v>9</v>
      </c>
      <c r="B21" s="192" t="s">
        <v>365</v>
      </c>
      <c r="C21" s="187" t="s">
        <v>71</v>
      </c>
      <c r="D21" s="187" t="s">
        <v>102</v>
      </c>
      <c r="E21" s="187" t="s">
        <v>103</v>
      </c>
      <c r="F21" s="189">
        <v>3500000</v>
      </c>
      <c r="G21" s="190" t="s">
        <v>4</v>
      </c>
      <c r="H21" s="179" t="str">
        <f>IF(INDEX(Data!$N$3:$N$24,MATCH(A21,Data!$A$3:$A$24,0))=0,"",INDEX(Data!$N$3:$N$24,MATCH(A21,Data!$A$3:$A$24,0)))</f>
        <v/>
      </c>
      <c r="I21" s="180" t="str">
        <f>IF(INDEX(Data!$F$3:$F$24,MATCH(A21,Data!$A$3:$A$24,0))=0,"",INDEX(Data!$F$3:$F$24,MATCH(A21,Data!$A$3:$A$24,0)))</f>
        <v>Rozvody</v>
      </c>
      <c r="J21" s="181" t="str">
        <f>IFERROR(IF(LEN(INDEX(Data!$L$3:$L$24,MATCH(A21,Data!$A$3:$A$24,0)))=4,INDEX(Data!$L$3:$L$24,MATCH(A21,Data!$A$3:$A$24,0)),LEFT(INDEX(Data!$L$3:L$24,MATCH(A21,Data!$A$3:$A$24,0)),4)),"")</f>
        <v>nová</v>
      </c>
      <c r="K21" s="181" t="str">
        <f>IF(OR(INDEX(Data!$X$3:$X$24,MATCH('Priorizovaný zásobník'!A21,Data!$A$3:$A$24,0)),INDEX(Data!$AF$3:$AF$24,MATCH('Priorizovaný zásobník'!A21,Data!$A$3:$A$24,0))="áno"),"áno","nie")</f>
        <v>nie</v>
      </c>
      <c r="L21" s="182">
        <f>INDEX(Data!$AS$3:$AS$24,MATCH(A21,Data!$A$3:$A$24,0))</f>
        <v>0.54635892660772523</v>
      </c>
      <c r="M21" s="181">
        <f>IFERROR(IF(LEN(INDEX(Data!$J$3:$J$24,MATCH(A21,Data!$A$3:$A$24,0)))=4,INDEX(Data!$J$3:$J$24,MATCH(A21,Data!$A$3:$A$24,0)),LEFT(INDEX(Data!$J$3:$J$24,MATCH(A21,Data!$A$3:$A$24,0)),4)),"")</f>
        <v>2023</v>
      </c>
      <c r="N21" s="183">
        <f t="shared" si="0"/>
        <v>4</v>
      </c>
      <c r="O21" s="184"/>
      <c r="P21" s="185"/>
      <c r="Q21" s="185"/>
    </row>
    <row r="22" spans="1:17" s="118" customFormat="1" ht="36.450000000000003" customHeight="1" x14ac:dyDescent="0.4">
      <c r="A22" s="186">
        <v>14</v>
      </c>
      <c r="B22" s="192" t="s">
        <v>365</v>
      </c>
      <c r="C22" s="187" t="s">
        <v>71</v>
      </c>
      <c r="D22" s="187" t="s">
        <v>81</v>
      </c>
      <c r="E22" s="187" t="s">
        <v>115</v>
      </c>
      <c r="F22" s="189">
        <v>3000000</v>
      </c>
      <c r="G22" s="190" t="s">
        <v>4</v>
      </c>
      <c r="H22" s="179" t="str">
        <f>IF(INDEX(Data!$N$3:$N$24,MATCH(A22,Data!$A$3:$A$24,0))=0,"",INDEX(Data!$N$3:$N$24,MATCH(A22,Data!$A$3:$A$24,0)))</f>
        <v/>
      </c>
      <c r="I22" s="180" t="str">
        <f>IF(INDEX(Data!$F$3:$F$24,MATCH(A22,Data!$A$3:$A$24,0))=0,"",INDEX(Data!$F$3:$F$24,MATCH(A22,Data!$A$3:$A$24,0)))</f>
        <v>Zdroj</v>
      </c>
      <c r="J22" s="181" t="str">
        <f>IFERROR(IF(LEN(INDEX(Data!$L$3:$L$24,MATCH(A22,Data!$A$3:$A$24,0)))=4,INDEX(Data!$L$3:$L$24,MATCH(A22,Data!$A$3:$A$24,0)),LEFT(INDEX(Data!$L$3:L$24,MATCH(A22,Data!$A$3:$A$24,0)),4)),"")</f>
        <v>nová</v>
      </c>
      <c r="K22" s="181" t="str">
        <f>IF(OR(INDEX(Data!$X$3:$X$24,MATCH('Priorizovaný zásobník'!A22,Data!$A$3:$A$24,0)),INDEX(Data!$AF$3:$AF$24,MATCH('Priorizovaný zásobník'!A22,Data!$A$3:$A$24,0))="áno"),"áno","nie")</f>
        <v>nie</v>
      </c>
      <c r="L22" s="182">
        <f>INDEX(Data!$AS$3:$AS$24,MATCH(A22,Data!$A$3:$A$24,0))</f>
        <v>0.31496447442427167</v>
      </c>
      <c r="M22" s="181" t="str">
        <f>IFERROR(IF(LEN(INDEX(Data!$J$3:$J$24,MATCH(A22,Data!$A$3:$A$24,0)))=4,INDEX(Data!$J$3:$J$24,MATCH(A22,Data!$A$3:$A$24,0)),LEFT(INDEX(Data!$J$3:$J$24,MATCH(A22,Data!$A$3:$A$24,0)),4)),"")</f>
        <v>2022</v>
      </c>
      <c r="N22" s="183">
        <f t="shared" si="0"/>
        <v>4</v>
      </c>
      <c r="O22" s="184"/>
      <c r="P22" s="185"/>
      <c r="Q22" s="185"/>
    </row>
    <row r="23" spans="1:17" s="118" customFormat="1" ht="36.450000000000003" customHeight="1" x14ac:dyDescent="0.4">
      <c r="A23" s="186">
        <v>13</v>
      </c>
      <c r="B23" s="192" t="s">
        <v>365</v>
      </c>
      <c r="C23" s="188" t="s">
        <v>71</v>
      </c>
      <c r="D23" s="188" t="s">
        <v>81</v>
      </c>
      <c r="E23" s="188" t="s">
        <v>113</v>
      </c>
      <c r="F23" s="191">
        <v>4000000</v>
      </c>
      <c r="G23" s="190" t="s">
        <v>4</v>
      </c>
      <c r="H23" s="179" t="str">
        <f>IF(INDEX(Data!$N$3:$N$24,MATCH(A23,Data!$A$3:$A$24,0))=0,"",INDEX(Data!$N$3:$N$24,MATCH(A23,Data!$A$3:$A$24,0)))</f>
        <v/>
      </c>
      <c r="I23" s="180" t="str">
        <f>IF(INDEX(Data!$F$3:$F$24,MATCH(A23,Data!$A$3:$A$24,0))=0,"",INDEX(Data!$F$3:$F$24,MATCH(A23,Data!$A$3:$A$24,0)))</f>
        <v>Zdroj</v>
      </c>
      <c r="J23" s="181" t="str">
        <f>IFERROR(IF(LEN(INDEX(Data!$L$3:$L$24,MATCH(A23,Data!$A$3:$A$24,0)))=4,INDEX(Data!$L$3:$L$24,MATCH(A23,Data!$A$3:$A$24,0)),LEFT(INDEX(Data!$L$3:L$24,MATCH(A23,Data!$A$3:$A$24,0)),4)),"")</f>
        <v>nová</v>
      </c>
      <c r="K23" s="181" t="str">
        <f>IF(OR(INDEX(Data!$X$3:$X$24,MATCH('Priorizovaný zásobník'!A23,Data!$A$3:$A$24,0)),INDEX(Data!$AF$3:$AF$24,MATCH('Priorizovaný zásobník'!A23,Data!$A$3:$A$24,0))="áno"),"áno","nie")</f>
        <v>nie</v>
      </c>
      <c r="L23" s="182">
        <f>INDEX(Data!$AS$3:$AS$24,MATCH(A23,Data!$A$3:$A$24,0))</f>
        <v>0.24293393838694216</v>
      </c>
      <c r="M23" s="181" t="str">
        <f>IFERROR(IF(LEN(INDEX(Data!$J$3:$J$24,MATCH(A23,Data!$A$3:$A$24,0)))=4,INDEX(Data!$J$3:$J$24,MATCH(A23,Data!$A$3:$A$24,0)),LEFT(INDEX(Data!$J$3:$J$24,MATCH(A23,Data!$A$3:$A$24,0)),4)),"")</f>
        <v>2022</v>
      </c>
      <c r="N23" s="183">
        <f t="shared" si="0"/>
        <v>4</v>
      </c>
      <c r="O23" s="184"/>
      <c r="P23" s="185"/>
      <c r="Q23" s="185"/>
    </row>
    <row r="24" spans="1:17" s="118" customFormat="1" ht="36.450000000000003" customHeight="1" thickBot="1" x14ac:dyDescent="0.45">
      <c r="A24" s="193">
        <v>18</v>
      </c>
      <c r="B24" s="175" t="s">
        <v>364</v>
      </c>
      <c r="C24" s="194" t="s">
        <v>0</v>
      </c>
      <c r="D24" s="194" t="s">
        <v>1</v>
      </c>
      <c r="E24" s="194" t="s">
        <v>60</v>
      </c>
      <c r="F24" s="195">
        <v>6500000</v>
      </c>
      <c r="G24" s="196" t="s">
        <v>4</v>
      </c>
      <c r="H24" s="179" t="str">
        <f>IF(INDEX(Data!$N$3:$N$24,MATCH(A24,Data!$A$3:$A$24,0))=0,"",INDEX(Data!$N$3:$N$24,MATCH(A24,Data!$A$3:$A$24,0)))</f>
        <v/>
      </c>
      <c r="I24" s="180" t="str">
        <f>IF(INDEX(Data!$F$3:$F$24,MATCH(A24,Data!$A$3:$A$24,0))=0,"",INDEX(Data!$F$3:$F$24,MATCH(A24,Data!$A$3:$A$24,0)))</f>
        <v>Zdroj</v>
      </c>
      <c r="J24" s="181" t="str">
        <f>IFERROR(IF(LEN(INDEX(Data!$L$3:$L$24,MATCH(A24,Data!$A$3:$A$24,0)))=4,INDEX(Data!$L$3:$L$24,MATCH(A24,Data!$A$3:$A$24,0)),LEFT(INDEX(Data!$L$3:L$24,MATCH(A24,Data!$A$3:$A$24,0)),4)),"")</f>
        <v>nová</v>
      </c>
      <c r="K24" s="181" t="str">
        <f>IF(OR(INDEX(Data!$X$3:$X$24,MATCH('Priorizovaný zásobník'!A24,Data!$A$3:$A$24,0)),INDEX(Data!$AF$3:$AF$24,MATCH('Priorizovaný zásobník'!A24,Data!$A$3:$A$24,0))="áno"),"áno","nie")</f>
        <v>nie</v>
      </c>
      <c r="L24" s="182">
        <f>INDEX(Data!$AS$3:$AS$24,MATCH(A24,Data!$A$3:$A$24,0))</f>
        <v>0.22960756294066162</v>
      </c>
      <c r="M24" s="181" t="str">
        <f>IFERROR(IF(LEN(INDEX(Data!$J$3:$J$24,MATCH(A24,Data!$A$3:$A$24,0)))=4,INDEX(Data!$J$3:$J$24,MATCH(A24,Data!$A$3:$A$24,0)),LEFT(INDEX(Data!$J$3:$J$24,MATCH(A24,Data!$A$3:$A$24,0)),4)),"")</f>
        <v>2022</v>
      </c>
      <c r="N24" s="197">
        <f t="shared" si="0"/>
        <v>4</v>
      </c>
      <c r="O24" s="184"/>
      <c r="P24" s="185"/>
      <c r="Q24" s="185"/>
    </row>
    <row r="25" spans="1:17" x14ac:dyDescent="0.4">
      <c r="A25" s="198"/>
      <c r="B25" s="198"/>
      <c r="C25" s="198"/>
      <c r="D25" s="198"/>
      <c r="E25" s="198"/>
      <c r="F25" s="198"/>
      <c r="G25" s="198"/>
      <c r="H25" s="198"/>
      <c r="I25" s="198"/>
    </row>
    <row r="26" spans="1:17" x14ac:dyDescent="0.4">
      <c r="A26" s="198"/>
      <c r="B26" s="198"/>
      <c r="C26" s="198"/>
      <c r="D26" s="198"/>
      <c r="E26" s="198"/>
      <c r="F26" s="198"/>
      <c r="G26" s="198"/>
      <c r="H26" s="198"/>
      <c r="I26" s="198"/>
    </row>
    <row r="27" spans="1:17" x14ac:dyDescent="0.4">
      <c r="A27" s="198"/>
      <c r="B27" s="198"/>
      <c r="C27" s="198"/>
      <c r="D27" s="198"/>
      <c r="E27" s="198"/>
      <c r="F27" s="198"/>
      <c r="G27" s="198"/>
      <c r="H27" s="198"/>
      <c r="I27" s="198"/>
    </row>
    <row r="28" spans="1:17" x14ac:dyDescent="0.4">
      <c r="A28" s="198"/>
      <c r="B28" s="198"/>
      <c r="C28" s="198"/>
      <c r="D28" s="198"/>
      <c r="E28" s="198"/>
      <c r="F28" s="198"/>
      <c r="G28" s="198"/>
      <c r="H28" s="198"/>
      <c r="I28" s="198"/>
    </row>
    <row r="29" spans="1:17" x14ac:dyDescent="0.4">
      <c r="A29" s="198"/>
      <c r="B29" s="198"/>
      <c r="C29" s="198"/>
      <c r="D29" s="198"/>
      <c r="E29" s="198"/>
      <c r="F29" s="198"/>
      <c r="G29" s="198"/>
      <c r="H29" s="198"/>
      <c r="I29" s="198"/>
    </row>
    <row r="30" spans="1:17" x14ac:dyDescent="0.4">
      <c r="A30" s="198"/>
      <c r="B30" s="198"/>
      <c r="C30" s="198"/>
      <c r="D30" s="198"/>
      <c r="E30" s="198"/>
      <c r="F30" s="198"/>
      <c r="G30" s="198"/>
      <c r="H30" s="198"/>
      <c r="I30" s="198"/>
    </row>
    <row r="31" spans="1:17" x14ac:dyDescent="0.4">
      <c r="A31" s="198"/>
      <c r="B31" s="198"/>
      <c r="C31" s="198"/>
      <c r="D31" s="198"/>
      <c r="E31" s="198"/>
      <c r="F31" s="198"/>
      <c r="G31" s="198"/>
      <c r="H31" s="198"/>
      <c r="I31" s="198"/>
    </row>
    <row r="32" spans="1:17" x14ac:dyDescent="0.4">
      <c r="A32" s="198"/>
      <c r="B32" s="198"/>
      <c r="C32" s="198"/>
      <c r="D32" s="198"/>
      <c r="E32" s="198"/>
      <c r="F32" s="198"/>
      <c r="G32" s="198"/>
      <c r="H32" s="198"/>
      <c r="I32" s="198"/>
    </row>
    <row r="33" spans="1:9" x14ac:dyDescent="0.4">
      <c r="A33" s="198"/>
      <c r="B33" s="198"/>
      <c r="C33" s="198"/>
      <c r="D33" s="198"/>
      <c r="E33" s="198"/>
      <c r="F33" s="198"/>
      <c r="G33" s="198"/>
      <c r="H33" s="198"/>
      <c r="I33" s="198"/>
    </row>
    <row r="34" spans="1:9" x14ac:dyDescent="0.4">
      <c r="A34" s="198"/>
      <c r="B34" s="198"/>
      <c r="C34" s="198"/>
      <c r="D34" s="198"/>
      <c r="E34" s="198"/>
      <c r="F34" s="198"/>
      <c r="G34" s="198"/>
      <c r="H34" s="198"/>
      <c r="I34" s="198"/>
    </row>
    <row r="35" spans="1:9" x14ac:dyDescent="0.4">
      <c r="A35" s="198"/>
      <c r="B35" s="198"/>
      <c r="C35" s="198"/>
      <c r="D35" s="198"/>
      <c r="E35" s="198"/>
      <c r="F35" s="198"/>
      <c r="G35" s="198"/>
      <c r="H35" s="198"/>
      <c r="I35" s="198"/>
    </row>
    <row r="36" spans="1:9" x14ac:dyDescent="0.4">
      <c r="A36" s="198"/>
      <c r="B36" s="198"/>
      <c r="C36" s="198"/>
      <c r="D36" s="198"/>
      <c r="E36" s="198"/>
      <c r="F36" s="198"/>
      <c r="G36" s="198"/>
      <c r="H36" s="198"/>
      <c r="I36" s="198"/>
    </row>
    <row r="37" spans="1:9" x14ac:dyDescent="0.4">
      <c r="A37" s="198"/>
      <c r="B37" s="198"/>
      <c r="C37" s="198"/>
      <c r="D37" s="198"/>
      <c r="E37" s="198"/>
      <c r="F37" s="198"/>
      <c r="G37" s="198"/>
      <c r="H37" s="198"/>
      <c r="I37" s="198"/>
    </row>
    <row r="38" spans="1:9" x14ac:dyDescent="0.4">
      <c r="A38" s="198"/>
      <c r="B38" s="198"/>
      <c r="C38" s="198"/>
      <c r="D38" s="198"/>
      <c r="E38" s="198"/>
      <c r="F38" s="198"/>
      <c r="G38" s="198"/>
      <c r="H38" s="198"/>
      <c r="I38" s="198"/>
    </row>
    <row r="39" spans="1:9" x14ac:dyDescent="0.4">
      <c r="A39" s="198"/>
      <c r="B39" s="198"/>
      <c r="C39" s="198"/>
      <c r="D39" s="198"/>
      <c r="E39" s="198"/>
      <c r="F39" s="198"/>
      <c r="G39" s="198"/>
      <c r="H39" s="198"/>
      <c r="I39" s="198"/>
    </row>
    <row r="40" spans="1:9" x14ac:dyDescent="0.4">
      <c r="A40" s="198"/>
      <c r="B40" s="198"/>
      <c r="C40" s="198"/>
      <c r="D40" s="198"/>
      <c r="E40" s="198"/>
      <c r="F40" s="198"/>
      <c r="G40" s="198"/>
      <c r="H40" s="198"/>
      <c r="I40" s="198"/>
    </row>
    <row r="41" spans="1:9" x14ac:dyDescent="0.4">
      <c r="A41" s="198"/>
      <c r="B41" s="198"/>
      <c r="C41" s="198"/>
      <c r="D41" s="198"/>
      <c r="E41" s="198"/>
      <c r="F41" s="198"/>
      <c r="G41" s="198"/>
      <c r="H41" s="198"/>
      <c r="I41" s="198"/>
    </row>
    <row r="42" spans="1:9" x14ac:dyDescent="0.4">
      <c r="A42" s="198"/>
      <c r="B42" s="198"/>
      <c r="C42" s="198"/>
      <c r="D42" s="198"/>
      <c r="E42" s="198"/>
      <c r="F42" s="198"/>
      <c r="G42" s="198"/>
      <c r="H42" s="198"/>
      <c r="I42" s="198"/>
    </row>
    <row r="43" spans="1:9" x14ac:dyDescent="0.4">
      <c r="A43" s="198"/>
      <c r="B43" s="198"/>
      <c r="C43" s="198"/>
      <c r="D43" s="198"/>
      <c r="E43" s="198"/>
      <c r="F43" s="198"/>
      <c r="G43" s="198"/>
      <c r="H43" s="198"/>
      <c r="I43" s="198"/>
    </row>
    <row r="44" spans="1:9" x14ac:dyDescent="0.4">
      <c r="A44" s="198"/>
      <c r="B44" s="198"/>
      <c r="C44" s="198"/>
      <c r="D44" s="198"/>
      <c r="E44" s="198"/>
      <c r="F44" s="198"/>
      <c r="G44" s="198"/>
      <c r="H44" s="198"/>
      <c r="I44" s="198"/>
    </row>
    <row r="45" spans="1:9" x14ac:dyDescent="0.4">
      <c r="A45" s="198"/>
      <c r="B45" s="198"/>
      <c r="C45" s="198"/>
      <c r="D45" s="198"/>
      <c r="E45" s="198"/>
      <c r="F45" s="198"/>
      <c r="G45" s="198"/>
      <c r="H45" s="198"/>
      <c r="I45" s="198"/>
    </row>
    <row r="46" spans="1:9" x14ac:dyDescent="0.4">
      <c r="A46" s="198"/>
      <c r="B46" s="198"/>
      <c r="C46" s="198"/>
      <c r="D46" s="198"/>
      <c r="E46" s="198"/>
      <c r="F46" s="198"/>
      <c r="G46" s="198"/>
      <c r="H46" s="198"/>
      <c r="I46" s="198"/>
    </row>
    <row r="47" spans="1:9" x14ac:dyDescent="0.4">
      <c r="A47" s="198"/>
      <c r="B47" s="198"/>
      <c r="C47" s="198"/>
      <c r="D47" s="198"/>
      <c r="E47" s="198"/>
      <c r="F47" s="198"/>
      <c r="G47" s="198"/>
      <c r="H47" s="198"/>
      <c r="I47" s="198"/>
    </row>
    <row r="48" spans="1:9" x14ac:dyDescent="0.4">
      <c r="A48" s="198"/>
      <c r="B48" s="198"/>
      <c r="C48" s="198"/>
      <c r="D48" s="198"/>
      <c r="E48" s="198"/>
      <c r="F48" s="198"/>
      <c r="G48" s="198"/>
      <c r="H48" s="198"/>
      <c r="I48" s="198"/>
    </row>
    <row r="49" spans="1:9" x14ac:dyDescent="0.4">
      <c r="A49" s="198"/>
      <c r="B49" s="198"/>
      <c r="C49" s="198"/>
      <c r="D49" s="198"/>
      <c r="E49" s="198"/>
      <c r="F49" s="198"/>
      <c r="G49" s="198"/>
      <c r="H49" s="198"/>
      <c r="I49" s="198"/>
    </row>
    <row r="50" spans="1:9" x14ac:dyDescent="0.4">
      <c r="A50" s="198"/>
      <c r="B50" s="198"/>
      <c r="C50" s="198"/>
      <c r="D50" s="198"/>
      <c r="E50" s="198"/>
      <c r="F50" s="198"/>
      <c r="G50" s="198"/>
      <c r="H50" s="198"/>
      <c r="I50" s="198"/>
    </row>
    <row r="51" spans="1:9" x14ac:dyDescent="0.4">
      <c r="A51" s="198"/>
      <c r="B51" s="198"/>
      <c r="C51" s="198"/>
      <c r="D51" s="198"/>
      <c r="E51" s="198"/>
      <c r="F51" s="198"/>
      <c r="G51" s="198"/>
      <c r="H51" s="198"/>
      <c r="I51" s="198"/>
    </row>
    <row r="52" spans="1:9" x14ac:dyDescent="0.4">
      <c r="A52" s="198"/>
      <c r="B52" s="198"/>
      <c r="C52" s="198"/>
      <c r="D52" s="198"/>
      <c r="E52" s="198"/>
      <c r="F52" s="198"/>
      <c r="G52" s="198"/>
      <c r="H52" s="198"/>
      <c r="I52" s="198"/>
    </row>
    <row r="53" spans="1:9" x14ac:dyDescent="0.4">
      <c r="A53" s="198"/>
      <c r="B53" s="198"/>
      <c r="C53" s="198"/>
      <c r="D53" s="198"/>
      <c r="E53" s="198"/>
      <c r="F53" s="198"/>
      <c r="G53" s="198"/>
      <c r="H53" s="198"/>
      <c r="I53" s="198"/>
    </row>
    <row r="54" spans="1:9" x14ac:dyDescent="0.4">
      <c r="A54" s="198"/>
      <c r="B54" s="198"/>
      <c r="C54" s="198"/>
      <c r="D54" s="198"/>
      <c r="E54" s="198"/>
      <c r="F54" s="198"/>
      <c r="G54" s="198"/>
      <c r="H54" s="198"/>
      <c r="I54" s="198"/>
    </row>
    <row r="55" spans="1:9" x14ac:dyDescent="0.4">
      <c r="A55" s="198"/>
      <c r="B55" s="198"/>
      <c r="C55" s="198"/>
      <c r="D55" s="198"/>
      <c r="E55" s="198"/>
      <c r="F55" s="198"/>
      <c r="G55" s="198"/>
      <c r="H55" s="198"/>
      <c r="I55" s="198"/>
    </row>
    <row r="56" spans="1:9" x14ac:dyDescent="0.4">
      <c r="A56" s="198"/>
      <c r="B56" s="198"/>
      <c r="C56" s="198"/>
      <c r="D56" s="198"/>
      <c r="E56" s="198"/>
      <c r="F56" s="198"/>
      <c r="G56" s="198"/>
      <c r="H56" s="198"/>
      <c r="I56" s="198"/>
    </row>
    <row r="57" spans="1:9" x14ac:dyDescent="0.4">
      <c r="A57" s="198"/>
      <c r="B57" s="198"/>
      <c r="C57" s="198"/>
      <c r="D57" s="198"/>
      <c r="E57" s="198"/>
      <c r="F57" s="198"/>
      <c r="G57" s="198"/>
      <c r="H57" s="198"/>
      <c r="I57" s="198"/>
    </row>
    <row r="58" spans="1:9" x14ac:dyDescent="0.4">
      <c r="A58" s="198"/>
      <c r="B58" s="198"/>
      <c r="C58" s="198"/>
      <c r="D58" s="198"/>
      <c r="E58" s="198"/>
      <c r="F58" s="198"/>
      <c r="G58" s="198"/>
      <c r="H58" s="198"/>
      <c r="I58" s="198"/>
    </row>
    <row r="59" spans="1:9" x14ac:dyDescent="0.4">
      <c r="A59" s="198"/>
      <c r="B59" s="198"/>
      <c r="C59" s="198"/>
      <c r="D59" s="198"/>
      <c r="E59" s="198"/>
      <c r="F59" s="198"/>
      <c r="G59" s="198"/>
      <c r="H59" s="198"/>
      <c r="I59" s="198"/>
    </row>
    <row r="60" spans="1:9" x14ac:dyDescent="0.4">
      <c r="A60" s="198"/>
      <c r="B60" s="198"/>
      <c r="C60" s="198"/>
      <c r="D60" s="198"/>
      <c r="E60" s="198"/>
      <c r="F60" s="198"/>
      <c r="G60" s="198"/>
      <c r="H60" s="198"/>
      <c r="I60" s="198"/>
    </row>
    <row r="61" spans="1:9" x14ac:dyDescent="0.4">
      <c r="A61" s="198"/>
      <c r="B61" s="198"/>
      <c r="C61" s="198"/>
      <c r="D61" s="198"/>
      <c r="E61" s="198"/>
      <c r="F61" s="198"/>
      <c r="G61" s="198"/>
      <c r="H61" s="198"/>
      <c r="I61" s="198"/>
    </row>
    <row r="62" spans="1:9" x14ac:dyDescent="0.4">
      <c r="A62" s="198"/>
      <c r="B62" s="198"/>
      <c r="C62" s="198"/>
      <c r="D62" s="198"/>
      <c r="E62" s="198"/>
      <c r="F62" s="198"/>
      <c r="G62" s="198"/>
      <c r="H62" s="198"/>
      <c r="I62" s="198"/>
    </row>
    <row r="63" spans="1:9" x14ac:dyDescent="0.4">
      <c r="A63" s="198"/>
      <c r="B63" s="198"/>
      <c r="C63" s="198"/>
      <c r="D63" s="198"/>
      <c r="E63" s="198"/>
      <c r="F63" s="198"/>
      <c r="G63" s="198"/>
      <c r="H63" s="198"/>
      <c r="I63" s="198"/>
    </row>
    <row r="64" spans="1:9" x14ac:dyDescent="0.4">
      <c r="A64" s="198"/>
      <c r="B64" s="198"/>
      <c r="C64" s="198"/>
      <c r="D64" s="198"/>
      <c r="E64" s="198"/>
      <c r="F64" s="198"/>
      <c r="G64" s="198"/>
      <c r="H64" s="198"/>
      <c r="I64" s="198"/>
    </row>
    <row r="65" spans="1:9" x14ac:dyDescent="0.4">
      <c r="A65" s="198"/>
      <c r="B65" s="198"/>
      <c r="C65" s="198"/>
      <c r="D65" s="198"/>
      <c r="E65" s="198"/>
      <c r="F65" s="198"/>
      <c r="G65" s="198"/>
      <c r="H65" s="198"/>
      <c r="I65" s="198"/>
    </row>
    <row r="66" spans="1:9" x14ac:dyDescent="0.4">
      <c r="A66" s="198"/>
      <c r="B66" s="198"/>
      <c r="C66" s="198"/>
      <c r="D66" s="198"/>
      <c r="E66" s="198"/>
      <c r="F66" s="198"/>
      <c r="G66" s="198"/>
      <c r="H66" s="198"/>
      <c r="I66" s="198"/>
    </row>
    <row r="67" spans="1:9" x14ac:dyDescent="0.4">
      <c r="A67" s="198"/>
      <c r="B67" s="198"/>
      <c r="C67" s="198"/>
      <c r="D67" s="198"/>
      <c r="E67" s="198"/>
      <c r="F67" s="198"/>
      <c r="G67" s="198"/>
      <c r="H67" s="198"/>
      <c r="I67" s="198"/>
    </row>
    <row r="68" spans="1:9" x14ac:dyDescent="0.4">
      <c r="A68" s="198"/>
      <c r="B68" s="198"/>
      <c r="C68" s="198"/>
      <c r="D68" s="198"/>
      <c r="E68" s="198"/>
      <c r="F68" s="198"/>
      <c r="G68" s="198"/>
      <c r="H68" s="198"/>
      <c r="I68" s="198"/>
    </row>
    <row r="69" spans="1:9" x14ac:dyDescent="0.4">
      <c r="A69" s="198"/>
      <c r="B69" s="198"/>
      <c r="C69" s="198"/>
      <c r="D69" s="198"/>
      <c r="E69" s="198"/>
      <c r="F69" s="198"/>
      <c r="G69" s="198"/>
      <c r="H69" s="198"/>
      <c r="I69" s="198"/>
    </row>
    <row r="70" spans="1:9" x14ac:dyDescent="0.4">
      <c r="A70" s="198"/>
      <c r="B70" s="198"/>
      <c r="C70" s="198"/>
      <c r="D70" s="198"/>
      <c r="E70" s="198"/>
      <c r="F70" s="198"/>
      <c r="G70" s="198"/>
      <c r="H70" s="198"/>
      <c r="I70" s="198"/>
    </row>
    <row r="71" spans="1:9" x14ac:dyDescent="0.4">
      <c r="A71" s="198"/>
      <c r="B71" s="198"/>
      <c r="C71" s="198"/>
      <c r="D71" s="198"/>
      <c r="E71" s="198"/>
      <c r="F71" s="198"/>
      <c r="G71" s="198"/>
      <c r="H71" s="198"/>
      <c r="I71" s="198"/>
    </row>
    <row r="72" spans="1:9" x14ac:dyDescent="0.4">
      <c r="A72" s="198"/>
      <c r="B72" s="198"/>
      <c r="C72" s="198"/>
      <c r="D72" s="198"/>
      <c r="E72" s="198"/>
      <c r="F72" s="198"/>
      <c r="G72" s="198"/>
      <c r="H72" s="198"/>
      <c r="I72" s="198"/>
    </row>
    <row r="73" spans="1:9" x14ac:dyDescent="0.4">
      <c r="A73" s="198"/>
      <c r="B73" s="198"/>
      <c r="C73" s="198"/>
      <c r="D73" s="198"/>
      <c r="E73" s="198"/>
      <c r="F73" s="198"/>
      <c r="G73" s="198"/>
      <c r="H73" s="198"/>
      <c r="I73" s="198"/>
    </row>
    <row r="74" spans="1:9" x14ac:dyDescent="0.4">
      <c r="A74" s="198"/>
      <c r="B74" s="198"/>
      <c r="C74" s="198"/>
      <c r="D74" s="198"/>
      <c r="E74" s="198"/>
      <c r="F74" s="198"/>
      <c r="G74" s="198"/>
      <c r="H74" s="198"/>
      <c r="I74" s="198"/>
    </row>
    <row r="75" spans="1:9" x14ac:dyDescent="0.4">
      <c r="A75" s="198"/>
      <c r="B75" s="198"/>
      <c r="C75" s="198"/>
      <c r="D75" s="198"/>
      <c r="E75" s="198"/>
      <c r="F75" s="198"/>
      <c r="G75" s="198"/>
      <c r="H75" s="198"/>
      <c r="I75" s="198"/>
    </row>
    <row r="76" spans="1:9" x14ac:dyDescent="0.4">
      <c r="A76" s="198"/>
      <c r="B76" s="198"/>
      <c r="C76" s="198"/>
      <c r="D76" s="198"/>
      <c r="E76" s="198"/>
      <c r="F76" s="198"/>
      <c r="G76" s="198"/>
      <c r="H76" s="198"/>
      <c r="I76" s="198"/>
    </row>
    <row r="77" spans="1:9" x14ac:dyDescent="0.4">
      <c r="A77" s="198"/>
      <c r="B77" s="198"/>
      <c r="C77" s="198"/>
      <c r="D77" s="198"/>
      <c r="E77" s="198"/>
      <c r="F77" s="198"/>
      <c r="G77" s="198"/>
      <c r="H77" s="198"/>
      <c r="I77" s="198"/>
    </row>
    <row r="78" spans="1:9" x14ac:dyDescent="0.4">
      <c r="A78" s="198"/>
      <c r="B78" s="198"/>
      <c r="C78" s="198"/>
      <c r="D78" s="198"/>
      <c r="E78" s="198"/>
      <c r="F78" s="198"/>
      <c r="G78" s="198"/>
      <c r="H78" s="198"/>
      <c r="I78" s="198"/>
    </row>
    <row r="79" spans="1:9" x14ac:dyDescent="0.4">
      <c r="A79" s="198"/>
      <c r="B79" s="198"/>
      <c r="C79" s="198"/>
      <c r="D79" s="198"/>
      <c r="E79" s="198"/>
      <c r="F79" s="198"/>
      <c r="G79" s="198"/>
      <c r="H79" s="198"/>
      <c r="I79" s="198"/>
    </row>
    <row r="80" spans="1:9" x14ac:dyDescent="0.4">
      <c r="A80" s="198"/>
      <c r="B80" s="198"/>
      <c r="C80" s="198"/>
      <c r="D80" s="198"/>
      <c r="E80" s="198"/>
      <c r="F80" s="198"/>
      <c r="G80" s="198"/>
      <c r="H80" s="198"/>
      <c r="I80" s="198"/>
    </row>
    <row r="81" spans="1:9" x14ac:dyDescent="0.4">
      <c r="A81" s="198"/>
      <c r="B81" s="198"/>
      <c r="C81" s="198"/>
      <c r="D81" s="198"/>
      <c r="E81" s="198"/>
      <c r="F81" s="198"/>
      <c r="G81" s="198"/>
      <c r="H81" s="198"/>
      <c r="I81" s="198"/>
    </row>
    <row r="82" spans="1:9" x14ac:dyDescent="0.4">
      <c r="A82" s="198"/>
      <c r="B82" s="198"/>
      <c r="C82" s="198"/>
      <c r="D82" s="198"/>
      <c r="E82" s="198"/>
      <c r="F82" s="198"/>
      <c r="G82" s="198"/>
      <c r="H82" s="198"/>
      <c r="I82" s="198"/>
    </row>
    <row r="83" spans="1:9" x14ac:dyDescent="0.4">
      <c r="A83" s="198"/>
      <c r="B83" s="198"/>
      <c r="C83" s="198"/>
      <c r="D83" s="198"/>
      <c r="E83" s="198"/>
      <c r="F83" s="198"/>
      <c r="G83" s="198"/>
      <c r="H83" s="198"/>
      <c r="I83" s="198"/>
    </row>
    <row r="84" spans="1:9" x14ac:dyDescent="0.4">
      <c r="A84" s="198"/>
      <c r="B84" s="198"/>
      <c r="C84" s="198"/>
      <c r="D84" s="198"/>
      <c r="E84" s="198"/>
      <c r="F84" s="198"/>
      <c r="G84" s="198"/>
      <c r="H84" s="198"/>
      <c r="I84" s="198"/>
    </row>
    <row r="85" spans="1:9" x14ac:dyDescent="0.4">
      <c r="A85" s="198"/>
      <c r="B85" s="198"/>
      <c r="C85" s="198"/>
      <c r="D85" s="198"/>
      <c r="E85" s="198"/>
      <c r="F85" s="198"/>
      <c r="G85" s="198"/>
      <c r="H85" s="198"/>
      <c r="I85" s="198"/>
    </row>
    <row r="86" spans="1:9" x14ac:dyDescent="0.4">
      <c r="A86" s="198"/>
      <c r="B86" s="198"/>
      <c r="C86" s="198"/>
      <c r="D86" s="198"/>
      <c r="E86" s="198"/>
      <c r="F86" s="198"/>
      <c r="G86" s="198"/>
      <c r="H86" s="198"/>
      <c r="I86" s="198"/>
    </row>
    <row r="87" spans="1:9" x14ac:dyDescent="0.4">
      <c r="A87" s="198"/>
      <c r="B87" s="198"/>
      <c r="C87" s="198"/>
      <c r="D87" s="198"/>
      <c r="E87" s="198"/>
      <c r="F87" s="198"/>
      <c r="G87" s="198"/>
      <c r="H87" s="198"/>
      <c r="I87" s="198"/>
    </row>
    <row r="88" spans="1:9" x14ac:dyDescent="0.4">
      <c r="A88" s="198"/>
      <c r="B88" s="198"/>
      <c r="C88" s="198"/>
      <c r="D88" s="198"/>
      <c r="E88" s="198"/>
      <c r="F88" s="198"/>
      <c r="G88" s="198"/>
      <c r="H88" s="198"/>
      <c r="I88" s="198"/>
    </row>
    <row r="89" spans="1:9" x14ac:dyDescent="0.4">
      <c r="A89" s="198"/>
      <c r="B89" s="198"/>
      <c r="C89" s="198"/>
      <c r="D89" s="198"/>
      <c r="E89" s="198"/>
      <c r="F89" s="198"/>
      <c r="G89" s="198"/>
      <c r="H89" s="198"/>
      <c r="I89" s="198"/>
    </row>
    <row r="90" spans="1:9" x14ac:dyDescent="0.4">
      <c r="A90" s="198"/>
      <c r="B90" s="198"/>
      <c r="C90" s="198"/>
      <c r="D90" s="198"/>
      <c r="E90" s="198"/>
      <c r="F90" s="198"/>
      <c r="G90" s="198"/>
      <c r="H90" s="198"/>
      <c r="I90" s="198"/>
    </row>
    <row r="91" spans="1:9" x14ac:dyDescent="0.4">
      <c r="A91" s="198"/>
      <c r="B91" s="198"/>
      <c r="C91" s="198"/>
      <c r="D91" s="198"/>
      <c r="E91" s="198"/>
      <c r="F91" s="198"/>
      <c r="G91" s="198"/>
      <c r="H91" s="198"/>
      <c r="I91" s="198"/>
    </row>
    <row r="92" spans="1:9" x14ac:dyDescent="0.4">
      <c r="A92" s="198"/>
      <c r="B92" s="198"/>
      <c r="C92" s="198"/>
      <c r="D92" s="198"/>
      <c r="E92" s="198"/>
      <c r="F92" s="198"/>
      <c r="G92" s="198"/>
      <c r="H92" s="198"/>
      <c r="I92" s="198"/>
    </row>
    <row r="93" spans="1:9" x14ac:dyDescent="0.4">
      <c r="A93" s="198"/>
      <c r="B93" s="198"/>
      <c r="C93" s="198"/>
      <c r="D93" s="198"/>
      <c r="E93" s="198"/>
      <c r="F93" s="198"/>
      <c r="G93" s="198"/>
      <c r="H93" s="198"/>
      <c r="I93" s="198"/>
    </row>
    <row r="94" spans="1:9" x14ac:dyDescent="0.4">
      <c r="A94" s="198"/>
      <c r="B94" s="198"/>
      <c r="C94" s="198"/>
      <c r="D94" s="198"/>
      <c r="E94" s="198"/>
      <c r="F94" s="198"/>
      <c r="G94" s="198"/>
      <c r="H94" s="198"/>
      <c r="I94" s="198"/>
    </row>
    <row r="95" spans="1:9" x14ac:dyDescent="0.4">
      <c r="A95" s="198"/>
      <c r="B95" s="198"/>
      <c r="C95" s="198"/>
      <c r="D95" s="198"/>
      <c r="E95" s="198"/>
      <c r="F95" s="198"/>
      <c r="G95" s="198"/>
      <c r="H95" s="198"/>
      <c r="I95" s="198"/>
    </row>
    <row r="96" spans="1:9" x14ac:dyDescent="0.4">
      <c r="A96" s="198"/>
      <c r="B96" s="198"/>
      <c r="C96" s="198"/>
      <c r="D96" s="198"/>
      <c r="E96" s="198"/>
      <c r="F96" s="198"/>
      <c r="G96" s="198"/>
      <c r="H96" s="198"/>
      <c r="I96" s="198"/>
    </row>
    <row r="97" spans="1:9" x14ac:dyDescent="0.4">
      <c r="A97" s="198"/>
      <c r="B97" s="198"/>
      <c r="C97" s="198"/>
      <c r="D97" s="198"/>
      <c r="E97" s="198"/>
      <c r="F97" s="198"/>
      <c r="G97" s="198"/>
      <c r="H97" s="198"/>
      <c r="I97" s="198"/>
    </row>
    <row r="98" spans="1:9" x14ac:dyDescent="0.4">
      <c r="A98" s="198"/>
      <c r="B98" s="198"/>
      <c r="C98" s="198"/>
      <c r="D98" s="198"/>
      <c r="E98" s="198"/>
      <c r="F98" s="198"/>
      <c r="G98" s="198"/>
      <c r="H98" s="198"/>
      <c r="I98" s="198"/>
    </row>
    <row r="99" spans="1:9" x14ac:dyDescent="0.4">
      <c r="A99" s="198"/>
      <c r="B99" s="198"/>
      <c r="C99" s="198"/>
      <c r="D99" s="198"/>
      <c r="E99" s="198"/>
      <c r="F99" s="198"/>
      <c r="G99" s="198"/>
      <c r="H99" s="198"/>
      <c r="I99" s="198"/>
    </row>
    <row r="100" spans="1:9" x14ac:dyDescent="0.4">
      <c r="A100" s="198"/>
      <c r="B100" s="198"/>
      <c r="C100" s="198"/>
      <c r="D100" s="198"/>
      <c r="E100" s="198"/>
      <c r="F100" s="198"/>
      <c r="G100" s="198"/>
      <c r="H100" s="198"/>
      <c r="I100" s="198"/>
    </row>
    <row r="101" spans="1:9" x14ac:dyDescent="0.4">
      <c r="A101" s="198"/>
      <c r="B101" s="198"/>
      <c r="C101" s="198"/>
      <c r="D101" s="198"/>
      <c r="E101" s="198"/>
      <c r="F101" s="198"/>
      <c r="G101" s="198"/>
      <c r="H101" s="198"/>
      <c r="I101" s="198"/>
    </row>
    <row r="102" spans="1:9" x14ac:dyDescent="0.4">
      <c r="A102" s="198"/>
      <c r="B102" s="198"/>
      <c r="C102" s="198"/>
      <c r="D102" s="198"/>
      <c r="E102" s="198"/>
      <c r="F102" s="198"/>
      <c r="G102" s="198"/>
      <c r="H102" s="198"/>
      <c r="I102" s="198"/>
    </row>
    <row r="103" spans="1:9" x14ac:dyDescent="0.4">
      <c r="A103" s="198"/>
      <c r="B103" s="198"/>
      <c r="C103" s="198"/>
      <c r="D103" s="198"/>
      <c r="E103" s="198"/>
      <c r="F103" s="198"/>
      <c r="G103" s="198"/>
      <c r="H103" s="198"/>
      <c r="I103" s="198"/>
    </row>
    <row r="104" spans="1:9" x14ac:dyDescent="0.4">
      <c r="A104" s="198"/>
      <c r="B104" s="198"/>
      <c r="C104" s="198"/>
      <c r="D104" s="198"/>
      <c r="E104" s="198"/>
      <c r="F104" s="198"/>
      <c r="G104" s="198"/>
      <c r="H104" s="198"/>
      <c r="I104" s="198"/>
    </row>
    <row r="105" spans="1:9" x14ac:dyDescent="0.4">
      <c r="A105" s="198"/>
      <c r="B105" s="198"/>
      <c r="C105" s="198"/>
      <c r="D105" s="198"/>
      <c r="E105" s="198"/>
      <c r="F105" s="198"/>
      <c r="G105" s="198"/>
      <c r="H105" s="198"/>
      <c r="I105" s="198"/>
    </row>
    <row r="106" spans="1:9" x14ac:dyDescent="0.4">
      <c r="A106" s="198"/>
      <c r="B106" s="198"/>
      <c r="C106" s="198"/>
      <c r="D106" s="198"/>
      <c r="E106" s="198"/>
      <c r="F106" s="198"/>
      <c r="G106" s="198"/>
      <c r="H106" s="198"/>
      <c r="I106" s="198"/>
    </row>
    <row r="107" spans="1:9" x14ac:dyDescent="0.4">
      <c r="A107" s="198"/>
      <c r="B107" s="198"/>
      <c r="C107" s="198"/>
      <c r="D107" s="198"/>
      <c r="E107" s="198"/>
      <c r="F107" s="198"/>
      <c r="G107" s="198"/>
      <c r="H107" s="198"/>
      <c r="I107" s="198"/>
    </row>
    <row r="108" spans="1:9" x14ac:dyDescent="0.4">
      <c r="A108" s="198"/>
      <c r="B108" s="198"/>
      <c r="C108" s="198"/>
      <c r="D108" s="198"/>
      <c r="E108" s="198"/>
      <c r="F108" s="198"/>
      <c r="G108" s="198"/>
      <c r="H108" s="198"/>
      <c r="I108" s="198"/>
    </row>
    <row r="109" spans="1:9" x14ac:dyDescent="0.4">
      <c r="A109" s="199"/>
      <c r="B109" s="199"/>
      <c r="C109" s="199"/>
      <c r="D109" s="199"/>
      <c r="E109" s="199"/>
      <c r="F109" s="199"/>
      <c r="G109" s="199"/>
      <c r="H109" s="199"/>
      <c r="I109" s="199"/>
    </row>
    <row r="110" spans="1:9" x14ac:dyDescent="0.4">
      <c r="A110" s="199"/>
      <c r="B110" s="199"/>
      <c r="C110" s="199"/>
      <c r="D110" s="199"/>
      <c r="E110" s="199"/>
      <c r="F110" s="199"/>
      <c r="G110" s="199"/>
      <c r="H110" s="199"/>
      <c r="I110" s="199"/>
    </row>
    <row r="111" spans="1:9" x14ac:dyDescent="0.4">
      <c r="A111" s="199"/>
      <c r="B111" s="199"/>
      <c r="C111" s="199"/>
      <c r="D111" s="199"/>
      <c r="E111" s="199"/>
      <c r="F111" s="199"/>
      <c r="G111" s="199"/>
      <c r="H111" s="199"/>
      <c r="I111" s="199"/>
    </row>
    <row r="112" spans="1:9" x14ac:dyDescent="0.4">
      <c r="A112" s="199"/>
      <c r="B112" s="199"/>
      <c r="C112" s="199"/>
      <c r="D112" s="199"/>
      <c r="E112" s="199"/>
      <c r="F112" s="199"/>
      <c r="G112" s="199"/>
      <c r="H112" s="199"/>
      <c r="I112" s="199"/>
    </row>
    <row r="113" spans="1:9" x14ac:dyDescent="0.4">
      <c r="A113" s="199"/>
      <c r="B113" s="199"/>
      <c r="C113" s="199"/>
      <c r="D113" s="199"/>
      <c r="E113" s="199"/>
      <c r="F113" s="199"/>
      <c r="G113" s="199"/>
      <c r="H113" s="199"/>
      <c r="I113" s="199"/>
    </row>
    <row r="114" spans="1:9" x14ac:dyDescent="0.4">
      <c r="A114" s="199"/>
      <c r="B114" s="199"/>
      <c r="C114" s="199"/>
      <c r="D114" s="199"/>
      <c r="E114" s="199"/>
      <c r="F114" s="199"/>
      <c r="G114" s="199"/>
      <c r="H114" s="199"/>
      <c r="I114" s="199"/>
    </row>
    <row r="115" spans="1:9" x14ac:dyDescent="0.4">
      <c r="A115" s="199"/>
      <c r="B115" s="199"/>
      <c r="C115" s="199"/>
      <c r="D115" s="199"/>
      <c r="E115" s="199"/>
      <c r="F115" s="199"/>
      <c r="G115" s="199"/>
      <c r="H115" s="199"/>
      <c r="I115" s="199"/>
    </row>
    <row r="116" spans="1:9" x14ac:dyDescent="0.4">
      <c r="A116" s="199"/>
      <c r="B116" s="199"/>
      <c r="C116" s="199"/>
      <c r="D116" s="199"/>
      <c r="E116" s="199"/>
      <c r="F116" s="199"/>
      <c r="G116" s="199"/>
      <c r="H116" s="199"/>
      <c r="I116" s="199"/>
    </row>
    <row r="117" spans="1:9" x14ac:dyDescent="0.4">
      <c r="A117" s="199"/>
      <c r="B117" s="199"/>
      <c r="C117" s="199"/>
      <c r="D117" s="199"/>
      <c r="E117" s="199"/>
      <c r="F117" s="199"/>
      <c r="G117" s="199"/>
      <c r="H117" s="199"/>
      <c r="I117" s="199"/>
    </row>
    <row r="118" spans="1:9" x14ac:dyDescent="0.4">
      <c r="A118" s="199"/>
      <c r="B118" s="199"/>
      <c r="C118" s="199"/>
      <c r="D118" s="199"/>
      <c r="E118" s="199"/>
      <c r="F118" s="199"/>
      <c r="G118" s="199"/>
      <c r="H118" s="199"/>
      <c r="I118" s="199"/>
    </row>
    <row r="119" spans="1:9" x14ac:dyDescent="0.4">
      <c r="A119" s="199"/>
      <c r="B119" s="199"/>
      <c r="C119" s="199"/>
      <c r="D119" s="199"/>
      <c r="E119" s="199"/>
      <c r="F119" s="199"/>
      <c r="G119" s="199"/>
      <c r="H119" s="199"/>
      <c r="I119" s="199"/>
    </row>
    <row r="120" spans="1:9" x14ac:dyDescent="0.4">
      <c r="A120" s="199"/>
      <c r="B120" s="199"/>
      <c r="C120" s="199"/>
      <c r="D120" s="199"/>
      <c r="E120" s="199"/>
      <c r="F120" s="199"/>
      <c r="G120" s="199"/>
      <c r="H120" s="199"/>
      <c r="I120" s="199"/>
    </row>
    <row r="121" spans="1:9" x14ac:dyDescent="0.4">
      <c r="A121" s="199"/>
      <c r="B121" s="199"/>
      <c r="C121" s="199"/>
      <c r="D121" s="199"/>
      <c r="E121" s="199"/>
      <c r="F121" s="199"/>
      <c r="G121" s="199"/>
      <c r="H121" s="199"/>
      <c r="I121" s="199"/>
    </row>
    <row r="122" spans="1:9" x14ac:dyDescent="0.4">
      <c r="A122" s="199"/>
      <c r="B122" s="199"/>
      <c r="C122" s="199"/>
      <c r="D122" s="199"/>
      <c r="E122" s="199"/>
      <c r="F122" s="199"/>
      <c r="G122" s="199"/>
      <c r="H122" s="199"/>
      <c r="I122" s="199"/>
    </row>
    <row r="123" spans="1:9" x14ac:dyDescent="0.4">
      <c r="A123" s="199"/>
      <c r="B123" s="199"/>
      <c r="C123" s="199"/>
      <c r="D123" s="199"/>
      <c r="E123" s="199"/>
      <c r="F123" s="199"/>
      <c r="G123" s="199"/>
      <c r="H123" s="199"/>
      <c r="I123" s="199"/>
    </row>
    <row r="124" spans="1:9" x14ac:dyDescent="0.4">
      <c r="A124" s="199"/>
      <c r="B124" s="199"/>
      <c r="C124" s="199"/>
      <c r="D124" s="199"/>
      <c r="E124" s="199"/>
      <c r="F124" s="199"/>
      <c r="G124" s="199"/>
      <c r="H124" s="199"/>
      <c r="I124" s="199"/>
    </row>
    <row r="125" spans="1:9" x14ac:dyDescent="0.4">
      <c r="A125" s="199"/>
      <c r="B125" s="199"/>
      <c r="C125" s="199"/>
      <c r="D125" s="199"/>
      <c r="E125" s="199"/>
      <c r="F125" s="199"/>
      <c r="G125" s="199"/>
      <c r="H125" s="199"/>
      <c r="I125" s="199"/>
    </row>
    <row r="126" spans="1:9" x14ac:dyDescent="0.4">
      <c r="A126" s="199"/>
      <c r="B126" s="199"/>
      <c r="C126" s="199"/>
      <c r="D126" s="199"/>
      <c r="E126" s="199"/>
      <c r="F126" s="199"/>
      <c r="G126" s="199"/>
      <c r="H126" s="199"/>
      <c r="I126" s="199"/>
    </row>
    <row r="127" spans="1:9" x14ac:dyDescent="0.4">
      <c r="A127" s="199"/>
      <c r="B127" s="199"/>
      <c r="C127" s="199"/>
      <c r="D127" s="199"/>
      <c r="E127" s="199"/>
      <c r="F127" s="199"/>
      <c r="G127" s="199"/>
      <c r="H127" s="199"/>
      <c r="I127" s="199"/>
    </row>
    <row r="128" spans="1:9" x14ac:dyDescent="0.4">
      <c r="A128" s="199"/>
      <c r="B128" s="199"/>
      <c r="C128" s="199"/>
      <c r="D128" s="199"/>
      <c r="E128" s="199"/>
      <c r="F128" s="199"/>
      <c r="G128" s="199"/>
      <c r="H128" s="199"/>
      <c r="I128" s="199"/>
    </row>
    <row r="129" spans="1:9" x14ac:dyDescent="0.4">
      <c r="A129" s="199"/>
      <c r="B129" s="199"/>
      <c r="C129" s="199"/>
      <c r="D129" s="199"/>
      <c r="E129" s="199"/>
      <c r="F129" s="199"/>
      <c r="G129" s="199"/>
      <c r="H129" s="199"/>
      <c r="I129" s="199"/>
    </row>
    <row r="130" spans="1:9" x14ac:dyDescent="0.4">
      <c r="A130" s="199"/>
      <c r="B130" s="199"/>
      <c r="C130" s="199"/>
      <c r="D130" s="199"/>
      <c r="E130" s="199"/>
      <c r="F130" s="199"/>
      <c r="G130" s="199"/>
      <c r="H130" s="199"/>
      <c r="I130" s="199"/>
    </row>
    <row r="131" spans="1:9" x14ac:dyDescent="0.4">
      <c r="A131" s="199"/>
      <c r="B131" s="199"/>
      <c r="C131" s="199"/>
      <c r="D131" s="199"/>
      <c r="E131" s="199"/>
      <c r="F131" s="199"/>
      <c r="G131" s="199"/>
      <c r="H131" s="199"/>
      <c r="I131" s="199"/>
    </row>
    <row r="132" spans="1:9" x14ac:dyDescent="0.4">
      <c r="A132" s="199"/>
      <c r="B132" s="199"/>
      <c r="C132" s="199"/>
      <c r="D132" s="199"/>
      <c r="E132" s="199"/>
      <c r="F132" s="199"/>
      <c r="G132" s="199"/>
      <c r="H132" s="199"/>
      <c r="I132" s="199"/>
    </row>
    <row r="133" spans="1:9" x14ac:dyDescent="0.4">
      <c r="A133" s="199"/>
      <c r="B133" s="199"/>
      <c r="C133" s="199"/>
      <c r="D133" s="199"/>
      <c r="E133" s="199"/>
      <c r="F133" s="199"/>
      <c r="G133" s="199"/>
      <c r="H133" s="199"/>
      <c r="I133" s="199"/>
    </row>
    <row r="134" spans="1:9" x14ac:dyDescent="0.4">
      <c r="A134" s="199"/>
      <c r="B134" s="199"/>
      <c r="C134" s="199"/>
      <c r="D134" s="199"/>
      <c r="E134" s="199"/>
      <c r="F134" s="199"/>
      <c r="G134" s="199"/>
      <c r="H134" s="199"/>
      <c r="I134" s="199"/>
    </row>
    <row r="135" spans="1:9" x14ac:dyDescent="0.4">
      <c r="A135" s="199"/>
      <c r="B135" s="199"/>
      <c r="C135" s="199"/>
      <c r="D135" s="199"/>
      <c r="E135" s="199"/>
      <c r="F135" s="199"/>
      <c r="G135" s="199"/>
      <c r="H135" s="199"/>
      <c r="I135" s="199"/>
    </row>
  </sheetData>
  <sortState ref="A3:Q24">
    <sortCondition ref="N3:N24"/>
    <sortCondition descending="1" ref="L3:L24"/>
  </sortState>
  <conditionalFormatting sqref="K3:K24">
    <cfRule type="containsText" dxfId="0" priority="1" operator="containsText" text="áno">
      <formula>NOT(ISERROR(SEARCH("áno",K3)))</formula>
    </cfRule>
  </conditionalFormatting>
  <conditionalFormatting sqref="L3:L24">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N158"/>
  <sheetViews>
    <sheetView showGridLines="0" topLeftCell="A55" zoomScale="80" zoomScaleNormal="80" workbookViewId="0">
      <selection activeCell="G93" sqref="G93"/>
    </sheetView>
  </sheetViews>
  <sheetFormatPr defaultRowHeight="16.8" x14ac:dyDescent="0.4"/>
  <cols>
    <col min="1" max="1" width="8.88671875" style="98"/>
    <col min="2" max="7" width="17.5546875" style="98" customWidth="1"/>
    <col min="8" max="8" width="10.6640625" style="98" bestFit="1" customWidth="1"/>
    <col min="9" max="9" width="22.77734375" style="98" customWidth="1"/>
    <col min="10" max="10" width="11.33203125" style="98" bestFit="1" customWidth="1"/>
    <col min="11" max="11" width="11.5546875" style="98" bestFit="1" customWidth="1"/>
    <col min="12" max="12" width="11.88671875" style="98" bestFit="1" customWidth="1"/>
    <col min="13" max="13" width="8.21875" style="98" bestFit="1" customWidth="1"/>
    <col min="14" max="14" width="11.33203125" style="98" bestFit="1" customWidth="1"/>
    <col min="15" max="66" width="9" style="98" bestFit="1" customWidth="1"/>
    <col min="67" max="16384" width="8.88671875" style="98"/>
  </cols>
  <sheetData>
    <row r="2" spans="2:61" x14ac:dyDescent="0.4">
      <c r="B2" s="97" t="s">
        <v>251</v>
      </c>
      <c r="AF2" s="98" t="s">
        <v>397</v>
      </c>
      <c r="AG2" s="98" t="s">
        <v>398</v>
      </c>
    </row>
    <row r="3" spans="2:61" x14ac:dyDescent="0.4">
      <c r="B3" s="347" t="s">
        <v>258</v>
      </c>
      <c r="C3" s="347" t="s">
        <v>252</v>
      </c>
      <c r="D3" s="347" t="s">
        <v>253</v>
      </c>
      <c r="E3" s="347"/>
      <c r="F3" s="347"/>
      <c r="G3" s="347" t="s">
        <v>257</v>
      </c>
      <c r="I3" s="99" t="s">
        <v>242</v>
      </c>
      <c r="J3" s="91">
        <v>2009</v>
      </c>
      <c r="K3" s="91">
        <v>2010</v>
      </c>
      <c r="L3" s="91">
        <v>2011</v>
      </c>
      <c r="M3" s="91">
        <v>2012</v>
      </c>
      <c r="N3" s="91">
        <v>2013</v>
      </c>
      <c r="O3" s="91">
        <v>2014</v>
      </c>
      <c r="P3" s="91">
        <v>2015</v>
      </c>
      <c r="Q3" s="91">
        <v>2016</v>
      </c>
      <c r="R3" s="91">
        <v>2017</v>
      </c>
      <c r="S3" s="91">
        <v>2018</v>
      </c>
      <c r="T3" s="91">
        <v>2019</v>
      </c>
      <c r="U3" s="91">
        <v>2020</v>
      </c>
      <c r="V3" s="91">
        <v>2021</v>
      </c>
      <c r="W3" s="91">
        <v>2022</v>
      </c>
      <c r="X3" s="91">
        <v>2023</v>
      </c>
      <c r="Y3" s="91">
        <v>2024</v>
      </c>
      <c r="Z3" s="91">
        <v>2025</v>
      </c>
      <c r="AA3" s="91">
        <v>2026</v>
      </c>
      <c r="AB3" s="91">
        <v>2027</v>
      </c>
      <c r="AC3" s="91">
        <v>2028</v>
      </c>
      <c r="AD3" s="91">
        <v>2029</v>
      </c>
      <c r="AE3" s="91">
        <v>2030</v>
      </c>
      <c r="AF3" s="91">
        <v>2031</v>
      </c>
      <c r="AG3" s="91">
        <v>2032</v>
      </c>
      <c r="AH3" s="91">
        <v>2033</v>
      </c>
      <c r="AI3" s="91">
        <v>2034</v>
      </c>
      <c r="AJ3" s="91">
        <v>2035</v>
      </c>
      <c r="AK3" s="91">
        <v>2036</v>
      </c>
      <c r="AL3" s="91">
        <v>2037</v>
      </c>
      <c r="AM3" s="91">
        <v>2038</v>
      </c>
      <c r="AN3" s="91">
        <v>2039</v>
      </c>
      <c r="AO3" s="91">
        <v>2040</v>
      </c>
      <c r="AP3" s="91">
        <v>2041</v>
      </c>
      <c r="AQ3" s="91">
        <v>2042</v>
      </c>
      <c r="AR3" s="91">
        <v>2043</v>
      </c>
      <c r="AS3" s="91">
        <v>2044</v>
      </c>
      <c r="AT3" s="91">
        <v>2045</v>
      </c>
      <c r="AU3" s="91">
        <v>2046</v>
      </c>
      <c r="AV3" s="91">
        <v>2047</v>
      </c>
      <c r="AW3" s="91">
        <v>2048</v>
      </c>
      <c r="AX3" s="91">
        <v>2049</v>
      </c>
      <c r="AY3" s="91">
        <v>2050</v>
      </c>
      <c r="AZ3" s="91">
        <v>2051</v>
      </c>
      <c r="BA3" s="91">
        <v>2052</v>
      </c>
      <c r="BB3" s="91">
        <v>2053</v>
      </c>
      <c r="BC3" s="91">
        <v>2054</v>
      </c>
      <c r="BD3" s="91">
        <v>2055</v>
      </c>
      <c r="BE3" s="91">
        <v>2056</v>
      </c>
      <c r="BF3" s="91">
        <v>2057</v>
      </c>
      <c r="BG3" s="91">
        <v>2058</v>
      </c>
      <c r="BH3" s="91">
        <v>2059</v>
      </c>
      <c r="BI3" s="91">
        <v>2060</v>
      </c>
    </row>
    <row r="4" spans="2:61" ht="50.4" x14ac:dyDescent="0.4">
      <c r="B4" s="347"/>
      <c r="C4" s="347"/>
      <c r="D4" s="94" t="s">
        <v>254</v>
      </c>
      <c r="E4" s="94" t="s">
        <v>255</v>
      </c>
      <c r="F4" s="94" t="s">
        <v>256</v>
      </c>
      <c r="G4" s="347"/>
      <c r="I4" s="100" t="s">
        <v>400</v>
      </c>
      <c r="J4" s="101">
        <v>64095.5</v>
      </c>
      <c r="K4" s="101">
        <v>68492.100000000006</v>
      </c>
      <c r="L4" s="101">
        <v>71477.100000000006</v>
      </c>
      <c r="M4" s="101">
        <v>73360.800000000003</v>
      </c>
      <c r="N4" s="101">
        <v>74217.3</v>
      </c>
      <c r="O4" s="101">
        <v>76092.7</v>
      </c>
      <c r="P4" s="101">
        <v>79888.100000000006</v>
      </c>
      <c r="Q4" s="101">
        <v>81014.3</v>
      </c>
      <c r="R4" s="101">
        <v>84442.9</v>
      </c>
      <c r="S4" s="101">
        <v>89430</v>
      </c>
      <c r="T4" s="101">
        <v>94048</v>
      </c>
      <c r="U4" s="101">
        <v>92079.3</v>
      </c>
      <c r="V4" s="101">
        <v>97122.5</v>
      </c>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row>
    <row r="5" spans="2:61" x14ac:dyDescent="0.4">
      <c r="B5" s="101">
        <v>21491</v>
      </c>
      <c r="C5" s="101">
        <v>17134</v>
      </c>
      <c r="D5" s="101">
        <v>54030</v>
      </c>
      <c r="E5" s="101">
        <v>79270</v>
      </c>
      <c r="F5" s="101">
        <v>226510</v>
      </c>
      <c r="G5" s="101">
        <v>1709</v>
      </c>
      <c r="J5" s="103"/>
      <c r="K5" s="103">
        <f t="shared" ref="K5:V5" si="0">K4/J4</f>
        <v>1.0685945191160067</v>
      </c>
      <c r="L5" s="103">
        <f t="shared" si="0"/>
        <v>1.0435816685427954</v>
      </c>
      <c r="M5" s="103">
        <f t="shared" si="0"/>
        <v>1.0263538951636257</v>
      </c>
      <c r="N5" s="103">
        <f t="shared" si="0"/>
        <v>1.0116751725717277</v>
      </c>
      <c r="O5" s="103">
        <f t="shared" si="0"/>
        <v>1.0252690410456859</v>
      </c>
      <c r="P5" s="103">
        <f t="shared" si="0"/>
        <v>1.0498786348756188</v>
      </c>
      <c r="Q5" s="103">
        <f t="shared" si="0"/>
        <v>1.0140972184843549</v>
      </c>
      <c r="R5" s="103">
        <f t="shared" si="0"/>
        <v>1.0423209235900328</v>
      </c>
      <c r="S5" s="103">
        <f t="shared" si="0"/>
        <v>1.0590588433130554</v>
      </c>
      <c r="T5" s="103">
        <f t="shared" si="0"/>
        <v>1.0516381527451639</v>
      </c>
      <c r="U5" s="103">
        <f t="shared" si="0"/>
        <v>0.97906707213337874</v>
      </c>
      <c r="V5" s="103">
        <f t="shared" si="0"/>
        <v>1.0547701817889579</v>
      </c>
      <c r="W5" s="104">
        <f>W6/100+1</f>
        <v>1.0389999999999999</v>
      </c>
      <c r="X5" s="104">
        <f t="shared" ref="X5:BI5" si="1">X6/100+1</f>
        <v>1.0249999999999999</v>
      </c>
      <c r="Y5" s="104">
        <f t="shared" si="1"/>
        <v>1.0069999999999999</v>
      </c>
      <c r="Z5" s="104">
        <f t="shared" si="1"/>
        <v>1.0169999999999999</v>
      </c>
      <c r="AA5" s="104">
        <f t="shared" si="1"/>
        <v>1.0169999999999999</v>
      </c>
      <c r="AB5" s="104">
        <f t="shared" si="1"/>
        <v>1.0169999999999999</v>
      </c>
      <c r="AC5" s="104">
        <f t="shared" si="1"/>
        <v>1.0169999999999999</v>
      </c>
      <c r="AD5" s="104">
        <f t="shared" si="1"/>
        <v>1.0169999999999999</v>
      </c>
      <c r="AE5" s="104">
        <f t="shared" si="1"/>
        <v>1.0169999999999999</v>
      </c>
      <c r="AF5" s="104">
        <f t="shared" si="1"/>
        <v>1.012</v>
      </c>
      <c r="AG5" s="104">
        <f t="shared" si="1"/>
        <v>1.012</v>
      </c>
      <c r="AH5" s="104">
        <f t="shared" si="1"/>
        <v>1.012</v>
      </c>
      <c r="AI5" s="104">
        <f t="shared" si="1"/>
        <v>1.012</v>
      </c>
      <c r="AJ5" s="104">
        <f t="shared" si="1"/>
        <v>1.012</v>
      </c>
      <c r="AK5" s="104">
        <f t="shared" si="1"/>
        <v>1.012</v>
      </c>
      <c r="AL5" s="104">
        <f t="shared" si="1"/>
        <v>1.012</v>
      </c>
      <c r="AM5" s="104">
        <f t="shared" si="1"/>
        <v>1.012</v>
      </c>
      <c r="AN5" s="104">
        <f t="shared" si="1"/>
        <v>1.012</v>
      </c>
      <c r="AO5" s="104">
        <f t="shared" si="1"/>
        <v>1.012</v>
      </c>
      <c r="AP5" s="104">
        <f t="shared" si="1"/>
        <v>1.01</v>
      </c>
      <c r="AQ5" s="104">
        <f t="shared" si="1"/>
        <v>1.01</v>
      </c>
      <c r="AR5" s="104">
        <f t="shared" si="1"/>
        <v>1.01</v>
      </c>
      <c r="AS5" s="104">
        <f t="shared" si="1"/>
        <v>1.01</v>
      </c>
      <c r="AT5" s="104">
        <f t="shared" si="1"/>
        <v>1.01</v>
      </c>
      <c r="AU5" s="104">
        <f t="shared" si="1"/>
        <v>1.01</v>
      </c>
      <c r="AV5" s="104">
        <f t="shared" si="1"/>
        <v>1.01</v>
      </c>
      <c r="AW5" s="104">
        <f t="shared" si="1"/>
        <v>1.01</v>
      </c>
      <c r="AX5" s="104">
        <f t="shared" si="1"/>
        <v>1.01</v>
      </c>
      <c r="AY5" s="104">
        <f t="shared" si="1"/>
        <v>1.01</v>
      </c>
      <c r="AZ5" s="104">
        <f t="shared" si="1"/>
        <v>1.0129999999999999</v>
      </c>
      <c r="BA5" s="104">
        <f t="shared" si="1"/>
        <v>1.0129999999999999</v>
      </c>
      <c r="BB5" s="104">
        <f t="shared" si="1"/>
        <v>1.0129999999999999</v>
      </c>
      <c r="BC5" s="104">
        <f t="shared" si="1"/>
        <v>1.0129999999999999</v>
      </c>
      <c r="BD5" s="104">
        <f t="shared" si="1"/>
        <v>1.0129999999999999</v>
      </c>
      <c r="BE5" s="104">
        <f t="shared" si="1"/>
        <v>1.0129999999999999</v>
      </c>
      <c r="BF5" s="104">
        <f t="shared" si="1"/>
        <v>1.0129999999999999</v>
      </c>
      <c r="BG5" s="104">
        <f t="shared" si="1"/>
        <v>1.0129999999999999</v>
      </c>
      <c r="BH5" s="104">
        <f t="shared" si="1"/>
        <v>1.0129999999999999</v>
      </c>
      <c r="BI5" s="104">
        <f t="shared" si="1"/>
        <v>1.0129999999999999</v>
      </c>
    </row>
    <row r="6" spans="2:61" x14ac:dyDescent="0.4">
      <c r="B6" s="105" t="s">
        <v>276</v>
      </c>
      <c r="I6" s="106" t="s">
        <v>399</v>
      </c>
      <c r="K6" s="107"/>
      <c r="L6" s="81"/>
      <c r="M6" s="81"/>
      <c r="N6" s="81"/>
      <c r="O6" s="81"/>
      <c r="P6" s="81"/>
      <c r="Q6" s="81"/>
      <c r="R6" s="81"/>
      <c r="S6" s="81"/>
      <c r="T6" s="108"/>
      <c r="U6" s="109"/>
      <c r="V6" s="109"/>
      <c r="W6" s="110">
        <v>3.9</v>
      </c>
      <c r="X6" s="110">
        <v>2.5</v>
      </c>
      <c r="Y6" s="110">
        <v>0.7</v>
      </c>
      <c r="Z6" s="111">
        <v>1.7</v>
      </c>
      <c r="AA6" s="111">
        <v>1.7</v>
      </c>
      <c r="AB6" s="111">
        <v>1.7</v>
      </c>
      <c r="AC6" s="111">
        <v>1.7</v>
      </c>
      <c r="AD6" s="111">
        <v>1.7</v>
      </c>
      <c r="AE6" s="111">
        <v>1.7</v>
      </c>
      <c r="AF6" s="111">
        <v>1.2</v>
      </c>
      <c r="AG6" s="111">
        <v>1.2</v>
      </c>
      <c r="AH6" s="111">
        <v>1.2</v>
      </c>
      <c r="AI6" s="111">
        <v>1.2</v>
      </c>
      <c r="AJ6" s="111">
        <v>1.2</v>
      </c>
      <c r="AK6" s="111">
        <v>1.2</v>
      </c>
      <c r="AL6" s="111">
        <v>1.2</v>
      </c>
      <c r="AM6" s="111">
        <v>1.2</v>
      </c>
      <c r="AN6" s="111">
        <v>1.2</v>
      </c>
      <c r="AO6" s="111">
        <v>1.2</v>
      </c>
      <c r="AP6" s="111">
        <v>1</v>
      </c>
      <c r="AQ6" s="111">
        <v>1</v>
      </c>
      <c r="AR6" s="111">
        <v>1</v>
      </c>
      <c r="AS6" s="111">
        <v>1</v>
      </c>
      <c r="AT6" s="111">
        <v>1</v>
      </c>
      <c r="AU6" s="111">
        <v>1</v>
      </c>
      <c r="AV6" s="111">
        <v>1</v>
      </c>
      <c r="AW6" s="111">
        <v>1</v>
      </c>
      <c r="AX6" s="111">
        <v>1</v>
      </c>
      <c r="AY6" s="111">
        <v>1</v>
      </c>
      <c r="AZ6" s="111">
        <v>1.3</v>
      </c>
      <c r="BA6" s="111">
        <v>1.3</v>
      </c>
      <c r="BB6" s="111">
        <v>1.3</v>
      </c>
      <c r="BC6" s="111">
        <v>1.3</v>
      </c>
      <c r="BD6" s="111">
        <v>1.3</v>
      </c>
      <c r="BE6" s="111">
        <v>1.3</v>
      </c>
      <c r="BF6" s="111">
        <v>1.3</v>
      </c>
      <c r="BG6" s="111">
        <v>1.3</v>
      </c>
      <c r="BH6" s="111">
        <v>1.3</v>
      </c>
      <c r="BI6" s="111">
        <v>1.3</v>
      </c>
    </row>
    <row r="7" spans="2:61" x14ac:dyDescent="0.4">
      <c r="B7" s="105"/>
      <c r="K7" s="107"/>
      <c r="L7" s="107"/>
      <c r="M7" s="107"/>
      <c r="N7" s="107"/>
      <c r="O7" s="107"/>
      <c r="P7" s="107"/>
    </row>
    <row r="8" spans="2:61" x14ac:dyDescent="0.4">
      <c r="B8" s="105"/>
      <c r="G8" s="107"/>
      <c r="H8" s="107"/>
      <c r="I8" s="107"/>
      <c r="J8" s="97" t="s">
        <v>287</v>
      </c>
      <c r="K8" s="81"/>
      <c r="L8" s="81"/>
      <c r="M8" s="81"/>
      <c r="N8" s="81"/>
      <c r="O8" s="81"/>
      <c r="P8" s="81"/>
      <c r="Q8" s="81"/>
      <c r="R8" s="81"/>
      <c r="S8" s="81"/>
      <c r="T8" s="81"/>
      <c r="U8" s="81"/>
      <c r="V8" s="81"/>
      <c r="W8" s="81"/>
      <c r="X8" s="81"/>
      <c r="Y8" s="81"/>
      <c r="Z8" s="81"/>
      <c r="AA8" s="81"/>
      <c r="AB8" s="81"/>
      <c r="AC8" s="81"/>
      <c r="AD8" s="81"/>
    </row>
    <row r="9" spans="2:61" x14ac:dyDescent="0.4">
      <c r="B9" s="105"/>
      <c r="G9" s="107"/>
      <c r="H9" s="107"/>
      <c r="I9" s="107"/>
      <c r="J9" s="91">
        <v>2010</v>
      </c>
      <c r="K9" s="91">
        <v>2011</v>
      </c>
      <c r="L9" s="91">
        <v>2012</v>
      </c>
      <c r="M9" s="91">
        <v>2013</v>
      </c>
      <c r="N9" s="91">
        <v>2014</v>
      </c>
      <c r="O9" s="91">
        <v>2015</v>
      </c>
      <c r="P9" s="91">
        <v>2016</v>
      </c>
      <c r="Q9" s="91">
        <v>2017</v>
      </c>
      <c r="R9" s="91">
        <v>2018</v>
      </c>
      <c r="S9" s="91">
        <v>2019</v>
      </c>
      <c r="T9" s="91">
        <v>2020</v>
      </c>
      <c r="U9" s="91">
        <v>2021</v>
      </c>
      <c r="V9" s="91">
        <v>2022</v>
      </c>
      <c r="W9" s="91">
        <v>2023</v>
      </c>
      <c r="X9" s="91">
        <v>2024</v>
      </c>
      <c r="Y9" s="91">
        <v>2025</v>
      </c>
      <c r="Z9" s="91">
        <v>2026</v>
      </c>
      <c r="AA9" s="91">
        <v>2027</v>
      </c>
      <c r="AB9" s="91">
        <v>2028</v>
      </c>
      <c r="AC9" s="91">
        <v>2029</v>
      </c>
      <c r="AD9" s="91">
        <v>2030</v>
      </c>
      <c r="AE9" s="91">
        <v>2031</v>
      </c>
      <c r="AF9" s="91">
        <v>2032</v>
      </c>
      <c r="AG9" s="91">
        <v>2033</v>
      </c>
      <c r="AH9" s="91">
        <v>2034</v>
      </c>
      <c r="AI9" s="91">
        <v>2035</v>
      </c>
      <c r="AJ9" s="91">
        <v>2036</v>
      </c>
      <c r="AK9" s="91">
        <v>2037</v>
      </c>
      <c r="AL9" s="91">
        <v>2038</v>
      </c>
      <c r="AM9" s="91">
        <v>2039</v>
      </c>
      <c r="AN9" s="91">
        <v>2040</v>
      </c>
      <c r="AO9" s="91">
        <v>2041</v>
      </c>
      <c r="AP9" s="91">
        <v>2042</v>
      </c>
      <c r="AQ9" s="91">
        <v>2043</v>
      </c>
      <c r="AR9" s="91">
        <v>2044</v>
      </c>
      <c r="AS9" s="91">
        <v>2045</v>
      </c>
      <c r="AT9" s="91">
        <v>2046</v>
      </c>
      <c r="AU9" s="91">
        <v>2047</v>
      </c>
      <c r="AV9" s="91">
        <v>2048</v>
      </c>
      <c r="AW9" s="91">
        <v>2049</v>
      </c>
      <c r="AX9" s="91">
        <v>2050</v>
      </c>
      <c r="AY9" s="91">
        <v>2051</v>
      </c>
      <c r="AZ9" s="91">
        <v>2052</v>
      </c>
      <c r="BA9" s="91">
        <v>2053</v>
      </c>
      <c r="BB9" s="91">
        <v>2054</v>
      </c>
      <c r="BC9" s="91">
        <v>2055</v>
      </c>
      <c r="BD9" s="91">
        <v>2056</v>
      </c>
      <c r="BE9" s="91">
        <v>2057</v>
      </c>
      <c r="BF9" s="91">
        <v>2058</v>
      </c>
      <c r="BG9" s="91">
        <v>2059</v>
      </c>
      <c r="BH9" s="91">
        <v>2060</v>
      </c>
    </row>
    <row r="10" spans="2:61" x14ac:dyDescent="0.4">
      <c r="B10" s="105"/>
      <c r="G10" s="107"/>
      <c r="I10" s="112" t="s">
        <v>258</v>
      </c>
      <c r="J10" s="101">
        <f>B5</f>
        <v>21491</v>
      </c>
      <c r="K10" s="101">
        <f>J10*L$5</f>
        <v>22427.613638653216</v>
      </c>
      <c r="L10" s="101">
        <f t="shared" ref="L10:AP10" si="2">K10*M$5</f>
        <v>23018.668617256586</v>
      </c>
      <c r="M10" s="101">
        <f t="shared" si="2"/>
        <v>23287.415545734468</v>
      </c>
      <c r="N10" s="101">
        <f t="shared" si="2"/>
        <v>23875.866205007576</v>
      </c>
      <c r="O10" s="101">
        <f t="shared" si="2"/>
        <v>25066.761817786275</v>
      </c>
      <c r="P10" s="101">
        <f t="shared" si="2"/>
        <v>25420.13343582689</v>
      </c>
      <c r="Q10" s="101">
        <f t="shared" si="2"/>
        <v>26495.936960612959</v>
      </c>
      <c r="R10" s="101">
        <f t="shared" si="2"/>
        <v>28060.756350002393</v>
      </c>
      <c r="S10" s="101">
        <f t="shared" si="2"/>
        <v>29509.761972548644</v>
      </c>
      <c r="T10" s="101">
        <f t="shared" si="2"/>
        <v>28892.036253816121</v>
      </c>
      <c r="U10" s="101">
        <f t="shared" si="2"/>
        <v>30474.458331690792</v>
      </c>
      <c r="V10" s="101">
        <f t="shared" si="2"/>
        <v>31662.962206626729</v>
      </c>
      <c r="W10" s="101">
        <f t="shared" si="2"/>
        <v>32454.536261792397</v>
      </c>
      <c r="X10" s="101">
        <f t="shared" si="2"/>
        <v>32681.718015624941</v>
      </c>
      <c r="Y10" s="101">
        <f t="shared" si="2"/>
        <v>33237.307221890565</v>
      </c>
      <c r="Z10" s="101">
        <f t="shared" si="2"/>
        <v>33802.341444662699</v>
      </c>
      <c r="AA10" s="101">
        <f t="shared" si="2"/>
        <v>34376.981249221964</v>
      </c>
      <c r="AB10" s="101">
        <f t="shared" si="2"/>
        <v>34961.389930458732</v>
      </c>
      <c r="AC10" s="101">
        <f t="shared" si="2"/>
        <v>35555.73355927653</v>
      </c>
      <c r="AD10" s="101">
        <f t="shared" si="2"/>
        <v>36160.181029784231</v>
      </c>
      <c r="AE10" s="101">
        <f t="shared" si="2"/>
        <v>36594.103202141639</v>
      </c>
      <c r="AF10" s="101">
        <f t="shared" si="2"/>
        <v>37033.232440567343</v>
      </c>
      <c r="AG10" s="101">
        <f t="shared" si="2"/>
        <v>37477.631229854152</v>
      </c>
      <c r="AH10" s="101">
        <f t="shared" si="2"/>
        <v>37927.362804612399</v>
      </c>
      <c r="AI10" s="101">
        <f t="shared" si="2"/>
        <v>38382.491158267745</v>
      </c>
      <c r="AJ10" s="101">
        <f t="shared" si="2"/>
        <v>38843.081052166955</v>
      </c>
      <c r="AK10" s="101">
        <f t="shared" si="2"/>
        <v>39309.19802479296</v>
      </c>
      <c r="AL10" s="101">
        <f t="shared" si="2"/>
        <v>39780.908401090477</v>
      </c>
      <c r="AM10" s="101">
        <f t="shared" si="2"/>
        <v>40258.27930190356</v>
      </c>
      <c r="AN10" s="101">
        <f t="shared" si="2"/>
        <v>40741.378653526401</v>
      </c>
      <c r="AO10" s="101">
        <f t="shared" si="2"/>
        <v>41148.792440061668</v>
      </c>
      <c r="AP10" s="101">
        <f t="shared" si="2"/>
        <v>41560.280364462284</v>
      </c>
      <c r="AQ10" s="101">
        <f t="shared" ref="AQ10:BH10" si="3">AP10*AR$5</f>
        <v>41975.883168106906</v>
      </c>
      <c r="AR10" s="101">
        <f t="shared" si="3"/>
        <v>42395.641999787978</v>
      </c>
      <c r="AS10" s="101">
        <f t="shared" si="3"/>
        <v>42819.598419785856</v>
      </c>
      <c r="AT10" s="101">
        <f t="shared" si="3"/>
        <v>43247.794403983717</v>
      </c>
      <c r="AU10" s="101">
        <f t="shared" si="3"/>
        <v>43680.272348023551</v>
      </c>
      <c r="AV10" s="101">
        <f t="shared" si="3"/>
        <v>44117.075071503787</v>
      </c>
      <c r="AW10" s="101">
        <f t="shared" si="3"/>
        <v>44558.245822218822</v>
      </c>
      <c r="AX10" s="101">
        <f t="shared" si="3"/>
        <v>45003.828280441012</v>
      </c>
      <c r="AY10" s="101">
        <f t="shared" si="3"/>
        <v>45588.878048086743</v>
      </c>
      <c r="AZ10" s="101">
        <f t="shared" si="3"/>
        <v>46181.533462711865</v>
      </c>
      <c r="BA10" s="101">
        <f t="shared" si="3"/>
        <v>46781.893397727115</v>
      </c>
      <c r="BB10" s="101">
        <f t="shared" si="3"/>
        <v>47390.058011897563</v>
      </c>
      <c r="BC10" s="101">
        <f t="shared" si="3"/>
        <v>48006.128766052228</v>
      </c>
      <c r="BD10" s="101">
        <f t="shared" si="3"/>
        <v>48630.208440010902</v>
      </c>
      <c r="BE10" s="101">
        <f t="shared" si="3"/>
        <v>49262.401149731035</v>
      </c>
      <c r="BF10" s="101">
        <f t="shared" si="3"/>
        <v>49902.812364677535</v>
      </c>
      <c r="BG10" s="101">
        <f t="shared" si="3"/>
        <v>50551.548925418341</v>
      </c>
      <c r="BH10" s="101">
        <f t="shared" si="3"/>
        <v>51208.719061448777</v>
      </c>
    </row>
    <row r="11" spans="2:61" x14ac:dyDescent="0.4">
      <c r="B11" s="105"/>
      <c r="G11" s="107"/>
      <c r="I11" s="112" t="s">
        <v>252</v>
      </c>
      <c r="J11" s="101">
        <f>C5</f>
        <v>17134</v>
      </c>
      <c r="K11" s="101">
        <f t="shared" ref="K11:AP11" si="4">J11*L$5</f>
        <v>17880.728308812257</v>
      </c>
      <c r="L11" s="101">
        <f t="shared" si="4"/>
        <v>18351.955148111971</v>
      </c>
      <c r="M11" s="101">
        <f t="shared" si="4"/>
        <v>18566.217391494785</v>
      </c>
      <c r="N11" s="101">
        <f t="shared" si="4"/>
        <v>19035.367900823596</v>
      </c>
      <c r="O11" s="101">
        <f t="shared" si="4"/>
        <v>19984.826066071852</v>
      </c>
      <c r="P11" s="101">
        <f t="shared" si="4"/>
        <v>20266.556525497097</v>
      </c>
      <c r="Q11" s="101">
        <f t="shared" si="4"/>
        <v>21124.255915645739</v>
      </c>
      <c r="R11" s="101">
        <f t="shared" si="4"/>
        <v>22371.830035872747</v>
      </c>
      <c r="S11" s="101">
        <f t="shared" si="4"/>
        <v>23527.070012453991</v>
      </c>
      <c r="T11" s="101">
        <f t="shared" si="4"/>
        <v>23034.579552970343</v>
      </c>
      <c r="U11" s="101">
        <f t="shared" si="4"/>
        <v>24296.18766251874</v>
      </c>
      <c r="V11" s="101">
        <f t="shared" si="4"/>
        <v>25243.738981356968</v>
      </c>
      <c r="W11" s="101">
        <f t="shared" si="4"/>
        <v>25874.83245589089</v>
      </c>
      <c r="X11" s="101">
        <f t="shared" si="4"/>
        <v>26055.956283082123</v>
      </c>
      <c r="Y11" s="101">
        <f t="shared" si="4"/>
        <v>26498.907539894517</v>
      </c>
      <c r="Z11" s="101">
        <f t="shared" si="4"/>
        <v>26949.388968072722</v>
      </c>
      <c r="AA11" s="101">
        <f t="shared" si="4"/>
        <v>27407.528580529957</v>
      </c>
      <c r="AB11" s="101">
        <f t="shared" si="4"/>
        <v>27873.456566398963</v>
      </c>
      <c r="AC11" s="101">
        <f t="shared" si="4"/>
        <v>28347.305328027742</v>
      </c>
      <c r="AD11" s="101">
        <f t="shared" si="4"/>
        <v>28829.20951860421</v>
      </c>
      <c r="AE11" s="101">
        <f t="shared" si="4"/>
        <v>29175.160032827462</v>
      </c>
      <c r="AF11" s="101">
        <f t="shared" si="4"/>
        <v>29525.26195322139</v>
      </c>
      <c r="AG11" s="101">
        <f t="shared" si="4"/>
        <v>29879.565096660048</v>
      </c>
      <c r="AH11" s="101">
        <f t="shared" si="4"/>
        <v>30238.119877819969</v>
      </c>
      <c r="AI11" s="101">
        <f t="shared" si="4"/>
        <v>30600.977316353808</v>
      </c>
      <c r="AJ11" s="101">
        <f t="shared" si="4"/>
        <v>30968.189044150055</v>
      </c>
      <c r="AK11" s="101">
        <f t="shared" si="4"/>
        <v>31339.807312679855</v>
      </c>
      <c r="AL11" s="101">
        <f t="shared" si="4"/>
        <v>31715.885000432016</v>
      </c>
      <c r="AM11" s="101">
        <f t="shared" si="4"/>
        <v>32096.475620437199</v>
      </c>
      <c r="AN11" s="101">
        <f t="shared" si="4"/>
        <v>32481.633327882446</v>
      </c>
      <c r="AO11" s="101">
        <f t="shared" si="4"/>
        <v>32806.44966116127</v>
      </c>
      <c r="AP11" s="101">
        <f t="shared" si="4"/>
        <v>33134.514157772886</v>
      </c>
      <c r="AQ11" s="101">
        <f t="shared" ref="AQ11:BH11" si="5">AP11*AR$5</f>
        <v>33465.859299350617</v>
      </c>
      <c r="AR11" s="101">
        <f t="shared" si="5"/>
        <v>33800.517892344127</v>
      </c>
      <c r="AS11" s="101">
        <f t="shared" si="5"/>
        <v>34138.523071267569</v>
      </c>
      <c r="AT11" s="101">
        <f t="shared" si="5"/>
        <v>34479.908301980242</v>
      </c>
      <c r="AU11" s="101">
        <f t="shared" si="5"/>
        <v>34824.707385000045</v>
      </c>
      <c r="AV11" s="101">
        <f t="shared" si="5"/>
        <v>35172.954458850043</v>
      </c>
      <c r="AW11" s="101">
        <f t="shared" si="5"/>
        <v>35524.684003438546</v>
      </c>
      <c r="AX11" s="101">
        <f t="shared" si="5"/>
        <v>35879.930843472932</v>
      </c>
      <c r="AY11" s="101">
        <f t="shared" si="5"/>
        <v>36346.369944438076</v>
      </c>
      <c r="AZ11" s="101">
        <f t="shared" si="5"/>
        <v>36818.872753715768</v>
      </c>
      <c r="BA11" s="101">
        <f t="shared" si="5"/>
        <v>37297.518099514069</v>
      </c>
      <c r="BB11" s="101">
        <f t="shared" si="5"/>
        <v>37782.385834807748</v>
      </c>
      <c r="BC11" s="101">
        <f t="shared" si="5"/>
        <v>38273.556850660243</v>
      </c>
      <c r="BD11" s="101">
        <f t="shared" si="5"/>
        <v>38771.11308971882</v>
      </c>
      <c r="BE11" s="101">
        <f t="shared" si="5"/>
        <v>39275.137559885159</v>
      </c>
      <c r="BF11" s="101">
        <f t="shared" si="5"/>
        <v>39785.714348163659</v>
      </c>
      <c r="BG11" s="101">
        <f t="shared" si="5"/>
        <v>40302.928634689786</v>
      </c>
      <c r="BH11" s="101">
        <f t="shared" si="5"/>
        <v>40826.866706940753</v>
      </c>
    </row>
    <row r="12" spans="2:61" x14ac:dyDescent="0.4">
      <c r="B12" s="105"/>
      <c r="G12" s="107"/>
      <c r="H12" s="113" t="s">
        <v>253</v>
      </c>
      <c r="I12" s="94" t="s">
        <v>254</v>
      </c>
      <c r="J12" s="101">
        <f>D5</f>
        <v>54030</v>
      </c>
      <c r="K12" s="101">
        <f t="shared" ref="K12:AP12" si="6">J12*L$5</f>
        <v>56384.717551367241</v>
      </c>
      <c r="L12" s="101">
        <f t="shared" si="6"/>
        <v>57870.674486546624</v>
      </c>
      <c r="M12" s="101">
        <f t="shared" si="6"/>
        <v>58546.324598019331</v>
      </c>
      <c r="N12" s="101">
        <f t="shared" si="6"/>
        <v>60025.734077360736</v>
      </c>
      <c r="O12" s="101">
        <f t="shared" si="6"/>
        <v>63019.735750546402</v>
      </c>
      <c r="P12" s="101">
        <f t="shared" si="6"/>
        <v>63908.138734248161</v>
      </c>
      <c r="Q12" s="101">
        <f t="shared" si="6"/>
        <v>66612.790190401487</v>
      </c>
      <c r="R12" s="101">
        <f t="shared" si="6"/>
        <v>70546.864528901846</v>
      </c>
      <c r="S12" s="101">
        <f t="shared" si="6"/>
        <v>74189.774295137671</v>
      </c>
      <c r="T12" s="101">
        <f t="shared" si="6"/>
        <v>72636.765101376644</v>
      </c>
      <c r="U12" s="101">
        <f t="shared" si="6"/>
        <v>76615.093930540868</v>
      </c>
      <c r="V12" s="101">
        <f t="shared" si="6"/>
        <v>79603.082593831961</v>
      </c>
      <c r="W12" s="101">
        <f t="shared" si="6"/>
        <v>81593.15965867776</v>
      </c>
      <c r="X12" s="101">
        <f t="shared" si="6"/>
        <v>82164.311776288494</v>
      </c>
      <c r="Y12" s="101">
        <f t="shared" si="6"/>
        <v>83561.105076485386</v>
      </c>
      <c r="Z12" s="101">
        <f t="shared" si="6"/>
        <v>84981.643862785626</v>
      </c>
      <c r="AA12" s="101">
        <f t="shared" si="6"/>
        <v>86426.331808452975</v>
      </c>
      <c r="AB12" s="101">
        <f t="shared" si="6"/>
        <v>87895.579449196666</v>
      </c>
      <c r="AC12" s="101">
        <f t="shared" si="6"/>
        <v>89389.804299833006</v>
      </c>
      <c r="AD12" s="101">
        <f t="shared" si="6"/>
        <v>90909.43097293016</v>
      </c>
      <c r="AE12" s="101">
        <f t="shared" si="6"/>
        <v>92000.344144605318</v>
      </c>
      <c r="AF12" s="101">
        <f t="shared" si="6"/>
        <v>93104.348274340577</v>
      </c>
      <c r="AG12" s="101">
        <f t="shared" si="6"/>
        <v>94221.600453632665</v>
      </c>
      <c r="AH12" s="101">
        <f t="shared" si="6"/>
        <v>95352.259659076255</v>
      </c>
      <c r="AI12" s="101">
        <f t="shared" si="6"/>
        <v>96496.486774985169</v>
      </c>
      <c r="AJ12" s="101">
        <f t="shared" si="6"/>
        <v>97654.444616284993</v>
      </c>
      <c r="AK12" s="101">
        <f t="shared" si="6"/>
        <v>98826.297951680419</v>
      </c>
      <c r="AL12" s="101">
        <f t="shared" si="6"/>
        <v>100012.21352710058</v>
      </c>
      <c r="AM12" s="101">
        <f t="shared" si="6"/>
        <v>101212.3600894258</v>
      </c>
      <c r="AN12" s="101">
        <f t="shared" si="6"/>
        <v>102426.9084104989</v>
      </c>
      <c r="AO12" s="101">
        <f t="shared" si="6"/>
        <v>103451.17749460389</v>
      </c>
      <c r="AP12" s="101">
        <f t="shared" si="6"/>
        <v>104485.68926954993</v>
      </c>
      <c r="AQ12" s="101">
        <f t="shared" ref="AQ12:BH12" si="7">AP12*AR$5</f>
        <v>105530.54616224543</v>
      </c>
      <c r="AR12" s="101">
        <f t="shared" si="7"/>
        <v>106585.85162386789</v>
      </c>
      <c r="AS12" s="101">
        <f t="shared" si="7"/>
        <v>107651.71014010656</v>
      </c>
      <c r="AT12" s="101">
        <f t="shared" si="7"/>
        <v>108728.22724150763</v>
      </c>
      <c r="AU12" s="101">
        <f t="shared" si="7"/>
        <v>109815.50951392271</v>
      </c>
      <c r="AV12" s="101">
        <f t="shared" si="7"/>
        <v>110913.66460906193</v>
      </c>
      <c r="AW12" s="101">
        <f t="shared" si="7"/>
        <v>112022.80125515255</v>
      </c>
      <c r="AX12" s="101">
        <f t="shared" si="7"/>
        <v>113143.02926770407</v>
      </c>
      <c r="AY12" s="101">
        <f t="shared" si="7"/>
        <v>114613.88864818421</v>
      </c>
      <c r="AZ12" s="101">
        <f t="shared" si="7"/>
        <v>116103.86920061058</v>
      </c>
      <c r="BA12" s="101">
        <f t="shared" si="7"/>
        <v>117613.21950021852</v>
      </c>
      <c r="BB12" s="101">
        <f t="shared" si="7"/>
        <v>119142.19135372134</v>
      </c>
      <c r="BC12" s="101">
        <f t="shared" si="7"/>
        <v>120691.03984131971</v>
      </c>
      <c r="BD12" s="101">
        <f t="shared" si="7"/>
        <v>122260.02335925685</v>
      </c>
      <c r="BE12" s="101">
        <f t="shared" si="7"/>
        <v>123849.40366292719</v>
      </c>
      <c r="BF12" s="101">
        <f t="shared" si="7"/>
        <v>125459.44591054523</v>
      </c>
      <c r="BG12" s="101">
        <f t="shared" si="7"/>
        <v>127090.4187073823</v>
      </c>
      <c r="BH12" s="101">
        <f t="shared" si="7"/>
        <v>128742.59415057825</v>
      </c>
    </row>
    <row r="13" spans="2:61" x14ac:dyDescent="0.4">
      <c r="G13" s="107"/>
      <c r="H13" s="114"/>
      <c r="I13" s="94" t="s">
        <v>255</v>
      </c>
      <c r="J13" s="101">
        <f>E5</f>
        <v>79270</v>
      </c>
      <c r="K13" s="101">
        <f t="shared" ref="K13:AP13" si="8">J13*L$5</f>
        <v>82724.718865387389</v>
      </c>
      <c r="L13" s="101">
        <f t="shared" si="8"/>
        <v>84904.837433806228</v>
      </c>
      <c r="M13" s="101">
        <f t="shared" si="8"/>
        <v>85896.116063020396</v>
      </c>
      <c r="N13" s="101">
        <f t="shared" si="8"/>
        <v>88066.628545481857</v>
      </c>
      <c r="O13" s="101">
        <f t="shared" si="8"/>
        <v>92459.271755428694</v>
      </c>
      <c r="P13" s="101">
        <f t="shared" si="8"/>
        <v>93762.690310269318</v>
      </c>
      <c r="Q13" s="101">
        <f t="shared" si="8"/>
        <v>97730.813962486136</v>
      </c>
      <c r="R13" s="101">
        <f t="shared" si="8"/>
        <v>103502.68279115397</v>
      </c>
      <c r="S13" s="101">
        <f t="shared" si="8"/>
        <v>108847.37013465783</v>
      </c>
      <c r="T13" s="101">
        <f t="shared" si="8"/>
        <v>106568.87598715762</v>
      </c>
      <c r="U13" s="101">
        <f t="shared" si="8"/>
        <v>112405.67269801915</v>
      </c>
      <c r="V13" s="101">
        <f t="shared" si="8"/>
        <v>116789.49393324189</v>
      </c>
      <c r="W13" s="101">
        <f t="shared" si="8"/>
        <v>119709.23128157292</v>
      </c>
      <c r="X13" s="101">
        <f t="shared" si="8"/>
        <v>120547.19590054393</v>
      </c>
      <c r="Y13" s="101">
        <f t="shared" si="8"/>
        <v>122596.49823085316</v>
      </c>
      <c r="Z13" s="101">
        <f t="shared" si="8"/>
        <v>124680.63870077765</v>
      </c>
      <c r="AA13" s="101">
        <f t="shared" si="8"/>
        <v>126800.20955869085</v>
      </c>
      <c r="AB13" s="101">
        <f t="shared" si="8"/>
        <v>128955.81312118859</v>
      </c>
      <c r="AC13" s="101">
        <f t="shared" si="8"/>
        <v>131148.0619442488</v>
      </c>
      <c r="AD13" s="101">
        <f t="shared" si="8"/>
        <v>133377.57899730103</v>
      </c>
      <c r="AE13" s="101">
        <f t="shared" si="8"/>
        <v>134978.10994526863</v>
      </c>
      <c r="AF13" s="101">
        <f t="shared" si="8"/>
        <v>136597.84726461186</v>
      </c>
      <c r="AG13" s="101">
        <f t="shared" si="8"/>
        <v>138237.0214317872</v>
      </c>
      <c r="AH13" s="101">
        <f t="shared" si="8"/>
        <v>139895.86568896865</v>
      </c>
      <c r="AI13" s="101">
        <f t="shared" si="8"/>
        <v>141574.61607723628</v>
      </c>
      <c r="AJ13" s="101">
        <f t="shared" si="8"/>
        <v>143273.51147016312</v>
      </c>
      <c r="AK13" s="101">
        <f t="shared" si="8"/>
        <v>144992.79360780507</v>
      </c>
      <c r="AL13" s="101">
        <f t="shared" si="8"/>
        <v>146732.70713109872</v>
      </c>
      <c r="AM13" s="101">
        <f t="shared" si="8"/>
        <v>148493.49961667191</v>
      </c>
      <c r="AN13" s="101">
        <f t="shared" si="8"/>
        <v>150275.42161207198</v>
      </c>
      <c r="AO13" s="101">
        <f t="shared" si="8"/>
        <v>151778.1758281927</v>
      </c>
      <c r="AP13" s="101">
        <f t="shared" si="8"/>
        <v>153295.95758647463</v>
      </c>
      <c r="AQ13" s="101">
        <f t="shared" ref="AQ13:BH13" si="9">AP13*AR$5</f>
        <v>154828.91716233938</v>
      </c>
      <c r="AR13" s="101">
        <f t="shared" si="9"/>
        <v>156377.20633396276</v>
      </c>
      <c r="AS13" s="101">
        <f t="shared" si="9"/>
        <v>157940.97839730239</v>
      </c>
      <c r="AT13" s="101">
        <f t="shared" si="9"/>
        <v>159520.38818127543</v>
      </c>
      <c r="AU13" s="101">
        <f t="shared" si="9"/>
        <v>161115.59206308817</v>
      </c>
      <c r="AV13" s="101">
        <f t="shared" si="9"/>
        <v>162726.74798371905</v>
      </c>
      <c r="AW13" s="101">
        <f t="shared" si="9"/>
        <v>164354.01546355625</v>
      </c>
      <c r="AX13" s="101">
        <f t="shared" si="9"/>
        <v>165997.55561819181</v>
      </c>
      <c r="AY13" s="101">
        <f t="shared" si="9"/>
        <v>168155.52384122828</v>
      </c>
      <c r="AZ13" s="101">
        <f t="shared" si="9"/>
        <v>170341.54565116423</v>
      </c>
      <c r="BA13" s="101">
        <f t="shared" si="9"/>
        <v>172555.98574462935</v>
      </c>
      <c r="BB13" s="101">
        <f t="shared" si="9"/>
        <v>174799.21355930952</v>
      </c>
      <c r="BC13" s="101">
        <f t="shared" si="9"/>
        <v>177071.60333558053</v>
      </c>
      <c r="BD13" s="101">
        <f t="shared" si="9"/>
        <v>179373.53417894305</v>
      </c>
      <c r="BE13" s="101">
        <f t="shared" si="9"/>
        <v>181705.39012326929</v>
      </c>
      <c r="BF13" s="101">
        <f t="shared" si="9"/>
        <v>184067.56019487177</v>
      </c>
      <c r="BG13" s="101">
        <f t="shared" si="9"/>
        <v>186460.43847740508</v>
      </c>
      <c r="BH13" s="101">
        <f t="shared" si="9"/>
        <v>188884.42417761133</v>
      </c>
    </row>
    <row r="14" spans="2:61" x14ac:dyDescent="0.4">
      <c r="B14" s="115"/>
      <c r="C14" s="115"/>
      <c r="D14" s="116" t="s">
        <v>315</v>
      </c>
      <c r="H14" s="117"/>
      <c r="I14" s="94" t="s">
        <v>256</v>
      </c>
      <c r="J14" s="101">
        <f>F5</f>
        <v>226510</v>
      </c>
      <c r="K14" s="101">
        <f t="shared" ref="K14:AP14" si="10">J14*L$5</f>
        <v>236381.6837416286</v>
      </c>
      <c r="L14" s="101">
        <f t="shared" si="10"/>
        <v>242611.26185355682</v>
      </c>
      <c r="M14" s="101">
        <f t="shared" si="10"/>
        <v>245443.79020354169</v>
      </c>
      <c r="N14" s="101">
        <f t="shared" si="10"/>
        <v>251645.91941260372</v>
      </c>
      <c r="O14" s="101">
        <f t="shared" si="10"/>
        <v>264197.67434492439</v>
      </c>
      <c r="P14" s="101">
        <f t="shared" si="10"/>
        <v>267922.12668322324</v>
      </c>
      <c r="Q14" s="101">
        <f t="shared" si="10"/>
        <v>279260.83853466302</v>
      </c>
      <c r="R14" s="101">
        <f t="shared" si="10"/>
        <v>295753.66064115416</v>
      </c>
      <c r="S14" s="101">
        <f t="shared" si="10"/>
        <v>311025.83334428346</v>
      </c>
      <c r="T14" s="101">
        <f t="shared" si="10"/>
        <v>304515.1520102318</v>
      </c>
      <c r="U14" s="101">
        <f t="shared" si="10"/>
        <v>321193.50224332436</v>
      </c>
      <c r="V14" s="101">
        <f t="shared" si="10"/>
        <v>333720.04883081396</v>
      </c>
      <c r="W14" s="101">
        <f t="shared" si="10"/>
        <v>342063.05005158426</v>
      </c>
      <c r="X14" s="101">
        <f t="shared" si="10"/>
        <v>344457.4914019453</v>
      </c>
      <c r="Y14" s="101">
        <f t="shared" si="10"/>
        <v>350313.26875577832</v>
      </c>
      <c r="Z14" s="101">
        <f t="shared" si="10"/>
        <v>356268.59432462649</v>
      </c>
      <c r="AA14" s="101">
        <f t="shared" si="10"/>
        <v>362325.16042814509</v>
      </c>
      <c r="AB14" s="101">
        <f t="shared" si="10"/>
        <v>368484.6881554235</v>
      </c>
      <c r="AC14" s="101">
        <f t="shared" si="10"/>
        <v>374748.92785406567</v>
      </c>
      <c r="AD14" s="101">
        <f t="shared" si="10"/>
        <v>381119.65962758474</v>
      </c>
      <c r="AE14" s="101">
        <f t="shared" si="10"/>
        <v>385693.09554311575</v>
      </c>
      <c r="AF14" s="101">
        <f t="shared" si="10"/>
        <v>390321.41268963314</v>
      </c>
      <c r="AG14" s="101">
        <f t="shared" si="10"/>
        <v>395005.26964190876</v>
      </c>
      <c r="AH14" s="101">
        <f t="shared" si="10"/>
        <v>399745.33287761168</v>
      </c>
      <c r="AI14" s="101">
        <f t="shared" si="10"/>
        <v>404542.27687214303</v>
      </c>
      <c r="AJ14" s="101">
        <f t="shared" si="10"/>
        <v>409396.78419460874</v>
      </c>
      <c r="AK14" s="101">
        <f t="shared" si="10"/>
        <v>414309.54560494405</v>
      </c>
      <c r="AL14" s="101">
        <f t="shared" si="10"/>
        <v>419281.26015220338</v>
      </c>
      <c r="AM14" s="101">
        <f t="shared" si="10"/>
        <v>424312.6352740298</v>
      </c>
      <c r="AN14" s="101">
        <f t="shared" si="10"/>
        <v>429404.38689731818</v>
      </c>
      <c r="AO14" s="101">
        <f t="shared" si="10"/>
        <v>433698.43076629139</v>
      </c>
      <c r="AP14" s="101">
        <f t="shared" si="10"/>
        <v>438035.41507395433</v>
      </c>
      <c r="AQ14" s="101">
        <f t="shared" ref="AQ14:BH14" si="11">AP14*AR$5</f>
        <v>442415.76922469388</v>
      </c>
      <c r="AR14" s="101">
        <f t="shared" si="11"/>
        <v>446839.92691694084</v>
      </c>
      <c r="AS14" s="101">
        <f t="shared" si="11"/>
        <v>451308.32618611027</v>
      </c>
      <c r="AT14" s="101">
        <f t="shared" si="11"/>
        <v>455821.40944797138</v>
      </c>
      <c r="AU14" s="101">
        <f t="shared" si="11"/>
        <v>460379.62354245113</v>
      </c>
      <c r="AV14" s="101">
        <f t="shared" si="11"/>
        <v>464983.41977787565</v>
      </c>
      <c r="AW14" s="101">
        <f t="shared" si="11"/>
        <v>469633.25397565443</v>
      </c>
      <c r="AX14" s="101">
        <f t="shared" si="11"/>
        <v>474329.58651541098</v>
      </c>
      <c r="AY14" s="101">
        <f t="shared" si="11"/>
        <v>480495.8711401113</v>
      </c>
      <c r="AZ14" s="101">
        <f t="shared" si="11"/>
        <v>486742.31746493268</v>
      </c>
      <c r="BA14" s="101">
        <f t="shared" si="11"/>
        <v>493069.96759197675</v>
      </c>
      <c r="BB14" s="101">
        <f t="shared" si="11"/>
        <v>499479.87717067241</v>
      </c>
      <c r="BC14" s="101">
        <f t="shared" si="11"/>
        <v>505973.11557389109</v>
      </c>
      <c r="BD14" s="101">
        <f t="shared" si="11"/>
        <v>512550.76607635163</v>
      </c>
      <c r="BE14" s="101">
        <f t="shared" si="11"/>
        <v>519213.92603534414</v>
      </c>
      <c r="BF14" s="101">
        <f t="shared" si="11"/>
        <v>525963.70707380353</v>
      </c>
      <c r="BG14" s="101">
        <f t="shared" si="11"/>
        <v>532801.23526576289</v>
      </c>
      <c r="BH14" s="101">
        <f t="shared" si="11"/>
        <v>539727.65132421779</v>
      </c>
    </row>
    <row r="15" spans="2:61" x14ac:dyDescent="0.4">
      <c r="B15" s="104" t="s">
        <v>269</v>
      </c>
      <c r="C15" s="94" t="s">
        <v>270</v>
      </c>
      <c r="D15" s="94">
        <v>1</v>
      </c>
      <c r="I15" s="112" t="s">
        <v>257</v>
      </c>
      <c r="J15" s="101">
        <f>G5</f>
        <v>1709</v>
      </c>
      <c r="K15" s="101">
        <f t="shared" ref="K15:AP15" si="12">J15*L$5</f>
        <v>1783.4810715396375</v>
      </c>
      <c r="L15" s="101">
        <f t="shared" si="12"/>
        <v>1830.482744725304</v>
      </c>
      <c r="M15" s="101">
        <f t="shared" si="12"/>
        <v>1851.8539466595416</v>
      </c>
      <c r="N15" s="101">
        <f t="shared" si="12"/>
        <v>1898.6485200482971</v>
      </c>
      <c r="O15" s="101">
        <f t="shared" si="12"/>
        <v>1993.3505163369202</v>
      </c>
      <c r="P15" s="101">
        <f t="shared" si="12"/>
        <v>2021.4512140816234</v>
      </c>
      <c r="Q15" s="101">
        <f t="shared" si="12"/>
        <v>2107.000896453751</v>
      </c>
      <c r="R15" s="101">
        <f t="shared" si="12"/>
        <v>2231.4379322578802</v>
      </c>
      <c r="S15" s="101">
        <f t="shared" si="12"/>
        <v>2346.6652650451656</v>
      </c>
      <c r="T15" s="101">
        <f t="shared" si="12"/>
        <v>2297.5426903248695</v>
      </c>
      <c r="U15" s="101">
        <f t="shared" si="12"/>
        <v>2423.3795211418537</v>
      </c>
      <c r="V15" s="101">
        <f t="shared" si="12"/>
        <v>2517.8913224663856</v>
      </c>
      <c r="W15" s="101">
        <f t="shared" si="12"/>
        <v>2580.8386055280453</v>
      </c>
      <c r="X15" s="101">
        <f t="shared" si="12"/>
        <v>2598.9044757667411</v>
      </c>
      <c r="Y15" s="101">
        <f t="shared" si="12"/>
        <v>2643.0858518547757</v>
      </c>
      <c r="Z15" s="101">
        <f t="shared" si="12"/>
        <v>2688.0183113363064</v>
      </c>
      <c r="AA15" s="101">
        <f t="shared" si="12"/>
        <v>2733.7146226290233</v>
      </c>
      <c r="AB15" s="101">
        <f t="shared" si="12"/>
        <v>2780.1877712137166</v>
      </c>
      <c r="AC15" s="101">
        <f t="shared" si="12"/>
        <v>2827.4509633243497</v>
      </c>
      <c r="AD15" s="101">
        <f t="shared" si="12"/>
        <v>2875.5176297008634</v>
      </c>
      <c r="AE15" s="101">
        <f t="shared" si="12"/>
        <v>2910.0238412572739</v>
      </c>
      <c r="AF15" s="101">
        <f t="shared" si="12"/>
        <v>2944.9441273523612</v>
      </c>
      <c r="AG15" s="101">
        <f t="shared" si="12"/>
        <v>2980.2834568805897</v>
      </c>
      <c r="AH15" s="101">
        <f t="shared" si="12"/>
        <v>3016.0468583631568</v>
      </c>
      <c r="AI15" s="101">
        <f t="shared" si="12"/>
        <v>3052.2394206635149</v>
      </c>
      <c r="AJ15" s="101">
        <f t="shared" si="12"/>
        <v>3088.8662937114773</v>
      </c>
      <c r="AK15" s="101">
        <f t="shared" si="12"/>
        <v>3125.932689236015</v>
      </c>
      <c r="AL15" s="101">
        <f t="shared" si="12"/>
        <v>3163.443881506847</v>
      </c>
      <c r="AM15" s="101">
        <f t="shared" si="12"/>
        <v>3201.4052080849292</v>
      </c>
      <c r="AN15" s="101">
        <f t="shared" si="12"/>
        <v>3239.8220705819485</v>
      </c>
      <c r="AO15" s="101">
        <f t="shared" si="12"/>
        <v>3272.2202912877679</v>
      </c>
      <c r="AP15" s="101">
        <f t="shared" si="12"/>
        <v>3304.9424942006453</v>
      </c>
      <c r="AQ15" s="101">
        <f t="shared" ref="AQ15:BH15" si="13">AP15*AR$5</f>
        <v>3337.991919142652</v>
      </c>
      <c r="AR15" s="101">
        <f t="shared" si="13"/>
        <v>3371.3718383340783</v>
      </c>
      <c r="AS15" s="101">
        <f t="shared" si="13"/>
        <v>3405.085556717419</v>
      </c>
      <c r="AT15" s="101">
        <f t="shared" si="13"/>
        <v>3439.136412284593</v>
      </c>
      <c r="AU15" s="101">
        <f t="shared" si="13"/>
        <v>3473.527776407439</v>
      </c>
      <c r="AV15" s="101">
        <f t="shared" si="13"/>
        <v>3508.2630541715134</v>
      </c>
      <c r="AW15" s="101">
        <f t="shared" si="13"/>
        <v>3543.3456847132288</v>
      </c>
      <c r="AX15" s="101">
        <f t="shared" si="13"/>
        <v>3578.779141560361</v>
      </c>
      <c r="AY15" s="101">
        <f t="shared" si="13"/>
        <v>3625.3032704006455</v>
      </c>
      <c r="AZ15" s="101">
        <f t="shared" si="13"/>
        <v>3672.4322129158536</v>
      </c>
      <c r="BA15" s="101">
        <f t="shared" si="13"/>
        <v>3720.1738316837595</v>
      </c>
      <c r="BB15" s="101">
        <f t="shared" si="13"/>
        <v>3768.5360914956482</v>
      </c>
      <c r="BC15" s="101">
        <f t="shared" si="13"/>
        <v>3817.5270606850913</v>
      </c>
      <c r="BD15" s="101">
        <f t="shared" si="13"/>
        <v>3867.1549124739972</v>
      </c>
      <c r="BE15" s="101">
        <f t="shared" si="13"/>
        <v>3917.4279263361586</v>
      </c>
      <c r="BF15" s="101">
        <f t="shared" si="13"/>
        <v>3968.3544893785283</v>
      </c>
      <c r="BG15" s="101">
        <f t="shared" si="13"/>
        <v>4019.9430977404486</v>
      </c>
      <c r="BH15" s="101">
        <f t="shared" si="13"/>
        <v>4072.202358011074</v>
      </c>
    </row>
    <row r="16" spans="2:61" x14ac:dyDescent="0.4">
      <c r="B16" s="104" t="s">
        <v>271</v>
      </c>
      <c r="C16" s="94" t="s">
        <v>272</v>
      </c>
      <c r="D16" s="94">
        <v>25</v>
      </c>
      <c r="I16" s="105" t="s">
        <v>288</v>
      </c>
    </row>
    <row r="17" spans="2:66" x14ac:dyDescent="0.4">
      <c r="B17" s="104" t="s">
        <v>273</v>
      </c>
      <c r="C17" s="94" t="s">
        <v>274</v>
      </c>
      <c r="D17" s="94">
        <v>298</v>
      </c>
    </row>
    <row r="18" spans="2:66" x14ac:dyDescent="0.4">
      <c r="B18" s="105" t="s">
        <v>276</v>
      </c>
    </row>
    <row r="19" spans="2:66" x14ac:dyDescent="0.4">
      <c r="F19" s="118"/>
      <c r="G19" s="118"/>
    </row>
    <row r="21" spans="2:66" x14ac:dyDescent="0.4">
      <c r="B21" s="97" t="s">
        <v>277</v>
      </c>
    </row>
    <row r="22" spans="2:66" ht="67.2" x14ac:dyDescent="0.4">
      <c r="B22" s="90" t="s">
        <v>281</v>
      </c>
      <c r="C22" s="119" t="s">
        <v>282</v>
      </c>
      <c r="D22" s="120" t="s">
        <v>283</v>
      </c>
      <c r="I22" s="121"/>
    </row>
    <row r="23" spans="2:66" x14ac:dyDescent="0.4">
      <c r="B23" s="94" t="s">
        <v>278</v>
      </c>
      <c r="C23" s="94">
        <v>40</v>
      </c>
      <c r="D23" s="94">
        <v>2</v>
      </c>
      <c r="I23" s="122"/>
    </row>
    <row r="24" spans="2:66" x14ac:dyDescent="0.4">
      <c r="B24" s="94" t="s">
        <v>279</v>
      </c>
      <c r="C24" s="94">
        <v>25</v>
      </c>
      <c r="D24" s="94">
        <v>1</v>
      </c>
      <c r="F24" s="90" t="s">
        <v>242</v>
      </c>
      <c r="G24" s="91">
        <v>2021</v>
      </c>
      <c r="H24" s="91">
        <v>2022</v>
      </c>
      <c r="I24" s="91">
        <v>2023</v>
      </c>
      <c r="J24" s="91">
        <v>2024</v>
      </c>
      <c r="K24" s="91">
        <v>2025</v>
      </c>
      <c r="L24" s="91">
        <v>2026</v>
      </c>
      <c r="M24" s="91">
        <v>2027</v>
      </c>
      <c r="N24" s="91">
        <v>2028</v>
      </c>
      <c r="O24" s="91">
        <v>2029</v>
      </c>
      <c r="P24" s="91">
        <v>2030</v>
      </c>
      <c r="Q24" s="91">
        <v>2031</v>
      </c>
      <c r="R24" s="91">
        <v>2032</v>
      </c>
      <c r="S24" s="91">
        <v>2033</v>
      </c>
      <c r="T24" s="91">
        <v>2034</v>
      </c>
      <c r="U24" s="91">
        <v>2035</v>
      </c>
      <c r="V24" s="91">
        <v>2036</v>
      </c>
      <c r="W24" s="91">
        <v>2037</v>
      </c>
      <c r="X24" s="91">
        <v>2038</v>
      </c>
      <c r="Y24" s="91">
        <v>2039</v>
      </c>
      <c r="Z24" s="91">
        <v>2040</v>
      </c>
      <c r="AA24" s="91">
        <v>2041</v>
      </c>
      <c r="AB24" s="91">
        <v>2042</v>
      </c>
      <c r="AC24" s="91">
        <v>2043</v>
      </c>
      <c r="AD24" s="91">
        <v>2044</v>
      </c>
      <c r="AE24" s="91">
        <v>2045</v>
      </c>
      <c r="AF24" s="91">
        <v>2046</v>
      </c>
      <c r="AG24" s="91">
        <v>2047</v>
      </c>
      <c r="AH24" s="91">
        <v>2048</v>
      </c>
      <c r="AI24" s="91">
        <v>2049</v>
      </c>
      <c r="AJ24" s="91">
        <v>2050</v>
      </c>
      <c r="AK24" s="91">
        <v>2051</v>
      </c>
      <c r="AL24" s="91">
        <v>2052</v>
      </c>
      <c r="AM24" s="91">
        <v>2053</v>
      </c>
      <c r="AN24" s="91">
        <v>2054</v>
      </c>
      <c r="AO24" s="91">
        <v>2055</v>
      </c>
      <c r="AP24" s="91">
        <v>2056</v>
      </c>
      <c r="AQ24" s="91">
        <v>2057</v>
      </c>
      <c r="AR24" s="91">
        <v>2058</v>
      </c>
      <c r="AS24" s="91">
        <v>2059</v>
      </c>
      <c r="AT24" s="91">
        <v>2060</v>
      </c>
      <c r="AU24" s="91">
        <v>2061</v>
      </c>
      <c r="AV24" s="91">
        <v>2062</v>
      </c>
      <c r="AW24" s="91">
        <v>2063</v>
      </c>
      <c r="AX24" s="91">
        <v>2064</v>
      </c>
      <c r="AY24" s="91">
        <v>2065</v>
      </c>
      <c r="AZ24" s="91">
        <v>2066</v>
      </c>
      <c r="BA24" s="91">
        <v>2067</v>
      </c>
      <c r="BB24" s="91">
        <v>2068</v>
      </c>
      <c r="BC24" s="91">
        <v>2069</v>
      </c>
      <c r="BD24" s="91">
        <v>2070</v>
      </c>
      <c r="BE24" s="91">
        <v>2071</v>
      </c>
      <c r="BF24" s="91">
        <v>2072</v>
      </c>
      <c r="BG24" s="91">
        <v>2073</v>
      </c>
      <c r="BH24" s="91">
        <v>2074</v>
      </c>
      <c r="BI24" s="91">
        <v>2075</v>
      </c>
      <c r="BJ24" s="91">
        <v>2076</v>
      </c>
      <c r="BK24" s="91">
        <v>2077</v>
      </c>
      <c r="BL24" s="91">
        <v>2078</v>
      </c>
      <c r="BM24" s="91">
        <v>2079</v>
      </c>
      <c r="BN24" s="91">
        <v>2080</v>
      </c>
    </row>
    <row r="25" spans="2:66" x14ac:dyDescent="0.4">
      <c r="B25" s="94" t="s">
        <v>280</v>
      </c>
      <c r="C25" s="94">
        <v>10</v>
      </c>
      <c r="D25" s="94">
        <v>0.5</v>
      </c>
      <c r="F25" s="90" t="s">
        <v>284</v>
      </c>
      <c r="G25" s="93">
        <v>36</v>
      </c>
      <c r="H25" s="94">
        <f>G25+1</f>
        <v>37</v>
      </c>
      <c r="I25" s="94">
        <f t="shared" ref="I25:P25" si="14">H25+1</f>
        <v>38</v>
      </c>
      <c r="J25" s="94">
        <f t="shared" si="14"/>
        <v>39</v>
      </c>
      <c r="K25" s="94">
        <f t="shared" si="14"/>
        <v>40</v>
      </c>
      <c r="L25" s="94">
        <f t="shared" si="14"/>
        <v>41</v>
      </c>
      <c r="M25" s="94">
        <f t="shared" si="14"/>
        <v>42</v>
      </c>
      <c r="N25" s="94">
        <f t="shared" si="14"/>
        <v>43</v>
      </c>
      <c r="O25" s="94">
        <f t="shared" si="14"/>
        <v>44</v>
      </c>
      <c r="P25" s="94">
        <f t="shared" si="14"/>
        <v>45</v>
      </c>
      <c r="Q25" s="94">
        <f>P25+0.5</f>
        <v>45.5</v>
      </c>
      <c r="R25" s="95">
        <f t="shared" ref="R25:AK25" si="15">Q25+0.5</f>
        <v>46</v>
      </c>
      <c r="S25" s="95">
        <f t="shared" si="15"/>
        <v>46.5</v>
      </c>
      <c r="T25" s="95">
        <f t="shared" si="15"/>
        <v>47</v>
      </c>
      <c r="U25" s="95">
        <f t="shared" si="15"/>
        <v>47.5</v>
      </c>
      <c r="V25" s="95">
        <f t="shared" si="15"/>
        <v>48</v>
      </c>
      <c r="W25" s="95">
        <f t="shared" si="15"/>
        <v>48.5</v>
      </c>
      <c r="X25" s="95">
        <f t="shared" si="15"/>
        <v>49</v>
      </c>
      <c r="Y25" s="95">
        <f t="shared" si="15"/>
        <v>49.5</v>
      </c>
      <c r="Z25" s="95">
        <f t="shared" si="15"/>
        <v>50</v>
      </c>
      <c r="AA25" s="95">
        <f t="shared" si="15"/>
        <v>50.5</v>
      </c>
      <c r="AB25" s="95">
        <f t="shared" si="15"/>
        <v>51</v>
      </c>
      <c r="AC25" s="95">
        <f t="shared" si="15"/>
        <v>51.5</v>
      </c>
      <c r="AD25" s="95">
        <f t="shared" si="15"/>
        <v>52</v>
      </c>
      <c r="AE25" s="95">
        <f t="shared" si="15"/>
        <v>52.5</v>
      </c>
      <c r="AF25" s="95">
        <f t="shared" si="15"/>
        <v>53</v>
      </c>
      <c r="AG25" s="95">
        <f t="shared" si="15"/>
        <v>53.5</v>
      </c>
      <c r="AH25" s="95">
        <f t="shared" si="15"/>
        <v>54</v>
      </c>
      <c r="AI25" s="95">
        <f t="shared" si="15"/>
        <v>54.5</v>
      </c>
      <c r="AJ25" s="95">
        <f t="shared" si="15"/>
        <v>55</v>
      </c>
      <c r="AK25" s="95">
        <f t="shared" si="15"/>
        <v>55.5</v>
      </c>
      <c r="AL25" s="95">
        <f t="shared" ref="AL25" si="16">AK25+0.5</f>
        <v>56</v>
      </c>
      <c r="AM25" s="95">
        <f t="shared" ref="AM25" si="17">AL25+0.5</f>
        <v>56.5</v>
      </c>
      <c r="AN25" s="95">
        <f t="shared" ref="AN25:AO25" si="18">AM25+0.5</f>
        <v>57</v>
      </c>
      <c r="AO25" s="95">
        <f t="shared" si="18"/>
        <v>57.5</v>
      </c>
      <c r="AP25" s="95">
        <f t="shared" ref="AP25" si="19">AO25+0.5</f>
        <v>58</v>
      </c>
      <c r="AQ25" s="95">
        <f t="shared" ref="AQ25" si="20">AP25+0.5</f>
        <v>58.5</v>
      </c>
      <c r="AR25" s="95">
        <f t="shared" ref="AR25" si="21">AQ25+0.5</f>
        <v>59</v>
      </c>
      <c r="AS25" s="95">
        <f t="shared" ref="AS25" si="22">AR25+0.5</f>
        <v>59.5</v>
      </c>
      <c r="AT25" s="95">
        <f t="shared" ref="AT25" si="23">AS25+0.5</f>
        <v>60</v>
      </c>
      <c r="AU25" s="95">
        <f t="shared" ref="AU25" si="24">AT25+0.5</f>
        <v>60.5</v>
      </c>
      <c r="AV25" s="95">
        <f t="shared" ref="AV25" si="25">AU25+0.5</f>
        <v>61</v>
      </c>
      <c r="AW25" s="95">
        <f t="shared" ref="AW25" si="26">AV25+0.5</f>
        <v>61.5</v>
      </c>
      <c r="AX25" s="95">
        <f t="shared" ref="AX25" si="27">AW25+0.5</f>
        <v>62</v>
      </c>
      <c r="AY25" s="95">
        <f t="shared" ref="AY25" si="28">AX25+0.5</f>
        <v>62.5</v>
      </c>
      <c r="AZ25" s="95">
        <f t="shared" ref="AZ25" si="29">AY25+0.5</f>
        <v>63</v>
      </c>
      <c r="BA25" s="95">
        <f t="shared" ref="BA25" si="30">AZ25+0.5</f>
        <v>63.5</v>
      </c>
      <c r="BB25" s="95">
        <f t="shared" ref="BB25" si="31">BA25+0.5</f>
        <v>64</v>
      </c>
      <c r="BC25" s="95">
        <f t="shared" ref="BC25" si="32">BB25+0.5</f>
        <v>64.5</v>
      </c>
      <c r="BD25" s="95">
        <f t="shared" ref="BD25" si="33">BC25+0.5</f>
        <v>65</v>
      </c>
      <c r="BE25" s="95">
        <f t="shared" ref="BE25" si="34">BD25+0.5</f>
        <v>65.5</v>
      </c>
      <c r="BF25" s="95">
        <f t="shared" ref="BF25" si="35">BE25+0.5</f>
        <v>66</v>
      </c>
      <c r="BG25" s="95">
        <f t="shared" ref="BG25" si="36">BF25+0.5</f>
        <v>66.5</v>
      </c>
      <c r="BH25" s="95">
        <f t="shared" ref="BH25" si="37">BG25+0.5</f>
        <v>67</v>
      </c>
      <c r="BI25" s="95">
        <f t="shared" ref="BI25" si="38">BH25+0.5</f>
        <v>67.5</v>
      </c>
      <c r="BJ25" s="95">
        <f t="shared" ref="BJ25" si="39">BI25+0.5</f>
        <v>68</v>
      </c>
      <c r="BK25" s="95">
        <f t="shared" ref="BK25" si="40">BJ25+0.5</f>
        <v>68.5</v>
      </c>
      <c r="BL25" s="95">
        <f t="shared" ref="BL25" si="41">BK25+0.5</f>
        <v>69</v>
      </c>
      <c r="BM25" s="95">
        <f t="shared" ref="BM25" si="42">BL25+0.5</f>
        <v>69.5</v>
      </c>
      <c r="BN25" s="95">
        <f t="shared" ref="BN25" si="43">BM25+0.5</f>
        <v>70</v>
      </c>
    </row>
    <row r="26" spans="2:66" x14ac:dyDescent="0.4">
      <c r="B26" s="105" t="s">
        <v>276</v>
      </c>
    </row>
    <row r="27" spans="2:66" x14ac:dyDescent="0.4">
      <c r="D27" s="123"/>
    </row>
    <row r="28" spans="2:66" x14ac:dyDescent="0.4">
      <c r="D28" s="123"/>
    </row>
    <row r="29" spans="2:66" x14ac:dyDescent="0.4">
      <c r="D29" s="123"/>
    </row>
    <row r="30" spans="2:66" x14ac:dyDescent="0.4">
      <c r="B30" s="97" t="s">
        <v>290</v>
      </c>
      <c r="D30" s="123"/>
      <c r="O30" s="124"/>
    </row>
    <row r="31" spans="2:66" x14ac:dyDescent="0.4">
      <c r="B31" s="125" t="s">
        <v>291</v>
      </c>
      <c r="C31" s="104"/>
      <c r="D31" s="126"/>
      <c r="O31" s="124"/>
    </row>
    <row r="32" spans="2:66" x14ac:dyDescent="0.4">
      <c r="B32" s="99" t="s">
        <v>292</v>
      </c>
      <c r="C32" s="127">
        <v>65.900000000000006</v>
      </c>
      <c r="D32" s="128"/>
      <c r="O32" s="124"/>
    </row>
    <row r="33" spans="2:15" x14ac:dyDescent="0.4">
      <c r="B33" s="129" t="s">
        <v>293</v>
      </c>
      <c r="C33" s="104">
        <v>2.4</v>
      </c>
      <c r="D33" s="130"/>
      <c r="O33" s="124"/>
    </row>
    <row r="34" spans="2:15" ht="33.6" x14ac:dyDescent="0.4">
      <c r="B34" s="129" t="s">
        <v>294</v>
      </c>
      <c r="C34" s="104">
        <v>59.6</v>
      </c>
      <c r="D34" s="130"/>
      <c r="O34" s="124"/>
    </row>
    <row r="35" spans="2:15" x14ac:dyDescent="0.4">
      <c r="B35" s="129" t="s">
        <v>295</v>
      </c>
      <c r="C35" s="104">
        <v>3.9</v>
      </c>
      <c r="D35" s="130"/>
      <c r="O35" s="124"/>
    </row>
    <row r="36" spans="2:15" x14ac:dyDescent="0.4">
      <c r="B36" s="99" t="s">
        <v>296</v>
      </c>
      <c r="C36" s="127">
        <v>-14.8</v>
      </c>
      <c r="D36" s="130"/>
      <c r="O36" s="124"/>
    </row>
    <row r="37" spans="2:15" ht="67.2" x14ac:dyDescent="0.4">
      <c r="B37" s="129" t="s">
        <v>297</v>
      </c>
      <c r="C37" s="104">
        <v>-25.4</v>
      </c>
      <c r="D37" s="126"/>
      <c r="O37" s="124"/>
    </row>
    <row r="38" spans="2:15" x14ac:dyDescent="0.4">
      <c r="B38" s="129" t="s">
        <v>298</v>
      </c>
      <c r="C38" s="104">
        <v>0.8</v>
      </c>
      <c r="D38" s="128"/>
      <c r="O38" s="124"/>
    </row>
    <row r="39" spans="2:15" x14ac:dyDescent="0.4">
      <c r="B39" s="129" t="s">
        <v>299</v>
      </c>
      <c r="C39" s="104">
        <v>0</v>
      </c>
      <c r="D39" s="130"/>
      <c r="O39" s="124"/>
    </row>
    <row r="40" spans="2:15" x14ac:dyDescent="0.4">
      <c r="B40" s="129" t="s">
        <v>300</v>
      </c>
      <c r="C40" s="104">
        <v>0</v>
      </c>
      <c r="D40" s="130"/>
      <c r="O40" s="124"/>
    </row>
    <row r="41" spans="2:15" ht="33.6" x14ac:dyDescent="0.4">
      <c r="B41" s="129" t="s">
        <v>294</v>
      </c>
      <c r="C41" s="104">
        <v>9.4</v>
      </c>
      <c r="D41" s="130"/>
      <c r="O41" s="124"/>
    </row>
    <row r="42" spans="2:15" x14ac:dyDescent="0.4">
      <c r="B42" s="129" t="s">
        <v>295</v>
      </c>
      <c r="C42" s="104">
        <v>0.4</v>
      </c>
      <c r="D42" s="130"/>
    </row>
    <row r="43" spans="2:15" x14ac:dyDescent="0.4">
      <c r="B43" s="99" t="s">
        <v>301</v>
      </c>
      <c r="C43" s="127">
        <v>51.1</v>
      </c>
      <c r="D43" s="126"/>
    </row>
    <row r="44" spans="2:15" x14ac:dyDescent="0.4">
      <c r="B44" s="105" t="s">
        <v>302</v>
      </c>
      <c r="D44" s="128"/>
    </row>
    <row r="45" spans="2:15" x14ac:dyDescent="0.4">
      <c r="D45" s="130"/>
    </row>
    <row r="46" spans="2:15" x14ac:dyDescent="0.4">
      <c r="D46" s="130"/>
    </row>
    <row r="47" spans="2:15" x14ac:dyDescent="0.4">
      <c r="B47" s="97" t="s">
        <v>316</v>
      </c>
      <c r="D47" s="130"/>
    </row>
    <row r="48" spans="2:15" x14ac:dyDescent="0.4">
      <c r="B48" s="90" t="s">
        <v>305</v>
      </c>
      <c r="C48" s="90">
        <v>2021</v>
      </c>
      <c r="D48" s="90">
        <v>2022</v>
      </c>
      <c r="E48" s="90">
        <v>2023</v>
      </c>
      <c r="F48" s="90">
        <v>2024</v>
      </c>
      <c r="G48" s="90">
        <v>2025</v>
      </c>
      <c r="H48" s="90">
        <v>2026</v>
      </c>
      <c r="I48" s="90">
        <v>2027</v>
      </c>
      <c r="J48" s="90">
        <v>2028</v>
      </c>
      <c r="K48" s="90">
        <v>2029</v>
      </c>
      <c r="L48" s="90">
        <v>2030</v>
      </c>
    </row>
    <row r="49" spans="2:14" ht="45" customHeight="1" x14ac:dyDescent="0.4">
      <c r="B49" s="119" t="s">
        <v>306</v>
      </c>
      <c r="C49" s="131">
        <v>12710218</v>
      </c>
      <c r="D49" s="131">
        <v>12430593</v>
      </c>
      <c r="E49" s="131">
        <v>12157120</v>
      </c>
      <c r="F49" s="131">
        <v>11889664</v>
      </c>
      <c r="G49" s="131">
        <v>11628091</v>
      </c>
      <c r="H49" s="131">
        <v>11372273</v>
      </c>
      <c r="I49" s="131">
        <v>11122083</v>
      </c>
      <c r="J49" s="131">
        <v>10877397</v>
      </c>
      <c r="K49" s="131">
        <v>10638094</v>
      </c>
      <c r="L49" s="131">
        <v>10404056</v>
      </c>
    </row>
    <row r="50" spans="2:14" ht="45" customHeight="1" x14ac:dyDescent="0.4">
      <c r="B50" s="119" t="s">
        <v>307</v>
      </c>
      <c r="C50" s="131">
        <v>14485360</v>
      </c>
      <c r="D50" s="131">
        <v>14164255</v>
      </c>
      <c r="E50" s="131">
        <v>13850215</v>
      </c>
      <c r="F50" s="131">
        <v>13543083</v>
      </c>
      <c r="G50" s="131">
        <v>13242708</v>
      </c>
      <c r="H50" s="131">
        <v>12948942</v>
      </c>
      <c r="I50" s="131">
        <v>12661638</v>
      </c>
      <c r="J50" s="131">
        <v>12380655</v>
      </c>
      <c r="K50" s="131">
        <v>12105854</v>
      </c>
      <c r="L50" s="131">
        <v>11837099</v>
      </c>
    </row>
    <row r="51" spans="2:14" ht="45" customHeight="1" x14ac:dyDescent="0.4">
      <c r="B51" s="119" t="s">
        <v>308</v>
      </c>
      <c r="C51" s="131">
        <v>4345608</v>
      </c>
      <c r="D51" s="131">
        <v>4249277</v>
      </c>
      <c r="E51" s="131">
        <v>4155065</v>
      </c>
      <c r="F51" s="131">
        <v>4062925</v>
      </c>
      <c r="G51" s="131">
        <v>3972812</v>
      </c>
      <c r="H51" s="131">
        <v>3884683</v>
      </c>
      <c r="I51" s="131">
        <v>3798491</v>
      </c>
      <c r="J51" s="131">
        <v>3714197</v>
      </c>
      <c r="K51" s="131">
        <v>3631756</v>
      </c>
      <c r="L51" s="131">
        <v>3551130</v>
      </c>
    </row>
    <row r="52" spans="2:14" ht="45" customHeight="1" x14ac:dyDescent="0.4">
      <c r="B52" s="119" t="s">
        <v>309</v>
      </c>
      <c r="C52" s="131">
        <v>2372395</v>
      </c>
      <c r="D52" s="131">
        <v>2416455</v>
      </c>
      <c r="E52" s="131">
        <v>0</v>
      </c>
      <c r="F52" s="131">
        <v>0</v>
      </c>
      <c r="G52" s="131">
        <v>0</v>
      </c>
      <c r="H52" s="131">
        <v>0</v>
      </c>
      <c r="I52" s="131">
        <v>0</v>
      </c>
      <c r="J52" s="131">
        <v>0</v>
      </c>
      <c r="K52" s="131">
        <v>0</v>
      </c>
      <c r="L52" s="131">
        <v>0</v>
      </c>
    </row>
    <row r="53" spans="2:14" ht="45" customHeight="1" x14ac:dyDescent="0.4">
      <c r="B53" s="119" t="s">
        <v>310</v>
      </c>
      <c r="C53" s="131">
        <v>7767357</v>
      </c>
      <c r="D53" s="131">
        <v>7498523</v>
      </c>
      <c r="E53" s="131">
        <v>9695150</v>
      </c>
      <c r="F53" s="131">
        <v>9480158</v>
      </c>
      <c r="G53" s="131">
        <v>9269896</v>
      </c>
      <c r="H53" s="131">
        <v>9064259</v>
      </c>
      <c r="I53" s="131">
        <v>8863147</v>
      </c>
      <c r="J53" s="131">
        <v>8666459</v>
      </c>
      <c r="K53" s="131">
        <v>8474098</v>
      </c>
      <c r="L53" s="131">
        <v>8285969</v>
      </c>
    </row>
    <row r="54" spans="2:14" x14ac:dyDescent="0.4">
      <c r="B54" s="105" t="s">
        <v>304</v>
      </c>
      <c r="D54" s="132"/>
    </row>
    <row r="55" spans="2:14" x14ac:dyDescent="0.4">
      <c r="B55" s="133" t="s">
        <v>303</v>
      </c>
      <c r="D55" s="132"/>
    </row>
    <row r="56" spans="2:14" x14ac:dyDescent="0.4">
      <c r="B56" s="133"/>
      <c r="D56" s="132"/>
    </row>
    <row r="57" spans="2:14" x14ac:dyDescent="0.4">
      <c r="D57" s="128"/>
    </row>
    <row r="58" spans="2:14" x14ac:dyDescent="0.4">
      <c r="B58" s="97" t="s">
        <v>314</v>
      </c>
      <c r="D58" s="132"/>
    </row>
    <row r="59" spans="2:14" x14ac:dyDescent="0.4">
      <c r="B59" s="116" t="s">
        <v>311</v>
      </c>
      <c r="C59" s="116" t="s">
        <v>312</v>
      </c>
      <c r="D59" s="134"/>
      <c r="E59" s="134" t="s">
        <v>317</v>
      </c>
      <c r="F59" s="135">
        <f>AVERAGE(C94:C105)</f>
        <v>47.19166666666667</v>
      </c>
      <c r="G59" s="135"/>
      <c r="H59" s="135"/>
      <c r="I59" s="135"/>
      <c r="J59" s="135"/>
      <c r="K59" s="135"/>
      <c r="L59" s="135"/>
      <c r="M59" s="135"/>
      <c r="N59" s="135"/>
    </row>
    <row r="60" spans="2:14" x14ac:dyDescent="0.4">
      <c r="B60" s="136">
        <v>43101</v>
      </c>
      <c r="C60" s="137">
        <v>9.65</v>
      </c>
      <c r="D60" s="138"/>
      <c r="E60" s="138"/>
      <c r="F60" s="139"/>
      <c r="G60" s="140"/>
      <c r="H60" s="141"/>
      <c r="I60" s="142"/>
      <c r="J60" s="142"/>
      <c r="K60" s="142"/>
      <c r="L60" s="142"/>
      <c r="M60" s="143"/>
      <c r="N60" s="135"/>
    </row>
    <row r="61" spans="2:14" x14ac:dyDescent="0.4">
      <c r="B61" s="136">
        <v>43132</v>
      </c>
      <c r="C61" s="137">
        <v>10.51</v>
      </c>
      <c r="D61" s="138"/>
      <c r="E61" s="138"/>
      <c r="F61" s="139"/>
      <c r="G61" s="144"/>
      <c r="H61" s="145"/>
      <c r="I61" s="142"/>
      <c r="J61" s="142"/>
      <c r="K61" s="142"/>
      <c r="L61" s="142"/>
      <c r="M61" s="146"/>
      <c r="N61" s="135"/>
    </row>
    <row r="62" spans="2:14" x14ac:dyDescent="0.4">
      <c r="B62" s="136">
        <v>43160</v>
      </c>
      <c r="C62" s="137">
        <v>13.73</v>
      </c>
      <c r="D62" s="138"/>
      <c r="E62" s="138"/>
      <c r="F62" s="139"/>
      <c r="G62" s="144"/>
      <c r="H62" s="145"/>
      <c r="I62" s="142"/>
      <c r="J62" s="142"/>
      <c r="K62" s="142"/>
      <c r="L62" s="142"/>
      <c r="M62" s="146"/>
      <c r="N62" s="135"/>
    </row>
    <row r="63" spans="2:14" x14ac:dyDescent="0.4">
      <c r="B63" s="136">
        <v>43191</v>
      </c>
      <c r="C63" s="137">
        <v>14.27</v>
      </c>
      <c r="D63" s="138"/>
      <c r="E63" s="138"/>
      <c r="F63" s="139"/>
      <c r="G63" s="140"/>
      <c r="H63" s="141"/>
      <c r="I63" s="142"/>
      <c r="J63" s="142"/>
      <c r="K63" s="142"/>
      <c r="L63" s="142"/>
      <c r="M63" s="143"/>
      <c r="N63" s="135"/>
    </row>
    <row r="64" spans="2:14" x14ac:dyDescent="0.4">
      <c r="B64" s="136">
        <v>43221</v>
      </c>
      <c r="C64" s="137">
        <v>15.76</v>
      </c>
      <c r="D64" s="138"/>
      <c r="E64" s="138"/>
      <c r="F64" s="139"/>
      <c r="G64" s="140"/>
      <c r="H64" s="145"/>
      <c r="I64" s="142"/>
      <c r="J64" s="142"/>
      <c r="K64" s="142"/>
      <c r="L64" s="142"/>
      <c r="M64" s="146"/>
      <c r="N64" s="135"/>
    </row>
    <row r="65" spans="2:14" x14ac:dyDescent="0.4">
      <c r="B65" s="136">
        <v>43252</v>
      </c>
      <c r="C65" s="137">
        <v>16</v>
      </c>
      <c r="D65" s="138"/>
      <c r="E65" s="138"/>
      <c r="F65" s="139"/>
      <c r="G65" s="140"/>
      <c r="H65" s="145"/>
      <c r="I65" s="142"/>
      <c r="J65" s="142"/>
      <c r="K65" s="142"/>
      <c r="L65" s="142"/>
      <c r="M65" s="146"/>
      <c r="N65" s="135"/>
    </row>
    <row r="66" spans="2:14" x14ac:dyDescent="0.4">
      <c r="B66" s="136">
        <v>43282</v>
      </c>
      <c r="C66" s="137">
        <v>18.739999999999998</v>
      </c>
      <c r="D66" s="138"/>
      <c r="E66" s="138"/>
      <c r="F66" s="139"/>
      <c r="G66" s="144"/>
      <c r="H66" s="145"/>
      <c r="I66" s="142"/>
      <c r="J66" s="142"/>
      <c r="K66" s="142"/>
      <c r="L66" s="142"/>
      <c r="M66" s="146"/>
      <c r="N66" s="135"/>
    </row>
    <row r="67" spans="2:14" x14ac:dyDescent="0.4">
      <c r="B67" s="136">
        <v>43313</v>
      </c>
      <c r="C67" s="137">
        <v>22.52</v>
      </c>
      <c r="D67" s="138"/>
      <c r="E67" s="138"/>
      <c r="F67" s="139"/>
      <c r="G67" s="144"/>
      <c r="H67" s="145"/>
      <c r="I67" s="142"/>
      <c r="J67" s="142"/>
      <c r="K67" s="142"/>
      <c r="L67" s="142"/>
      <c r="M67" s="146"/>
      <c r="N67" s="135"/>
    </row>
    <row r="68" spans="2:14" x14ac:dyDescent="0.4">
      <c r="B68" s="136">
        <v>43344</v>
      </c>
      <c r="C68" s="137">
        <v>23.63</v>
      </c>
      <c r="D68" s="138"/>
      <c r="E68" s="138"/>
      <c r="F68" s="139"/>
      <c r="G68" s="144"/>
      <c r="H68" s="145"/>
      <c r="I68" s="142"/>
      <c r="J68" s="142"/>
      <c r="K68" s="142"/>
      <c r="L68" s="142"/>
      <c r="M68" s="146"/>
      <c r="N68" s="135"/>
    </row>
    <row r="69" spans="2:14" x14ac:dyDescent="0.4">
      <c r="B69" s="136">
        <v>43374</v>
      </c>
      <c r="C69" s="137">
        <v>17.79</v>
      </c>
      <c r="D69" s="138"/>
      <c r="E69" s="138"/>
      <c r="F69" s="139"/>
      <c r="G69" s="144"/>
      <c r="H69" s="145"/>
      <c r="I69" s="142"/>
      <c r="J69" s="142"/>
      <c r="K69" s="142"/>
      <c r="L69" s="142"/>
      <c r="M69" s="146"/>
      <c r="N69" s="135"/>
    </row>
    <row r="70" spans="2:14" x14ac:dyDescent="0.4">
      <c r="B70" s="136">
        <v>43405</v>
      </c>
      <c r="C70" s="137">
        <v>22.7</v>
      </c>
      <c r="D70" s="138"/>
      <c r="E70" s="138"/>
      <c r="F70" s="139"/>
      <c r="G70" s="144"/>
      <c r="H70" s="145"/>
      <c r="I70" s="142"/>
      <c r="J70" s="142"/>
      <c r="K70" s="142"/>
      <c r="L70" s="142"/>
      <c r="M70" s="146"/>
      <c r="N70" s="135"/>
    </row>
    <row r="71" spans="2:14" x14ac:dyDescent="0.4">
      <c r="B71" s="136">
        <v>43435</v>
      </c>
      <c r="C71" s="137">
        <v>26.3</v>
      </c>
      <c r="D71" s="138"/>
      <c r="E71" s="138"/>
      <c r="F71" s="139"/>
      <c r="G71" s="144"/>
      <c r="H71" s="145"/>
      <c r="I71" s="142"/>
      <c r="J71" s="142"/>
      <c r="K71" s="142"/>
      <c r="L71" s="142"/>
      <c r="M71" s="146"/>
      <c r="N71" s="135"/>
    </row>
    <row r="72" spans="2:14" x14ac:dyDescent="0.4">
      <c r="B72" s="136">
        <v>43466</v>
      </c>
      <c r="C72" s="137">
        <v>23.27</v>
      </c>
      <c r="D72" s="138"/>
      <c r="E72" s="138"/>
      <c r="F72" s="147"/>
      <c r="G72" s="140"/>
      <c r="H72" s="141"/>
      <c r="I72" s="142"/>
      <c r="J72" s="142"/>
      <c r="K72" s="148"/>
      <c r="L72" s="142"/>
      <c r="M72" s="143"/>
      <c r="N72" s="135"/>
    </row>
    <row r="73" spans="2:14" x14ac:dyDescent="0.4">
      <c r="B73" s="136">
        <v>43497</v>
      </c>
      <c r="C73" s="137">
        <v>22.52</v>
      </c>
      <c r="D73" s="138"/>
      <c r="E73" s="138"/>
      <c r="F73" s="139"/>
      <c r="G73" s="144"/>
      <c r="H73" s="141"/>
      <c r="I73" s="142"/>
      <c r="J73" s="142"/>
      <c r="K73" s="142"/>
      <c r="L73" s="142"/>
      <c r="M73" s="143"/>
      <c r="N73" s="135"/>
    </row>
    <row r="74" spans="2:14" x14ac:dyDescent="0.4">
      <c r="B74" s="136">
        <v>43525</v>
      </c>
      <c r="C74" s="137">
        <v>22.3</v>
      </c>
      <c r="D74" s="138"/>
      <c r="E74" s="138"/>
      <c r="F74" s="139"/>
      <c r="G74" s="144"/>
      <c r="H74" s="145"/>
      <c r="I74" s="142"/>
      <c r="J74" s="142"/>
      <c r="K74" s="142"/>
      <c r="L74" s="142"/>
      <c r="M74" s="146"/>
      <c r="N74" s="135"/>
    </row>
    <row r="75" spans="2:14" x14ac:dyDescent="0.4">
      <c r="B75" s="136">
        <v>43556</v>
      </c>
      <c r="C75" s="137">
        <v>26.95</v>
      </c>
      <c r="D75" s="138"/>
      <c r="E75" s="138"/>
      <c r="F75" s="139"/>
      <c r="G75" s="140"/>
      <c r="H75" s="141"/>
      <c r="I75" s="148"/>
      <c r="J75" s="148"/>
      <c r="K75" s="142"/>
      <c r="L75" s="142"/>
      <c r="M75" s="143"/>
      <c r="N75" s="135"/>
    </row>
    <row r="76" spans="2:14" x14ac:dyDescent="0.4">
      <c r="B76" s="136">
        <v>43586</v>
      </c>
      <c r="C76" s="137">
        <v>25.2</v>
      </c>
      <c r="D76" s="138"/>
      <c r="E76" s="138"/>
      <c r="F76" s="139"/>
      <c r="G76" s="140"/>
      <c r="H76" s="145"/>
      <c r="I76" s="142"/>
      <c r="J76" s="142"/>
      <c r="K76" s="142"/>
      <c r="L76" s="142"/>
      <c r="M76" s="146"/>
      <c r="N76" s="135"/>
    </row>
    <row r="77" spans="2:14" x14ac:dyDescent="0.4">
      <c r="B77" s="136">
        <v>43617</v>
      </c>
      <c r="C77" s="137">
        <v>27.5</v>
      </c>
      <c r="D77" s="138"/>
      <c r="E77" s="138"/>
      <c r="F77" s="139"/>
      <c r="G77" s="140"/>
      <c r="H77" s="145"/>
      <c r="I77" s="142"/>
      <c r="J77" s="142"/>
      <c r="K77" s="142"/>
      <c r="L77" s="142"/>
      <c r="M77" s="146"/>
      <c r="N77" s="135"/>
    </row>
    <row r="78" spans="2:14" x14ac:dyDescent="0.4">
      <c r="B78" s="136">
        <v>43647</v>
      </c>
      <c r="C78" s="137">
        <v>28.84</v>
      </c>
      <c r="D78" s="138"/>
      <c r="E78" s="138"/>
      <c r="F78" s="139"/>
      <c r="G78" s="144"/>
      <c r="H78" s="145"/>
      <c r="I78" s="142"/>
      <c r="J78" s="142"/>
      <c r="K78" s="142"/>
      <c r="L78" s="142"/>
      <c r="M78" s="146"/>
      <c r="N78" s="135"/>
    </row>
    <row r="79" spans="2:14" x14ac:dyDescent="0.4">
      <c r="B79" s="136">
        <v>43678</v>
      </c>
      <c r="C79" s="137">
        <v>26.95</v>
      </c>
      <c r="D79" s="138"/>
      <c r="E79" s="138"/>
      <c r="F79" s="139"/>
      <c r="G79" s="144"/>
      <c r="H79" s="149"/>
      <c r="I79" s="142"/>
      <c r="J79" s="142"/>
      <c r="K79" s="142"/>
      <c r="L79" s="142"/>
      <c r="M79" s="143"/>
      <c r="N79" s="135"/>
    </row>
    <row r="80" spans="2:14" x14ac:dyDescent="0.4">
      <c r="B80" s="136">
        <v>43709</v>
      </c>
      <c r="C80" s="137">
        <v>25.36</v>
      </c>
      <c r="D80" s="138"/>
      <c r="E80" s="138"/>
      <c r="F80" s="147"/>
      <c r="G80" s="144"/>
      <c r="H80" s="141"/>
      <c r="I80" s="148"/>
      <c r="J80" s="148"/>
      <c r="K80" s="148"/>
      <c r="L80" s="142"/>
      <c r="M80" s="143"/>
      <c r="N80" s="135"/>
    </row>
    <row r="81" spans="2:14" x14ac:dyDescent="0.4">
      <c r="B81" s="136">
        <v>43739</v>
      </c>
      <c r="C81" s="137">
        <v>26.3</v>
      </c>
      <c r="D81" s="138"/>
      <c r="E81" s="138"/>
      <c r="F81" s="139"/>
      <c r="G81" s="144"/>
      <c r="H81" s="149"/>
      <c r="I81" s="142"/>
      <c r="J81" s="148"/>
      <c r="K81" s="142"/>
      <c r="L81" s="142"/>
      <c r="M81" s="143"/>
      <c r="N81" s="135"/>
    </row>
    <row r="82" spans="2:14" x14ac:dyDescent="0.4">
      <c r="B82" s="136">
        <v>43770</v>
      </c>
      <c r="C82" s="137">
        <v>25.61</v>
      </c>
      <c r="D82" s="138"/>
      <c r="E82" s="138"/>
      <c r="F82" s="147"/>
      <c r="G82" s="144"/>
      <c r="H82" s="141"/>
      <c r="I82" s="142"/>
      <c r="J82" s="142"/>
      <c r="K82" s="148"/>
      <c r="L82" s="142"/>
      <c r="M82" s="143"/>
      <c r="N82" s="135"/>
    </row>
    <row r="83" spans="2:14" x14ac:dyDescent="0.4">
      <c r="B83" s="136">
        <v>43800</v>
      </c>
      <c r="C83" s="137">
        <v>24.86</v>
      </c>
      <c r="D83" s="138"/>
      <c r="E83" s="138"/>
      <c r="F83" s="139"/>
      <c r="G83" s="144"/>
      <c r="H83" s="141"/>
      <c r="I83" s="142"/>
      <c r="J83" s="142"/>
      <c r="K83" s="142"/>
      <c r="L83" s="142"/>
      <c r="M83" s="143"/>
      <c r="N83" s="135"/>
    </row>
    <row r="84" spans="2:14" x14ac:dyDescent="0.4">
      <c r="B84" s="136">
        <v>43831</v>
      </c>
      <c r="C84" s="137">
        <v>24.6</v>
      </c>
      <c r="D84" s="138"/>
      <c r="E84" s="138"/>
      <c r="F84" s="139"/>
      <c r="G84" s="140"/>
      <c r="H84" s="150"/>
      <c r="I84" s="148"/>
      <c r="J84" s="142"/>
      <c r="K84" s="142"/>
      <c r="L84" s="142"/>
      <c r="M84" s="146"/>
      <c r="N84" s="135"/>
    </row>
    <row r="85" spans="2:14" x14ac:dyDescent="0.4">
      <c r="B85" s="136">
        <v>43862</v>
      </c>
      <c r="C85" s="137">
        <v>23.8</v>
      </c>
      <c r="D85" s="138"/>
      <c r="E85" s="138"/>
      <c r="F85" s="139"/>
      <c r="G85" s="144"/>
      <c r="H85" s="141"/>
      <c r="I85" s="142"/>
      <c r="J85" s="142"/>
      <c r="K85" s="142"/>
      <c r="L85" s="142"/>
      <c r="M85" s="143"/>
      <c r="N85" s="135"/>
    </row>
    <row r="86" spans="2:14" x14ac:dyDescent="0.4">
      <c r="B86" s="136">
        <v>43891</v>
      </c>
      <c r="C86" s="137">
        <v>18.3</v>
      </c>
      <c r="D86" s="138"/>
      <c r="E86" s="138"/>
      <c r="F86" s="139"/>
      <c r="G86" s="144"/>
      <c r="H86" s="141"/>
      <c r="I86" s="142"/>
      <c r="J86" s="142"/>
      <c r="K86" s="142"/>
      <c r="L86" s="142"/>
      <c r="M86" s="143"/>
      <c r="N86" s="135"/>
    </row>
    <row r="87" spans="2:14" x14ac:dyDescent="0.4">
      <c r="B87" s="136">
        <v>43922</v>
      </c>
      <c r="C87" s="137">
        <v>19.940000000000001</v>
      </c>
      <c r="D87" s="138"/>
      <c r="E87" s="138"/>
      <c r="F87" s="139"/>
      <c r="G87" s="140"/>
      <c r="H87" s="145"/>
      <c r="I87" s="142"/>
      <c r="J87" s="142"/>
      <c r="K87" s="142"/>
      <c r="L87" s="142"/>
      <c r="M87" s="146"/>
      <c r="N87" s="135"/>
    </row>
    <row r="88" spans="2:14" x14ac:dyDescent="0.4">
      <c r="B88" s="136">
        <v>43952</v>
      </c>
      <c r="C88" s="137">
        <v>21.76</v>
      </c>
      <c r="D88" s="138"/>
      <c r="E88" s="138"/>
      <c r="F88" s="139"/>
      <c r="G88" s="140"/>
      <c r="H88" s="150"/>
      <c r="I88" s="142"/>
      <c r="J88" s="142"/>
      <c r="K88" s="142"/>
      <c r="L88" s="142"/>
      <c r="M88" s="146"/>
      <c r="N88" s="135"/>
    </row>
    <row r="89" spans="2:14" x14ac:dyDescent="0.4">
      <c r="B89" s="136">
        <v>43983</v>
      </c>
      <c r="C89" s="137">
        <v>27.27</v>
      </c>
      <c r="D89" s="138"/>
      <c r="E89" s="138"/>
      <c r="F89" s="139"/>
      <c r="G89" s="140"/>
      <c r="H89" s="149"/>
      <c r="I89" s="142"/>
      <c r="J89" s="142"/>
      <c r="K89" s="142"/>
      <c r="L89" s="142"/>
      <c r="M89" s="143"/>
      <c r="N89" s="135"/>
    </row>
    <row r="90" spans="2:14" x14ac:dyDescent="0.4">
      <c r="B90" s="136">
        <v>44013</v>
      </c>
      <c r="C90" s="137">
        <v>26.64</v>
      </c>
      <c r="D90" s="138"/>
      <c r="E90" s="138"/>
      <c r="F90" s="139"/>
      <c r="G90" s="144"/>
      <c r="H90" s="145"/>
      <c r="I90" s="142"/>
      <c r="J90" s="142"/>
      <c r="K90" s="142"/>
      <c r="L90" s="142"/>
      <c r="M90" s="146"/>
      <c r="N90" s="135"/>
    </row>
    <row r="91" spans="2:14" x14ac:dyDescent="0.4">
      <c r="B91" s="136">
        <v>44044</v>
      </c>
      <c r="C91" s="137">
        <v>29.02</v>
      </c>
      <c r="D91" s="138"/>
      <c r="E91" s="138"/>
      <c r="F91" s="139"/>
      <c r="G91" s="144"/>
      <c r="H91" s="141"/>
      <c r="I91" s="142"/>
      <c r="J91" s="142"/>
      <c r="K91" s="142"/>
      <c r="L91" s="142"/>
      <c r="M91" s="143"/>
      <c r="N91" s="135"/>
    </row>
    <row r="92" spans="2:14" x14ac:dyDescent="0.4">
      <c r="B92" s="136">
        <v>44075</v>
      </c>
      <c r="C92" s="137">
        <v>27.14</v>
      </c>
      <c r="D92" s="138"/>
      <c r="E92" s="138"/>
      <c r="F92" s="139"/>
      <c r="G92" s="144"/>
      <c r="H92" s="141"/>
      <c r="I92" s="142"/>
      <c r="J92" s="142"/>
      <c r="K92" s="142"/>
      <c r="L92" s="142"/>
      <c r="M92" s="143"/>
      <c r="N92" s="135"/>
    </row>
    <row r="93" spans="2:14" x14ac:dyDescent="0.4">
      <c r="B93" s="136">
        <v>44105</v>
      </c>
      <c r="C93" s="137">
        <v>23.88</v>
      </c>
      <c r="D93" s="138"/>
      <c r="E93" s="138"/>
      <c r="F93" s="139"/>
      <c r="G93" s="144"/>
      <c r="H93" s="141"/>
      <c r="I93" s="142"/>
      <c r="J93" s="142"/>
      <c r="K93" s="142"/>
      <c r="L93" s="142"/>
      <c r="M93" s="143"/>
      <c r="N93" s="135"/>
    </row>
    <row r="94" spans="2:14" x14ac:dyDescent="0.4">
      <c r="B94" s="136">
        <v>44136</v>
      </c>
      <c r="C94" s="137">
        <v>29.34</v>
      </c>
      <c r="D94" s="138"/>
      <c r="E94" s="138"/>
      <c r="F94" s="139"/>
      <c r="G94" s="144"/>
      <c r="H94" s="145"/>
      <c r="I94" s="142"/>
      <c r="J94" s="142"/>
      <c r="K94" s="142"/>
      <c r="L94" s="142"/>
      <c r="M94" s="146"/>
      <c r="N94" s="135"/>
    </row>
    <row r="95" spans="2:14" x14ac:dyDescent="0.4">
      <c r="B95" s="136">
        <v>44166</v>
      </c>
      <c r="C95" s="137">
        <v>32.72</v>
      </c>
      <c r="D95" s="138"/>
      <c r="E95" s="138"/>
      <c r="F95" s="139"/>
      <c r="G95" s="144"/>
      <c r="H95" s="150"/>
      <c r="I95" s="148"/>
      <c r="J95" s="142"/>
      <c r="K95" s="142"/>
      <c r="L95" s="142"/>
      <c r="M95" s="146"/>
      <c r="N95" s="135"/>
    </row>
    <row r="96" spans="2:14" x14ac:dyDescent="0.4">
      <c r="B96" s="136">
        <v>44197</v>
      </c>
      <c r="C96" s="137">
        <v>32.950000000000003</v>
      </c>
      <c r="D96" s="138"/>
      <c r="E96" s="138"/>
      <c r="F96" s="139"/>
      <c r="G96" s="140"/>
      <c r="H96" s="141"/>
      <c r="I96" s="142"/>
      <c r="J96" s="142"/>
      <c r="K96" s="142"/>
      <c r="L96" s="142"/>
      <c r="M96" s="143"/>
      <c r="N96" s="135"/>
    </row>
    <row r="97" spans="2:14" x14ac:dyDescent="0.4">
      <c r="B97" s="136">
        <v>44228</v>
      </c>
      <c r="C97" s="137">
        <v>37.28</v>
      </c>
      <c r="D97" s="138"/>
      <c r="E97" s="138"/>
      <c r="F97" s="139"/>
      <c r="G97" s="144"/>
      <c r="H97" s="145"/>
      <c r="I97" s="148"/>
      <c r="J97" s="142"/>
      <c r="K97" s="142"/>
      <c r="L97" s="142"/>
      <c r="M97" s="146"/>
      <c r="N97" s="135"/>
    </row>
    <row r="98" spans="2:14" x14ac:dyDescent="0.4">
      <c r="B98" s="136">
        <v>44256</v>
      </c>
      <c r="C98" s="137">
        <v>42.55</v>
      </c>
      <c r="D98" s="138"/>
      <c r="E98" s="138"/>
      <c r="F98" s="139"/>
      <c r="G98" s="144"/>
      <c r="H98" s="145"/>
      <c r="I98" s="142"/>
      <c r="J98" s="142"/>
      <c r="K98" s="142"/>
      <c r="L98" s="142"/>
      <c r="M98" s="146"/>
      <c r="N98" s="135"/>
    </row>
    <row r="99" spans="2:14" x14ac:dyDescent="0.4">
      <c r="B99" s="136">
        <v>44287</v>
      </c>
      <c r="C99" s="137">
        <v>48.84</v>
      </c>
      <c r="D99" s="138"/>
      <c r="E99" s="138"/>
      <c r="F99" s="139"/>
      <c r="G99" s="140"/>
      <c r="H99" s="145"/>
      <c r="I99" s="142"/>
      <c r="J99" s="142"/>
      <c r="K99" s="142"/>
      <c r="L99" s="142"/>
      <c r="M99" s="146"/>
      <c r="N99" s="135"/>
    </row>
    <row r="100" spans="2:14" x14ac:dyDescent="0.4">
      <c r="B100" s="136">
        <v>44317</v>
      </c>
      <c r="C100" s="137">
        <v>51.7</v>
      </c>
      <c r="D100" s="138"/>
      <c r="E100" s="138"/>
      <c r="F100" s="139"/>
      <c r="G100" s="140"/>
      <c r="H100" s="145"/>
      <c r="I100" s="142"/>
      <c r="J100" s="142"/>
      <c r="K100" s="142"/>
      <c r="L100" s="142"/>
      <c r="M100" s="146"/>
      <c r="N100" s="135"/>
    </row>
    <row r="101" spans="2:14" x14ac:dyDescent="0.4">
      <c r="B101" s="136">
        <v>44348</v>
      </c>
      <c r="C101" s="137">
        <v>56.68</v>
      </c>
      <c r="D101" s="138"/>
      <c r="E101" s="138"/>
      <c r="F101" s="139"/>
      <c r="G101" s="140"/>
      <c r="H101" s="145"/>
      <c r="I101" s="148"/>
      <c r="J101" s="142"/>
      <c r="K101" s="142"/>
      <c r="L101" s="142"/>
      <c r="M101" s="146"/>
      <c r="N101" s="135"/>
    </row>
    <row r="102" spans="2:14" x14ac:dyDescent="0.4">
      <c r="B102" s="136">
        <v>44378</v>
      </c>
      <c r="C102" s="137">
        <v>53.25</v>
      </c>
      <c r="D102" s="138"/>
      <c r="E102" s="138"/>
      <c r="F102" s="139"/>
      <c r="G102" s="144"/>
      <c r="H102" s="145"/>
      <c r="I102" s="142"/>
      <c r="J102" s="142"/>
      <c r="K102" s="142"/>
      <c r="L102" s="142"/>
      <c r="M102" s="146"/>
      <c r="N102" s="135"/>
    </row>
    <row r="103" spans="2:14" x14ac:dyDescent="0.4">
      <c r="B103" s="136">
        <v>44409</v>
      </c>
      <c r="C103" s="137">
        <v>60.51</v>
      </c>
      <c r="D103" s="138"/>
      <c r="E103" s="138"/>
      <c r="F103" s="151"/>
      <c r="G103" s="144"/>
      <c r="H103" s="145"/>
      <c r="I103" s="152"/>
      <c r="J103" s="142"/>
      <c r="K103" s="152"/>
      <c r="L103" s="142"/>
      <c r="M103" s="146"/>
      <c r="N103" s="135"/>
    </row>
    <row r="104" spans="2:14" x14ac:dyDescent="0.4">
      <c r="B104" s="136">
        <v>44440</v>
      </c>
      <c r="C104" s="137">
        <v>61.75</v>
      </c>
      <c r="D104" s="138"/>
      <c r="E104" s="138"/>
      <c r="F104" s="151"/>
      <c r="G104" s="144"/>
      <c r="H104" s="153"/>
      <c r="I104" s="152"/>
      <c r="J104" s="152"/>
      <c r="K104" s="152"/>
      <c r="L104" s="142"/>
      <c r="M104" s="146"/>
      <c r="N104" s="135"/>
    </row>
    <row r="105" spans="2:14" x14ac:dyDescent="0.4">
      <c r="B105" s="136">
        <v>44470</v>
      </c>
      <c r="C105" s="137">
        <v>58.73</v>
      </c>
      <c r="D105" s="138"/>
      <c r="E105" s="138"/>
      <c r="F105" s="151"/>
      <c r="G105" s="144"/>
      <c r="H105" s="153"/>
      <c r="I105" s="152"/>
      <c r="J105" s="152"/>
      <c r="K105" s="152"/>
      <c r="L105" s="142"/>
      <c r="M105" s="146"/>
      <c r="N105" s="135"/>
    </row>
    <row r="106" spans="2:14" x14ac:dyDescent="0.4">
      <c r="B106" s="106" t="s">
        <v>313</v>
      </c>
      <c r="D106" s="132"/>
      <c r="F106" s="81"/>
      <c r="G106" s="154"/>
      <c r="H106" s="155"/>
    </row>
    <row r="107" spans="2:14" x14ac:dyDescent="0.4">
      <c r="D107" s="132"/>
    </row>
    <row r="108" spans="2:14" x14ac:dyDescent="0.4">
      <c r="D108" s="132"/>
    </row>
    <row r="109" spans="2:14" x14ac:dyDescent="0.4">
      <c r="B109" s="97" t="s">
        <v>327</v>
      </c>
      <c r="D109" s="132"/>
    </row>
    <row r="110" spans="2:14" ht="84" x14ac:dyDescent="0.4">
      <c r="B110" s="99" t="s">
        <v>330</v>
      </c>
      <c r="C110" s="95">
        <v>61.207700000000003</v>
      </c>
      <c r="D110" s="156" t="s">
        <v>329</v>
      </c>
    </row>
    <row r="111" spans="2:14" x14ac:dyDescent="0.4">
      <c r="B111" s="106" t="s">
        <v>328</v>
      </c>
      <c r="D111" s="132"/>
    </row>
    <row r="112" spans="2:14" x14ac:dyDescent="0.4">
      <c r="B112" s="97"/>
      <c r="D112" s="132"/>
    </row>
    <row r="113" spans="2:8" x14ac:dyDescent="0.4">
      <c r="B113" s="104"/>
      <c r="C113" s="90" t="s">
        <v>322</v>
      </c>
      <c r="D113" s="157" t="s">
        <v>323</v>
      </c>
    </row>
    <row r="114" spans="2:8" ht="67.2" x14ac:dyDescent="0.4">
      <c r="B114" s="99" t="s">
        <v>334</v>
      </c>
      <c r="C114" s="158">
        <v>12.476000000000001</v>
      </c>
      <c r="D114" s="159">
        <v>14.9712</v>
      </c>
      <c r="E114" s="98" t="s">
        <v>329</v>
      </c>
    </row>
    <row r="115" spans="2:8" ht="50.4" x14ac:dyDescent="0.4">
      <c r="B115" s="99" t="s">
        <v>318</v>
      </c>
      <c r="C115" s="158">
        <v>3.27</v>
      </c>
      <c r="D115" s="158">
        <v>3.9239999999999999</v>
      </c>
      <c r="E115" s="98" t="s">
        <v>329</v>
      </c>
    </row>
    <row r="116" spans="2:8" ht="50.4" x14ac:dyDescent="0.4">
      <c r="B116" s="99" t="s">
        <v>319</v>
      </c>
      <c r="C116" s="158">
        <v>6.3080999999999996</v>
      </c>
      <c r="D116" s="158">
        <v>7.5697000000000001</v>
      </c>
      <c r="E116" s="98" t="s">
        <v>329</v>
      </c>
    </row>
    <row r="117" spans="2:8" ht="50.4" x14ac:dyDescent="0.4">
      <c r="B117" s="99" t="s">
        <v>320</v>
      </c>
      <c r="C117" s="158">
        <v>23.740500000000001</v>
      </c>
      <c r="D117" s="158">
        <v>28.488600000000002</v>
      </c>
      <c r="E117" s="98" t="s">
        <v>329</v>
      </c>
    </row>
    <row r="118" spans="2:8" x14ac:dyDescent="0.4">
      <c r="B118" s="99" t="s">
        <v>321</v>
      </c>
      <c r="C118" s="158">
        <v>7.2380000000000004</v>
      </c>
      <c r="D118" s="158">
        <v>7.2380000000000004</v>
      </c>
      <c r="E118" s="98" t="s">
        <v>329</v>
      </c>
    </row>
    <row r="119" spans="2:8" x14ac:dyDescent="0.4">
      <c r="B119" s="106" t="s">
        <v>324</v>
      </c>
      <c r="D119" s="128"/>
    </row>
    <row r="120" spans="2:8" x14ac:dyDescent="0.4">
      <c r="D120" s="132"/>
    </row>
    <row r="121" spans="2:8" x14ac:dyDescent="0.4">
      <c r="B121" s="99" t="s">
        <v>331</v>
      </c>
      <c r="C121" s="160">
        <f>SUM(C114:C118)+C110</f>
        <v>114.2403</v>
      </c>
      <c r="D121" s="132"/>
    </row>
    <row r="122" spans="2:8" ht="67.2" x14ac:dyDescent="0.4">
      <c r="B122" s="99" t="s">
        <v>333</v>
      </c>
      <c r="C122" s="158">
        <v>4.2465999999999999</v>
      </c>
      <c r="D122" s="158">
        <v>5.0959000000000003</v>
      </c>
      <c r="E122" s="158" t="s">
        <v>332</v>
      </c>
    </row>
    <row r="123" spans="2:8" x14ac:dyDescent="0.4">
      <c r="D123" s="132"/>
    </row>
    <row r="124" spans="2:8" x14ac:dyDescent="0.4">
      <c r="D124" s="132"/>
    </row>
    <row r="125" spans="2:8" x14ac:dyDescent="0.4">
      <c r="D125" s="128"/>
    </row>
    <row r="126" spans="2:8" x14ac:dyDescent="0.4">
      <c r="D126" s="132"/>
    </row>
    <row r="127" spans="2:8" x14ac:dyDescent="0.4">
      <c r="B127" s="97" t="s">
        <v>336</v>
      </c>
      <c r="D127" s="132"/>
    </row>
    <row r="128" spans="2:8" x14ac:dyDescent="0.4">
      <c r="B128" s="127"/>
      <c r="C128" s="127">
        <v>2014</v>
      </c>
      <c r="D128" s="161">
        <v>2015</v>
      </c>
      <c r="E128" s="127">
        <v>2016</v>
      </c>
      <c r="F128" s="127">
        <v>2017</v>
      </c>
      <c r="G128" s="127">
        <v>2018</v>
      </c>
      <c r="H128" s="127">
        <v>2019</v>
      </c>
    </row>
    <row r="129" spans="2:9" x14ac:dyDescent="0.4">
      <c r="B129" s="127" t="s">
        <v>338</v>
      </c>
      <c r="C129" s="162">
        <v>383057</v>
      </c>
      <c r="D129" s="163">
        <v>413074</v>
      </c>
      <c r="E129" s="162">
        <v>421797</v>
      </c>
      <c r="F129" s="162">
        <v>428965</v>
      </c>
      <c r="G129" s="162">
        <v>390362</v>
      </c>
      <c r="H129" s="162">
        <v>381318</v>
      </c>
    </row>
    <row r="130" spans="2:9" x14ac:dyDescent="0.4">
      <c r="B130" s="127" t="s">
        <v>337</v>
      </c>
      <c r="C130" s="162">
        <v>57119</v>
      </c>
      <c r="D130" s="163">
        <v>76660</v>
      </c>
      <c r="E130" s="162">
        <v>71683</v>
      </c>
      <c r="F130" s="162">
        <v>77154</v>
      </c>
      <c r="G130" s="162">
        <v>70030</v>
      </c>
      <c r="H130" s="162">
        <v>72457</v>
      </c>
    </row>
    <row r="131" spans="2:9" x14ac:dyDescent="0.4">
      <c r="C131" s="164">
        <f t="shared" ref="C131:G131" si="44">C130+C129</f>
        <v>440176</v>
      </c>
      <c r="D131" s="164">
        <f t="shared" si="44"/>
        <v>489734</v>
      </c>
      <c r="E131" s="164">
        <f t="shared" si="44"/>
        <v>493480</v>
      </c>
      <c r="F131" s="164">
        <f t="shared" si="44"/>
        <v>506119</v>
      </c>
      <c r="G131" s="164">
        <f t="shared" si="44"/>
        <v>460392</v>
      </c>
      <c r="H131" s="164">
        <f>H130+H129</f>
        <v>453775</v>
      </c>
      <c r="I131" s="164">
        <f>AVERAGE(D131:H131)</f>
        <v>480700</v>
      </c>
    </row>
    <row r="132" spans="2:9" x14ac:dyDescent="0.4">
      <c r="B132" s="106" t="s">
        <v>335</v>
      </c>
      <c r="D132" s="132"/>
    </row>
    <row r="133" spans="2:9" x14ac:dyDescent="0.4">
      <c r="D133" s="132"/>
    </row>
    <row r="134" spans="2:9" x14ac:dyDescent="0.4">
      <c r="D134" s="132"/>
    </row>
    <row r="135" spans="2:9" x14ac:dyDescent="0.4">
      <c r="D135" s="128"/>
    </row>
    <row r="136" spans="2:9" x14ac:dyDescent="0.4">
      <c r="D136" s="132"/>
    </row>
    <row r="137" spans="2:9" x14ac:dyDescent="0.4">
      <c r="D137" s="132"/>
    </row>
    <row r="138" spans="2:9" x14ac:dyDescent="0.4">
      <c r="D138" s="132"/>
    </row>
    <row r="139" spans="2:9" x14ac:dyDescent="0.4">
      <c r="B139" s="97" t="s">
        <v>339</v>
      </c>
      <c r="D139" s="132"/>
    </row>
    <row r="140" spans="2:9" x14ac:dyDescent="0.4">
      <c r="B140" s="106" t="s">
        <v>340</v>
      </c>
      <c r="D140" s="132"/>
    </row>
    <row r="141" spans="2:9" x14ac:dyDescent="0.4">
      <c r="B141" s="98" t="s">
        <v>344</v>
      </c>
    </row>
    <row r="142" spans="2:9" x14ac:dyDescent="0.4">
      <c r="B142" s="127" t="s">
        <v>349</v>
      </c>
      <c r="C142" s="127" t="s">
        <v>341</v>
      </c>
      <c r="D142" s="127" t="s">
        <v>342</v>
      </c>
      <c r="E142" s="127" t="s">
        <v>345</v>
      </c>
      <c r="F142" s="127" t="s">
        <v>346</v>
      </c>
      <c r="G142" s="127" t="s">
        <v>347</v>
      </c>
    </row>
    <row r="143" spans="2:9" x14ac:dyDescent="0.4">
      <c r="B143" s="127" t="s">
        <v>343</v>
      </c>
      <c r="C143" s="165">
        <v>95.98</v>
      </c>
      <c r="D143" s="165">
        <v>67.703000000000003</v>
      </c>
      <c r="E143" s="166">
        <v>13.287000000000001</v>
      </c>
      <c r="F143" s="166">
        <v>3.3540000000000001</v>
      </c>
      <c r="G143" s="165"/>
    </row>
    <row r="144" spans="2:9" x14ac:dyDescent="0.4">
      <c r="B144" s="127" t="s">
        <v>348</v>
      </c>
      <c r="C144" s="166">
        <v>285.04700000000003</v>
      </c>
      <c r="D144" s="165">
        <v>180.96899999999999</v>
      </c>
      <c r="E144" s="165">
        <v>21.361000000000001</v>
      </c>
      <c r="F144" s="165">
        <v>18.876000000000001</v>
      </c>
      <c r="G144" s="162"/>
    </row>
    <row r="145" spans="2:6" x14ac:dyDescent="0.4">
      <c r="C145" s="121">
        <f>SUM(C143:C144)</f>
        <v>381.02700000000004</v>
      </c>
      <c r="D145" s="121">
        <f t="shared" ref="D145:F145" si="45">SUM(D143:D144)</f>
        <v>248.672</v>
      </c>
      <c r="E145" s="121">
        <f t="shared" si="45"/>
        <v>34.648000000000003</v>
      </c>
      <c r="F145" s="121">
        <f t="shared" si="45"/>
        <v>22.23</v>
      </c>
    </row>
    <row r="146" spans="2:6" x14ac:dyDescent="0.4">
      <c r="D146" s="132"/>
    </row>
    <row r="147" spans="2:6" x14ac:dyDescent="0.4">
      <c r="D147" s="128"/>
    </row>
    <row r="148" spans="2:6" x14ac:dyDescent="0.4">
      <c r="D148" s="132"/>
    </row>
    <row r="149" spans="2:6" x14ac:dyDescent="0.4">
      <c r="B149" s="167" t="s">
        <v>244</v>
      </c>
      <c r="C149" s="168">
        <v>0.04</v>
      </c>
      <c r="D149" s="132"/>
    </row>
    <row r="150" spans="2:6" ht="50.4" x14ac:dyDescent="0.4">
      <c r="B150" s="169" t="s">
        <v>268</v>
      </c>
      <c r="C150" s="170">
        <v>0.05</v>
      </c>
      <c r="D150" s="132"/>
    </row>
    <row r="151" spans="2:6" x14ac:dyDescent="0.4">
      <c r="D151" s="132"/>
    </row>
    <row r="152" spans="2:6" x14ac:dyDescent="0.4">
      <c r="D152" s="132"/>
    </row>
    <row r="153" spans="2:6" x14ac:dyDescent="0.4">
      <c r="D153" s="128"/>
    </row>
    <row r="154" spans="2:6" x14ac:dyDescent="0.4">
      <c r="D154" s="132"/>
    </row>
    <row r="155" spans="2:6" x14ac:dyDescent="0.4">
      <c r="D155" s="132"/>
    </row>
    <row r="156" spans="2:6" x14ac:dyDescent="0.4">
      <c r="D156" s="132"/>
    </row>
    <row r="157" spans="2:6" x14ac:dyDescent="0.4">
      <c r="D157" s="132"/>
    </row>
    <row r="158" spans="2:6" x14ac:dyDescent="0.4">
      <c r="D158" s="132"/>
    </row>
  </sheetData>
  <mergeCells count="4">
    <mergeCell ref="D3:F3"/>
    <mergeCell ref="B3:B4"/>
    <mergeCell ref="C3:C4"/>
    <mergeCell ref="G3:G4"/>
  </mergeCells>
  <hyperlinks>
    <hyperlink ref="I6" r:id="rId1"/>
    <hyperlink ref="B55" r:id="rId2"/>
    <hyperlink ref="B106" r:id="rId3" display="https://www.investing.com/commodities/carbon-emissions-historical-data"/>
    <hyperlink ref="B119" r:id="rId4"/>
    <hyperlink ref="B111" r:id="rId5" display="https://www.urso.gov.sk/priemerna-cena-elektriny-na-burze-pxe-praha/"/>
    <hyperlink ref="B132" r:id="rId6"/>
    <hyperlink ref="B140" r:id="rId7"/>
  </hyperlinks>
  <pageMargins left="0.7" right="0.7" top="0.75" bottom="0.75" header="0.3" footer="0.3"/>
  <pageSetup paperSize="9"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4"/>
  <sheetViews>
    <sheetView zoomScale="80" zoomScaleNormal="80" workbookViewId="0">
      <selection activeCell="BM1" sqref="A1:XFD1048576"/>
    </sheetView>
  </sheetViews>
  <sheetFormatPr defaultColWidth="8.77734375" defaultRowHeight="16.8" x14ac:dyDescent="0.4"/>
  <cols>
    <col min="1" max="1" width="8.88671875" style="81" bestFit="1" customWidth="1"/>
    <col min="2" max="2" width="27.77734375" style="81" bestFit="1" customWidth="1"/>
    <col min="3" max="3" width="27.77734375" style="81" customWidth="1"/>
    <col min="4" max="6" width="24.6640625" style="81" customWidth="1"/>
    <col min="7" max="40" width="11" style="81" bestFit="1" customWidth="1"/>
    <col min="41" max="41" width="11.5546875" style="81" bestFit="1" customWidth="1"/>
    <col min="42" max="42" width="11.77734375" style="81" bestFit="1" customWidth="1"/>
    <col min="43" max="43" width="11.5546875" style="81" bestFit="1" customWidth="1"/>
    <col min="44" max="44" width="11.77734375" style="81" bestFit="1" customWidth="1"/>
    <col min="45" max="53" width="12.109375" style="81" bestFit="1" customWidth="1"/>
    <col min="54" max="54" width="11.77734375" style="81" bestFit="1" customWidth="1"/>
    <col min="55" max="65" width="12.109375" style="81" bestFit="1" customWidth="1"/>
    <col min="66" max="66" width="11.109375" style="81" customWidth="1"/>
    <col min="67" max="68" width="10.44140625" style="83" bestFit="1" customWidth="1"/>
    <col min="69" max="70" width="9.88671875" style="83" bestFit="1" customWidth="1"/>
    <col min="71" max="71" width="9.5546875" style="83" bestFit="1" customWidth="1"/>
    <col min="72" max="72" width="9.88671875" style="83" bestFit="1" customWidth="1"/>
    <col min="73" max="96" width="9.21875" style="83" bestFit="1" customWidth="1"/>
    <col min="97" max="97" width="11.77734375" style="83" bestFit="1" customWidth="1"/>
    <col min="98" max="98" width="6.44140625" style="83" customWidth="1"/>
    <col min="99" max="16384" width="8.77734375" style="81"/>
  </cols>
  <sheetData>
    <row r="1" spans="1:98" s="56" customFormat="1" x14ac:dyDescent="0.4">
      <c r="F1" s="86"/>
      <c r="G1" s="348" t="s">
        <v>372</v>
      </c>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9"/>
      <c r="AK1" s="350" t="s">
        <v>373</v>
      </c>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1" t="s">
        <v>371</v>
      </c>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3"/>
      <c r="CS1" s="58" t="s">
        <v>371</v>
      </c>
      <c r="CT1" s="59"/>
    </row>
    <row r="2" spans="1:98" s="56" customFormat="1" ht="24.45" customHeight="1" x14ac:dyDescent="0.4">
      <c r="A2" s="61" t="s">
        <v>12</v>
      </c>
      <c r="B2" s="61" t="s">
        <v>13</v>
      </c>
      <c r="C2" s="61" t="s">
        <v>15</v>
      </c>
      <c r="D2" s="61" t="s">
        <v>22</v>
      </c>
      <c r="E2" s="61" t="s">
        <v>20</v>
      </c>
      <c r="F2" s="96" t="s">
        <v>18</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4">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374</v>
      </c>
      <c r="CT2" s="67"/>
    </row>
    <row r="3" spans="1:98" s="80" customFormat="1" ht="31.05" customHeight="1" x14ac:dyDescent="0.3">
      <c r="A3" s="70">
        <v>3</v>
      </c>
      <c r="B3" s="71" t="str">
        <f>INDEX(Data!$B$3:$B$24,MATCH(Investície!A3,Data!$A$3:$A$24,0))</f>
        <v xml:space="preserve">Bratislavská teplárenská, a.s. </v>
      </c>
      <c r="C3" s="71" t="str">
        <f>INDEX(Data!$D$3:$D$24,MATCH(Investície!A3,Data!$A$3:$A$24,0))</f>
        <v>Modernizácia HV rozvodov CZT východ</v>
      </c>
      <c r="D3" s="72">
        <f>INDEX(Data!$M$3:$M$24,MATCH(Investície!A3,Data!$A$3:$A$24,0))</f>
        <v>30</v>
      </c>
      <c r="E3" s="72" t="str">
        <f>INDEX(Data!$J$3:$J$24,MATCH(Investície!A3,Data!$A$3:$A$24,0))</f>
        <v>2024-2029</v>
      </c>
      <c r="F3" s="74">
        <f>INDEX(Data!$H$3:$H$24,MATCH(A3,Data!$A$3:$A$24,0))</f>
        <v>7000000</v>
      </c>
      <c r="G3" s="73">
        <f>IF(LEN($E3)=4,$F3,($F3/(RIGHT($E3,4)-LEFT($E3,4)+1)))</f>
        <v>1166666.6666666667</v>
      </c>
      <c r="H3" s="73">
        <f t="shared" ref="H3:W18" si="0">IF(LEN($E3)=4,$F3,($F3/(RIGHT($E3,4)-LEFT($E3,4)+1)))</f>
        <v>1166666.6666666667</v>
      </c>
      <c r="I3" s="73">
        <f t="shared" si="0"/>
        <v>1166666.6666666667</v>
      </c>
      <c r="J3" s="73">
        <f t="shared" si="0"/>
        <v>1166666.6666666667</v>
      </c>
      <c r="K3" s="73">
        <f t="shared" si="0"/>
        <v>1166666.6666666667</v>
      </c>
      <c r="L3" s="73">
        <f t="shared" si="0"/>
        <v>1166666.6666666667</v>
      </c>
      <c r="M3" s="73">
        <f t="shared" si="0"/>
        <v>1166666.6666666667</v>
      </c>
      <c r="N3" s="73">
        <f t="shared" si="0"/>
        <v>1166666.6666666667</v>
      </c>
      <c r="O3" s="73">
        <f t="shared" si="0"/>
        <v>1166666.6666666667</v>
      </c>
      <c r="P3" s="73">
        <f t="shared" si="0"/>
        <v>1166666.6666666667</v>
      </c>
      <c r="Q3" s="73">
        <f t="shared" si="0"/>
        <v>1166666.6666666667</v>
      </c>
      <c r="R3" s="73">
        <f t="shared" si="0"/>
        <v>1166666.6666666667</v>
      </c>
      <c r="S3" s="73">
        <f t="shared" si="0"/>
        <v>1166666.6666666667</v>
      </c>
      <c r="T3" s="73">
        <f t="shared" si="0"/>
        <v>1166666.6666666667</v>
      </c>
      <c r="U3" s="73">
        <f t="shared" si="0"/>
        <v>1166666.6666666667</v>
      </c>
      <c r="V3" s="73">
        <f t="shared" si="0"/>
        <v>1166666.6666666667</v>
      </c>
      <c r="W3" s="73">
        <f t="shared" si="0"/>
        <v>1166666.6666666667</v>
      </c>
      <c r="X3" s="73">
        <f t="shared" ref="X3:AJ18" si="1">IF(LEN($E3)=4,$F3,($F3/(RIGHT($E3,4)-LEFT($E3,4)+1)))</f>
        <v>1166666.6666666667</v>
      </c>
      <c r="Y3" s="73">
        <f t="shared" si="1"/>
        <v>1166666.6666666667</v>
      </c>
      <c r="Z3" s="73">
        <f t="shared" si="1"/>
        <v>1166666.6666666667</v>
      </c>
      <c r="AA3" s="73">
        <f t="shared" si="1"/>
        <v>1166666.6666666667</v>
      </c>
      <c r="AB3" s="73">
        <f t="shared" si="1"/>
        <v>1166666.6666666667</v>
      </c>
      <c r="AC3" s="73">
        <f t="shared" si="1"/>
        <v>1166666.6666666667</v>
      </c>
      <c r="AD3" s="73">
        <f t="shared" si="1"/>
        <v>1166666.6666666667</v>
      </c>
      <c r="AE3" s="73">
        <f t="shared" si="1"/>
        <v>1166666.6666666667</v>
      </c>
      <c r="AF3" s="73">
        <f t="shared" si="1"/>
        <v>1166666.6666666667</v>
      </c>
      <c r="AG3" s="73">
        <f t="shared" si="1"/>
        <v>1166666.6666666667</v>
      </c>
      <c r="AH3" s="73">
        <f t="shared" si="1"/>
        <v>1166666.6666666667</v>
      </c>
      <c r="AI3" s="73">
        <f t="shared" si="1"/>
        <v>1166666.6666666667</v>
      </c>
      <c r="AJ3" s="74">
        <f t="shared" si="1"/>
        <v>1166666.6666666667</v>
      </c>
      <c r="AK3" s="73">
        <f>G3</f>
        <v>1166666.6666666667</v>
      </c>
      <c r="AL3" s="73">
        <f>SUM($G3:H3)</f>
        <v>2333333.3333333335</v>
      </c>
      <c r="AM3" s="73">
        <f>SUM($G3:I3)</f>
        <v>3500000</v>
      </c>
      <c r="AN3" s="73">
        <f>SUM($G3:J3)</f>
        <v>4666666.666666667</v>
      </c>
      <c r="AO3" s="73">
        <f>SUM($G3:K3)</f>
        <v>5833333.333333334</v>
      </c>
      <c r="AP3" s="73">
        <f>SUM($G3:L3)</f>
        <v>7000000.0000000009</v>
      </c>
      <c r="AQ3" s="73">
        <f>SUM($G3:M3)</f>
        <v>8166666.6666666679</v>
      </c>
      <c r="AR3" s="73">
        <f>SUM($G3:N3)</f>
        <v>9333333.333333334</v>
      </c>
      <c r="AS3" s="73">
        <f>SUM($G3:O3)</f>
        <v>10500000</v>
      </c>
      <c r="AT3" s="73">
        <f>SUM($G3:P3)</f>
        <v>11666666.666666666</v>
      </c>
      <c r="AU3" s="73">
        <f>SUM($G3:Q3)</f>
        <v>12833333.333333332</v>
      </c>
      <c r="AV3" s="73">
        <f>SUM($G3:R3)</f>
        <v>13999999.999999998</v>
      </c>
      <c r="AW3" s="73">
        <f>SUM($G3:S3)</f>
        <v>15166666.666666664</v>
      </c>
      <c r="AX3" s="73">
        <f>SUM($G3:T3)</f>
        <v>16333333.33333333</v>
      </c>
      <c r="AY3" s="73">
        <f>SUM($G3:U3)</f>
        <v>17499999.999999996</v>
      </c>
      <c r="AZ3" s="73">
        <f>SUM($G3:V3)</f>
        <v>18666666.666666664</v>
      </c>
      <c r="BA3" s="73">
        <f>SUM($G3:W3)</f>
        <v>19833333.333333332</v>
      </c>
      <c r="BB3" s="73">
        <f>SUM($G3:X3)</f>
        <v>21000000</v>
      </c>
      <c r="BC3" s="73">
        <f>SUM($G3:Y3)</f>
        <v>22166666.666666668</v>
      </c>
      <c r="BD3" s="73">
        <f>SUM($G3:Z3)</f>
        <v>23333333.333333336</v>
      </c>
      <c r="BE3" s="73">
        <f>SUM($G3:AA3)</f>
        <v>24500000.000000004</v>
      </c>
      <c r="BF3" s="73">
        <f>SUM($G3:AB3)</f>
        <v>25666666.666666672</v>
      </c>
      <c r="BG3" s="73">
        <f>SUM($G3:AC3)</f>
        <v>26833333.33333334</v>
      </c>
      <c r="BH3" s="73">
        <f>SUM($G3:AD3)</f>
        <v>28000000.000000007</v>
      </c>
      <c r="BI3" s="73">
        <f>SUM($G3:AE3)</f>
        <v>29166666.666666675</v>
      </c>
      <c r="BJ3" s="73">
        <f>SUM($G3:AF3)</f>
        <v>30333333.333333343</v>
      </c>
      <c r="BK3" s="73">
        <f>SUM($G3:AG3)</f>
        <v>31500000.000000011</v>
      </c>
      <c r="BL3" s="73">
        <f>SUM($G3:AH3)</f>
        <v>32666666.666666679</v>
      </c>
      <c r="BM3" s="73">
        <f>SUM($G3:AI3)</f>
        <v>33833333.333333343</v>
      </c>
      <c r="BN3" s="89">
        <f>SUM($G3:AJ3)</f>
        <v>35000000.000000007</v>
      </c>
      <c r="BO3" s="76">
        <f>IF(BO$2&lt;=((VALUE(RIGHT($E3,4))-VALUE(LEFT($E3,4)))+1),G3/((1+Vychodiská!$C$149)^BO$2),0)</f>
        <v>1121794.8717948718</v>
      </c>
      <c r="BP3" s="73">
        <f>IF(BP$2&lt;=((VALUE(RIGHT($E3,4))-VALUE(LEFT($E3,4)))+1),H3/((1+Vychodiská!$C$149)^BP$2),0)</f>
        <v>1078648.9151873768</v>
      </c>
      <c r="BQ3" s="73">
        <f>IF(BQ$2&lt;=((VALUE(RIGHT($E3,4))-VALUE(LEFT($E3,4)))+1),I3/((1+Vychodiská!$C$149)^BQ$2),0)</f>
        <v>1037162.4184494007</v>
      </c>
      <c r="BR3" s="73">
        <f>IF(BR$2&lt;=((VALUE(RIGHT($E3,4))-VALUE(LEFT($E3,4)))+1),J3/((1+Vychodiská!$C$149)^BR$2),0)</f>
        <v>997271.55620134668</v>
      </c>
      <c r="BS3" s="73">
        <f>IF(BS$2&lt;=((VALUE(RIGHT($E3,4))-VALUE(LEFT($E3,4)))+1),K3/((1+Vychodiská!$C$149)^BS$2),0)</f>
        <v>958914.95788591017</v>
      </c>
      <c r="BT3" s="73">
        <f>IF(BT$2&lt;=((VALUE(RIGHT($E3,4))-VALUE(LEFT($E3,4)))+1),L3/((1+Vychodiská!$C$149)^BT$2),0)</f>
        <v>922033.61335183668</v>
      </c>
      <c r="BU3" s="73">
        <f>IF(BU$2&lt;=((VALUE(RIGHT($E3,4))-VALUE(LEFT($E3,4)))+1),M3/((1+Vychodiská!$C$149)^BU$2),0)</f>
        <v>0</v>
      </c>
      <c r="BV3" s="73">
        <f>IF(BV$2&lt;=((VALUE(RIGHT($E3,4))-VALUE(LEFT($E3,4)))+1),N3/((1+Vychodiská!$C$149)^BV$2),0)</f>
        <v>0</v>
      </c>
      <c r="BW3" s="73">
        <f>IF(BW$2&lt;=((VALUE(RIGHT($E3,4))-VALUE(LEFT($E3,4)))+1),O3/((1+Vychodiská!$C$149)^BW$2),0)</f>
        <v>0</v>
      </c>
      <c r="BX3" s="73">
        <f>IF(BX$2&lt;=((VALUE(RIGHT($E3,4))-VALUE(LEFT($E3,4)))+1),P3/((1+Vychodiská!$C$149)^BX$2),0)</f>
        <v>0</v>
      </c>
      <c r="BY3" s="73">
        <f>IF(BY$2&lt;=((VALUE(RIGHT($E3,4))-VALUE(LEFT($E3,4)))+1),Q3/((1+Vychodiská!$C$149)^BY$2),0)</f>
        <v>0</v>
      </c>
      <c r="BZ3" s="73">
        <f>IF(BZ$2&lt;=((VALUE(RIGHT($E3,4))-VALUE(LEFT($E3,4)))+1),R3/((1+Vychodiská!$C$149)^BZ$2),0)</f>
        <v>0</v>
      </c>
      <c r="CA3" s="73">
        <f>IF(CA$2&lt;=((VALUE(RIGHT($E3,4))-VALUE(LEFT($E3,4)))+1),S3/((1+Vychodiská!$C$149)^CA$2),0)</f>
        <v>0</v>
      </c>
      <c r="CB3" s="73">
        <f>IF(CB$2&lt;=((VALUE(RIGHT($E3,4))-VALUE(LEFT($E3,4)))+1),T3/((1+Vychodiská!$C$149)^CB$2),0)</f>
        <v>0</v>
      </c>
      <c r="CC3" s="73">
        <f>IF(CC$2&lt;=((VALUE(RIGHT($E3,4))-VALUE(LEFT($E3,4)))+1),U3/((1+Vychodiská!$C$149)^CC$2),0)</f>
        <v>0</v>
      </c>
      <c r="CD3" s="73">
        <f>IF(CD$2&lt;=((VALUE(RIGHT($E3,4))-VALUE(LEFT($E3,4)))+1),V3/((1+Vychodiská!$C$149)^CD$2),0)</f>
        <v>0</v>
      </c>
      <c r="CE3" s="73">
        <f>IF(CE$2&lt;=((VALUE(RIGHT($E3,4))-VALUE(LEFT($E3,4)))+1),W3/((1+Vychodiská!$C$149)^CE$2),0)</f>
        <v>0</v>
      </c>
      <c r="CF3" s="73">
        <f>IF(CF$2&lt;=((VALUE(RIGHT($E3,4))-VALUE(LEFT($E3,4)))+1),X3/((1+Vychodiská!$C$149)^CF$2),0)</f>
        <v>0</v>
      </c>
      <c r="CG3" s="73">
        <f>IF(CG$2&lt;=((VALUE(RIGHT($E3,4))-VALUE(LEFT($E3,4)))+1),Y3/((1+Vychodiská!$C$149)^CG$2),0)</f>
        <v>0</v>
      </c>
      <c r="CH3" s="73">
        <f>IF(CH$2&lt;=((VALUE(RIGHT($E3,4))-VALUE(LEFT($E3,4)))+1),Z3/((1+Vychodiská!$C$149)^CH$2),0)</f>
        <v>0</v>
      </c>
      <c r="CI3" s="73">
        <f>IF(CI$2&lt;=((VALUE(RIGHT($E3,4))-VALUE(LEFT($E3,4)))+1),AA3/((1+Vychodiská!$C$149)^CI$2),0)</f>
        <v>0</v>
      </c>
      <c r="CJ3" s="73">
        <f>IF(CJ$2&lt;=((VALUE(RIGHT($E3,4))-VALUE(LEFT($E3,4)))+1),AB3/((1+Vychodiská!$C$149)^CJ$2),0)</f>
        <v>0</v>
      </c>
      <c r="CK3" s="73">
        <f>IF(CK$2&lt;=((VALUE(RIGHT($E3,4))-VALUE(LEFT($E3,4)))+1),AC3/((1+Vychodiská!$C$149)^CK$2),0)</f>
        <v>0</v>
      </c>
      <c r="CL3" s="73">
        <f>IF(CL$2&lt;=((VALUE(RIGHT($E3,4))-VALUE(LEFT($E3,4)))+1),AD3/((1+Vychodiská!$C$149)^CL$2),0)</f>
        <v>0</v>
      </c>
      <c r="CM3" s="73">
        <f>IF(CM$2&lt;=((VALUE(RIGHT($E3,4))-VALUE(LEFT($E3,4)))+1),AE3/((1+Vychodiská!$C$149)^CM$2),0)</f>
        <v>0</v>
      </c>
      <c r="CN3" s="73">
        <f>IF(CN$2&lt;=((VALUE(RIGHT($E3,4))-VALUE(LEFT($E3,4)))+1),AF3/((1+Vychodiská!$C$149)^CN$2),0)</f>
        <v>0</v>
      </c>
      <c r="CO3" s="73">
        <f>IF(CO$2&lt;=((VALUE(RIGHT($E3,4))-VALUE(LEFT($E3,4)))+1),AG3/((1+Vychodiská!$C$149)^CO$2),0)</f>
        <v>0</v>
      </c>
      <c r="CP3" s="73">
        <f>IF(CP$2&lt;=((VALUE(RIGHT($E3,4))-VALUE(LEFT($E3,4)))+1),AH3/((1+Vychodiská!$C$149)^CP$2),0)</f>
        <v>0</v>
      </c>
      <c r="CQ3" s="73">
        <f>IF(CQ$2&lt;=((VALUE(RIGHT($E3,4))-VALUE(LEFT($E3,4)))+1),AI3/((1+Vychodiská!$C$149)^CQ$2),0)</f>
        <v>0</v>
      </c>
      <c r="CR3" s="74">
        <f>IF(CR$2&lt;=((VALUE(RIGHT($E3,4))-VALUE(LEFT($E3,4)))+1),AJ3/((1+Vychodiská!$C$149)^CR$2),0)</f>
        <v>0</v>
      </c>
      <c r="CS3" s="77">
        <f>SUM(BO3:CR3)*-1</f>
        <v>-6115826.3328707423</v>
      </c>
      <c r="CT3" s="73"/>
    </row>
    <row r="4" spans="1:98" s="80" customFormat="1" ht="31.05" customHeight="1" x14ac:dyDescent="0.3">
      <c r="A4" s="70">
        <v>4</v>
      </c>
      <c r="B4" s="71" t="str">
        <f>INDEX(Data!$B$3:$B$24,MATCH(Investície!A4,Data!$A$3:$A$24,0))</f>
        <v xml:space="preserve">Bratislavská teplárenská, a.s. </v>
      </c>
      <c r="C4" s="71" t="str">
        <f>INDEX(Data!$D$3:$D$24,MATCH(Investície!A4,Data!$A$3:$A$24,0))</f>
        <v>Modernizácia HV rozvodov CZT západ</v>
      </c>
      <c r="D4" s="72">
        <f>INDEX(Data!$M$3:$M$24,MATCH(Investície!A4,Data!$A$3:$A$24,0))</f>
        <v>30</v>
      </c>
      <c r="E4" s="72">
        <f>INDEX(Data!$J$3:$J$24,MATCH(Investície!A4,Data!$A$3:$A$24,0))</f>
        <v>2024</v>
      </c>
      <c r="F4" s="74">
        <f>INDEX(Data!$H$3:$H$24,MATCH(A4,Data!$A$3:$A$24,0))</f>
        <v>5000000</v>
      </c>
      <c r="G4" s="73">
        <f t="shared" ref="G4:V19" si="2">IF(LEN($E4)=4,$F4,($F4/(RIGHT($E4,4)-LEFT($E4,4)+1)))</f>
        <v>5000000</v>
      </c>
      <c r="H4" s="73">
        <f t="shared" si="0"/>
        <v>5000000</v>
      </c>
      <c r="I4" s="73">
        <f t="shared" si="0"/>
        <v>5000000</v>
      </c>
      <c r="J4" s="73">
        <f t="shared" si="0"/>
        <v>5000000</v>
      </c>
      <c r="K4" s="73">
        <f t="shared" si="0"/>
        <v>5000000</v>
      </c>
      <c r="L4" s="73">
        <f t="shared" si="0"/>
        <v>5000000</v>
      </c>
      <c r="M4" s="73">
        <f t="shared" si="0"/>
        <v>5000000</v>
      </c>
      <c r="N4" s="73">
        <f t="shared" si="0"/>
        <v>5000000</v>
      </c>
      <c r="O4" s="73">
        <f t="shared" si="0"/>
        <v>5000000</v>
      </c>
      <c r="P4" s="73">
        <f t="shared" si="0"/>
        <v>5000000</v>
      </c>
      <c r="Q4" s="73">
        <f t="shared" si="0"/>
        <v>5000000</v>
      </c>
      <c r="R4" s="73">
        <f t="shared" si="0"/>
        <v>5000000</v>
      </c>
      <c r="S4" s="73">
        <f t="shared" si="0"/>
        <v>5000000</v>
      </c>
      <c r="T4" s="73">
        <f t="shared" si="0"/>
        <v>5000000</v>
      </c>
      <c r="U4" s="73">
        <f t="shared" si="0"/>
        <v>5000000</v>
      </c>
      <c r="V4" s="73">
        <f t="shared" si="0"/>
        <v>5000000</v>
      </c>
      <c r="W4" s="73">
        <f t="shared" si="0"/>
        <v>5000000</v>
      </c>
      <c r="X4" s="73">
        <f t="shared" si="1"/>
        <v>5000000</v>
      </c>
      <c r="Y4" s="73">
        <f t="shared" si="1"/>
        <v>5000000</v>
      </c>
      <c r="Z4" s="73">
        <f t="shared" si="1"/>
        <v>5000000</v>
      </c>
      <c r="AA4" s="73">
        <f t="shared" si="1"/>
        <v>5000000</v>
      </c>
      <c r="AB4" s="73">
        <f t="shared" si="1"/>
        <v>5000000</v>
      </c>
      <c r="AC4" s="73">
        <f t="shared" si="1"/>
        <v>5000000</v>
      </c>
      <c r="AD4" s="73">
        <f t="shared" si="1"/>
        <v>5000000</v>
      </c>
      <c r="AE4" s="73">
        <f t="shared" si="1"/>
        <v>5000000</v>
      </c>
      <c r="AF4" s="73">
        <f t="shared" si="1"/>
        <v>5000000</v>
      </c>
      <c r="AG4" s="73">
        <f t="shared" si="1"/>
        <v>5000000</v>
      </c>
      <c r="AH4" s="73">
        <f t="shared" si="1"/>
        <v>5000000</v>
      </c>
      <c r="AI4" s="73">
        <f t="shared" si="1"/>
        <v>5000000</v>
      </c>
      <c r="AJ4" s="74">
        <f t="shared" si="1"/>
        <v>5000000</v>
      </c>
      <c r="AK4" s="73">
        <f t="shared" ref="AK4:AK24" si="3">G4</f>
        <v>5000000</v>
      </c>
      <c r="AL4" s="73">
        <f>SUM($G4:H4)</f>
        <v>10000000</v>
      </c>
      <c r="AM4" s="73">
        <f>SUM($G4:I4)</f>
        <v>15000000</v>
      </c>
      <c r="AN4" s="73">
        <f>SUM($G4:J4)</f>
        <v>20000000</v>
      </c>
      <c r="AO4" s="73">
        <f>SUM($G4:K4)</f>
        <v>25000000</v>
      </c>
      <c r="AP4" s="73">
        <f>SUM($G4:L4)</f>
        <v>30000000</v>
      </c>
      <c r="AQ4" s="73">
        <f>SUM($G4:M4)</f>
        <v>35000000</v>
      </c>
      <c r="AR4" s="73">
        <f>SUM($G4:N4)</f>
        <v>40000000</v>
      </c>
      <c r="AS4" s="73">
        <f>SUM($G4:O4)</f>
        <v>45000000</v>
      </c>
      <c r="AT4" s="73">
        <f>SUM($G4:P4)</f>
        <v>50000000</v>
      </c>
      <c r="AU4" s="73">
        <f>SUM($G4:Q4)</f>
        <v>55000000</v>
      </c>
      <c r="AV4" s="73">
        <f>SUM($G4:R4)</f>
        <v>60000000</v>
      </c>
      <c r="AW4" s="73">
        <f>SUM($G4:S4)</f>
        <v>65000000</v>
      </c>
      <c r="AX4" s="73">
        <f>SUM($G4:T4)</f>
        <v>70000000</v>
      </c>
      <c r="AY4" s="73">
        <f>SUM($G4:U4)</f>
        <v>75000000</v>
      </c>
      <c r="AZ4" s="73">
        <f>SUM($G4:V4)</f>
        <v>80000000</v>
      </c>
      <c r="BA4" s="73">
        <f>SUM($G4:W4)</f>
        <v>85000000</v>
      </c>
      <c r="BB4" s="73">
        <f>SUM($G4:X4)</f>
        <v>90000000</v>
      </c>
      <c r="BC4" s="73">
        <f>SUM($G4:Y4)</f>
        <v>95000000</v>
      </c>
      <c r="BD4" s="73">
        <f>SUM($G4:Z4)</f>
        <v>100000000</v>
      </c>
      <c r="BE4" s="73">
        <f>SUM($G4:AA4)</f>
        <v>105000000</v>
      </c>
      <c r="BF4" s="73">
        <f>SUM($G4:AB4)</f>
        <v>110000000</v>
      </c>
      <c r="BG4" s="73">
        <f>SUM($G4:AC4)</f>
        <v>115000000</v>
      </c>
      <c r="BH4" s="73">
        <f>SUM($G4:AD4)</f>
        <v>120000000</v>
      </c>
      <c r="BI4" s="73">
        <f>SUM($G4:AE4)</f>
        <v>125000000</v>
      </c>
      <c r="BJ4" s="73">
        <f>SUM($G4:AF4)</f>
        <v>130000000</v>
      </c>
      <c r="BK4" s="73">
        <f>SUM($G4:AG4)</f>
        <v>135000000</v>
      </c>
      <c r="BL4" s="73">
        <f>SUM($G4:AH4)</f>
        <v>140000000</v>
      </c>
      <c r="BM4" s="73">
        <f>SUM($G4:AI4)</f>
        <v>145000000</v>
      </c>
      <c r="BN4" s="73">
        <f>SUM($G4:AJ4)</f>
        <v>150000000</v>
      </c>
      <c r="BO4" s="76">
        <f>IF(BO$2&lt;=((VALUE(RIGHT($E4,4))-VALUE(LEFT($E4,4)))+1),G4/((1+Vychodiská!$C$149)^BO$2),0)</f>
        <v>4807692.307692308</v>
      </c>
      <c r="BP4" s="73">
        <f>IF(BP$2&lt;=((VALUE(RIGHT($E4,4))-VALUE(LEFT($E4,4)))+1),H4/((1+Vychodiská!$C$149)^BP$2),0)</f>
        <v>0</v>
      </c>
      <c r="BQ4" s="73">
        <f>IF(BQ$2&lt;=((VALUE(RIGHT($E4,4))-VALUE(LEFT($E4,4)))+1),I4/((1+Vychodiská!$C$149)^BQ$2),0)</f>
        <v>0</v>
      </c>
      <c r="BR4" s="73">
        <f>IF(BR$2&lt;=((VALUE(RIGHT($E4,4))-VALUE(LEFT($E4,4)))+1),J4/((1+Vychodiská!$C$149)^BR$2),0)</f>
        <v>0</v>
      </c>
      <c r="BS4" s="73">
        <f>IF(BS$2&lt;=((VALUE(RIGHT($E4,4))-VALUE(LEFT($E4,4)))+1),K4/((1+Vychodiská!$C$149)^BS$2),0)</f>
        <v>0</v>
      </c>
      <c r="BT4" s="73">
        <f>IF(BT$2&lt;=((VALUE(RIGHT($E4,4))-VALUE(LEFT($E4,4)))+1),L4/((1+Vychodiská!$C$149)^BT$2),0)</f>
        <v>0</v>
      </c>
      <c r="BU4" s="73">
        <f>IF(BU$2&lt;=((VALUE(RIGHT($E4,4))-VALUE(LEFT($E4,4)))+1),M4/((1+Vychodiská!$C$149)^BU$2),0)</f>
        <v>0</v>
      </c>
      <c r="BV4" s="73">
        <f>IF(BV$2&lt;=((VALUE(RIGHT($E4,4))-VALUE(LEFT($E4,4)))+1),N4/((1+Vychodiská!$C$149)^BV$2),0)</f>
        <v>0</v>
      </c>
      <c r="BW4" s="73">
        <f>IF(BW$2&lt;=((VALUE(RIGHT($E4,4))-VALUE(LEFT($E4,4)))+1),O4/((1+Vychodiská!$C$149)^BW$2),0)</f>
        <v>0</v>
      </c>
      <c r="BX4" s="73">
        <f>IF(BX$2&lt;=((VALUE(RIGHT($E4,4))-VALUE(LEFT($E4,4)))+1),P4/((1+Vychodiská!$C$149)^BX$2),0)</f>
        <v>0</v>
      </c>
      <c r="BY4" s="73">
        <f>IF(BY$2&lt;=((VALUE(RIGHT($E4,4))-VALUE(LEFT($E4,4)))+1),Q4/((1+Vychodiská!$C$149)^BY$2),0)</f>
        <v>0</v>
      </c>
      <c r="BZ4" s="73">
        <f>IF(BZ$2&lt;=((VALUE(RIGHT($E4,4))-VALUE(LEFT($E4,4)))+1),R4/((1+Vychodiská!$C$149)^BZ$2),0)</f>
        <v>0</v>
      </c>
      <c r="CA4" s="73">
        <f>IF(CA$2&lt;=((VALUE(RIGHT($E4,4))-VALUE(LEFT($E4,4)))+1),S4/((1+Vychodiská!$C$149)^CA$2),0)</f>
        <v>0</v>
      </c>
      <c r="CB4" s="73">
        <f>IF(CB$2&lt;=((VALUE(RIGHT($E4,4))-VALUE(LEFT($E4,4)))+1),T4/((1+Vychodiská!$C$149)^CB$2),0)</f>
        <v>0</v>
      </c>
      <c r="CC4" s="73">
        <f>IF(CC$2&lt;=((VALUE(RIGHT($E4,4))-VALUE(LEFT($E4,4)))+1),U4/((1+Vychodiská!$C$149)^CC$2),0)</f>
        <v>0</v>
      </c>
      <c r="CD4" s="73">
        <f>IF(CD$2&lt;=((VALUE(RIGHT($E4,4))-VALUE(LEFT($E4,4)))+1),V4/((1+Vychodiská!$C$149)^CD$2),0)</f>
        <v>0</v>
      </c>
      <c r="CE4" s="73">
        <f>IF(CE$2&lt;=((VALUE(RIGHT($E4,4))-VALUE(LEFT($E4,4)))+1),W4/((1+Vychodiská!$C$149)^CE$2),0)</f>
        <v>0</v>
      </c>
      <c r="CF4" s="73">
        <f>IF(CF$2&lt;=((VALUE(RIGHT($E4,4))-VALUE(LEFT($E4,4)))+1),X4/((1+Vychodiská!$C$149)^CF$2),0)</f>
        <v>0</v>
      </c>
      <c r="CG4" s="73">
        <f>IF(CG$2&lt;=((VALUE(RIGHT($E4,4))-VALUE(LEFT($E4,4)))+1),Y4/((1+Vychodiská!$C$149)^CG$2),0)</f>
        <v>0</v>
      </c>
      <c r="CH4" s="73">
        <f>IF(CH$2&lt;=((VALUE(RIGHT($E4,4))-VALUE(LEFT($E4,4)))+1),Z4/((1+Vychodiská!$C$149)^CH$2),0)</f>
        <v>0</v>
      </c>
      <c r="CI4" s="73">
        <f>IF(CI$2&lt;=((VALUE(RIGHT($E4,4))-VALUE(LEFT($E4,4)))+1),AA4/((1+Vychodiská!$C$149)^CI$2),0)</f>
        <v>0</v>
      </c>
      <c r="CJ4" s="73">
        <f>IF(CJ$2&lt;=((VALUE(RIGHT($E4,4))-VALUE(LEFT($E4,4)))+1),AB4/((1+Vychodiská!$C$149)^CJ$2),0)</f>
        <v>0</v>
      </c>
      <c r="CK4" s="73">
        <f>IF(CK$2&lt;=((VALUE(RIGHT($E4,4))-VALUE(LEFT($E4,4)))+1),AC4/((1+Vychodiská!$C$149)^CK$2),0)</f>
        <v>0</v>
      </c>
      <c r="CL4" s="73">
        <f>IF(CL$2&lt;=((VALUE(RIGHT($E4,4))-VALUE(LEFT($E4,4)))+1),AD4/((1+Vychodiská!$C$149)^CL$2),0)</f>
        <v>0</v>
      </c>
      <c r="CM4" s="73">
        <f>IF(CM$2&lt;=((VALUE(RIGHT($E4,4))-VALUE(LEFT($E4,4)))+1),AE4/((1+Vychodiská!$C$149)^CM$2),0)</f>
        <v>0</v>
      </c>
      <c r="CN4" s="73">
        <f>IF(CN$2&lt;=((VALUE(RIGHT($E4,4))-VALUE(LEFT($E4,4)))+1),AF4/((1+Vychodiská!$C$149)^CN$2),0)</f>
        <v>0</v>
      </c>
      <c r="CO4" s="73">
        <f>IF(CO$2&lt;=((VALUE(RIGHT($E4,4))-VALUE(LEFT($E4,4)))+1),AG4/((1+Vychodiská!$C$149)^CO$2),0)</f>
        <v>0</v>
      </c>
      <c r="CP4" s="73">
        <f>IF(CP$2&lt;=((VALUE(RIGHT($E4,4))-VALUE(LEFT($E4,4)))+1),AH4/((1+Vychodiská!$C$149)^CP$2),0)</f>
        <v>0</v>
      </c>
      <c r="CQ4" s="73">
        <f>IF(CQ$2&lt;=((VALUE(RIGHT($E4,4))-VALUE(LEFT($E4,4)))+1),AI4/((1+Vychodiská!$C$149)^CQ$2),0)</f>
        <v>0</v>
      </c>
      <c r="CR4" s="74">
        <f>IF(CR$2&lt;=((VALUE(RIGHT($E4,4))-VALUE(LEFT($E4,4)))+1),AJ4/((1+Vychodiská!$C$149)^CR$2),0)</f>
        <v>0</v>
      </c>
      <c r="CS4" s="77">
        <f t="shared" ref="CS4:CS24" si="4">SUM(BO4:CR4)*-1</f>
        <v>-4807692.307692308</v>
      </c>
      <c r="CT4" s="73"/>
    </row>
    <row r="5" spans="1:98" s="80" customFormat="1" ht="31.05" customHeight="1" x14ac:dyDescent="0.3">
      <c r="A5" s="70">
        <v>5</v>
      </c>
      <c r="B5" s="71" t="str">
        <f>INDEX(Data!$B$3:$B$24,MATCH(Investície!A5,Data!$A$3:$A$24,0))</f>
        <v xml:space="preserve">Bratislavská teplárenská, a.s. </v>
      </c>
      <c r="C5" s="71" t="str">
        <f>INDEX(Data!$D$3:$D$24,MATCH(Investície!A5,Data!$A$3:$A$24,0))</f>
        <v>Modernizácia zdroja Tp západ</v>
      </c>
      <c r="D5" s="72">
        <f>INDEX(Data!$M$3:$M$24,MATCH(Investície!A5,Data!$A$3:$A$24,0))</f>
        <v>30</v>
      </c>
      <c r="E5" s="72">
        <f>INDEX(Data!$J$3:$J$24,MATCH(Investície!A5,Data!$A$3:$A$24,0))</f>
        <v>2025</v>
      </c>
      <c r="F5" s="74">
        <f>INDEX(Data!$H$3:$H$24,MATCH(A5,Data!$A$3:$A$24,0))</f>
        <v>23000000</v>
      </c>
      <c r="G5" s="73">
        <f t="shared" si="2"/>
        <v>23000000</v>
      </c>
      <c r="H5" s="73">
        <f t="shared" si="0"/>
        <v>23000000</v>
      </c>
      <c r="I5" s="73">
        <f t="shared" si="0"/>
        <v>23000000</v>
      </c>
      <c r="J5" s="73">
        <f t="shared" si="0"/>
        <v>23000000</v>
      </c>
      <c r="K5" s="73">
        <f t="shared" si="0"/>
        <v>23000000</v>
      </c>
      <c r="L5" s="73">
        <f t="shared" si="0"/>
        <v>23000000</v>
      </c>
      <c r="M5" s="73">
        <f t="shared" si="0"/>
        <v>23000000</v>
      </c>
      <c r="N5" s="73">
        <f t="shared" si="0"/>
        <v>23000000</v>
      </c>
      <c r="O5" s="73">
        <f t="shared" si="0"/>
        <v>23000000</v>
      </c>
      <c r="P5" s="73">
        <f t="shared" si="0"/>
        <v>23000000</v>
      </c>
      <c r="Q5" s="73">
        <f t="shared" si="0"/>
        <v>23000000</v>
      </c>
      <c r="R5" s="73">
        <f t="shared" si="0"/>
        <v>23000000</v>
      </c>
      <c r="S5" s="73">
        <f t="shared" si="0"/>
        <v>23000000</v>
      </c>
      <c r="T5" s="73">
        <f t="shared" si="0"/>
        <v>23000000</v>
      </c>
      <c r="U5" s="73">
        <f t="shared" si="0"/>
        <v>23000000</v>
      </c>
      <c r="V5" s="73">
        <f t="shared" si="0"/>
        <v>23000000</v>
      </c>
      <c r="W5" s="73">
        <f t="shared" si="0"/>
        <v>23000000</v>
      </c>
      <c r="X5" s="73">
        <f t="shared" si="1"/>
        <v>23000000</v>
      </c>
      <c r="Y5" s="73">
        <f t="shared" si="1"/>
        <v>23000000</v>
      </c>
      <c r="Z5" s="73">
        <f t="shared" si="1"/>
        <v>23000000</v>
      </c>
      <c r="AA5" s="73">
        <f t="shared" si="1"/>
        <v>23000000</v>
      </c>
      <c r="AB5" s="73">
        <f t="shared" si="1"/>
        <v>23000000</v>
      </c>
      <c r="AC5" s="73">
        <f t="shared" si="1"/>
        <v>23000000</v>
      </c>
      <c r="AD5" s="73">
        <f t="shared" si="1"/>
        <v>23000000</v>
      </c>
      <c r="AE5" s="73">
        <f t="shared" si="1"/>
        <v>23000000</v>
      </c>
      <c r="AF5" s="73">
        <f t="shared" si="1"/>
        <v>23000000</v>
      </c>
      <c r="AG5" s="73">
        <f t="shared" si="1"/>
        <v>23000000</v>
      </c>
      <c r="AH5" s="73">
        <f t="shared" si="1"/>
        <v>23000000</v>
      </c>
      <c r="AI5" s="73">
        <f t="shared" si="1"/>
        <v>23000000</v>
      </c>
      <c r="AJ5" s="74">
        <f t="shared" si="1"/>
        <v>23000000</v>
      </c>
      <c r="AK5" s="73">
        <f t="shared" si="3"/>
        <v>23000000</v>
      </c>
      <c r="AL5" s="73">
        <f>SUM($G5:H5)</f>
        <v>46000000</v>
      </c>
      <c r="AM5" s="73">
        <f>SUM($G5:I5)</f>
        <v>69000000</v>
      </c>
      <c r="AN5" s="73">
        <f>SUM($G5:J5)</f>
        <v>92000000</v>
      </c>
      <c r="AO5" s="73">
        <f>SUM($G5:K5)</f>
        <v>115000000</v>
      </c>
      <c r="AP5" s="73">
        <f>SUM($G5:L5)</f>
        <v>138000000</v>
      </c>
      <c r="AQ5" s="73">
        <f>SUM($G5:M5)</f>
        <v>161000000</v>
      </c>
      <c r="AR5" s="73">
        <f>SUM($G5:N5)</f>
        <v>184000000</v>
      </c>
      <c r="AS5" s="73">
        <f>SUM($G5:O5)</f>
        <v>207000000</v>
      </c>
      <c r="AT5" s="73">
        <f>SUM($G5:P5)</f>
        <v>230000000</v>
      </c>
      <c r="AU5" s="73">
        <f>SUM($G5:Q5)</f>
        <v>253000000</v>
      </c>
      <c r="AV5" s="73">
        <f>SUM($G5:R5)</f>
        <v>276000000</v>
      </c>
      <c r="AW5" s="73">
        <f>SUM($G5:S5)</f>
        <v>299000000</v>
      </c>
      <c r="AX5" s="73">
        <f>SUM($G5:T5)</f>
        <v>322000000</v>
      </c>
      <c r="AY5" s="73">
        <f>SUM($G5:U5)</f>
        <v>345000000</v>
      </c>
      <c r="AZ5" s="73">
        <f>SUM($G5:V5)</f>
        <v>368000000</v>
      </c>
      <c r="BA5" s="73">
        <f>SUM($G5:W5)</f>
        <v>391000000</v>
      </c>
      <c r="BB5" s="73">
        <f>SUM($G5:X5)</f>
        <v>414000000</v>
      </c>
      <c r="BC5" s="73">
        <f>SUM($G5:Y5)</f>
        <v>437000000</v>
      </c>
      <c r="BD5" s="73">
        <f>SUM($G5:Z5)</f>
        <v>460000000</v>
      </c>
      <c r="BE5" s="73">
        <f>SUM($G5:AA5)</f>
        <v>483000000</v>
      </c>
      <c r="BF5" s="73">
        <f>SUM($G5:AB5)</f>
        <v>506000000</v>
      </c>
      <c r="BG5" s="73">
        <f>SUM($G5:AC5)</f>
        <v>529000000</v>
      </c>
      <c r="BH5" s="73">
        <f>SUM($G5:AD5)</f>
        <v>552000000</v>
      </c>
      <c r="BI5" s="73">
        <f>SUM($G5:AE5)</f>
        <v>575000000</v>
      </c>
      <c r="BJ5" s="73">
        <f>SUM($G5:AF5)</f>
        <v>598000000</v>
      </c>
      <c r="BK5" s="73">
        <f>SUM($G5:AG5)</f>
        <v>621000000</v>
      </c>
      <c r="BL5" s="73">
        <f>SUM($G5:AH5)</f>
        <v>644000000</v>
      </c>
      <c r="BM5" s="73">
        <f>SUM($G5:AI5)</f>
        <v>667000000</v>
      </c>
      <c r="BN5" s="73">
        <f>SUM($G5:AJ5)</f>
        <v>690000000</v>
      </c>
      <c r="BO5" s="76">
        <f>IF(BO$2&lt;=((VALUE(RIGHT($E5,4))-VALUE(LEFT($E5,4)))+1),G5/((1+Vychodiská!$C$149)^BO$2),0)</f>
        <v>22115384.615384616</v>
      </c>
      <c r="BP5" s="73">
        <f>IF(BP$2&lt;=((VALUE(RIGHT($E5,4))-VALUE(LEFT($E5,4)))+1),H5/((1+Vychodiská!$C$149)^BP$2),0)</f>
        <v>0</v>
      </c>
      <c r="BQ5" s="73">
        <f>IF(BQ$2&lt;=((VALUE(RIGHT($E5,4))-VALUE(LEFT($E5,4)))+1),I5/((1+Vychodiská!$C$149)^BQ$2),0)</f>
        <v>0</v>
      </c>
      <c r="BR5" s="73">
        <f>IF(BR$2&lt;=((VALUE(RIGHT($E5,4))-VALUE(LEFT($E5,4)))+1),J5/((1+Vychodiská!$C$149)^BR$2),0)</f>
        <v>0</v>
      </c>
      <c r="BS5" s="73">
        <f>IF(BS$2&lt;=((VALUE(RIGHT($E5,4))-VALUE(LEFT($E5,4)))+1),K5/((1+Vychodiská!$C$149)^BS$2),0)</f>
        <v>0</v>
      </c>
      <c r="BT5" s="73">
        <f>IF(BT$2&lt;=((VALUE(RIGHT($E5,4))-VALUE(LEFT($E5,4)))+1),L5/((1+Vychodiská!$C$149)^BT$2),0)</f>
        <v>0</v>
      </c>
      <c r="BU5" s="73">
        <f>IF(BU$2&lt;=((VALUE(RIGHT($E5,4))-VALUE(LEFT($E5,4)))+1),M5/((1+Vychodiská!$C$149)^BU$2),0)</f>
        <v>0</v>
      </c>
      <c r="BV5" s="73">
        <f>IF(BV$2&lt;=((VALUE(RIGHT($E5,4))-VALUE(LEFT($E5,4)))+1),N5/((1+Vychodiská!$C$149)^BV$2),0)</f>
        <v>0</v>
      </c>
      <c r="BW5" s="73">
        <f>IF(BW$2&lt;=((VALUE(RIGHT($E5,4))-VALUE(LEFT($E5,4)))+1),O5/((1+Vychodiská!$C$149)^BW$2),0)</f>
        <v>0</v>
      </c>
      <c r="BX5" s="73">
        <f>IF(BX$2&lt;=((VALUE(RIGHT($E5,4))-VALUE(LEFT($E5,4)))+1),P5/((1+Vychodiská!$C$149)^BX$2),0)</f>
        <v>0</v>
      </c>
      <c r="BY5" s="73">
        <f>IF(BY$2&lt;=((VALUE(RIGHT($E5,4))-VALUE(LEFT($E5,4)))+1),Q5/((1+Vychodiská!$C$149)^BY$2),0)</f>
        <v>0</v>
      </c>
      <c r="BZ5" s="73">
        <f>IF(BZ$2&lt;=((VALUE(RIGHT($E5,4))-VALUE(LEFT($E5,4)))+1),R5/((1+Vychodiská!$C$149)^BZ$2),0)</f>
        <v>0</v>
      </c>
      <c r="CA5" s="73">
        <f>IF(CA$2&lt;=((VALUE(RIGHT($E5,4))-VALUE(LEFT($E5,4)))+1),S5/((1+Vychodiská!$C$149)^CA$2),0)</f>
        <v>0</v>
      </c>
      <c r="CB5" s="73">
        <f>IF(CB$2&lt;=((VALUE(RIGHT($E5,4))-VALUE(LEFT($E5,4)))+1),T5/((1+Vychodiská!$C$149)^CB$2),0)</f>
        <v>0</v>
      </c>
      <c r="CC5" s="73">
        <f>IF(CC$2&lt;=((VALUE(RIGHT($E5,4))-VALUE(LEFT($E5,4)))+1),U5/((1+Vychodiská!$C$149)^CC$2),0)</f>
        <v>0</v>
      </c>
      <c r="CD5" s="73">
        <f>IF(CD$2&lt;=((VALUE(RIGHT($E5,4))-VALUE(LEFT($E5,4)))+1),V5/((1+Vychodiská!$C$149)^CD$2),0)</f>
        <v>0</v>
      </c>
      <c r="CE5" s="73">
        <f>IF(CE$2&lt;=((VALUE(RIGHT($E5,4))-VALUE(LEFT($E5,4)))+1),W5/((1+Vychodiská!$C$149)^CE$2),0)</f>
        <v>0</v>
      </c>
      <c r="CF5" s="73">
        <f>IF(CF$2&lt;=((VALUE(RIGHT($E5,4))-VALUE(LEFT($E5,4)))+1),X5/((1+Vychodiská!$C$149)^CF$2),0)</f>
        <v>0</v>
      </c>
      <c r="CG5" s="73">
        <f>IF(CG$2&lt;=((VALUE(RIGHT($E5,4))-VALUE(LEFT($E5,4)))+1),Y5/((1+Vychodiská!$C$149)^CG$2),0)</f>
        <v>0</v>
      </c>
      <c r="CH5" s="73">
        <f>IF(CH$2&lt;=((VALUE(RIGHT($E5,4))-VALUE(LEFT($E5,4)))+1),Z5/((1+Vychodiská!$C$149)^CH$2),0)</f>
        <v>0</v>
      </c>
      <c r="CI5" s="73">
        <f>IF(CI$2&lt;=((VALUE(RIGHT($E5,4))-VALUE(LEFT($E5,4)))+1),AA5/((1+Vychodiská!$C$149)^CI$2),0)</f>
        <v>0</v>
      </c>
      <c r="CJ5" s="73">
        <f>IF(CJ$2&lt;=((VALUE(RIGHT($E5,4))-VALUE(LEFT($E5,4)))+1),AB5/((1+Vychodiská!$C$149)^CJ$2),0)</f>
        <v>0</v>
      </c>
      <c r="CK5" s="73">
        <f>IF(CK$2&lt;=((VALUE(RIGHT($E5,4))-VALUE(LEFT($E5,4)))+1),AC5/((1+Vychodiská!$C$149)^CK$2),0)</f>
        <v>0</v>
      </c>
      <c r="CL5" s="73">
        <f>IF(CL$2&lt;=((VALUE(RIGHT($E5,4))-VALUE(LEFT($E5,4)))+1),AD5/((1+Vychodiská!$C$149)^CL$2),0)</f>
        <v>0</v>
      </c>
      <c r="CM5" s="73">
        <f>IF(CM$2&lt;=((VALUE(RIGHT($E5,4))-VALUE(LEFT($E5,4)))+1),AE5/((1+Vychodiská!$C$149)^CM$2),0)</f>
        <v>0</v>
      </c>
      <c r="CN5" s="73">
        <f>IF(CN$2&lt;=((VALUE(RIGHT($E5,4))-VALUE(LEFT($E5,4)))+1),AF5/((1+Vychodiská!$C$149)^CN$2),0)</f>
        <v>0</v>
      </c>
      <c r="CO5" s="73">
        <f>IF(CO$2&lt;=((VALUE(RIGHT($E5,4))-VALUE(LEFT($E5,4)))+1),AG5/((1+Vychodiská!$C$149)^CO$2),0)</f>
        <v>0</v>
      </c>
      <c r="CP5" s="73">
        <f>IF(CP$2&lt;=((VALUE(RIGHT($E5,4))-VALUE(LEFT($E5,4)))+1),AH5/((1+Vychodiská!$C$149)^CP$2),0)</f>
        <v>0</v>
      </c>
      <c r="CQ5" s="73">
        <f>IF(CQ$2&lt;=((VALUE(RIGHT($E5,4))-VALUE(LEFT($E5,4)))+1),AI5/((1+Vychodiská!$C$149)^CQ$2),0)</f>
        <v>0</v>
      </c>
      <c r="CR5" s="74">
        <f>IF(CR$2&lt;=((VALUE(RIGHT($E5,4))-VALUE(LEFT($E5,4)))+1),AJ5/((1+Vychodiská!$C$149)^CR$2),0)</f>
        <v>0</v>
      </c>
      <c r="CS5" s="77">
        <f t="shared" si="4"/>
        <v>-22115384.615384616</v>
      </c>
      <c r="CT5" s="73"/>
    </row>
    <row r="6" spans="1:98" s="80" customFormat="1" ht="31.05" customHeight="1" x14ac:dyDescent="0.3">
      <c r="A6" s="70">
        <v>9</v>
      </c>
      <c r="B6" s="71" t="str">
        <f>INDEX(Data!$B$3:$B$24,MATCH(Investície!A6,Data!$A$3:$A$24,0))</f>
        <v xml:space="preserve">Bratislavská teplárenská, a.s. </v>
      </c>
      <c r="C6" s="71" t="str">
        <f>INDEX(Data!$D$3:$D$24,MATCH(Investície!A6,Data!$A$3:$A$24,0))</f>
        <v>Modernizácia rozšírenia HV pre oblasť Patrónka</v>
      </c>
      <c r="D6" s="72">
        <f>INDEX(Data!$M$3:$M$24,MATCH(Investície!A6,Data!$A$3:$A$24,0))</f>
        <v>30</v>
      </c>
      <c r="E6" s="72">
        <f>INDEX(Data!$J$3:$J$24,MATCH(Investície!A6,Data!$A$3:$A$24,0))</f>
        <v>2023</v>
      </c>
      <c r="F6" s="74">
        <f>INDEX(Data!$H$3:$H$24,MATCH(A6,Data!$A$3:$A$24,0))</f>
        <v>3500000</v>
      </c>
      <c r="G6" s="73">
        <f t="shared" si="2"/>
        <v>3500000</v>
      </c>
      <c r="H6" s="73">
        <f t="shared" si="0"/>
        <v>3500000</v>
      </c>
      <c r="I6" s="73">
        <f t="shared" si="0"/>
        <v>3500000</v>
      </c>
      <c r="J6" s="73">
        <f t="shared" si="0"/>
        <v>3500000</v>
      </c>
      <c r="K6" s="73">
        <f t="shared" si="0"/>
        <v>3500000</v>
      </c>
      <c r="L6" s="73">
        <f t="shared" si="0"/>
        <v>3500000</v>
      </c>
      <c r="M6" s="73">
        <f t="shared" si="0"/>
        <v>3500000</v>
      </c>
      <c r="N6" s="73">
        <f t="shared" si="0"/>
        <v>3500000</v>
      </c>
      <c r="O6" s="73">
        <f t="shared" si="0"/>
        <v>3500000</v>
      </c>
      <c r="P6" s="73">
        <f t="shared" si="0"/>
        <v>3500000</v>
      </c>
      <c r="Q6" s="73">
        <f t="shared" si="0"/>
        <v>3500000</v>
      </c>
      <c r="R6" s="73">
        <f t="shared" si="0"/>
        <v>3500000</v>
      </c>
      <c r="S6" s="73">
        <f t="shared" si="0"/>
        <v>3500000</v>
      </c>
      <c r="T6" s="73">
        <f t="shared" si="0"/>
        <v>3500000</v>
      </c>
      <c r="U6" s="73">
        <f t="shared" si="0"/>
        <v>3500000</v>
      </c>
      <c r="V6" s="73">
        <f t="shared" si="0"/>
        <v>3500000</v>
      </c>
      <c r="W6" s="73">
        <f t="shared" si="0"/>
        <v>3500000</v>
      </c>
      <c r="X6" s="73">
        <f t="shared" si="1"/>
        <v>3500000</v>
      </c>
      <c r="Y6" s="73">
        <f t="shared" si="1"/>
        <v>3500000</v>
      </c>
      <c r="Z6" s="73">
        <f t="shared" si="1"/>
        <v>3500000</v>
      </c>
      <c r="AA6" s="73">
        <f t="shared" si="1"/>
        <v>3500000</v>
      </c>
      <c r="AB6" s="73">
        <f t="shared" si="1"/>
        <v>3500000</v>
      </c>
      <c r="AC6" s="73">
        <f t="shared" si="1"/>
        <v>3500000</v>
      </c>
      <c r="AD6" s="73">
        <f t="shared" si="1"/>
        <v>3500000</v>
      </c>
      <c r="AE6" s="73">
        <f t="shared" si="1"/>
        <v>3500000</v>
      </c>
      <c r="AF6" s="73">
        <f t="shared" si="1"/>
        <v>3500000</v>
      </c>
      <c r="AG6" s="73">
        <f t="shared" si="1"/>
        <v>3500000</v>
      </c>
      <c r="AH6" s="73">
        <f t="shared" si="1"/>
        <v>3500000</v>
      </c>
      <c r="AI6" s="73">
        <f t="shared" si="1"/>
        <v>3500000</v>
      </c>
      <c r="AJ6" s="74">
        <f t="shared" si="1"/>
        <v>3500000</v>
      </c>
      <c r="AK6" s="73">
        <f t="shared" si="3"/>
        <v>3500000</v>
      </c>
      <c r="AL6" s="73">
        <f>SUM($G6:H6)</f>
        <v>7000000</v>
      </c>
      <c r="AM6" s="73">
        <f>SUM($G6:I6)</f>
        <v>10500000</v>
      </c>
      <c r="AN6" s="73">
        <f>SUM($G6:J6)</f>
        <v>14000000</v>
      </c>
      <c r="AO6" s="73">
        <f>SUM($G6:K6)</f>
        <v>17500000</v>
      </c>
      <c r="AP6" s="73">
        <f>SUM($G6:L6)</f>
        <v>21000000</v>
      </c>
      <c r="AQ6" s="73">
        <f>SUM($G6:M6)</f>
        <v>24500000</v>
      </c>
      <c r="AR6" s="73">
        <f>SUM($G6:N6)</f>
        <v>28000000</v>
      </c>
      <c r="AS6" s="73">
        <f>SUM($G6:O6)</f>
        <v>31500000</v>
      </c>
      <c r="AT6" s="73">
        <f>SUM($G6:P6)</f>
        <v>35000000</v>
      </c>
      <c r="AU6" s="73">
        <f>SUM($G6:Q6)</f>
        <v>38500000</v>
      </c>
      <c r="AV6" s="73">
        <f>SUM($G6:R6)</f>
        <v>42000000</v>
      </c>
      <c r="AW6" s="73">
        <f>SUM($G6:S6)</f>
        <v>45500000</v>
      </c>
      <c r="AX6" s="73">
        <f>SUM($G6:T6)</f>
        <v>49000000</v>
      </c>
      <c r="AY6" s="73">
        <f>SUM($G6:U6)</f>
        <v>52500000</v>
      </c>
      <c r="AZ6" s="73">
        <f>SUM($G6:V6)</f>
        <v>56000000</v>
      </c>
      <c r="BA6" s="73">
        <f>SUM($G6:W6)</f>
        <v>59500000</v>
      </c>
      <c r="BB6" s="73">
        <f>SUM($G6:X6)</f>
        <v>63000000</v>
      </c>
      <c r="BC6" s="73">
        <f>SUM($G6:Y6)</f>
        <v>66500000</v>
      </c>
      <c r="BD6" s="73">
        <f>SUM($G6:Z6)</f>
        <v>70000000</v>
      </c>
      <c r="BE6" s="73">
        <f>SUM($G6:AA6)</f>
        <v>73500000</v>
      </c>
      <c r="BF6" s="73">
        <f>SUM($G6:AB6)</f>
        <v>77000000</v>
      </c>
      <c r="BG6" s="73">
        <f>SUM($G6:AC6)</f>
        <v>80500000</v>
      </c>
      <c r="BH6" s="73">
        <f>SUM($G6:AD6)</f>
        <v>84000000</v>
      </c>
      <c r="BI6" s="73">
        <f>SUM($G6:AE6)</f>
        <v>87500000</v>
      </c>
      <c r="BJ6" s="73">
        <f>SUM($G6:AF6)</f>
        <v>91000000</v>
      </c>
      <c r="BK6" s="73">
        <f>SUM($G6:AG6)</f>
        <v>94500000</v>
      </c>
      <c r="BL6" s="73">
        <f>SUM($G6:AH6)</f>
        <v>98000000</v>
      </c>
      <c r="BM6" s="73">
        <f>SUM($G6:AI6)</f>
        <v>101500000</v>
      </c>
      <c r="BN6" s="73">
        <f>SUM($G6:AJ6)</f>
        <v>105000000</v>
      </c>
      <c r="BO6" s="76">
        <f>IF(BO$2&lt;=((VALUE(RIGHT($E6,4))-VALUE(LEFT($E6,4)))+1),G6/((1+Vychodiská!$C$149)^BO$2),0)</f>
        <v>3365384.6153846155</v>
      </c>
      <c r="BP6" s="73">
        <f>IF(BP$2&lt;=((VALUE(RIGHT($E6,4))-VALUE(LEFT($E6,4)))+1),H6/((1+Vychodiská!$C$149)^BP$2),0)</f>
        <v>0</v>
      </c>
      <c r="BQ6" s="73">
        <f>IF(BQ$2&lt;=((VALUE(RIGHT($E6,4))-VALUE(LEFT($E6,4)))+1),I6/((1+Vychodiská!$C$149)^BQ$2),0)</f>
        <v>0</v>
      </c>
      <c r="BR6" s="73">
        <f>IF(BR$2&lt;=((VALUE(RIGHT($E6,4))-VALUE(LEFT($E6,4)))+1),J6/((1+Vychodiská!$C$149)^BR$2),0)</f>
        <v>0</v>
      </c>
      <c r="BS6" s="73">
        <f>IF(BS$2&lt;=((VALUE(RIGHT($E6,4))-VALUE(LEFT($E6,4)))+1),K6/((1+Vychodiská!$C$149)^BS$2),0)</f>
        <v>0</v>
      </c>
      <c r="BT6" s="73">
        <f>IF(BT$2&lt;=((VALUE(RIGHT($E6,4))-VALUE(LEFT($E6,4)))+1),L6/((1+Vychodiská!$C$149)^BT$2),0)</f>
        <v>0</v>
      </c>
      <c r="BU6" s="73">
        <f>IF(BU$2&lt;=((VALUE(RIGHT($E6,4))-VALUE(LEFT($E6,4)))+1),M6/((1+Vychodiská!$C$149)^BU$2),0)</f>
        <v>0</v>
      </c>
      <c r="BV6" s="73">
        <f>IF(BV$2&lt;=((VALUE(RIGHT($E6,4))-VALUE(LEFT($E6,4)))+1),N6/((1+Vychodiská!$C$149)^BV$2),0)</f>
        <v>0</v>
      </c>
      <c r="BW6" s="73">
        <f>IF(BW$2&lt;=((VALUE(RIGHT($E6,4))-VALUE(LEFT($E6,4)))+1),O6/((1+Vychodiská!$C$149)^BW$2),0)</f>
        <v>0</v>
      </c>
      <c r="BX6" s="73">
        <f>IF(BX$2&lt;=((VALUE(RIGHT($E6,4))-VALUE(LEFT($E6,4)))+1),P6/((1+Vychodiská!$C$149)^BX$2),0)</f>
        <v>0</v>
      </c>
      <c r="BY6" s="73">
        <f>IF(BY$2&lt;=((VALUE(RIGHT($E6,4))-VALUE(LEFT($E6,4)))+1),Q6/((1+Vychodiská!$C$149)^BY$2),0)</f>
        <v>0</v>
      </c>
      <c r="BZ6" s="73">
        <f>IF(BZ$2&lt;=((VALUE(RIGHT($E6,4))-VALUE(LEFT($E6,4)))+1),R6/((1+Vychodiská!$C$149)^BZ$2),0)</f>
        <v>0</v>
      </c>
      <c r="CA6" s="73">
        <f>IF(CA$2&lt;=((VALUE(RIGHT($E6,4))-VALUE(LEFT($E6,4)))+1),S6/((1+Vychodiská!$C$149)^CA$2),0)</f>
        <v>0</v>
      </c>
      <c r="CB6" s="73">
        <f>IF(CB$2&lt;=((VALUE(RIGHT($E6,4))-VALUE(LEFT($E6,4)))+1),T6/((1+Vychodiská!$C$149)^CB$2),0)</f>
        <v>0</v>
      </c>
      <c r="CC6" s="73">
        <f>IF(CC$2&lt;=((VALUE(RIGHT($E6,4))-VALUE(LEFT($E6,4)))+1),U6/((1+Vychodiská!$C$149)^CC$2),0)</f>
        <v>0</v>
      </c>
      <c r="CD6" s="73">
        <f>IF(CD$2&lt;=((VALUE(RIGHT($E6,4))-VALUE(LEFT($E6,4)))+1),V6/((1+Vychodiská!$C$149)^CD$2),0)</f>
        <v>0</v>
      </c>
      <c r="CE6" s="73">
        <f>IF(CE$2&lt;=((VALUE(RIGHT($E6,4))-VALUE(LEFT($E6,4)))+1),W6/((1+Vychodiská!$C$149)^CE$2),0)</f>
        <v>0</v>
      </c>
      <c r="CF6" s="73">
        <f>IF(CF$2&lt;=((VALUE(RIGHT($E6,4))-VALUE(LEFT($E6,4)))+1),X6/((1+Vychodiská!$C$149)^CF$2),0)</f>
        <v>0</v>
      </c>
      <c r="CG6" s="73">
        <f>IF(CG$2&lt;=((VALUE(RIGHT($E6,4))-VALUE(LEFT($E6,4)))+1),Y6/((1+Vychodiská!$C$149)^CG$2),0)</f>
        <v>0</v>
      </c>
      <c r="CH6" s="73">
        <f>IF(CH$2&lt;=((VALUE(RIGHT($E6,4))-VALUE(LEFT($E6,4)))+1),Z6/((1+Vychodiská!$C$149)^CH$2),0)</f>
        <v>0</v>
      </c>
      <c r="CI6" s="73">
        <f>IF(CI$2&lt;=((VALUE(RIGHT($E6,4))-VALUE(LEFT($E6,4)))+1),AA6/((1+Vychodiská!$C$149)^CI$2),0)</f>
        <v>0</v>
      </c>
      <c r="CJ6" s="73">
        <f>IF(CJ$2&lt;=((VALUE(RIGHT($E6,4))-VALUE(LEFT($E6,4)))+1),AB6/((1+Vychodiská!$C$149)^CJ$2),0)</f>
        <v>0</v>
      </c>
      <c r="CK6" s="73">
        <f>IF(CK$2&lt;=((VALUE(RIGHT($E6,4))-VALUE(LEFT($E6,4)))+1),AC6/((1+Vychodiská!$C$149)^CK$2),0)</f>
        <v>0</v>
      </c>
      <c r="CL6" s="73">
        <f>IF(CL$2&lt;=((VALUE(RIGHT($E6,4))-VALUE(LEFT($E6,4)))+1),AD6/((1+Vychodiská!$C$149)^CL$2),0)</f>
        <v>0</v>
      </c>
      <c r="CM6" s="73">
        <f>IF(CM$2&lt;=((VALUE(RIGHT($E6,4))-VALUE(LEFT($E6,4)))+1),AE6/((1+Vychodiská!$C$149)^CM$2),0)</f>
        <v>0</v>
      </c>
      <c r="CN6" s="73">
        <f>IF(CN$2&lt;=((VALUE(RIGHT($E6,4))-VALUE(LEFT($E6,4)))+1),AF6/((1+Vychodiská!$C$149)^CN$2),0)</f>
        <v>0</v>
      </c>
      <c r="CO6" s="73">
        <f>IF(CO$2&lt;=((VALUE(RIGHT($E6,4))-VALUE(LEFT($E6,4)))+1),AG6/((1+Vychodiská!$C$149)^CO$2),0)</f>
        <v>0</v>
      </c>
      <c r="CP6" s="73">
        <f>IF(CP$2&lt;=((VALUE(RIGHT($E6,4))-VALUE(LEFT($E6,4)))+1),AH6/((1+Vychodiská!$C$149)^CP$2),0)</f>
        <v>0</v>
      </c>
      <c r="CQ6" s="73">
        <f>IF(CQ$2&lt;=((VALUE(RIGHT($E6,4))-VALUE(LEFT($E6,4)))+1),AI6/((1+Vychodiská!$C$149)^CQ$2),0)</f>
        <v>0</v>
      </c>
      <c r="CR6" s="74">
        <f>IF(CR$2&lt;=((VALUE(RIGHT($E6,4))-VALUE(LEFT($E6,4)))+1),AJ6/((1+Vychodiská!$C$149)^CR$2),0)</f>
        <v>0</v>
      </c>
      <c r="CS6" s="77">
        <f t="shared" si="4"/>
        <v>-3365384.6153846155</v>
      </c>
      <c r="CT6" s="73"/>
    </row>
    <row r="7" spans="1:98" s="80" customFormat="1" ht="31.05" customHeight="1" x14ac:dyDescent="0.3">
      <c r="A7" s="70">
        <v>11</v>
      </c>
      <c r="B7" s="71" t="str">
        <f>INDEX(Data!$B$3:$B$24,MATCH(Investície!A7,Data!$A$3:$A$24,0))</f>
        <v xml:space="preserve">Bratislavská teplárenská, a.s. </v>
      </c>
      <c r="C7" s="71" t="str">
        <f>INDEX(Data!$D$3:$D$24,MATCH(Investície!A7,Data!$A$3:$A$24,0))</f>
        <v>Modernizácia zdroja TpV - KGJ, PK</v>
      </c>
      <c r="D7" s="72">
        <f>INDEX(Data!$M$3:$M$24,MATCH(Investície!A7,Data!$A$3:$A$24,0))</f>
        <v>30</v>
      </c>
      <c r="E7" s="72" t="str">
        <f>INDEX(Data!$J$3:$J$24,MATCH(Investície!A7,Data!$A$3:$A$24,0))</f>
        <v>2022 - 2023</v>
      </c>
      <c r="F7" s="74">
        <f>INDEX(Data!$H$3:$H$24,MATCH(A7,Data!$A$3:$A$24,0))</f>
        <v>24000000</v>
      </c>
      <c r="G7" s="73">
        <f t="shared" si="2"/>
        <v>12000000</v>
      </c>
      <c r="H7" s="73">
        <f t="shared" si="0"/>
        <v>12000000</v>
      </c>
      <c r="I7" s="73">
        <f t="shared" si="0"/>
        <v>12000000</v>
      </c>
      <c r="J7" s="73">
        <f t="shared" si="0"/>
        <v>12000000</v>
      </c>
      <c r="K7" s="73">
        <f t="shared" si="0"/>
        <v>12000000</v>
      </c>
      <c r="L7" s="73">
        <f t="shared" si="0"/>
        <v>12000000</v>
      </c>
      <c r="M7" s="73">
        <f t="shared" si="0"/>
        <v>12000000</v>
      </c>
      <c r="N7" s="73">
        <f t="shared" si="0"/>
        <v>12000000</v>
      </c>
      <c r="O7" s="73">
        <f t="shared" si="0"/>
        <v>12000000</v>
      </c>
      <c r="P7" s="73">
        <f t="shared" si="0"/>
        <v>12000000</v>
      </c>
      <c r="Q7" s="73">
        <f t="shared" si="0"/>
        <v>12000000</v>
      </c>
      <c r="R7" s="73">
        <f t="shared" si="0"/>
        <v>12000000</v>
      </c>
      <c r="S7" s="73">
        <f t="shared" si="0"/>
        <v>12000000</v>
      </c>
      <c r="T7" s="73">
        <f t="shared" si="0"/>
        <v>12000000</v>
      </c>
      <c r="U7" s="73">
        <f t="shared" si="0"/>
        <v>12000000</v>
      </c>
      <c r="V7" s="73">
        <f t="shared" si="0"/>
        <v>12000000</v>
      </c>
      <c r="W7" s="73">
        <f t="shared" si="0"/>
        <v>12000000</v>
      </c>
      <c r="X7" s="73">
        <f t="shared" si="1"/>
        <v>12000000</v>
      </c>
      <c r="Y7" s="73">
        <f t="shared" si="1"/>
        <v>12000000</v>
      </c>
      <c r="Z7" s="73">
        <f t="shared" si="1"/>
        <v>12000000</v>
      </c>
      <c r="AA7" s="73">
        <f t="shared" si="1"/>
        <v>12000000</v>
      </c>
      <c r="AB7" s="73">
        <f t="shared" si="1"/>
        <v>12000000</v>
      </c>
      <c r="AC7" s="73">
        <f t="shared" si="1"/>
        <v>12000000</v>
      </c>
      <c r="AD7" s="73">
        <f t="shared" si="1"/>
        <v>12000000</v>
      </c>
      <c r="AE7" s="73">
        <f t="shared" si="1"/>
        <v>12000000</v>
      </c>
      <c r="AF7" s="73">
        <f t="shared" si="1"/>
        <v>12000000</v>
      </c>
      <c r="AG7" s="73">
        <f t="shared" si="1"/>
        <v>12000000</v>
      </c>
      <c r="AH7" s="73">
        <f t="shared" si="1"/>
        <v>12000000</v>
      </c>
      <c r="AI7" s="73">
        <f t="shared" si="1"/>
        <v>12000000</v>
      </c>
      <c r="AJ7" s="74">
        <f t="shared" si="1"/>
        <v>12000000</v>
      </c>
      <c r="AK7" s="73">
        <f t="shared" si="3"/>
        <v>12000000</v>
      </c>
      <c r="AL7" s="73">
        <f>SUM($G7:H7)</f>
        <v>24000000</v>
      </c>
      <c r="AM7" s="73">
        <f>SUM($G7:I7)</f>
        <v>36000000</v>
      </c>
      <c r="AN7" s="73">
        <f>SUM($G7:J7)</f>
        <v>48000000</v>
      </c>
      <c r="AO7" s="73">
        <f>SUM($G7:K7)</f>
        <v>60000000</v>
      </c>
      <c r="AP7" s="73">
        <f>SUM($G7:L7)</f>
        <v>72000000</v>
      </c>
      <c r="AQ7" s="73">
        <f>SUM($G7:M7)</f>
        <v>84000000</v>
      </c>
      <c r="AR7" s="73">
        <f>SUM($G7:N7)</f>
        <v>96000000</v>
      </c>
      <c r="AS7" s="73">
        <f>SUM($G7:O7)</f>
        <v>108000000</v>
      </c>
      <c r="AT7" s="73">
        <f>SUM($G7:P7)</f>
        <v>120000000</v>
      </c>
      <c r="AU7" s="73">
        <f>SUM($G7:Q7)</f>
        <v>132000000</v>
      </c>
      <c r="AV7" s="73">
        <f>SUM($G7:R7)</f>
        <v>144000000</v>
      </c>
      <c r="AW7" s="73">
        <f>SUM($G7:S7)</f>
        <v>156000000</v>
      </c>
      <c r="AX7" s="73">
        <f>SUM($G7:T7)</f>
        <v>168000000</v>
      </c>
      <c r="AY7" s="73">
        <f>SUM($G7:U7)</f>
        <v>180000000</v>
      </c>
      <c r="AZ7" s="73">
        <f>SUM($G7:V7)</f>
        <v>192000000</v>
      </c>
      <c r="BA7" s="73">
        <f>SUM($G7:W7)</f>
        <v>204000000</v>
      </c>
      <c r="BB7" s="73">
        <f>SUM($G7:X7)</f>
        <v>216000000</v>
      </c>
      <c r="BC7" s="73">
        <f>SUM($G7:Y7)</f>
        <v>228000000</v>
      </c>
      <c r="BD7" s="73">
        <f>SUM($G7:Z7)</f>
        <v>240000000</v>
      </c>
      <c r="BE7" s="73">
        <f>SUM($G7:AA7)</f>
        <v>252000000</v>
      </c>
      <c r="BF7" s="73">
        <f>SUM($G7:AB7)</f>
        <v>264000000</v>
      </c>
      <c r="BG7" s="73">
        <f>SUM($G7:AC7)</f>
        <v>276000000</v>
      </c>
      <c r="BH7" s="73">
        <f>SUM($G7:AD7)</f>
        <v>288000000</v>
      </c>
      <c r="BI7" s="73">
        <f>SUM($G7:AE7)</f>
        <v>300000000</v>
      </c>
      <c r="BJ7" s="73">
        <f>SUM($G7:AF7)</f>
        <v>312000000</v>
      </c>
      <c r="BK7" s="73">
        <f>SUM($G7:AG7)</f>
        <v>324000000</v>
      </c>
      <c r="BL7" s="73">
        <f>SUM($G7:AH7)</f>
        <v>336000000</v>
      </c>
      <c r="BM7" s="73">
        <f>SUM($G7:AI7)</f>
        <v>348000000</v>
      </c>
      <c r="BN7" s="73">
        <f>SUM($G7:AJ7)</f>
        <v>360000000</v>
      </c>
      <c r="BO7" s="76">
        <f>IF(BO$2&lt;=((VALUE(RIGHT($E7,4))-VALUE(LEFT($E7,4)))+1),G7/((1+Vychodiská!$C$149)^BO$2),0)</f>
        <v>11538461.538461538</v>
      </c>
      <c r="BP7" s="73">
        <f>IF(BP$2&lt;=((VALUE(RIGHT($E7,4))-VALUE(LEFT($E7,4)))+1),H7/((1+Vychodiská!$C$149)^BP$2),0)</f>
        <v>11094674.556213016</v>
      </c>
      <c r="BQ7" s="73">
        <f>IF(BQ$2&lt;=((VALUE(RIGHT($E7,4))-VALUE(LEFT($E7,4)))+1),I7/((1+Vychodiská!$C$149)^BQ$2),0)</f>
        <v>0</v>
      </c>
      <c r="BR7" s="73">
        <f>IF(BR$2&lt;=((VALUE(RIGHT($E7,4))-VALUE(LEFT($E7,4)))+1),J7/((1+Vychodiská!$C$149)^BR$2),0)</f>
        <v>0</v>
      </c>
      <c r="BS7" s="73">
        <f>IF(BS$2&lt;=((VALUE(RIGHT($E7,4))-VALUE(LEFT($E7,4)))+1),K7/((1+Vychodiská!$C$149)^BS$2),0)</f>
        <v>0</v>
      </c>
      <c r="BT7" s="73">
        <f>IF(BT$2&lt;=((VALUE(RIGHT($E7,4))-VALUE(LEFT($E7,4)))+1),L7/((1+Vychodiská!$C$149)^BT$2),0)</f>
        <v>0</v>
      </c>
      <c r="BU7" s="73">
        <f>IF(BU$2&lt;=((VALUE(RIGHT($E7,4))-VALUE(LEFT($E7,4)))+1),M7/((1+Vychodiská!$C$149)^BU$2),0)</f>
        <v>0</v>
      </c>
      <c r="BV7" s="73">
        <f>IF(BV$2&lt;=((VALUE(RIGHT($E7,4))-VALUE(LEFT($E7,4)))+1),N7/((1+Vychodiská!$C$149)^BV$2),0)</f>
        <v>0</v>
      </c>
      <c r="BW7" s="73">
        <f>IF(BW$2&lt;=((VALUE(RIGHT($E7,4))-VALUE(LEFT($E7,4)))+1),O7/((1+Vychodiská!$C$149)^BW$2),0)</f>
        <v>0</v>
      </c>
      <c r="BX7" s="73">
        <f>IF(BX$2&lt;=((VALUE(RIGHT($E7,4))-VALUE(LEFT($E7,4)))+1),P7/((1+Vychodiská!$C$149)^BX$2),0)</f>
        <v>0</v>
      </c>
      <c r="BY7" s="73">
        <f>IF(BY$2&lt;=((VALUE(RIGHT($E7,4))-VALUE(LEFT($E7,4)))+1),Q7/((1+Vychodiská!$C$149)^BY$2),0)</f>
        <v>0</v>
      </c>
      <c r="BZ7" s="73">
        <f>IF(BZ$2&lt;=((VALUE(RIGHT($E7,4))-VALUE(LEFT($E7,4)))+1),R7/((1+Vychodiská!$C$149)^BZ$2),0)</f>
        <v>0</v>
      </c>
      <c r="CA7" s="73">
        <f>IF(CA$2&lt;=((VALUE(RIGHT($E7,4))-VALUE(LEFT($E7,4)))+1),S7/((1+Vychodiská!$C$149)^CA$2),0)</f>
        <v>0</v>
      </c>
      <c r="CB7" s="73">
        <f>IF(CB$2&lt;=((VALUE(RIGHT($E7,4))-VALUE(LEFT($E7,4)))+1),T7/((1+Vychodiská!$C$149)^CB$2),0)</f>
        <v>0</v>
      </c>
      <c r="CC7" s="73">
        <f>IF(CC$2&lt;=((VALUE(RIGHT($E7,4))-VALUE(LEFT($E7,4)))+1),U7/((1+Vychodiská!$C$149)^CC$2),0)</f>
        <v>0</v>
      </c>
      <c r="CD7" s="73">
        <f>IF(CD$2&lt;=((VALUE(RIGHT($E7,4))-VALUE(LEFT($E7,4)))+1),V7/((1+Vychodiská!$C$149)^CD$2),0)</f>
        <v>0</v>
      </c>
      <c r="CE7" s="73">
        <f>IF(CE$2&lt;=((VALUE(RIGHT($E7,4))-VALUE(LEFT($E7,4)))+1),W7/((1+Vychodiská!$C$149)^CE$2),0)</f>
        <v>0</v>
      </c>
      <c r="CF7" s="73">
        <f>IF(CF$2&lt;=((VALUE(RIGHT($E7,4))-VALUE(LEFT($E7,4)))+1),X7/((1+Vychodiská!$C$149)^CF$2),0)</f>
        <v>0</v>
      </c>
      <c r="CG7" s="73">
        <f>IF(CG$2&lt;=((VALUE(RIGHT($E7,4))-VALUE(LEFT($E7,4)))+1),Y7/((1+Vychodiská!$C$149)^CG$2),0)</f>
        <v>0</v>
      </c>
      <c r="CH7" s="73">
        <f>IF(CH$2&lt;=((VALUE(RIGHT($E7,4))-VALUE(LEFT($E7,4)))+1),Z7/((1+Vychodiská!$C$149)^CH$2),0)</f>
        <v>0</v>
      </c>
      <c r="CI7" s="73">
        <f>IF(CI$2&lt;=((VALUE(RIGHT($E7,4))-VALUE(LEFT($E7,4)))+1),AA7/((1+Vychodiská!$C$149)^CI$2),0)</f>
        <v>0</v>
      </c>
      <c r="CJ7" s="73">
        <f>IF(CJ$2&lt;=((VALUE(RIGHT($E7,4))-VALUE(LEFT($E7,4)))+1),AB7/((1+Vychodiská!$C$149)^CJ$2),0)</f>
        <v>0</v>
      </c>
      <c r="CK7" s="73">
        <f>IF(CK$2&lt;=((VALUE(RIGHT($E7,4))-VALUE(LEFT($E7,4)))+1),AC7/((1+Vychodiská!$C$149)^CK$2),0)</f>
        <v>0</v>
      </c>
      <c r="CL7" s="73">
        <f>IF(CL$2&lt;=((VALUE(RIGHT($E7,4))-VALUE(LEFT($E7,4)))+1),AD7/((1+Vychodiská!$C$149)^CL$2),0)</f>
        <v>0</v>
      </c>
      <c r="CM7" s="73">
        <f>IF(CM$2&lt;=((VALUE(RIGHT($E7,4))-VALUE(LEFT($E7,4)))+1),AE7/((1+Vychodiská!$C$149)^CM$2),0)</f>
        <v>0</v>
      </c>
      <c r="CN7" s="73">
        <f>IF(CN$2&lt;=((VALUE(RIGHT($E7,4))-VALUE(LEFT($E7,4)))+1),AF7/((1+Vychodiská!$C$149)^CN$2),0)</f>
        <v>0</v>
      </c>
      <c r="CO7" s="73">
        <f>IF(CO$2&lt;=((VALUE(RIGHT($E7,4))-VALUE(LEFT($E7,4)))+1),AG7/((1+Vychodiská!$C$149)^CO$2),0)</f>
        <v>0</v>
      </c>
      <c r="CP7" s="73">
        <f>IF(CP$2&lt;=((VALUE(RIGHT($E7,4))-VALUE(LEFT($E7,4)))+1),AH7/((1+Vychodiská!$C$149)^CP$2),0)</f>
        <v>0</v>
      </c>
      <c r="CQ7" s="73">
        <f>IF(CQ$2&lt;=((VALUE(RIGHT($E7,4))-VALUE(LEFT($E7,4)))+1),AI7/((1+Vychodiská!$C$149)^CQ$2),0)</f>
        <v>0</v>
      </c>
      <c r="CR7" s="74">
        <f>IF(CR$2&lt;=((VALUE(RIGHT($E7,4))-VALUE(LEFT($E7,4)))+1),AJ7/((1+Vychodiská!$C$149)^CR$2),0)</f>
        <v>0</v>
      </c>
      <c r="CS7" s="77">
        <f t="shared" si="4"/>
        <v>-22633136.094674554</v>
      </c>
      <c r="CT7" s="73"/>
    </row>
    <row r="8" spans="1:98" s="80" customFormat="1" ht="31.05" customHeight="1" x14ac:dyDescent="0.3">
      <c r="A8" s="70">
        <v>13</v>
      </c>
      <c r="B8" s="71" t="str">
        <f>INDEX(Data!$B$3:$B$24,MATCH(Investície!A8,Data!$A$3:$A$24,0))</f>
        <v xml:space="preserve">Bratislavská teplárenská, a.s. </v>
      </c>
      <c r="C8" s="71" t="str">
        <f>INDEX(Data!$D$3:$D$24,MATCH(Investície!A8,Data!$A$3:$A$24,0))</f>
        <v xml:space="preserve">Rozvoj SCZT východ - Akumulátor tepla </v>
      </c>
      <c r="D8" s="72">
        <f>INDEX(Data!$M$3:$M$24,MATCH(Investície!A8,Data!$A$3:$A$24,0))</f>
        <v>30</v>
      </c>
      <c r="E8" s="72" t="str">
        <f>INDEX(Data!$J$3:$J$24,MATCH(Investície!A8,Data!$A$3:$A$24,0))</f>
        <v>2022-2023</v>
      </c>
      <c r="F8" s="74">
        <f>INDEX(Data!$H$3:$H$24,MATCH(A8,Data!$A$3:$A$24,0))</f>
        <v>4000000</v>
      </c>
      <c r="G8" s="73">
        <f t="shared" si="2"/>
        <v>2000000</v>
      </c>
      <c r="H8" s="73">
        <f t="shared" si="0"/>
        <v>2000000</v>
      </c>
      <c r="I8" s="73">
        <f t="shared" si="0"/>
        <v>2000000</v>
      </c>
      <c r="J8" s="73">
        <f t="shared" si="0"/>
        <v>2000000</v>
      </c>
      <c r="K8" s="73">
        <f t="shared" si="0"/>
        <v>2000000</v>
      </c>
      <c r="L8" s="73">
        <f t="shared" si="0"/>
        <v>2000000</v>
      </c>
      <c r="M8" s="73">
        <f t="shared" si="0"/>
        <v>2000000</v>
      </c>
      <c r="N8" s="73">
        <f t="shared" si="0"/>
        <v>2000000</v>
      </c>
      <c r="O8" s="73">
        <f t="shared" si="0"/>
        <v>2000000</v>
      </c>
      <c r="P8" s="73">
        <f t="shared" si="0"/>
        <v>2000000</v>
      </c>
      <c r="Q8" s="73">
        <f t="shared" si="0"/>
        <v>2000000</v>
      </c>
      <c r="R8" s="73">
        <f t="shared" si="0"/>
        <v>2000000</v>
      </c>
      <c r="S8" s="73">
        <f t="shared" si="0"/>
        <v>2000000</v>
      </c>
      <c r="T8" s="73">
        <f t="shared" si="0"/>
        <v>2000000</v>
      </c>
      <c r="U8" s="73">
        <f t="shared" si="0"/>
        <v>2000000</v>
      </c>
      <c r="V8" s="73">
        <f t="shared" si="0"/>
        <v>2000000</v>
      </c>
      <c r="W8" s="73">
        <f t="shared" si="0"/>
        <v>2000000</v>
      </c>
      <c r="X8" s="73">
        <f t="shared" si="1"/>
        <v>2000000</v>
      </c>
      <c r="Y8" s="73">
        <f t="shared" si="1"/>
        <v>2000000</v>
      </c>
      <c r="Z8" s="73">
        <f t="shared" si="1"/>
        <v>2000000</v>
      </c>
      <c r="AA8" s="73">
        <f t="shared" si="1"/>
        <v>2000000</v>
      </c>
      <c r="AB8" s="73">
        <f t="shared" si="1"/>
        <v>2000000</v>
      </c>
      <c r="AC8" s="73">
        <f t="shared" si="1"/>
        <v>2000000</v>
      </c>
      <c r="AD8" s="73">
        <f t="shared" si="1"/>
        <v>2000000</v>
      </c>
      <c r="AE8" s="73">
        <f t="shared" si="1"/>
        <v>2000000</v>
      </c>
      <c r="AF8" s="73">
        <f t="shared" si="1"/>
        <v>2000000</v>
      </c>
      <c r="AG8" s="73">
        <f t="shared" si="1"/>
        <v>2000000</v>
      </c>
      <c r="AH8" s="73">
        <f t="shared" si="1"/>
        <v>2000000</v>
      </c>
      <c r="AI8" s="73">
        <f t="shared" si="1"/>
        <v>2000000</v>
      </c>
      <c r="AJ8" s="74">
        <f t="shared" si="1"/>
        <v>2000000</v>
      </c>
      <c r="AK8" s="73">
        <f t="shared" si="3"/>
        <v>2000000</v>
      </c>
      <c r="AL8" s="73">
        <f>SUM($G8:H8)</f>
        <v>4000000</v>
      </c>
      <c r="AM8" s="73">
        <f>SUM($G8:I8)</f>
        <v>6000000</v>
      </c>
      <c r="AN8" s="73">
        <f>SUM($G8:J8)</f>
        <v>8000000</v>
      </c>
      <c r="AO8" s="73">
        <f>SUM($G8:K8)</f>
        <v>10000000</v>
      </c>
      <c r="AP8" s="73">
        <f>SUM($G8:L8)</f>
        <v>12000000</v>
      </c>
      <c r="AQ8" s="73">
        <f>SUM($G8:M8)</f>
        <v>14000000</v>
      </c>
      <c r="AR8" s="73">
        <f>SUM($G8:N8)</f>
        <v>16000000</v>
      </c>
      <c r="AS8" s="73">
        <f>SUM($G8:O8)</f>
        <v>18000000</v>
      </c>
      <c r="AT8" s="73">
        <f>SUM($G8:P8)</f>
        <v>20000000</v>
      </c>
      <c r="AU8" s="73">
        <f>SUM($G8:Q8)</f>
        <v>22000000</v>
      </c>
      <c r="AV8" s="73">
        <f>SUM($G8:R8)</f>
        <v>24000000</v>
      </c>
      <c r="AW8" s="73">
        <f>SUM($G8:S8)</f>
        <v>26000000</v>
      </c>
      <c r="AX8" s="73">
        <f>SUM($G8:T8)</f>
        <v>28000000</v>
      </c>
      <c r="AY8" s="73">
        <f>SUM($G8:U8)</f>
        <v>30000000</v>
      </c>
      <c r="AZ8" s="73">
        <f>SUM($G8:V8)</f>
        <v>32000000</v>
      </c>
      <c r="BA8" s="73">
        <f>SUM($G8:W8)</f>
        <v>34000000</v>
      </c>
      <c r="BB8" s="73">
        <f>SUM($G8:X8)</f>
        <v>36000000</v>
      </c>
      <c r="BC8" s="73">
        <f>SUM($G8:Y8)</f>
        <v>38000000</v>
      </c>
      <c r="BD8" s="73">
        <f>SUM($G8:Z8)</f>
        <v>40000000</v>
      </c>
      <c r="BE8" s="73">
        <f>SUM($G8:AA8)</f>
        <v>42000000</v>
      </c>
      <c r="BF8" s="73">
        <f>SUM($G8:AB8)</f>
        <v>44000000</v>
      </c>
      <c r="BG8" s="73">
        <f>SUM($G8:AC8)</f>
        <v>46000000</v>
      </c>
      <c r="BH8" s="73">
        <f>SUM($G8:AD8)</f>
        <v>48000000</v>
      </c>
      <c r="BI8" s="73">
        <f>SUM($G8:AE8)</f>
        <v>50000000</v>
      </c>
      <c r="BJ8" s="73">
        <f>SUM($G8:AF8)</f>
        <v>52000000</v>
      </c>
      <c r="BK8" s="73">
        <f>SUM($G8:AG8)</f>
        <v>54000000</v>
      </c>
      <c r="BL8" s="73">
        <f>SUM($G8:AH8)</f>
        <v>56000000</v>
      </c>
      <c r="BM8" s="73">
        <f>SUM($G8:AI8)</f>
        <v>58000000</v>
      </c>
      <c r="BN8" s="73">
        <f>SUM($G8:AJ8)</f>
        <v>60000000</v>
      </c>
      <c r="BO8" s="76">
        <f>IF(BO$2&lt;=((VALUE(RIGHT($E8,4))-VALUE(LEFT($E8,4)))+1),G8/((1+Vychodiská!$C$149)^BO$2),0)</f>
        <v>1923076.923076923</v>
      </c>
      <c r="BP8" s="73">
        <f>IF(BP$2&lt;=((VALUE(RIGHT($E8,4))-VALUE(LEFT($E8,4)))+1),H8/((1+Vychodiská!$C$149)^BP$2),0)</f>
        <v>1849112.4260355027</v>
      </c>
      <c r="BQ8" s="73">
        <f>IF(BQ$2&lt;=((VALUE(RIGHT($E8,4))-VALUE(LEFT($E8,4)))+1),I8/((1+Vychodiská!$C$149)^BQ$2),0)</f>
        <v>0</v>
      </c>
      <c r="BR8" s="73">
        <f>IF(BR$2&lt;=((VALUE(RIGHT($E8,4))-VALUE(LEFT($E8,4)))+1),J8/((1+Vychodiská!$C$149)^BR$2),0)</f>
        <v>0</v>
      </c>
      <c r="BS8" s="73">
        <f>IF(BS$2&lt;=((VALUE(RIGHT($E8,4))-VALUE(LEFT($E8,4)))+1),K8/((1+Vychodiská!$C$149)^BS$2),0)</f>
        <v>0</v>
      </c>
      <c r="BT8" s="73">
        <f>IF(BT$2&lt;=((VALUE(RIGHT($E8,4))-VALUE(LEFT($E8,4)))+1),L8/((1+Vychodiská!$C$149)^BT$2),0)</f>
        <v>0</v>
      </c>
      <c r="BU8" s="73">
        <f>IF(BU$2&lt;=((VALUE(RIGHT($E8,4))-VALUE(LEFT($E8,4)))+1),M8/((1+Vychodiská!$C$149)^BU$2),0)</f>
        <v>0</v>
      </c>
      <c r="BV8" s="73">
        <f>IF(BV$2&lt;=((VALUE(RIGHT($E8,4))-VALUE(LEFT($E8,4)))+1),N8/((1+Vychodiská!$C$149)^BV$2),0)</f>
        <v>0</v>
      </c>
      <c r="BW8" s="73">
        <f>IF(BW$2&lt;=((VALUE(RIGHT($E8,4))-VALUE(LEFT($E8,4)))+1),O8/((1+Vychodiská!$C$149)^BW$2),0)</f>
        <v>0</v>
      </c>
      <c r="BX8" s="73">
        <f>IF(BX$2&lt;=((VALUE(RIGHT($E8,4))-VALUE(LEFT($E8,4)))+1),P8/((1+Vychodiská!$C$149)^BX$2),0)</f>
        <v>0</v>
      </c>
      <c r="BY8" s="73">
        <f>IF(BY$2&lt;=((VALUE(RIGHT($E8,4))-VALUE(LEFT($E8,4)))+1),Q8/((1+Vychodiská!$C$149)^BY$2),0)</f>
        <v>0</v>
      </c>
      <c r="BZ8" s="73">
        <f>IF(BZ$2&lt;=((VALUE(RIGHT($E8,4))-VALUE(LEFT($E8,4)))+1),R8/((1+Vychodiská!$C$149)^BZ$2),0)</f>
        <v>0</v>
      </c>
      <c r="CA8" s="73">
        <f>IF(CA$2&lt;=((VALUE(RIGHT($E8,4))-VALUE(LEFT($E8,4)))+1),S8/((1+Vychodiská!$C$149)^CA$2),0)</f>
        <v>0</v>
      </c>
      <c r="CB8" s="73">
        <f>IF(CB$2&lt;=((VALUE(RIGHT($E8,4))-VALUE(LEFT($E8,4)))+1),T8/((1+Vychodiská!$C$149)^CB$2),0)</f>
        <v>0</v>
      </c>
      <c r="CC8" s="73">
        <f>IF(CC$2&lt;=((VALUE(RIGHT($E8,4))-VALUE(LEFT($E8,4)))+1),U8/((1+Vychodiská!$C$149)^CC$2),0)</f>
        <v>0</v>
      </c>
      <c r="CD8" s="73">
        <f>IF(CD$2&lt;=((VALUE(RIGHT($E8,4))-VALUE(LEFT($E8,4)))+1),V8/((1+Vychodiská!$C$149)^CD$2),0)</f>
        <v>0</v>
      </c>
      <c r="CE8" s="73">
        <f>IF(CE$2&lt;=((VALUE(RIGHT($E8,4))-VALUE(LEFT($E8,4)))+1),W8/((1+Vychodiská!$C$149)^CE$2),0)</f>
        <v>0</v>
      </c>
      <c r="CF8" s="73">
        <f>IF(CF$2&lt;=((VALUE(RIGHT($E8,4))-VALUE(LEFT($E8,4)))+1),X8/((1+Vychodiská!$C$149)^CF$2),0)</f>
        <v>0</v>
      </c>
      <c r="CG8" s="73">
        <f>IF(CG$2&lt;=((VALUE(RIGHT($E8,4))-VALUE(LEFT($E8,4)))+1),Y8/((1+Vychodiská!$C$149)^CG$2),0)</f>
        <v>0</v>
      </c>
      <c r="CH8" s="73">
        <f>IF(CH$2&lt;=((VALUE(RIGHT($E8,4))-VALUE(LEFT($E8,4)))+1),Z8/((1+Vychodiská!$C$149)^CH$2),0)</f>
        <v>0</v>
      </c>
      <c r="CI8" s="73">
        <f>IF(CI$2&lt;=((VALUE(RIGHT($E8,4))-VALUE(LEFT($E8,4)))+1),AA8/((1+Vychodiská!$C$149)^CI$2),0)</f>
        <v>0</v>
      </c>
      <c r="CJ8" s="73">
        <f>IF(CJ$2&lt;=((VALUE(RIGHT($E8,4))-VALUE(LEFT($E8,4)))+1),AB8/((1+Vychodiská!$C$149)^CJ$2),0)</f>
        <v>0</v>
      </c>
      <c r="CK8" s="73">
        <f>IF(CK$2&lt;=((VALUE(RIGHT($E8,4))-VALUE(LEFT($E8,4)))+1),AC8/((1+Vychodiská!$C$149)^CK$2),0)</f>
        <v>0</v>
      </c>
      <c r="CL8" s="73">
        <f>IF(CL$2&lt;=((VALUE(RIGHT($E8,4))-VALUE(LEFT($E8,4)))+1),AD8/((1+Vychodiská!$C$149)^CL$2),0)</f>
        <v>0</v>
      </c>
      <c r="CM8" s="73">
        <f>IF(CM$2&lt;=((VALUE(RIGHT($E8,4))-VALUE(LEFT($E8,4)))+1),AE8/((1+Vychodiská!$C$149)^CM$2),0)</f>
        <v>0</v>
      </c>
      <c r="CN8" s="73">
        <f>IF(CN$2&lt;=((VALUE(RIGHT($E8,4))-VALUE(LEFT($E8,4)))+1),AF8/((1+Vychodiská!$C$149)^CN$2),0)</f>
        <v>0</v>
      </c>
      <c r="CO8" s="73">
        <f>IF(CO$2&lt;=((VALUE(RIGHT($E8,4))-VALUE(LEFT($E8,4)))+1),AG8/((1+Vychodiská!$C$149)^CO$2),0)</f>
        <v>0</v>
      </c>
      <c r="CP8" s="73">
        <f>IF(CP$2&lt;=((VALUE(RIGHT($E8,4))-VALUE(LEFT($E8,4)))+1),AH8/((1+Vychodiská!$C$149)^CP$2),0)</f>
        <v>0</v>
      </c>
      <c r="CQ8" s="73">
        <f>IF(CQ$2&lt;=((VALUE(RIGHT($E8,4))-VALUE(LEFT($E8,4)))+1),AI8/((1+Vychodiská!$C$149)^CQ$2),0)</f>
        <v>0</v>
      </c>
      <c r="CR8" s="74">
        <f>IF(CR$2&lt;=((VALUE(RIGHT($E8,4))-VALUE(LEFT($E8,4)))+1),AJ8/((1+Vychodiská!$C$149)^CR$2),0)</f>
        <v>0</v>
      </c>
      <c r="CS8" s="77">
        <f t="shared" si="4"/>
        <v>-3772189.3491124259</v>
      </c>
      <c r="CT8" s="73"/>
    </row>
    <row r="9" spans="1:98" s="80" customFormat="1" ht="31.05" customHeight="1" x14ac:dyDescent="0.3">
      <c r="A9" s="70">
        <v>14</v>
      </c>
      <c r="B9" s="71" t="str">
        <f>INDEX(Data!$B$3:$B$24,MATCH(Investície!A9,Data!$A$3:$A$24,0))</f>
        <v xml:space="preserve">Bratislavská teplárenská, a.s. </v>
      </c>
      <c r="C9" s="71" t="str">
        <f>INDEX(Data!$D$3:$D$24,MATCH(Investície!A9,Data!$A$3:$A$24,0))</f>
        <v xml:space="preserve">Rozvoj SCZT západ - Akumulátor tepla </v>
      </c>
      <c r="D9" s="72">
        <f>INDEX(Data!$M$3:$M$24,MATCH(Investície!A9,Data!$A$3:$A$24,0))</f>
        <v>30</v>
      </c>
      <c r="E9" s="72" t="str">
        <f>INDEX(Data!$J$3:$J$24,MATCH(Investície!A9,Data!$A$3:$A$24,0))</f>
        <v>2022-2023</v>
      </c>
      <c r="F9" s="74">
        <f>INDEX(Data!$H$3:$H$24,MATCH(A9,Data!$A$3:$A$24,0))</f>
        <v>3000000</v>
      </c>
      <c r="G9" s="73">
        <f t="shared" si="2"/>
        <v>1500000</v>
      </c>
      <c r="H9" s="73">
        <f t="shared" si="0"/>
        <v>1500000</v>
      </c>
      <c r="I9" s="73">
        <f t="shared" si="0"/>
        <v>1500000</v>
      </c>
      <c r="J9" s="73">
        <f t="shared" si="0"/>
        <v>1500000</v>
      </c>
      <c r="K9" s="73">
        <f t="shared" si="0"/>
        <v>1500000</v>
      </c>
      <c r="L9" s="73">
        <f t="shared" si="0"/>
        <v>1500000</v>
      </c>
      <c r="M9" s="73">
        <f t="shared" si="0"/>
        <v>1500000</v>
      </c>
      <c r="N9" s="73">
        <f t="shared" si="0"/>
        <v>1500000</v>
      </c>
      <c r="O9" s="73">
        <f t="shared" si="0"/>
        <v>1500000</v>
      </c>
      <c r="P9" s="73">
        <f t="shared" si="0"/>
        <v>1500000</v>
      </c>
      <c r="Q9" s="73">
        <f t="shared" si="0"/>
        <v>1500000</v>
      </c>
      <c r="R9" s="73">
        <f t="shared" si="0"/>
        <v>1500000</v>
      </c>
      <c r="S9" s="73">
        <f t="shared" si="0"/>
        <v>1500000</v>
      </c>
      <c r="T9" s="73">
        <f t="shared" si="0"/>
        <v>1500000</v>
      </c>
      <c r="U9" s="73">
        <f t="shared" si="0"/>
        <v>1500000</v>
      </c>
      <c r="V9" s="73">
        <f t="shared" si="0"/>
        <v>1500000</v>
      </c>
      <c r="W9" s="73">
        <f t="shared" si="0"/>
        <v>1500000</v>
      </c>
      <c r="X9" s="73">
        <f t="shared" si="1"/>
        <v>1500000</v>
      </c>
      <c r="Y9" s="73">
        <f t="shared" si="1"/>
        <v>1500000</v>
      </c>
      <c r="Z9" s="73">
        <f t="shared" si="1"/>
        <v>1500000</v>
      </c>
      <c r="AA9" s="73">
        <f t="shared" si="1"/>
        <v>1500000</v>
      </c>
      <c r="AB9" s="73">
        <f t="shared" si="1"/>
        <v>1500000</v>
      </c>
      <c r="AC9" s="73">
        <f t="shared" si="1"/>
        <v>1500000</v>
      </c>
      <c r="AD9" s="73">
        <f t="shared" si="1"/>
        <v>1500000</v>
      </c>
      <c r="AE9" s="73">
        <f t="shared" si="1"/>
        <v>1500000</v>
      </c>
      <c r="AF9" s="73">
        <f t="shared" si="1"/>
        <v>1500000</v>
      </c>
      <c r="AG9" s="73">
        <f t="shared" si="1"/>
        <v>1500000</v>
      </c>
      <c r="AH9" s="73">
        <f t="shared" si="1"/>
        <v>1500000</v>
      </c>
      <c r="AI9" s="73">
        <f t="shared" si="1"/>
        <v>1500000</v>
      </c>
      <c r="AJ9" s="74">
        <f t="shared" si="1"/>
        <v>1500000</v>
      </c>
      <c r="AK9" s="73">
        <f t="shared" si="3"/>
        <v>1500000</v>
      </c>
      <c r="AL9" s="73">
        <f>SUM($G9:H9)</f>
        <v>3000000</v>
      </c>
      <c r="AM9" s="73">
        <f>SUM($G9:I9)</f>
        <v>4500000</v>
      </c>
      <c r="AN9" s="73">
        <f>SUM($G9:J9)</f>
        <v>6000000</v>
      </c>
      <c r="AO9" s="73">
        <f>SUM($G9:K9)</f>
        <v>7500000</v>
      </c>
      <c r="AP9" s="73">
        <f>SUM($G9:L9)</f>
        <v>9000000</v>
      </c>
      <c r="AQ9" s="73">
        <f>SUM($G9:M9)</f>
        <v>10500000</v>
      </c>
      <c r="AR9" s="73">
        <f>SUM($G9:N9)</f>
        <v>12000000</v>
      </c>
      <c r="AS9" s="73">
        <f>SUM($G9:O9)</f>
        <v>13500000</v>
      </c>
      <c r="AT9" s="73">
        <f>SUM($G9:P9)</f>
        <v>15000000</v>
      </c>
      <c r="AU9" s="73">
        <f>SUM($G9:Q9)</f>
        <v>16500000</v>
      </c>
      <c r="AV9" s="73">
        <f>SUM($G9:R9)</f>
        <v>18000000</v>
      </c>
      <c r="AW9" s="73">
        <f>SUM($G9:S9)</f>
        <v>19500000</v>
      </c>
      <c r="AX9" s="73">
        <f>SUM($G9:T9)</f>
        <v>21000000</v>
      </c>
      <c r="AY9" s="73">
        <f>SUM($G9:U9)</f>
        <v>22500000</v>
      </c>
      <c r="AZ9" s="73">
        <f>SUM($G9:V9)</f>
        <v>24000000</v>
      </c>
      <c r="BA9" s="73">
        <f>SUM($G9:W9)</f>
        <v>25500000</v>
      </c>
      <c r="BB9" s="73">
        <f>SUM($G9:X9)</f>
        <v>27000000</v>
      </c>
      <c r="BC9" s="73">
        <f>SUM($G9:Y9)</f>
        <v>28500000</v>
      </c>
      <c r="BD9" s="73">
        <f>SUM($G9:Z9)</f>
        <v>30000000</v>
      </c>
      <c r="BE9" s="73">
        <f>SUM($G9:AA9)</f>
        <v>31500000</v>
      </c>
      <c r="BF9" s="73">
        <f>SUM($G9:AB9)</f>
        <v>33000000</v>
      </c>
      <c r="BG9" s="73">
        <f>SUM($G9:AC9)</f>
        <v>34500000</v>
      </c>
      <c r="BH9" s="73">
        <f>SUM($G9:AD9)</f>
        <v>36000000</v>
      </c>
      <c r="BI9" s="73">
        <f>SUM($G9:AE9)</f>
        <v>37500000</v>
      </c>
      <c r="BJ9" s="73">
        <f>SUM($G9:AF9)</f>
        <v>39000000</v>
      </c>
      <c r="BK9" s="73">
        <f>SUM($G9:AG9)</f>
        <v>40500000</v>
      </c>
      <c r="BL9" s="73">
        <f>SUM($G9:AH9)</f>
        <v>42000000</v>
      </c>
      <c r="BM9" s="73">
        <f>SUM($G9:AI9)</f>
        <v>43500000</v>
      </c>
      <c r="BN9" s="73">
        <f>SUM($G9:AJ9)</f>
        <v>45000000</v>
      </c>
      <c r="BO9" s="76">
        <f>IF(BO$2&lt;=((VALUE(RIGHT($E9,4))-VALUE(LEFT($E9,4)))+1),G9/((1+Vychodiská!$C$149)^BO$2),0)</f>
        <v>1442307.6923076923</v>
      </c>
      <c r="BP9" s="73">
        <f>IF(BP$2&lt;=((VALUE(RIGHT($E9,4))-VALUE(LEFT($E9,4)))+1),H9/((1+Vychodiská!$C$149)^BP$2),0)</f>
        <v>1386834.319526627</v>
      </c>
      <c r="BQ9" s="73">
        <f>IF(BQ$2&lt;=((VALUE(RIGHT($E9,4))-VALUE(LEFT($E9,4)))+1),I9/((1+Vychodiská!$C$149)^BQ$2),0)</f>
        <v>0</v>
      </c>
      <c r="BR9" s="73">
        <f>IF(BR$2&lt;=((VALUE(RIGHT($E9,4))-VALUE(LEFT($E9,4)))+1),J9/((1+Vychodiská!$C$149)^BR$2),0)</f>
        <v>0</v>
      </c>
      <c r="BS9" s="73">
        <f>IF(BS$2&lt;=((VALUE(RIGHT($E9,4))-VALUE(LEFT($E9,4)))+1),K9/((1+Vychodiská!$C$149)^BS$2),0)</f>
        <v>0</v>
      </c>
      <c r="BT9" s="73">
        <f>IF(BT$2&lt;=((VALUE(RIGHT($E9,4))-VALUE(LEFT($E9,4)))+1),L9/((1+Vychodiská!$C$149)^BT$2),0)</f>
        <v>0</v>
      </c>
      <c r="BU9" s="73">
        <f>IF(BU$2&lt;=((VALUE(RIGHT($E9,4))-VALUE(LEFT($E9,4)))+1),M9/((1+Vychodiská!$C$149)^BU$2),0)</f>
        <v>0</v>
      </c>
      <c r="BV9" s="73">
        <f>IF(BV$2&lt;=((VALUE(RIGHT($E9,4))-VALUE(LEFT($E9,4)))+1),N9/((1+Vychodiská!$C$149)^BV$2),0)</f>
        <v>0</v>
      </c>
      <c r="BW9" s="73">
        <f>IF(BW$2&lt;=((VALUE(RIGHT($E9,4))-VALUE(LEFT($E9,4)))+1),O9/((1+Vychodiská!$C$149)^BW$2),0)</f>
        <v>0</v>
      </c>
      <c r="BX9" s="73">
        <f>IF(BX$2&lt;=((VALUE(RIGHT($E9,4))-VALUE(LEFT($E9,4)))+1),P9/((1+Vychodiská!$C$149)^BX$2),0)</f>
        <v>0</v>
      </c>
      <c r="BY9" s="73">
        <f>IF(BY$2&lt;=((VALUE(RIGHT($E9,4))-VALUE(LEFT($E9,4)))+1),Q9/((1+Vychodiská!$C$149)^BY$2),0)</f>
        <v>0</v>
      </c>
      <c r="BZ9" s="73">
        <f>IF(BZ$2&lt;=((VALUE(RIGHT($E9,4))-VALUE(LEFT($E9,4)))+1),R9/((1+Vychodiská!$C$149)^BZ$2),0)</f>
        <v>0</v>
      </c>
      <c r="CA9" s="73">
        <f>IF(CA$2&lt;=((VALUE(RIGHT($E9,4))-VALUE(LEFT($E9,4)))+1),S9/((1+Vychodiská!$C$149)^CA$2),0)</f>
        <v>0</v>
      </c>
      <c r="CB9" s="73">
        <f>IF(CB$2&lt;=((VALUE(RIGHT($E9,4))-VALUE(LEFT($E9,4)))+1),T9/((1+Vychodiská!$C$149)^CB$2),0)</f>
        <v>0</v>
      </c>
      <c r="CC9" s="73">
        <f>IF(CC$2&lt;=((VALUE(RIGHT($E9,4))-VALUE(LEFT($E9,4)))+1),U9/((1+Vychodiská!$C$149)^CC$2),0)</f>
        <v>0</v>
      </c>
      <c r="CD9" s="73">
        <f>IF(CD$2&lt;=((VALUE(RIGHT($E9,4))-VALUE(LEFT($E9,4)))+1),V9/((1+Vychodiská!$C$149)^CD$2),0)</f>
        <v>0</v>
      </c>
      <c r="CE9" s="73">
        <f>IF(CE$2&lt;=((VALUE(RIGHT($E9,4))-VALUE(LEFT($E9,4)))+1),W9/((1+Vychodiská!$C$149)^CE$2),0)</f>
        <v>0</v>
      </c>
      <c r="CF9" s="73">
        <f>IF(CF$2&lt;=((VALUE(RIGHT($E9,4))-VALUE(LEFT($E9,4)))+1),X9/((1+Vychodiská!$C$149)^CF$2),0)</f>
        <v>0</v>
      </c>
      <c r="CG9" s="73">
        <f>IF(CG$2&lt;=((VALUE(RIGHT($E9,4))-VALUE(LEFT($E9,4)))+1),Y9/((1+Vychodiská!$C$149)^CG$2),0)</f>
        <v>0</v>
      </c>
      <c r="CH9" s="73">
        <f>IF(CH$2&lt;=((VALUE(RIGHT($E9,4))-VALUE(LEFT($E9,4)))+1),Z9/((1+Vychodiská!$C$149)^CH$2),0)</f>
        <v>0</v>
      </c>
      <c r="CI9" s="73">
        <f>IF(CI$2&lt;=((VALUE(RIGHT($E9,4))-VALUE(LEFT($E9,4)))+1),AA9/((1+Vychodiská!$C$149)^CI$2),0)</f>
        <v>0</v>
      </c>
      <c r="CJ9" s="73">
        <f>IF(CJ$2&lt;=((VALUE(RIGHT($E9,4))-VALUE(LEFT($E9,4)))+1),AB9/((1+Vychodiská!$C$149)^CJ$2),0)</f>
        <v>0</v>
      </c>
      <c r="CK9" s="73">
        <f>IF(CK$2&lt;=((VALUE(RIGHT($E9,4))-VALUE(LEFT($E9,4)))+1),AC9/((1+Vychodiská!$C$149)^CK$2),0)</f>
        <v>0</v>
      </c>
      <c r="CL9" s="73">
        <f>IF(CL$2&lt;=((VALUE(RIGHT($E9,4))-VALUE(LEFT($E9,4)))+1),AD9/((1+Vychodiská!$C$149)^CL$2),0)</f>
        <v>0</v>
      </c>
      <c r="CM9" s="73">
        <f>IF(CM$2&lt;=((VALUE(RIGHT($E9,4))-VALUE(LEFT($E9,4)))+1),AE9/((1+Vychodiská!$C$149)^CM$2),0)</f>
        <v>0</v>
      </c>
      <c r="CN9" s="73">
        <f>IF(CN$2&lt;=((VALUE(RIGHT($E9,4))-VALUE(LEFT($E9,4)))+1),AF9/((1+Vychodiská!$C$149)^CN$2),0)</f>
        <v>0</v>
      </c>
      <c r="CO9" s="73">
        <f>IF(CO$2&lt;=((VALUE(RIGHT($E9,4))-VALUE(LEFT($E9,4)))+1),AG9/((1+Vychodiská!$C$149)^CO$2),0)</f>
        <v>0</v>
      </c>
      <c r="CP9" s="73">
        <f>IF(CP$2&lt;=((VALUE(RIGHT($E9,4))-VALUE(LEFT($E9,4)))+1),AH9/((1+Vychodiská!$C$149)^CP$2),0)</f>
        <v>0</v>
      </c>
      <c r="CQ9" s="73">
        <f>IF(CQ$2&lt;=((VALUE(RIGHT($E9,4))-VALUE(LEFT($E9,4)))+1),AI9/((1+Vychodiská!$C$149)^CQ$2),0)</f>
        <v>0</v>
      </c>
      <c r="CR9" s="74">
        <f>IF(CR$2&lt;=((VALUE(RIGHT($E9,4))-VALUE(LEFT($E9,4)))+1),AJ9/((1+Vychodiská!$C$149)^CR$2),0)</f>
        <v>0</v>
      </c>
      <c r="CS9" s="77">
        <f t="shared" si="4"/>
        <v>-2829142.0118343192</v>
      </c>
      <c r="CT9" s="73"/>
    </row>
    <row r="10" spans="1:98" s="80" customFormat="1" ht="31.05" customHeight="1" x14ac:dyDescent="0.3">
      <c r="A10" s="70">
        <v>15</v>
      </c>
      <c r="B10" s="71" t="str">
        <f>INDEX(Data!$B$3:$B$24,MATCH(Investície!A10,Data!$A$3:$A$24,0))</f>
        <v xml:space="preserve">Tepláreň Košice, a.s. </v>
      </c>
      <c r="C10" s="71" t="str">
        <f>INDEX(Data!$D$3:$D$24,MATCH(Investície!A10,Data!$A$3:$A$24,0))</f>
        <v>Rekonštrukcia vonkajších primárnych horúcovodných rozvodov sústavy CZT Košice (10 častí)</v>
      </c>
      <c r="D10" s="72">
        <f>INDEX(Data!$M$3:$M$24,MATCH(Investície!A10,Data!$A$3:$A$24,0))</f>
        <v>20</v>
      </c>
      <c r="E10" s="72" t="str">
        <f>INDEX(Data!$J$3:$J$24,MATCH(Investície!A10,Data!$A$3:$A$24,0))</f>
        <v>2022-2027</v>
      </c>
      <c r="F10" s="74">
        <f>INDEX(Data!$H$3:$H$24,MATCH(A10,Data!$A$3:$A$24,0))</f>
        <v>15000000</v>
      </c>
      <c r="G10" s="73">
        <f t="shared" si="2"/>
        <v>2500000</v>
      </c>
      <c r="H10" s="73">
        <f t="shared" si="0"/>
        <v>2500000</v>
      </c>
      <c r="I10" s="73">
        <f t="shared" si="0"/>
        <v>2500000</v>
      </c>
      <c r="J10" s="73">
        <f t="shared" si="0"/>
        <v>2500000</v>
      </c>
      <c r="K10" s="73">
        <f t="shared" si="0"/>
        <v>2500000</v>
      </c>
      <c r="L10" s="73">
        <f t="shared" si="0"/>
        <v>2500000</v>
      </c>
      <c r="M10" s="73">
        <f t="shared" si="0"/>
        <v>2500000</v>
      </c>
      <c r="N10" s="73">
        <f t="shared" si="0"/>
        <v>2500000</v>
      </c>
      <c r="O10" s="73">
        <f t="shared" si="0"/>
        <v>2500000</v>
      </c>
      <c r="P10" s="73">
        <f t="shared" si="0"/>
        <v>2500000</v>
      </c>
      <c r="Q10" s="73">
        <f t="shared" si="0"/>
        <v>2500000</v>
      </c>
      <c r="R10" s="73">
        <f t="shared" si="0"/>
        <v>2500000</v>
      </c>
      <c r="S10" s="73">
        <f t="shared" si="0"/>
        <v>2500000</v>
      </c>
      <c r="T10" s="73">
        <f t="shared" si="0"/>
        <v>2500000</v>
      </c>
      <c r="U10" s="73">
        <f t="shared" si="0"/>
        <v>2500000</v>
      </c>
      <c r="V10" s="73">
        <f t="shared" si="0"/>
        <v>2500000</v>
      </c>
      <c r="W10" s="73">
        <f t="shared" si="0"/>
        <v>2500000</v>
      </c>
      <c r="X10" s="73">
        <f t="shared" si="1"/>
        <v>2500000</v>
      </c>
      <c r="Y10" s="73">
        <f t="shared" si="1"/>
        <v>2500000</v>
      </c>
      <c r="Z10" s="73">
        <f t="shared" si="1"/>
        <v>2500000</v>
      </c>
      <c r="AA10" s="73">
        <f t="shared" si="1"/>
        <v>2500000</v>
      </c>
      <c r="AB10" s="73">
        <f t="shared" si="1"/>
        <v>2500000</v>
      </c>
      <c r="AC10" s="73">
        <f t="shared" si="1"/>
        <v>2500000</v>
      </c>
      <c r="AD10" s="73">
        <f t="shared" si="1"/>
        <v>2500000</v>
      </c>
      <c r="AE10" s="73">
        <f t="shared" si="1"/>
        <v>2500000</v>
      </c>
      <c r="AF10" s="73">
        <f t="shared" si="1"/>
        <v>2500000</v>
      </c>
      <c r="AG10" s="73">
        <f t="shared" si="1"/>
        <v>2500000</v>
      </c>
      <c r="AH10" s="73">
        <f t="shared" si="1"/>
        <v>2500000</v>
      </c>
      <c r="AI10" s="73">
        <f t="shared" si="1"/>
        <v>2500000</v>
      </c>
      <c r="AJ10" s="74">
        <f t="shared" si="1"/>
        <v>2500000</v>
      </c>
      <c r="AK10" s="73">
        <f t="shared" si="3"/>
        <v>2500000</v>
      </c>
      <c r="AL10" s="73">
        <f>SUM($G10:H10)</f>
        <v>5000000</v>
      </c>
      <c r="AM10" s="73">
        <f>SUM($G10:I10)</f>
        <v>7500000</v>
      </c>
      <c r="AN10" s="73">
        <f>SUM($G10:J10)</f>
        <v>10000000</v>
      </c>
      <c r="AO10" s="73">
        <f>SUM($G10:K10)</f>
        <v>12500000</v>
      </c>
      <c r="AP10" s="73">
        <f>SUM($G10:L10)</f>
        <v>15000000</v>
      </c>
      <c r="AQ10" s="73">
        <f>SUM($G10:M10)</f>
        <v>17500000</v>
      </c>
      <c r="AR10" s="73">
        <f>SUM($G10:N10)</f>
        <v>20000000</v>
      </c>
      <c r="AS10" s="73">
        <f>SUM($G10:O10)</f>
        <v>22500000</v>
      </c>
      <c r="AT10" s="73">
        <f>SUM($G10:P10)</f>
        <v>25000000</v>
      </c>
      <c r="AU10" s="73">
        <f>SUM($G10:Q10)</f>
        <v>27500000</v>
      </c>
      <c r="AV10" s="73">
        <f>SUM($G10:R10)</f>
        <v>30000000</v>
      </c>
      <c r="AW10" s="73">
        <f>SUM($G10:S10)</f>
        <v>32500000</v>
      </c>
      <c r="AX10" s="73">
        <f>SUM($G10:T10)</f>
        <v>35000000</v>
      </c>
      <c r="AY10" s="73">
        <f>SUM($G10:U10)</f>
        <v>37500000</v>
      </c>
      <c r="AZ10" s="73">
        <f>SUM($G10:V10)</f>
        <v>40000000</v>
      </c>
      <c r="BA10" s="73">
        <f>SUM($G10:W10)</f>
        <v>42500000</v>
      </c>
      <c r="BB10" s="73">
        <f>SUM($G10:X10)</f>
        <v>45000000</v>
      </c>
      <c r="BC10" s="73">
        <f>SUM($G10:Y10)</f>
        <v>47500000</v>
      </c>
      <c r="BD10" s="73">
        <f>SUM($G10:Z10)</f>
        <v>50000000</v>
      </c>
      <c r="BE10" s="73">
        <f>SUM($G10:AA10)</f>
        <v>52500000</v>
      </c>
      <c r="BF10" s="73">
        <f>SUM($G10:AB10)</f>
        <v>55000000</v>
      </c>
      <c r="BG10" s="73">
        <f>SUM($G10:AC10)</f>
        <v>57500000</v>
      </c>
      <c r="BH10" s="73">
        <f>SUM($G10:AD10)</f>
        <v>60000000</v>
      </c>
      <c r="BI10" s="73">
        <f>SUM($G10:AE10)</f>
        <v>62500000</v>
      </c>
      <c r="BJ10" s="73">
        <f>SUM($G10:AF10)</f>
        <v>65000000</v>
      </c>
      <c r="BK10" s="73">
        <f>SUM($G10:AG10)</f>
        <v>67500000</v>
      </c>
      <c r="BL10" s="73">
        <f>SUM($G10:AH10)</f>
        <v>70000000</v>
      </c>
      <c r="BM10" s="73">
        <f>SUM($G10:AI10)</f>
        <v>72500000</v>
      </c>
      <c r="BN10" s="73">
        <f>SUM($G10:AJ10)</f>
        <v>75000000</v>
      </c>
      <c r="BO10" s="76">
        <f>IF(BO$2&lt;=((VALUE(RIGHT($E10,4))-VALUE(LEFT($E10,4)))+1),G10/((1+Vychodiská!$C$149)^BO$2),0)</f>
        <v>2403846.153846154</v>
      </c>
      <c r="BP10" s="73">
        <f>IF(BP$2&lt;=((VALUE(RIGHT($E10,4))-VALUE(LEFT($E10,4)))+1),H10/((1+Vychodiská!$C$149)^BP$2),0)</f>
        <v>2311390.5325443787</v>
      </c>
      <c r="BQ10" s="73">
        <f>IF(BQ$2&lt;=((VALUE(RIGHT($E10,4))-VALUE(LEFT($E10,4)))+1),I10/((1+Vychodiská!$C$149)^BQ$2),0)</f>
        <v>2222490.8966772868</v>
      </c>
      <c r="BR10" s="73">
        <f>IF(BR$2&lt;=((VALUE(RIGHT($E10,4))-VALUE(LEFT($E10,4)))+1),J10/((1+Vychodiská!$C$149)^BR$2),0)</f>
        <v>2137010.4775743145</v>
      </c>
      <c r="BS10" s="73">
        <f>IF(BS$2&lt;=((VALUE(RIGHT($E10,4))-VALUE(LEFT($E10,4)))+1),K10/((1+Vychodiská!$C$149)^BS$2),0)</f>
        <v>2054817.766898379</v>
      </c>
      <c r="BT10" s="73">
        <f>IF(BT$2&lt;=((VALUE(RIGHT($E10,4))-VALUE(LEFT($E10,4)))+1),L10/((1+Vychodiská!$C$149)^BT$2),0)</f>
        <v>1975786.3143253643</v>
      </c>
      <c r="BU10" s="73">
        <f>IF(BU$2&lt;=((VALUE(RIGHT($E10,4))-VALUE(LEFT($E10,4)))+1),M10/((1+Vychodiská!$C$149)^BU$2),0)</f>
        <v>0</v>
      </c>
      <c r="BV10" s="73">
        <f>IF(BV$2&lt;=((VALUE(RIGHT($E10,4))-VALUE(LEFT($E10,4)))+1),N10/((1+Vychodiská!$C$149)^BV$2),0)</f>
        <v>0</v>
      </c>
      <c r="BW10" s="73">
        <f>IF(BW$2&lt;=((VALUE(RIGHT($E10,4))-VALUE(LEFT($E10,4)))+1),O10/((1+Vychodiská!$C$149)^BW$2),0)</f>
        <v>0</v>
      </c>
      <c r="BX10" s="73">
        <f>IF(BX$2&lt;=((VALUE(RIGHT($E10,4))-VALUE(LEFT($E10,4)))+1),P10/((1+Vychodiská!$C$149)^BX$2),0)</f>
        <v>0</v>
      </c>
      <c r="BY10" s="73">
        <f>IF(BY$2&lt;=((VALUE(RIGHT($E10,4))-VALUE(LEFT($E10,4)))+1),Q10/((1+Vychodiská!$C$149)^BY$2),0)</f>
        <v>0</v>
      </c>
      <c r="BZ10" s="73">
        <f>IF(BZ$2&lt;=((VALUE(RIGHT($E10,4))-VALUE(LEFT($E10,4)))+1),R10/((1+Vychodiská!$C$149)^BZ$2),0)</f>
        <v>0</v>
      </c>
      <c r="CA10" s="73">
        <f>IF(CA$2&lt;=((VALUE(RIGHT($E10,4))-VALUE(LEFT($E10,4)))+1),S10/((1+Vychodiská!$C$149)^CA$2),0)</f>
        <v>0</v>
      </c>
      <c r="CB10" s="73">
        <f>IF(CB$2&lt;=((VALUE(RIGHT($E10,4))-VALUE(LEFT($E10,4)))+1),T10/((1+Vychodiská!$C$149)^CB$2),0)</f>
        <v>0</v>
      </c>
      <c r="CC10" s="73">
        <f>IF(CC$2&lt;=((VALUE(RIGHT($E10,4))-VALUE(LEFT($E10,4)))+1),U10/((1+Vychodiská!$C$149)^CC$2),0)</f>
        <v>0</v>
      </c>
      <c r="CD10" s="73">
        <f>IF(CD$2&lt;=((VALUE(RIGHT($E10,4))-VALUE(LEFT($E10,4)))+1),V10/((1+Vychodiská!$C$149)^CD$2),0)</f>
        <v>0</v>
      </c>
      <c r="CE10" s="73">
        <f>IF(CE$2&lt;=((VALUE(RIGHT($E10,4))-VALUE(LEFT($E10,4)))+1),W10/((1+Vychodiská!$C$149)^CE$2),0)</f>
        <v>0</v>
      </c>
      <c r="CF10" s="73">
        <f>IF(CF$2&lt;=((VALUE(RIGHT($E10,4))-VALUE(LEFT($E10,4)))+1),X10/((1+Vychodiská!$C$149)^CF$2),0)</f>
        <v>0</v>
      </c>
      <c r="CG10" s="73">
        <f>IF(CG$2&lt;=((VALUE(RIGHT($E10,4))-VALUE(LEFT($E10,4)))+1),Y10/((1+Vychodiská!$C$149)^CG$2),0)</f>
        <v>0</v>
      </c>
      <c r="CH10" s="73">
        <f>IF(CH$2&lt;=((VALUE(RIGHT($E10,4))-VALUE(LEFT($E10,4)))+1),Z10/((1+Vychodiská!$C$149)^CH$2),0)</f>
        <v>0</v>
      </c>
      <c r="CI10" s="73">
        <f>IF(CI$2&lt;=((VALUE(RIGHT($E10,4))-VALUE(LEFT($E10,4)))+1),AA10/((1+Vychodiská!$C$149)^CI$2),0)</f>
        <v>0</v>
      </c>
      <c r="CJ10" s="73">
        <f>IF(CJ$2&lt;=((VALUE(RIGHT($E10,4))-VALUE(LEFT($E10,4)))+1),AB10/((1+Vychodiská!$C$149)^CJ$2),0)</f>
        <v>0</v>
      </c>
      <c r="CK10" s="73">
        <f>IF(CK$2&lt;=((VALUE(RIGHT($E10,4))-VALUE(LEFT($E10,4)))+1),AC10/((1+Vychodiská!$C$149)^CK$2),0)</f>
        <v>0</v>
      </c>
      <c r="CL10" s="73">
        <f>IF(CL$2&lt;=((VALUE(RIGHT($E10,4))-VALUE(LEFT($E10,4)))+1),AD10/((1+Vychodiská!$C$149)^CL$2),0)</f>
        <v>0</v>
      </c>
      <c r="CM10" s="73">
        <f>IF(CM$2&lt;=((VALUE(RIGHT($E10,4))-VALUE(LEFT($E10,4)))+1),AE10/((1+Vychodiská!$C$149)^CM$2),0)</f>
        <v>0</v>
      </c>
      <c r="CN10" s="73">
        <f>IF(CN$2&lt;=((VALUE(RIGHT($E10,4))-VALUE(LEFT($E10,4)))+1),AF10/((1+Vychodiská!$C$149)^CN$2),0)</f>
        <v>0</v>
      </c>
      <c r="CO10" s="73">
        <f>IF(CO$2&lt;=((VALUE(RIGHT($E10,4))-VALUE(LEFT($E10,4)))+1),AG10/((1+Vychodiská!$C$149)^CO$2),0)</f>
        <v>0</v>
      </c>
      <c r="CP10" s="73">
        <f>IF(CP$2&lt;=((VALUE(RIGHT($E10,4))-VALUE(LEFT($E10,4)))+1),AH10/((1+Vychodiská!$C$149)^CP$2),0)</f>
        <v>0</v>
      </c>
      <c r="CQ10" s="73">
        <f>IF(CQ$2&lt;=((VALUE(RIGHT($E10,4))-VALUE(LEFT($E10,4)))+1),AI10/((1+Vychodiská!$C$149)^CQ$2),0)</f>
        <v>0</v>
      </c>
      <c r="CR10" s="74">
        <f>IF(CR$2&lt;=((VALUE(RIGHT($E10,4))-VALUE(LEFT($E10,4)))+1),AJ10/((1+Vychodiská!$C$149)^CR$2),0)</f>
        <v>0</v>
      </c>
      <c r="CS10" s="77">
        <f t="shared" si="4"/>
        <v>-13105342.141865877</v>
      </c>
      <c r="CT10" s="73"/>
    </row>
    <row r="11" spans="1:98" s="80" customFormat="1" ht="31.05" customHeight="1" x14ac:dyDescent="0.3">
      <c r="A11" s="70">
        <v>16</v>
      </c>
      <c r="B11" s="71" t="str">
        <f>INDEX(Data!$B$3:$B$24,MATCH(Investície!A11,Data!$A$3:$A$24,0))</f>
        <v xml:space="preserve">Tepláreň Košice, a.s. </v>
      </c>
      <c r="C11" s="71" t="str">
        <f>INDEX(Data!$D$3:$D$24,MATCH(Investície!A11,Data!$A$3:$A$24,0))</f>
        <v>Geotermálny zdroj Košice</v>
      </c>
      <c r="D11" s="72">
        <f>INDEX(Data!$M$3:$M$24,MATCH(Investície!A11,Data!$A$3:$A$24,0))</f>
        <v>40</v>
      </c>
      <c r="E11" s="72" t="str">
        <f>INDEX(Data!$J$3:$J$24,MATCH(Investície!A11,Data!$A$3:$A$24,0))</f>
        <v>2022-2027</v>
      </c>
      <c r="F11" s="74">
        <f>INDEX(Data!$H$3:$H$24,MATCH(A11,Data!$A$3:$A$24,0))</f>
        <v>45000000</v>
      </c>
      <c r="G11" s="73">
        <f t="shared" si="2"/>
        <v>7500000</v>
      </c>
      <c r="H11" s="73">
        <f t="shared" si="0"/>
        <v>7500000</v>
      </c>
      <c r="I11" s="73">
        <f t="shared" si="0"/>
        <v>7500000</v>
      </c>
      <c r="J11" s="73">
        <f t="shared" si="0"/>
        <v>7500000</v>
      </c>
      <c r="K11" s="73">
        <f t="shared" si="0"/>
        <v>7500000</v>
      </c>
      <c r="L11" s="73">
        <f t="shared" si="0"/>
        <v>7500000</v>
      </c>
      <c r="M11" s="73">
        <f t="shared" si="0"/>
        <v>7500000</v>
      </c>
      <c r="N11" s="73">
        <f t="shared" si="0"/>
        <v>7500000</v>
      </c>
      <c r="O11" s="73">
        <f t="shared" si="0"/>
        <v>7500000</v>
      </c>
      <c r="P11" s="73">
        <f t="shared" si="0"/>
        <v>7500000</v>
      </c>
      <c r="Q11" s="73">
        <f t="shared" si="0"/>
        <v>7500000</v>
      </c>
      <c r="R11" s="73">
        <f t="shared" si="0"/>
        <v>7500000</v>
      </c>
      <c r="S11" s="73">
        <f t="shared" si="0"/>
        <v>7500000</v>
      </c>
      <c r="T11" s="73">
        <f t="shared" si="0"/>
        <v>7500000</v>
      </c>
      <c r="U11" s="73">
        <f t="shared" si="0"/>
        <v>7500000</v>
      </c>
      <c r="V11" s="73">
        <f t="shared" si="0"/>
        <v>7500000</v>
      </c>
      <c r="W11" s="73">
        <f t="shared" si="0"/>
        <v>7500000</v>
      </c>
      <c r="X11" s="73">
        <f t="shared" si="1"/>
        <v>7500000</v>
      </c>
      <c r="Y11" s="73">
        <f t="shared" si="1"/>
        <v>7500000</v>
      </c>
      <c r="Z11" s="73">
        <f t="shared" si="1"/>
        <v>7500000</v>
      </c>
      <c r="AA11" s="73">
        <f t="shared" si="1"/>
        <v>7500000</v>
      </c>
      <c r="AB11" s="73">
        <f t="shared" si="1"/>
        <v>7500000</v>
      </c>
      <c r="AC11" s="73">
        <f t="shared" si="1"/>
        <v>7500000</v>
      </c>
      <c r="AD11" s="73">
        <f t="shared" si="1"/>
        <v>7500000</v>
      </c>
      <c r="AE11" s="73">
        <f t="shared" si="1"/>
        <v>7500000</v>
      </c>
      <c r="AF11" s="73">
        <f t="shared" si="1"/>
        <v>7500000</v>
      </c>
      <c r="AG11" s="73">
        <f t="shared" si="1"/>
        <v>7500000</v>
      </c>
      <c r="AH11" s="73">
        <f t="shared" si="1"/>
        <v>7500000</v>
      </c>
      <c r="AI11" s="73">
        <f t="shared" si="1"/>
        <v>7500000</v>
      </c>
      <c r="AJ11" s="74">
        <f t="shared" si="1"/>
        <v>7500000</v>
      </c>
      <c r="AK11" s="73">
        <f t="shared" si="3"/>
        <v>7500000</v>
      </c>
      <c r="AL11" s="73">
        <f>SUM($G11:H11)</f>
        <v>15000000</v>
      </c>
      <c r="AM11" s="73">
        <f>SUM($G11:I11)</f>
        <v>22500000</v>
      </c>
      <c r="AN11" s="73">
        <f>SUM($G11:J11)</f>
        <v>30000000</v>
      </c>
      <c r="AO11" s="73">
        <f>SUM($G11:K11)</f>
        <v>37500000</v>
      </c>
      <c r="AP11" s="73">
        <f>SUM($G11:L11)</f>
        <v>45000000</v>
      </c>
      <c r="AQ11" s="73">
        <f>SUM($G11:M11)</f>
        <v>52500000</v>
      </c>
      <c r="AR11" s="73">
        <f>SUM($G11:N11)</f>
        <v>60000000</v>
      </c>
      <c r="AS11" s="73">
        <f>SUM($G11:O11)</f>
        <v>67500000</v>
      </c>
      <c r="AT11" s="73">
        <f>SUM($G11:P11)</f>
        <v>75000000</v>
      </c>
      <c r="AU11" s="73">
        <f>SUM($G11:Q11)</f>
        <v>82500000</v>
      </c>
      <c r="AV11" s="73">
        <f>SUM($G11:R11)</f>
        <v>90000000</v>
      </c>
      <c r="AW11" s="73">
        <f>SUM($G11:S11)</f>
        <v>97500000</v>
      </c>
      <c r="AX11" s="73">
        <f>SUM($G11:T11)</f>
        <v>105000000</v>
      </c>
      <c r="AY11" s="73">
        <f>SUM($G11:U11)</f>
        <v>112500000</v>
      </c>
      <c r="AZ11" s="73">
        <f>SUM($G11:V11)</f>
        <v>120000000</v>
      </c>
      <c r="BA11" s="73">
        <f>SUM($G11:W11)</f>
        <v>127500000</v>
      </c>
      <c r="BB11" s="73">
        <f>SUM($G11:X11)</f>
        <v>135000000</v>
      </c>
      <c r="BC11" s="73">
        <f>SUM($G11:Y11)</f>
        <v>142500000</v>
      </c>
      <c r="BD11" s="73">
        <f>SUM($G11:Z11)</f>
        <v>150000000</v>
      </c>
      <c r="BE11" s="73">
        <f>SUM($G11:AA11)</f>
        <v>157500000</v>
      </c>
      <c r="BF11" s="73">
        <f>SUM($G11:AB11)</f>
        <v>165000000</v>
      </c>
      <c r="BG11" s="73">
        <f>SUM($G11:AC11)</f>
        <v>172500000</v>
      </c>
      <c r="BH11" s="73">
        <f>SUM($G11:AD11)</f>
        <v>180000000</v>
      </c>
      <c r="BI11" s="73">
        <f>SUM($G11:AE11)</f>
        <v>187500000</v>
      </c>
      <c r="BJ11" s="73">
        <f>SUM($G11:AF11)</f>
        <v>195000000</v>
      </c>
      <c r="BK11" s="73">
        <f>SUM($G11:AG11)</f>
        <v>202500000</v>
      </c>
      <c r="BL11" s="73">
        <f>SUM($G11:AH11)</f>
        <v>210000000</v>
      </c>
      <c r="BM11" s="73">
        <f>SUM($G11:AI11)</f>
        <v>217500000</v>
      </c>
      <c r="BN11" s="73">
        <f>SUM($G11:AJ11)</f>
        <v>225000000</v>
      </c>
      <c r="BO11" s="76">
        <f>IF(BO$2&lt;=((VALUE(RIGHT($E11,4))-VALUE(LEFT($E11,4)))+1),G11/((1+Vychodiská!$C$149)^BO$2),0)</f>
        <v>7211538.461538461</v>
      </c>
      <c r="BP11" s="73">
        <f>IF(BP$2&lt;=((VALUE(RIGHT($E11,4))-VALUE(LEFT($E11,4)))+1),H11/((1+Vychodiská!$C$149)^BP$2),0)</f>
        <v>6934171.5976331355</v>
      </c>
      <c r="BQ11" s="73">
        <f>IF(BQ$2&lt;=((VALUE(RIGHT($E11,4))-VALUE(LEFT($E11,4)))+1),I11/((1+Vychodiská!$C$149)^BQ$2),0)</f>
        <v>6667472.690031861</v>
      </c>
      <c r="BR11" s="73">
        <f>IF(BR$2&lt;=((VALUE(RIGHT($E11,4))-VALUE(LEFT($E11,4)))+1),J11/((1+Vychodiská!$C$149)^BR$2),0)</f>
        <v>6411031.4327229429</v>
      </c>
      <c r="BS11" s="73">
        <f>IF(BS$2&lt;=((VALUE(RIGHT($E11,4))-VALUE(LEFT($E11,4)))+1),K11/((1+Vychodiská!$C$149)^BS$2),0)</f>
        <v>6164453.3006951362</v>
      </c>
      <c r="BT11" s="73">
        <f>IF(BT$2&lt;=((VALUE(RIGHT($E11,4))-VALUE(LEFT($E11,4)))+1),L11/((1+Vychodiská!$C$149)^BT$2),0)</f>
        <v>5927358.9429760929</v>
      </c>
      <c r="BU11" s="73">
        <f>IF(BU$2&lt;=((VALUE(RIGHT($E11,4))-VALUE(LEFT($E11,4)))+1),M11/((1+Vychodiská!$C$149)^BU$2),0)</f>
        <v>0</v>
      </c>
      <c r="BV11" s="73">
        <f>IF(BV$2&lt;=((VALUE(RIGHT($E11,4))-VALUE(LEFT($E11,4)))+1),N11/((1+Vychodiská!$C$149)^BV$2),0)</f>
        <v>0</v>
      </c>
      <c r="BW11" s="73">
        <f>IF(BW$2&lt;=((VALUE(RIGHT($E11,4))-VALUE(LEFT($E11,4)))+1),O11/((1+Vychodiská!$C$149)^BW$2),0)</f>
        <v>0</v>
      </c>
      <c r="BX11" s="73">
        <f>IF(BX$2&lt;=((VALUE(RIGHT($E11,4))-VALUE(LEFT($E11,4)))+1),P11/((1+Vychodiská!$C$149)^BX$2),0)</f>
        <v>0</v>
      </c>
      <c r="BY11" s="73">
        <f>IF(BY$2&lt;=((VALUE(RIGHT($E11,4))-VALUE(LEFT($E11,4)))+1),Q11/((1+Vychodiská!$C$149)^BY$2),0)</f>
        <v>0</v>
      </c>
      <c r="BZ11" s="73">
        <f>IF(BZ$2&lt;=((VALUE(RIGHT($E11,4))-VALUE(LEFT($E11,4)))+1),R11/((1+Vychodiská!$C$149)^BZ$2),0)</f>
        <v>0</v>
      </c>
      <c r="CA11" s="73">
        <f>IF(CA$2&lt;=((VALUE(RIGHT($E11,4))-VALUE(LEFT($E11,4)))+1),S11/((1+Vychodiská!$C$149)^CA$2),0)</f>
        <v>0</v>
      </c>
      <c r="CB11" s="73">
        <f>IF(CB$2&lt;=((VALUE(RIGHT($E11,4))-VALUE(LEFT($E11,4)))+1),T11/((1+Vychodiská!$C$149)^CB$2),0)</f>
        <v>0</v>
      </c>
      <c r="CC11" s="73">
        <f>IF(CC$2&lt;=((VALUE(RIGHT($E11,4))-VALUE(LEFT($E11,4)))+1),U11/((1+Vychodiská!$C$149)^CC$2),0)</f>
        <v>0</v>
      </c>
      <c r="CD11" s="73">
        <f>IF(CD$2&lt;=((VALUE(RIGHT($E11,4))-VALUE(LEFT($E11,4)))+1),V11/((1+Vychodiská!$C$149)^CD$2),0)</f>
        <v>0</v>
      </c>
      <c r="CE11" s="73">
        <f>IF(CE$2&lt;=((VALUE(RIGHT($E11,4))-VALUE(LEFT($E11,4)))+1),W11/((1+Vychodiská!$C$149)^CE$2),0)</f>
        <v>0</v>
      </c>
      <c r="CF11" s="73">
        <f>IF(CF$2&lt;=((VALUE(RIGHT($E11,4))-VALUE(LEFT($E11,4)))+1),X11/((1+Vychodiská!$C$149)^CF$2),0)</f>
        <v>0</v>
      </c>
      <c r="CG11" s="73">
        <f>IF(CG$2&lt;=((VALUE(RIGHT($E11,4))-VALUE(LEFT($E11,4)))+1),Y11/((1+Vychodiská!$C$149)^CG$2),0)</f>
        <v>0</v>
      </c>
      <c r="CH11" s="73">
        <f>IF(CH$2&lt;=((VALUE(RIGHT($E11,4))-VALUE(LEFT($E11,4)))+1),Z11/((1+Vychodiská!$C$149)^CH$2),0)</f>
        <v>0</v>
      </c>
      <c r="CI11" s="73">
        <f>IF(CI$2&lt;=((VALUE(RIGHT($E11,4))-VALUE(LEFT($E11,4)))+1),AA11/((1+Vychodiská!$C$149)^CI$2),0)</f>
        <v>0</v>
      </c>
      <c r="CJ11" s="73">
        <f>IF(CJ$2&lt;=((VALUE(RIGHT($E11,4))-VALUE(LEFT($E11,4)))+1),AB11/((1+Vychodiská!$C$149)^CJ$2),0)</f>
        <v>0</v>
      </c>
      <c r="CK11" s="73">
        <f>IF(CK$2&lt;=((VALUE(RIGHT($E11,4))-VALUE(LEFT($E11,4)))+1),AC11/((1+Vychodiská!$C$149)^CK$2),0)</f>
        <v>0</v>
      </c>
      <c r="CL11" s="73">
        <f>IF(CL$2&lt;=((VALUE(RIGHT($E11,4))-VALUE(LEFT($E11,4)))+1),AD11/((1+Vychodiská!$C$149)^CL$2),0)</f>
        <v>0</v>
      </c>
      <c r="CM11" s="73">
        <f>IF(CM$2&lt;=((VALUE(RIGHT($E11,4))-VALUE(LEFT($E11,4)))+1),AE11/((1+Vychodiská!$C$149)^CM$2),0)</f>
        <v>0</v>
      </c>
      <c r="CN11" s="73">
        <f>IF(CN$2&lt;=((VALUE(RIGHT($E11,4))-VALUE(LEFT($E11,4)))+1),AF11/((1+Vychodiská!$C$149)^CN$2),0)</f>
        <v>0</v>
      </c>
      <c r="CO11" s="73">
        <f>IF(CO$2&lt;=((VALUE(RIGHT($E11,4))-VALUE(LEFT($E11,4)))+1),AG11/((1+Vychodiská!$C$149)^CO$2),0)</f>
        <v>0</v>
      </c>
      <c r="CP11" s="73">
        <f>IF(CP$2&lt;=((VALUE(RIGHT($E11,4))-VALUE(LEFT($E11,4)))+1),AH11/((1+Vychodiská!$C$149)^CP$2),0)</f>
        <v>0</v>
      </c>
      <c r="CQ11" s="73">
        <f>IF(CQ$2&lt;=((VALUE(RIGHT($E11,4))-VALUE(LEFT($E11,4)))+1),AI11/((1+Vychodiská!$C$149)^CQ$2),0)</f>
        <v>0</v>
      </c>
      <c r="CR11" s="74">
        <f>IF(CR$2&lt;=((VALUE(RIGHT($E11,4))-VALUE(LEFT($E11,4)))+1),AJ11/((1+Vychodiská!$C$149)^CR$2),0)</f>
        <v>0</v>
      </c>
      <c r="CS11" s="77">
        <f t="shared" si="4"/>
        <v>-39316026.42559763</v>
      </c>
      <c r="CT11" s="73"/>
    </row>
    <row r="12" spans="1:98" s="80" customFormat="1" ht="31.05" customHeight="1" x14ac:dyDescent="0.3">
      <c r="A12" s="70">
        <v>17</v>
      </c>
      <c r="B12" s="71" t="str">
        <f>INDEX(Data!$B$3:$B$24,MATCH(Investície!A12,Data!$A$3:$A$24,0))</f>
        <v xml:space="preserve">Tepláreň Košice, a.s. </v>
      </c>
      <c r="C12" s="71" t="str">
        <f>INDEX(Data!$D$3:$D$24,MATCH(Investície!A12,Data!$A$3:$A$24,0))</f>
        <v>Ekologizácia kotla PK4n</v>
      </c>
      <c r="D12" s="72">
        <f>INDEX(Data!$M$3:$M$24,MATCH(Investície!A12,Data!$A$3:$A$24,0))</f>
        <v>40</v>
      </c>
      <c r="E12" s="72" t="str">
        <f>INDEX(Data!$J$3:$J$24,MATCH(Investície!A12,Data!$A$3:$A$24,0))</f>
        <v>2023-2024</v>
      </c>
      <c r="F12" s="74">
        <f>INDEX(Data!$H$3:$H$24,MATCH(A12,Data!$A$3:$A$24,0))</f>
        <v>10000000</v>
      </c>
      <c r="G12" s="73">
        <f t="shared" si="2"/>
        <v>5000000</v>
      </c>
      <c r="H12" s="73">
        <f t="shared" si="0"/>
        <v>5000000</v>
      </c>
      <c r="I12" s="73">
        <f t="shared" si="0"/>
        <v>5000000</v>
      </c>
      <c r="J12" s="73">
        <f t="shared" si="0"/>
        <v>5000000</v>
      </c>
      <c r="K12" s="73">
        <f t="shared" si="0"/>
        <v>5000000</v>
      </c>
      <c r="L12" s="73">
        <f t="shared" si="0"/>
        <v>5000000</v>
      </c>
      <c r="M12" s="73">
        <f t="shared" si="0"/>
        <v>5000000</v>
      </c>
      <c r="N12" s="73">
        <f t="shared" si="0"/>
        <v>5000000</v>
      </c>
      <c r="O12" s="73">
        <f t="shared" si="0"/>
        <v>5000000</v>
      </c>
      <c r="P12" s="73">
        <f t="shared" si="0"/>
        <v>5000000</v>
      </c>
      <c r="Q12" s="73">
        <f t="shared" si="0"/>
        <v>5000000</v>
      </c>
      <c r="R12" s="73">
        <f t="shared" si="0"/>
        <v>5000000</v>
      </c>
      <c r="S12" s="73">
        <f t="shared" si="0"/>
        <v>5000000</v>
      </c>
      <c r="T12" s="73">
        <f t="shared" si="0"/>
        <v>5000000</v>
      </c>
      <c r="U12" s="73">
        <f t="shared" si="0"/>
        <v>5000000</v>
      </c>
      <c r="V12" s="73">
        <f t="shared" si="0"/>
        <v>5000000</v>
      </c>
      <c r="W12" s="73">
        <f t="shared" si="0"/>
        <v>5000000</v>
      </c>
      <c r="X12" s="73">
        <f t="shared" si="1"/>
        <v>5000000</v>
      </c>
      <c r="Y12" s="73">
        <f t="shared" si="1"/>
        <v>5000000</v>
      </c>
      <c r="Z12" s="73">
        <f t="shared" si="1"/>
        <v>5000000</v>
      </c>
      <c r="AA12" s="73">
        <f t="shared" si="1"/>
        <v>5000000</v>
      </c>
      <c r="AB12" s="73">
        <f t="shared" si="1"/>
        <v>5000000</v>
      </c>
      <c r="AC12" s="73">
        <f t="shared" si="1"/>
        <v>5000000</v>
      </c>
      <c r="AD12" s="73">
        <f t="shared" si="1"/>
        <v>5000000</v>
      </c>
      <c r="AE12" s="73">
        <f t="shared" si="1"/>
        <v>5000000</v>
      </c>
      <c r="AF12" s="73">
        <f t="shared" si="1"/>
        <v>5000000</v>
      </c>
      <c r="AG12" s="73">
        <f t="shared" si="1"/>
        <v>5000000</v>
      </c>
      <c r="AH12" s="73">
        <f t="shared" si="1"/>
        <v>5000000</v>
      </c>
      <c r="AI12" s="73">
        <f t="shared" si="1"/>
        <v>5000000</v>
      </c>
      <c r="AJ12" s="74">
        <f t="shared" si="1"/>
        <v>5000000</v>
      </c>
      <c r="AK12" s="73">
        <f t="shared" si="3"/>
        <v>5000000</v>
      </c>
      <c r="AL12" s="73">
        <f>SUM($G12:H12)</f>
        <v>10000000</v>
      </c>
      <c r="AM12" s="73">
        <f>SUM($G12:I12)</f>
        <v>15000000</v>
      </c>
      <c r="AN12" s="73">
        <f>SUM($G12:J12)</f>
        <v>20000000</v>
      </c>
      <c r="AO12" s="73">
        <f>SUM($G12:K12)</f>
        <v>25000000</v>
      </c>
      <c r="AP12" s="73">
        <f>SUM($G12:L12)</f>
        <v>30000000</v>
      </c>
      <c r="AQ12" s="73">
        <f>SUM($G12:M12)</f>
        <v>35000000</v>
      </c>
      <c r="AR12" s="73">
        <f>SUM($G12:N12)</f>
        <v>40000000</v>
      </c>
      <c r="AS12" s="73">
        <f>SUM($G12:O12)</f>
        <v>45000000</v>
      </c>
      <c r="AT12" s="73">
        <f>SUM($G12:P12)</f>
        <v>50000000</v>
      </c>
      <c r="AU12" s="73">
        <f>SUM($G12:Q12)</f>
        <v>55000000</v>
      </c>
      <c r="AV12" s="73">
        <f>SUM($G12:R12)</f>
        <v>60000000</v>
      </c>
      <c r="AW12" s="73">
        <f>SUM($G12:S12)</f>
        <v>65000000</v>
      </c>
      <c r="AX12" s="73">
        <f>SUM($G12:T12)</f>
        <v>70000000</v>
      </c>
      <c r="AY12" s="73">
        <f>SUM($G12:U12)</f>
        <v>75000000</v>
      </c>
      <c r="AZ12" s="73">
        <f>SUM($G12:V12)</f>
        <v>80000000</v>
      </c>
      <c r="BA12" s="73">
        <f>SUM($G12:W12)</f>
        <v>85000000</v>
      </c>
      <c r="BB12" s="73">
        <f>SUM($G12:X12)</f>
        <v>90000000</v>
      </c>
      <c r="BC12" s="73">
        <f>SUM($G12:Y12)</f>
        <v>95000000</v>
      </c>
      <c r="BD12" s="73">
        <f>SUM($G12:Z12)</f>
        <v>100000000</v>
      </c>
      <c r="BE12" s="73">
        <f>SUM($G12:AA12)</f>
        <v>105000000</v>
      </c>
      <c r="BF12" s="73">
        <f>SUM($G12:AB12)</f>
        <v>110000000</v>
      </c>
      <c r="BG12" s="73">
        <f>SUM($G12:AC12)</f>
        <v>115000000</v>
      </c>
      <c r="BH12" s="73">
        <f>SUM($G12:AD12)</f>
        <v>120000000</v>
      </c>
      <c r="BI12" s="73">
        <f>SUM($G12:AE12)</f>
        <v>125000000</v>
      </c>
      <c r="BJ12" s="73">
        <f>SUM($G12:AF12)</f>
        <v>130000000</v>
      </c>
      <c r="BK12" s="73">
        <f>SUM($G12:AG12)</f>
        <v>135000000</v>
      </c>
      <c r="BL12" s="73">
        <f>SUM($G12:AH12)</f>
        <v>140000000</v>
      </c>
      <c r="BM12" s="73">
        <f>SUM($G12:AI12)</f>
        <v>145000000</v>
      </c>
      <c r="BN12" s="73">
        <f>SUM($G12:AJ12)</f>
        <v>150000000</v>
      </c>
      <c r="BO12" s="76">
        <f>IF(BO$2&lt;=((VALUE(RIGHT($E12,4))-VALUE(LEFT($E12,4)))+1),G12/((1+Vychodiská!$C$149)^BO$2),0)</f>
        <v>4807692.307692308</v>
      </c>
      <c r="BP12" s="73">
        <f>IF(BP$2&lt;=((VALUE(RIGHT($E12,4))-VALUE(LEFT($E12,4)))+1),H12/((1+Vychodiská!$C$149)^BP$2),0)</f>
        <v>4622781.0650887573</v>
      </c>
      <c r="BQ12" s="73">
        <f>IF(BQ$2&lt;=((VALUE(RIGHT($E12,4))-VALUE(LEFT($E12,4)))+1),I12/((1+Vychodiská!$C$149)^BQ$2),0)</f>
        <v>0</v>
      </c>
      <c r="BR12" s="73">
        <f>IF(BR$2&lt;=((VALUE(RIGHT($E12,4))-VALUE(LEFT($E12,4)))+1),J12/((1+Vychodiská!$C$149)^BR$2),0)</f>
        <v>0</v>
      </c>
      <c r="BS12" s="73">
        <f>IF(BS$2&lt;=((VALUE(RIGHT($E12,4))-VALUE(LEFT($E12,4)))+1),K12/((1+Vychodiská!$C$149)^BS$2),0)</f>
        <v>0</v>
      </c>
      <c r="BT12" s="73">
        <f>IF(BT$2&lt;=((VALUE(RIGHT($E12,4))-VALUE(LEFT($E12,4)))+1),L12/((1+Vychodiská!$C$149)^BT$2),0)</f>
        <v>0</v>
      </c>
      <c r="BU12" s="73">
        <f>IF(BU$2&lt;=((VALUE(RIGHT($E12,4))-VALUE(LEFT($E12,4)))+1),M12/((1+Vychodiská!$C$149)^BU$2),0)</f>
        <v>0</v>
      </c>
      <c r="BV12" s="73">
        <f>IF(BV$2&lt;=((VALUE(RIGHT($E12,4))-VALUE(LEFT($E12,4)))+1),N12/((1+Vychodiská!$C$149)^BV$2),0)</f>
        <v>0</v>
      </c>
      <c r="BW12" s="73">
        <f>IF(BW$2&lt;=((VALUE(RIGHT($E12,4))-VALUE(LEFT($E12,4)))+1),O12/((1+Vychodiská!$C$149)^BW$2),0)</f>
        <v>0</v>
      </c>
      <c r="BX12" s="73">
        <f>IF(BX$2&lt;=((VALUE(RIGHT($E12,4))-VALUE(LEFT($E12,4)))+1),P12/((1+Vychodiská!$C$149)^BX$2),0)</f>
        <v>0</v>
      </c>
      <c r="BY12" s="73">
        <f>IF(BY$2&lt;=((VALUE(RIGHT($E12,4))-VALUE(LEFT($E12,4)))+1),Q12/((1+Vychodiská!$C$149)^BY$2),0)</f>
        <v>0</v>
      </c>
      <c r="BZ12" s="73">
        <f>IF(BZ$2&lt;=((VALUE(RIGHT($E12,4))-VALUE(LEFT($E12,4)))+1),R12/((1+Vychodiská!$C$149)^BZ$2),0)</f>
        <v>0</v>
      </c>
      <c r="CA12" s="73">
        <f>IF(CA$2&lt;=((VALUE(RIGHT($E12,4))-VALUE(LEFT($E12,4)))+1),S12/((1+Vychodiská!$C$149)^CA$2),0)</f>
        <v>0</v>
      </c>
      <c r="CB12" s="73">
        <f>IF(CB$2&lt;=((VALUE(RIGHT($E12,4))-VALUE(LEFT($E12,4)))+1),T12/((1+Vychodiská!$C$149)^CB$2),0)</f>
        <v>0</v>
      </c>
      <c r="CC12" s="73">
        <f>IF(CC$2&lt;=((VALUE(RIGHT($E12,4))-VALUE(LEFT($E12,4)))+1),U12/((1+Vychodiská!$C$149)^CC$2),0)</f>
        <v>0</v>
      </c>
      <c r="CD12" s="73">
        <f>IF(CD$2&lt;=((VALUE(RIGHT($E12,4))-VALUE(LEFT($E12,4)))+1),V12/((1+Vychodiská!$C$149)^CD$2),0)</f>
        <v>0</v>
      </c>
      <c r="CE12" s="73">
        <f>IF(CE$2&lt;=((VALUE(RIGHT($E12,4))-VALUE(LEFT($E12,4)))+1),W12/((1+Vychodiská!$C$149)^CE$2),0)</f>
        <v>0</v>
      </c>
      <c r="CF12" s="73">
        <f>IF(CF$2&lt;=((VALUE(RIGHT($E12,4))-VALUE(LEFT($E12,4)))+1),X12/((1+Vychodiská!$C$149)^CF$2),0)</f>
        <v>0</v>
      </c>
      <c r="CG12" s="73">
        <f>IF(CG$2&lt;=((VALUE(RIGHT($E12,4))-VALUE(LEFT($E12,4)))+1),Y12/((1+Vychodiská!$C$149)^CG$2),0)</f>
        <v>0</v>
      </c>
      <c r="CH12" s="73">
        <f>IF(CH$2&lt;=((VALUE(RIGHT($E12,4))-VALUE(LEFT($E12,4)))+1),Z12/((1+Vychodiská!$C$149)^CH$2),0)</f>
        <v>0</v>
      </c>
      <c r="CI12" s="73">
        <f>IF(CI$2&lt;=((VALUE(RIGHT($E12,4))-VALUE(LEFT($E12,4)))+1),AA12/((1+Vychodiská!$C$149)^CI$2),0)</f>
        <v>0</v>
      </c>
      <c r="CJ12" s="73">
        <f>IF(CJ$2&lt;=((VALUE(RIGHT($E12,4))-VALUE(LEFT($E12,4)))+1),AB12/((1+Vychodiská!$C$149)^CJ$2),0)</f>
        <v>0</v>
      </c>
      <c r="CK12" s="73">
        <f>IF(CK$2&lt;=((VALUE(RIGHT($E12,4))-VALUE(LEFT($E12,4)))+1),AC12/((1+Vychodiská!$C$149)^CK$2),0)</f>
        <v>0</v>
      </c>
      <c r="CL12" s="73">
        <f>IF(CL$2&lt;=((VALUE(RIGHT($E12,4))-VALUE(LEFT($E12,4)))+1),AD12/((1+Vychodiská!$C$149)^CL$2),0)</f>
        <v>0</v>
      </c>
      <c r="CM12" s="73">
        <f>IF(CM$2&lt;=((VALUE(RIGHT($E12,4))-VALUE(LEFT($E12,4)))+1),AE12/((1+Vychodiská!$C$149)^CM$2),0)</f>
        <v>0</v>
      </c>
      <c r="CN12" s="73">
        <f>IF(CN$2&lt;=((VALUE(RIGHT($E12,4))-VALUE(LEFT($E12,4)))+1),AF12/((1+Vychodiská!$C$149)^CN$2),0)</f>
        <v>0</v>
      </c>
      <c r="CO12" s="73">
        <f>IF(CO$2&lt;=((VALUE(RIGHT($E12,4))-VALUE(LEFT($E12,4)))+1),AG12/((1+Vychodiská!$C$149)^CO$2),0)</f>
        <v>0</v>
      </c>
      <c r="CP12" s="73">
        <f>IF(CP$2&lt;=((VALUE(RIGHT($E12,4))-VALUE(LEFT($E12,4)))+1),AH12/((1+Vychodiská!$C$149)^CP$2),0)</f>
        <v>0</v>
      </c>
      <c r="CQ12" s="73">
        <f>IF(CQ$2&lt;=((VALUE(RIGHT($E12,4))-VALUE(LEFT($E12,4)))+1),AI12/((1+Vychodiská!$C$149)^CQ$2),0)</f>
        <v>0</v>
      </c>
      <c r="CR12" s="74">
        <f>IF(CR$2&lt;=((VALUE(RIGHT($E12,4))-VALUE(LEFT($E12,4)))+1),AJ12/((1+Vychodiská!$C$149)^CR$2),0)</f>
        <v>0</v>
      </c>
      <c r="CS12" s="77">
        <f t="shared" si="4"/>
        <v>-9430473.3727810644</v>
      </c>
      <c r="CT12" s="73"/>
    </row>
    <row r="13" spans="1:98" s="80" customFormat="1" ht="31.05" customHeight="1" x14ac:dyDescent="0.3">
      <c r="A13" s="70">
        <v>18</v>
      </c>
      <c r="B13" s="71" t="str">
        <f>INDEX(Data!$B$3:$B$24,MATCH(Investície!A13,Data!$A$3:$A$24,0))</f>
        <v xml:space="preserve">Tepláreň Košice, a.s. </v>
      </c>
      <c r="C13" s="71" t="str">
        <f>INDEX(Data!$D$3:$D$24,MATCH(Investície!A13,Data!$A$3:$A$24,0))</f>
        <v>Rozvoj SCZT - akumulácia el. energie</v>
      </c>
      <c r="D13" s="72">
        <f>INDEX(Data!$M$3:$M$24,MATCH(Investície!A13,Data!$A$3:$A$24,0))</f>
        <v>15</v>
      </c>
      <c r="E13" s="72" t="str">
        <f>INDEX(Data!$J$3:$J$24,MATCH(Investície!A13,Data!$A$3:$A$24,0))</f>
        <v>2022-2023</v>
      </c>
      <c r="F13" s="74">
        <f>INDEX(Data!$H$3:$H$24,MATCH(A13,Data!$A$3:$A$24,0))</f>
        <v>6500000</v>
      </c>
      <c r="G13" s="73">
        <f t="shared" si="2"/>
        <v>3250000</v>
      </c>
      <c r="H13" s="73">
        <f t="shared" si="0"/>
        <v>3250000</v>
      </c>
      <c r="I13" s="73">
        <f t="shared" si="0"/>
        <v>3250000</v>
      </c>
      <c r="J13" s="73">
        <f t="shared" si="0"/>
        <v>3250000</v>
      </c>
      <c r="K13" s="73">
        <f t="shared" si="0"/>
        <v>3250000</v>
      </c>
      <c r="L13" s="73">
        <f t="shared" si="0"/>
        <v>3250000</v>
      </c>
      <c r="M13" s="73">
        <f t="shared" si="0"/>
        <v>3250000</v>
      </c>
      <c r="N13" s="73">
        <f t="shared" si="0"/>
        <v>3250000</v>
      </c>
      <c r="O13" s="73">
        <f t="shared" si="0"/>
        <v>3250000</v>
      </c>
      <c r="P13" s="73">
        <f t="shared" si="0"/>
        <v>3250000</v>
      </c>
      <c r="Q13" s="73">
        <f t="shared" si="0"/>
        <v>3250000</v>
      </c>
      <c r="R13" s="73">
        <f t="shared" si="0"/>
        <v>3250000</v>
      </c>
      <c r="S13" s="73">
        <f t="shared" si="0"/>
        <v>3250000</v>
      </c>
      <c r="T13" s="73">
        <f t="shared" si="0"/>
        <v>3250000</v>
      </c>
      <c r="U13" s="73">
        <f t="shared" si="0"/>
        <v>3250000</v>
      </c>
      <c r="V13" s="73">
        <f t="shared" si="0"/>
        <v>3250000</v>
      </c>
      <c r="W13" s="73">
        <f t="shared" si="0"/>
        <v>3250000</v>
      </c>
      <c r="X13" s="73">
        <f t="shared" si="1"/>
        <v>3250000</v>
      </c>
      <c r="Y13" s="73">
        <f t="shared" si="1"/>
        <v>3250000</v>
      </c>
      <c r="Z13" s="73">
        <f t="shared" si="1"/>
        <v>3250000</v>
      </c>
      <c r="AA13" s="73">
        <f t="shared" si="1"/>
        <v>3250000</v>
      </c>
      <c r="AB13" s="73">
        <f t="shared" si="1"/>
        <v>3250000</v>
      </c>
      <c r="AC13" s="73">
        <f t="shared" si="1"/>
        <v>3250000</v>
      </c>
      <c r="AD13" s="73">
        <f t="shared" si="1"/>
        <v>3250000</v>
      </c>
      <c r="AE13" s="73">
        <f t="shared" si="1"/>
        <v>3250000</v>
      </c>
      <c r="AF13" s="73">
        <f t="shared" si="1"/>
        <v>3250000</v>
      </c>
      <c r="AG13" s="73">
        <f t="shared" si="1"/>
        <v>3250000</v>
      </c>
      <c r="AH13" s="73">
        <f t="shared" si="1"/>
        <v>3250000</v>
      </c>
      <c r="AI13" s="73">
        <f t="shared" si="1"/>
        <v>3250000</v>
      </c>
      <c r="AJ13" s="74">
        <f t="shared" si="1"/>
        <v>3250000</v>
      </c>
      <c r="AK13" s="73">
        <f t="shared" si="3"/>
        <v>3250000</v>
      </c>
      <c r="AL13" s="73">
        <f>SUM($G13:H13)</f>
        <v>6500000</v>
      </c>
      <c r="AM13" s="73">
        <f>SUM($G13:I13)</f>
        <v>9750000</v>
      </c>
      <c r="AN13" s="73">
        <f>SUM($G13:J13)</f>
        <v>13000000</v>
      </c>
      <c r="AO13" s="73">
        <f>SUM($G13:K13)</f>
        <v>16250000</v>
      </c>
      <c r="AP13" s="73">
        <f>SUM($G13:L13)</f>
        <v>19500000</v>
      </c>
      <c r="AQ13" s="73">
        <f>SUM($G13:M13)</f>
        <v>22750000</v>
      </c>
      <c r="AR13" s="73">
        <f>SUM($G13:N13)</f>
        <v>26000000</v>
      </c>
      <c r="AS13" s="73">
        <f>SUM($G13:O13)</f>
        <v>29250000</v>
      </c>
      <c r="AT13" s="73">
        <f>SUM($G13:P13)</f>
        <v>32500000</v>
      </c>
      <c r="AU13" s="73">
        <f>SUM($G13:Q13)</f>
        <v>35750000</v>
      </c>
      <c r="AV13" s="73">
        <f>SUM($G13:R13)</f>
        <v>39000000</v>
      </c>
      <c r="AW13" s="73">
        <f>SUM($G13:S13)</f>
        <v>42250000</v>
      </c>
      <c r="AX13" s="73">
        <f>SUM($G13:T13)</f>
        <v>45500000</v>
      </c>
      <c r="AY13" s="73">
        <f>SUM($G13:U13)</f>
        <v>48750000</v>
      </c>
      <c r="AZ13" s="73">
        <f>SUM($G13:V13)</f>
        <v>52000000</v>
      </c>
      <c r="BA13" s="73">
        <f>SUM($G13:W13)</f>
        <v>55250000</v>
      </c>
      <c r="BB13" s="73">
        <f>SUM($G13:X13)</f>
        <v>58500000</v>
      </c>
      <c r="BC13" s="73">
        <f>SUM($G13:Y13)</f>
        <v>61750000</v>
      </c>
      <c r="BD13" s="73">
        <f>SUM($G13:Z13)</f>
        <v>65000000</v>
      </c>
      <c r="BE13" s="73">
        <f>SUM($G13:AA13)</f>
        <v>68250000</v>
      </c>
      <c r="BF13" s="73">
        <f>SUM($G13:AB13)</f>
        <v>71500000</v>
      </c>
      <c r="BG13" s="73">
        <f>SUM($G13:AC13)</f>
        <v>74750000</v>
      </c>
      <c r="BH13" s="73">
        <f>SUM($G13:AD13)</f>
        <v>78000000</v>
      </c>
      <c r="BI13" s="73">
        <f>SUM($G13:AE13)</f>
        <v>81250000</v>
      </c>
      <c r="BJ13" s="73">
        <f>SUM($G13:AF13)</f>
        <v>84500000</v>
      </c>
      <c r="BK13" s="73">
        <f>SUM($G13:AG13)</f>
        <v>87750000</v>
      </c>
      <c r="BL13" s="73">
        <f>SUM($G13:AH13)</f>
        <v>91000000</v>
      </c>
      <c r="BM13" s="73">
        <f>SUM($G13:AI13)</f>
        <v>94250000</v>
      </c>
      <c r="BN13" s="73">
        <f>SUM($G13:AJ13)</f>
        <v>97500000</v>
      </c>
      <c r="BO13" s="76">
        <f>IF(BO$2&lt;=((VALUE(RIGHT($E13,4))-VALUE(LEFT($E13,4)))+1),G13/((1+Vychodiská!$C$149)^BO$2),0)</f>
        <v>3125000</v>
      </c>
      <c r="BP13" s="73">
        <f>IF(BP$2&lt;=((VALUE(RIGHT($E13,4))-VALUE(LEFT($E13,4)))+1),H13/((1+Vychodiská!$C$149)^BP$2),0)</f>
        <v>3004807.692307692</v>
      </c>
      <c r="BQ13" s="73">
        <f>IF(BQ$2&lt;=((VALUE(RIGHT($E13,4))-VALUE(LEFT($E13,4)))+1),I13/((1+Vychodiská!$C$149)^BQ$2),0)</f>
        <v>0</v>
      </c>
      <c r="BR13" s="73">
        <f>IF(BR$2&lt;=((VALUE(RIGHT($E13,4))-VALUE(LEFT($E13,4)))+1),J13/((1+Vychodiská!$C$149)^BR$2),0)</f>
        <v>0</v>
      </c>
      <c r="BS13" s="73">
        <f>IF(BS$2&lt;=((VALUE(RIGHT($E13,4))-VALUE(LEFT($E13,4)))+1),K13/((1+Vychodiská!$C$149)^BS$2),0)</f>
        <v>0</v>
      </c>
      <c r="BT13" s="73">
        <f>IF(BT$2&lt;=((VALUE(RIGHT($E13,4))-VALUE(LEFT($E13,4)))+1),L13/((1+Vychodiská!$C$149)^BT$2),0)</f>
        <v>0</v>
      </c>
      <c r="BU13" s="73">
        <f>IF(BU$2&lt;=((VALUE(RIGHT($E13,4))-VALUE(LEFT($E13,4)))+1),M13/((1+Vychodiská!$C$149)^BU$2),0)</f>
        <v>0</v>
      </c>
      <c r="BV13" s="73">
        <f>IF(BV$2&lt;=((VALUE(RIGHT($E13,4))-VALUE(LEFT($E13,4)))+1),N13/((1+Vychodiská!$C$149)^BV$2),0)</f>
        <v>0</v>
      </c>
      <c r="BW13" s="73">
        <f>IF(BW$2&lt;=((VALUE(RIGHT($E13,4))-VALUE(LEFT($E13,4)))+1),O13/((1+Vychodiská!$C$149)^BW$2),0)</f>
        <v>0</v>
      </c>
      <c r="BX13" s="73">
        <f>IF(BX$2&lt;=((VALUE(RIGHT($E13,4))-VALUE(LEFT($E13,4)))+1),P13/((1+Vychodiská!$C$149)^BX$2),0)</f>
        <v>0</v>
      </c>
      <c r="BY13" s="73">
        <f>IF(BY$2&lt;=((VALUE(RIGHT($E13,4))-VALUE(LEFT($E13,4)))+1),Q13/((1+Vychodiská!$C$149)^BY$2),0)</f>
        <v>0</v>
      </c>
      <c r="BZ13" s="73">
        <f>IF(BZ$2&lt;=((VALUE(RIGHT($E13,4))-VALUE(LEFT($E13,4)))+1),R13/((1+Vychodiská!$C$149)^BZ$2),0)</f>
        <v>0</v>
      </c>
      <c r="CA13" s="73">
        <f>IF(CA$2&lt;=((VALUE(RIGHT($E13,4))-VALUE(LEFT($E13,4)))+1),S13/((1+Vychodiská!$C$149)^CA$2),0)</f>
        <v>0</v>
      </c>
      <c r="CB13" s="73">
        <f>IF(CB$2&lt;=((VALUE(RIGHT($E13,4))-VALUE(LEFT($E13,4)))+1),T13/((1+Vychodiská!$C$149)^CB$2),0)</f>
        <v>0</v>
      </c>
      <c r="CC13" s="73">
        <f>IF(CC$2&lt;=((VALUE(RIGHT($E13,4))-VALUE(LEFT($E13,4)))+1),U13/((1+Vychodiská!$C$149)^CC$2),0)</f>
        <v>0</v>
      </c>
      <c r="CD13" s="73">
        <f>IF(CD$2&lt;=((VALUE(RIGHT($E13,4))-VALUE(LEFT($E13,4)))+1),V13/((1+Vychodiská!$C$149)^CD$2),0)</f>
        <v>0</v>
      </c>
      <c r="CE13" s="73">
        <f>IF(CE$2&lt;=((VALUE(RIGHT($E13,4))-VALUE(LEFT($E13,4)))+1),W13/((1+Vychodiská!$C$149)^CE$2),0)</f>
        <v>0</v>
      </c>
      <c r="CF13" s="73">
        <f>IF(CF$2&lt;=((VALUE(RIGHT($E13,4))-VALUE(LEFT($E13,4)))+1),X13/((1+Vychodiská!$C$149)^CF$2),0)</f>
        <v>0</v>
      </c>
      <c r="CG13" s="73">
        <f>IF(CG$2&lt;=((VALUE(RIGHT($E13,4))-VALUE(LEFT($E13,4)))+1),Y13/((1+Vychodiská!$C$149)^CG$2),0)</f>
        <v>0</v>
      </c>
      <c r="CH13" s="73">
        <f>IF(CH$2&lt;=((VALUE(RIGHT($E13,4))-VALUE(LEFT($E13,4)))+1),Z13/((1+Vychodiská!$C$149)^CH$2),0)</f>
        <v>0</v>
      </c>
      <c r="CI13" s="73">
        <f>IF(CI$2&lt;=((VALUE(RIGHT($E13,4))-VALUE(LEFT($E13,4)))+1),AA13/((1+Vychodiská!$C$149)^CI$2),0)</f>
        <v>0</v>
      </c>
      <c r="CJ13" s="73">
        <f>IF(CJ$2&lt;=((VALUE(RIGHT($E13,4))-VALUE(LEFT($E13,4)))+1),AB13/((1+Vychodiská!$C$149)^CJ$2),0)</f>
        <v>0</v>
      </c>
      <c r="CK13" s="73">
        <f>IF(CK$2&lt;=((VALUE(RIGHT($E13,4))-VALUE(LEFT($E13,4)))+1),AC13/((1+Vychodiská!$C$149)^CK$2),0)</f>
        <v>0</v>
      </c>
      <c r="CL13" s="73">
        <f>IF(CL$2&lt;=((VALUE(RIGHT($E13,4))-VALUE(LEFT($E13,4)))+1),AD13/((1+Vychodiská!$C$149)^CL$2),0)</f>
        <v>0</v>
      </c>
      <c r="CM13" s="73">
        <f>IF(CM$2&lt;=((VALUE(RIGHT($E13,4))-VALUE(LEFT($E13,4)))+1),AE13/((1+Vychodiská!$C$149)^CM$2),0)</f>
        <v>0</v>
      </c>
      <c r="CN13" s="73">
        <f>IF(CN$2&lt;=((VALUE(RIGHT($E13,4))-VALUE(LEFT($E13,4)))+1),AF13/((1+Vychodiská!$C$149)^CN$2),0)</f>
        <v>0</v>
      </c>
      <c r="CO13" s="73">
        <f>IF(CO$2&lt;=((VALUE(RIGHT($E13,4))-VALUE(LEFT($E13,4)))+1),AG13/((1+Vychodiská!$C$149)^CO$2),0)</f>
        <v>0</v>
      </c>
      <c r="CP13" s="73">
        <f>IF(CP$2&lt;=((VALUE(RIGHT($E13,4))-VALUE(LEFT($E13,4)))+1),AH13/((1+Vychodiská!$C$149)^CP$2),0)</f>
        <v>0</v>
      </c>
      <c r="CQ13" s="73">
        <f>IF(CQ$2&lt;=((VALUE(RIGHT($E13,4))-VALUE(LEFT($E13,4)))+1),AI13/((1+Vychodiská!$C$149)^CQ$2),0)</f>
        <v>0</v>
      </c>
      <c r="CR13" s="74">
        <f>IF(CR$2&lt;=((VALUE(RIGHT($E13,4))-VALUE(LEFT($E13,4)))+1),AJ13/((1+Vychodiská!$C$149)^CR$2),0)</f>
        <v>0</v>
      </c>
      <c r="CS13" s="77">
        <f t="shared" si="4"/>
        <v>-6129807.692307692</v>
      </c>
      <c r="CT13" s="73"/>
    </row>
    <row r="14" spans="1:98" s="80" customFormat="1" ht="31.05" customHeight="1" x14ac:dyDescent="0.3">
      <c r="A14" s="70">
        <v>19</v>
      </c>
      <c r="B14" s="71" t="str">
        <f>INDEX(Data!$B$3:$B$24,MATCH(Investície!A14,Data!$A$3:$A$24,0))</f>
        <v>Tepláreň Košice, a.s. .</v>
      </c>
      <c r="C14" s="71" t="str">
        <f>INDEX(Data!$D$3:$D$24,MATCH(Investície!A14,Data!$A$3:$A$24,0))</f>
        <v>Rozvoj SCZT - akumulácia tepla</v>
      </c>
      <c r="D14" s="72">
        <f>INDEX(Data!$M$3:$M$24,MATCH(Investície!A14,Data!$A$3:$A$24,0))</f>
        <v>30</v>
      </c>
      <c r="E14" s="72" t="str">
        <f>INDEX(Data!$J$3:$J$24,MATCH(Investície!A14,Data!$A$3:$A$24,0))</f>
        <v>2022-2023</v>
      </c>
      <c r="F14" s="74">
        <f>INDEX(Data!$H$3:$H$24,MATCH(A14,Data!$A$3:$A$24,0))</f>
        <v>7500000</v>
      </c>
      <c r="G14" s="73">
        <f t="shared" si="2"/>
        <v>3750000</v>
      </c>
      <c r="H14" s="73">
        <f t="shared" si="0"/>
        <v>3750000</v>
      </c>
      <c r="I14" s="73">
        <f t="shared" si="0"/>
        <v>3750000</v>
      </c>
      <c r="J14" s="73">
        <f t="shared" si="0"/>
        <v>3750000</v>
      </c>
      <c r="K14" s="73">
        <f t="shared" si="0"/>
        <v>3750000</v>
      </c>
      <c r="L14" s="73">
        <f t="shared" si="0"/>
        <v>3750000</v>
      </c>
      <c r="M14" s="73">
        <f t="shared" si="0"/>
        <v>3750000</v>
      </c>
      <c r="N14" s="73">
        <f t="shared" si="0"/>
        <v>3750000</v>
      </c>
      <c r="O14" s="73">
        <f t="shared" si="0"/>
        <v>3750000</v>
      </c>
      <c r="P14" s="73">
        <f t="shared" si="0"/>
        <v>3750000</v>
      </c>
      <c r="Q14" s="73">
        <f t="shared" si="0"/>
        <v>3750000</v>
      </c>
      <c r="R14" s="73">
        <f t="shared" si="0"/>
        <v>3750000</v>
      </c>
      <c r="S14" s="73">
        <f t="shared" si="0"/>
        <v>3750000</v>
      </c>
      <c r="T14" s="73">
        <f t="shared" si="0"/>
        <v>3750000</v>
      </c>
      <c r="U14" s="73">
        <f t="shared" si="0"/>
        <v>3750000</v>
      </c>
      <c r="V14" s="73">
        <f t="shared" si="0"/>
        <v>3750000</v>
      </c>
      <c r="W14" s="73">
        <f t="shared" si="0"/>
        <v>3750000</v>
      </c>
      <c r="X14" s="73">
        <f t="shared" si="1"/>
        <v>3750000</v>
      </c>
      <c r="Y14" s="73">
        <f t="shared" si="1"/>
        <v>3750000</v>
      </c>
      <c r="Z14" s="73">
        <f t="shared" si="1"/>
        <v>3750000</v>
      </c>
      <c r="AA14" s="73">
        <f t="shared" si="1"/>
        <v>3750000</v>
      </c>
      <c r="AB14" s="73">
        <f t="shared" si="1"/>
        <v>3750000</v>
      </c>
      <c r="AC14" s="73">
        <f t="shared" si="1"/>
        <v>3750000</v>
      </c>
      <c r="AD14" s="73">
        <f t="shared" si="1"/>
        <v>3750000</v>
      </c>
      <c r="AE14" s="73">
        <f t="shared" si="1"/>
        <v>3750000</v>
      </c>
      <c r="AF14" s="73">
        <f t="shared" si="1"/>
        <v>3750000</v>
      </c>
      <c r="AG14" s="73">
        <f t="shared" si="1"/>
        <v>3750000</v>
      </c>
      <c r="AH14" s="73">
        <f t="shared" si="1"/>
        <v>3750000</v>
      </c>
      <c r="AI14" s="73">
        <f t="shared" si="1"/>
        <v>3750000</v>
      </c>
      <c r="AJ14" s="74">
        <f t="shared" si="1"/>
        <v>3750000</v>
      </c>
      <c r="AK14" s="73">
        <f t="shared" si="3"/>
        <v>3750000</v>
      </c>
      <c r="AL14" s="73">
        <f>SUM($G14:H14)</f>
        <v>7500000</v>
      </c>
      <c r="AM14" s="73">
        <f>SUM($G14:I14)</f>
        <v>11250000</v>
      </c>
      <c r="AN14" s="73">
        <f>SUM($G14:J14)</f>
        <v>15000000</v>
      </c>
      <c r="AO14" s="73">
        <f>SUM($G14:K14)</f>
        <v>18750000</v>
      </c>
      <c r="AP14" s="73">
        <f>SUM($G14:L14)</f>
        <v>22500000</v>
      </c>
      <c r="AQ14" s="73">
        <f>SUM($G14:M14)</f>
        <v>26250000</v>
      </c>
      <c r="AR14" s="73">
        <f>SUM($G14:N14)</f>
        <v>30000000</v>
      </c>
      <c r="AS14" s="73">
        <f>SUM($G14:O14)</f>
        <v>33750000</v>
      </c>
      <c r="AT14" s="73">
        <f>SUM($G14:P14)</f>
        <v>37500000</v>
      </c>
      <c r="AU14" s="73">
        <f>SUM($G14:Q14)</f>
        <v>41250000</v>
      </c>
      <c r="AV14" s="73">
        <f>SUM($G14:R14)</f>
        <v>45000000</v>
      </c>
      <c r="AW14" s="73">
        <f>SUM($G14:S14)</f>
        <v>48750000</v>
      </c>
      <c r="AX14" s="73">
        <f>SUM($G14:T14)</f>
        <v>52500000</v>
      </c>
      <c r="AY14" s="73">
        <f>SUM($G14:U14)</f>
        <v>56250000</v>
      </c>
      <c r="AZ14" s="73">
        <f>SUM($G14:V14)</f>
        <v>60000000</v>
      </c>
      <c r="BA14" s="73">
        <f>SUM($G14:W14)</f>
        <v>63750000</v>
      </c>
      <c r="BB14" s="73">
        <f>SUM($G14:X14)</f>
        <v>67500000</v>
      </c>
      <c r="BC14" s="73">
        <f>SUM($G14:Y14)</f>
        <v>71250000</v>
      </c>
      <c r="BD14" s="73">
        <f>SUM($G14:Z14)</f>
        <v>75000000</v>
      </c>
      <c r="BE14" s="73">
        <f>SUM($G14:AA14)</f>
        <v>78750000</v>
      </c>
      <c r="BF14" s="73">
        <f>SUM($G14:AB14)</f>
        <v>82500000</v>
      </c>
      <c r="BG14" s="73">
        <f>SUM($G14:AC14)</f>
        <v>86250000</v>
      </c>
      <c r="BH14" s="73">
        <f>SUM($G14:AD14)</f>
        <v>90000000</v>
      </c>
      <c r="BI14" s="73">
        <f>SUM($G14:AE14)</f>
        <v>93750000</v>
      </c>
      <c r="BJ14" s="73">
        <f>SUM($G14:AF14)</f>
        <v>97500000</v>
      </c>
      <c r="BK14" s="73">
        <f>SUM($G14:AG14)</f>
        <v>101250000</v>
      </c>
      <c r="BL14" s="73">
        <f>SUM($G14:AH14)</f>
        <v>105000000</v>
      </c>
      <c r="BM14" s="73">
        <f>SUM($G14:AI14)</f>
        <v>108750000</v>
      </c>
      <c r="BN14" s="73">
        <f>SUM($G14:AJ14)</f>
        <v>112500000</v>
      </c>
      <c r="BO14" s="76">
        <f>IF(BO$2&lt;=((VALUE(RIGHT($E14,4))-VALUE(LEFT($E14,4)))+1),G14/((1+Vychodiská!$C$149)^BO$2),0)</f>
        <v>3605769.2307692305</v>
      </c>
      <c r="BP14" s="73">
        <f>IF(BP$2&lt;=((VALUE(RIGHT($E14,4))-VALUE(LEFT($E14,4)))+1),H14/((1+Vychodiská!$C$149)^BP$2),0)</f>
        <v>3467085.7988165678</v>
      </c>
      <c r="BQ14" s="73">
        <f>IF(BQ$2&lt;=((VALUE(RIGHT($E14,4))-VALUE(LEFT($E14,4)))+1),I14/((1+Vychodiská!$C$149)^BQ$2),0)</f>
        <v>0</v>
      </c>
      <c r="BR14" s="73">
        <f>IF(BR$2&lt;=((VALUE(RIGHT($E14,4))-VALUE(LEFT($E14,4)))+1),J14/((1+Vychodiská!$C$149)^BR$2),0)</f>
        <v>0</v>
      </c>
      <c r="BS14" s="73">
        <f>IF(BS$2&lt;=((VALUE(RIGHT($E14,4))-VALUE(LEFT($E14,4)))+1),K14/((1+Vychodiská!$C$149)^BS$2),0)</f>
        <v>0</v>
      </c>
      <c r="BT14" s="73">
        <f>IF(BT$2&lt;=((VALUE(RIGHT($E14,4))-VALUE(LEFT($E14,4)))+1),L14/((1+Vychodiská!$C$149)^BT$2),0)</f>
        <v>0</v>
      </c>
      <c r="BU14" s="73">
        <f>IF(BU$2&lt;=((VALUE(RIGHT($E14,4))-VALUE(LEFT($E14,4)))+1),M14/((1+Vychodiská!$C$149)^BU$2),0)</f>
        <v>0</v>
      </c>
      <c r="BV14" s="73">
        <f>IF(BV$2&lt;=((VALUE(RIGHT($E14,4))-VALUE(LEFT($E14,4)))+1),N14/((1+Vychodiská!$C$149)^BV$2),0)</f>
        <v>0</v>
      </c>
      <c r="BW14" s="73">
        <f>IF(BW$2&lt;=((VALUE(RIGHT($E14,4))-VALUE(LEFT($E14,4)))+1),O14/((1+Vychodiská!$C$149)^BW$2),0)</f>
        <v>0</v>
      </c>
      <c r="BX14" s="73">
        <f>IF(BX$2&lt;=((VALUE(RIGHT($E14,4))-VALUE(LEFT($E14,4)))+1),P14/((1+Vychodiská!$C$149)^BX$2),0)</f>
        <v>0</v>
      </c>
      <c r="BY14" s="73">
        <f>IF(BY$2&lt;=((VALUE(RIGHT($E14,4))-VALUE(LEFT($E14,4)))+1),Q14/((1+Vychodiská!$C$149)^BY$2),0)</f>
        <v>0</v>
      </c>
      <c r="BZ14" s="73">
        <f>IF(BZ$2&lt;=((VALUE(RIGHT($E14,4))-VALUE(LEFT($E14,4)))+1),R14/((1+Vychodiská!$C$149)^BZ$2),0)</f>
        <v>0</v>
      </c>
      <c r="CA14" s="73">
        <f>IF(CA$2&lt;=((VALUE(RIGHT($E14,4))-VALUE(LEFT($E14,4)))+1),S14/((1+Vychodiská!$C$149)^CA$2),0)</f>
        <v>0</v>
      </c>
      <c r="CB14" s="73">
        <f>IF(CB$2&lt;=((VALUE(RIGHT($E14,4))-VALUE(LEFT($E14,4)))+1),T14/((1+Vychodiská!$C$149)^CB$2),0)</f>
        <v>0</v>
      </c>
      <c r="CC14" s="73">
        <f>IF(CC$2&lt;=((VALUE(RIGHT($E14,4))-VALUE(LEFT($E14,4)))+1),U14/((1+Vychodiská!$C$149)^CC$2),0)</f>
        <v>0</v>
      </c>
      <c r="CD14" s="73">
        <f>IF(CD$2&lt;=((VALUE(RIGHT($E14,4))-VALUE(LEFT($E14,4)))+1),V14/((1+Vychodiská!$C$149)^CD$2),0)</f>
        <v>0</v>
      </c>
      <c r="CE14" s="73">
        <f>IF(CE$2&lt;=((VALUE(RIGHT($E14,4))-VALUE(LEFT($E14,4)))+1),W14/((1+Vychodiská!$C$149)^CE$2),0)</f>
        <v>0</v>
      </c>
      <c r="CF14" s="73">
        <f>IF(CF$2&lt;=((VALUE(RIGHT($E14,4))-VALUE(LEFT($E14,4)))+1),X14/((1+Vychodiská!$C$149)^CF$2),0)</f>
        <v>0</v>
      </c>
      <c r="CG14" s="73">
        <f>IF(CG$2&lt;=((VALUE(RIGHT($E14,4))-VALUE(LEFT($E14,4)))+1),Y14/((1+Vychodiská!$C$149)^CG$2),0)</f>
        <v>0</v>
      </c>
      <c r="CH14" s="73">
        <f>IF(CH$2&lt;=((VALUE(RIGHT($E14,4))-VALUE(LEFT($E14,4)))+1),Z14/((1+Vychodiská!$C$149)^CH$2),0)</f>
        <v>0</v>
      </c>
      <c r="CI14" s="73">
        <f>IF(CI$2&lt;=((VALUE(RIGHT($E14,4))-VALUE(LEFT($E14,4)))+1),AA14/((1+Vychodiská!$C$149)^CI$2),0)</f>
        <v>0</v>
      </c>
      <c r="CJ14" s="73">
        <f>IF(CJ$2&lt;=((VALUE(RIGHT($E14,4))-VALUE(LEFT($E14,4)))+1),AB14/((1+Vychodiská!$C$149)^CJ$2),0)</f>
        <v>0</v>
      </c>
      <c r="CK14" s="73">
        <f>IF(CK$2&lt;=((VALUE(RIGHT($E14,4))-VALUE(LEFT($E14,4)))+1),AC14/((1+Vychodiská!$C$149)^CK$2),0)</f>
        <v>0</v>
      </c>
      <c r="CL14" s="73">
        <f>IF(CL$2&lt;=((VALUE(RIGHT($E14,4))-VALUE(LEFT($E14,4)))+1),AD14/((1+Vychodiská!$C$149)^CL$2),0)</f>
        <v>0</v>
      </c>
      <c r="CM14" s="73">
        <f>IF(CM$2&lt;=((VALUE(RIGHT($E14,4))-VALUE(LEFT($E14,4)))+1),AE14/((1+Vychodiská!$C$149)^CM$2),0)</f>
        <v>0</v>
      </c>
      <c r="CN14" s="73">
        <f>IF(CN$2&lt;=((VALUE(RIGHT($E14,4))-VALUE(LEFT($E14,4)))+1),AF14/((1+Vychodiská!$C$149)^CN$2),0)</f>
        <v>0</v>
      </c>
      <c r="CO14" s="73">
        <f>IF(CO$2&lt;=((VALUE(RIGHT($E14,4))-VALUE(LEFT($E14,4)))+1),AG14/((1+Vychodiská!$C$149)^CO$2),0)</f>
        <v>0</v>
      </c>
      <c r="CP14" s="73">
        <f>IF(CP$2&lt;=((VALUE(RIGHT($E14,4))-VALUE(LEFT($E14,4)))+1),AH14/((1+Vychodiská!$C$149)^CP$2),0)</f>
        <v>0</v>
      </c>
      <c r="CQ14" s="73">
        <f>IF(CQ$2&lt;=((VALUE(RIGHT($E14,4))-VALUE(LEFT($E14,4)))+1),AI14/((1+Vychodiská!$C$149)^CQ$2),0)</f>
        <v>0</v>
      </c>
      <c r="CR14" s="74">
        <f>IF(CR$2&lt;=((VALUE(RIGHT($E14,4))-VALUE(LEFT($E14,4)))+1),AJ14/((1+Vychodiská!$C$149)^CR$2),0)</f>
        <v>0</v>
      </c>
      <c r="CS14" s="77">
        <f t="shared" si="4"/>
        <v>-7072855.0295857983</v>
      </c>
      <c r="CT14" s="73"/>
    </row>
    <row r="15" spans="1:98" s="80" customFormat="1" ht="31.05" customHeight="1" x14ac:dyDescent="0.3">
      <c r="A15" s="70">
        <v>20</v>
      </c>
      <c r="B15" s="71" t="str">
        <f>INDEX(Data!$B$3:$B$24,MATCH(Investície!A15,Data!$A$3:$A$24,0))</f>
        <v>Tepláreň Košice, a.s.</v>
      </c>
      <c r="C15" s="71" t="str">
        <f>INDEX(Data!$D$3:$D$24,MATCH(Investície!A15,Data!$A$3:$A$24,0))</f>
        <v>Ekologizácia SCZT - inštalácia tepelného čerp.</v>
      </c>
      <c r="D15" s="72">
        <f>INDEX(Data!$M$3:$M$24,MATCH(Investície!A15,Data!$A$3:$A$24,0))</f>
        <v>30</v>
      </c>
      <c r="E15" s="72" t="str">
        <f>INDEX(Data!$J$3:$J$24,MATCH(Investície!A15,Data!$A$3:$A$24,0))</f>
        <v>2025-2027</v>
      </c>
      <c r="F15" s="74">
        <f>INDEX(Data!$H$3:$H$24,MATCH(A15,Data!$A$3:$A$24,0))</f>
        <v>10000000</v>
      </c>
      <c r="G15" s="73">
        <f t="shared" si="2"/>
        <v>3333333.3333333335</v>
      </c>
      <c r="H15" s="73">
        <f t="shared" si="0"/>
        <v>3333333.3333333335</v>
      </c>
      <c r="I15" s="73">
        <f t="shared" si="0"/>
        <v>3333333.3333333335</v>
      </c>
      <c r="J15" s="73">
        <f t="shared" si="0"/>
        <v>3333333.3333333335</v>
      </c>
      <c r="K15" s="73">
        <f t="shared" si="0"/>
        <v>3333333.3333333335</v>
      </c>
      <c r="L15" s="73">
        <f t="shared" si="0"/>
        <v>3333333.3333333335</v>
      </c>
      <c r="M15" s="73">
        <f t="shared" si="0"/>
        <v>3333333.3333333335</v>
      </c>
      <c r="N15" s="73">
        <f t="shared" si="0"/>
        <v>3333333.3333333335</v>
      </c>
      <c r="O15" s="73">
        <f t="shared" si="0"/>
        <v>3333333.3333333335</v>
      </c>
      <c r="P15" s="73">
        <f t="shared" si="0"/>
        <v>3333333.3333333335</v>
      </c>
      <c r="Q15" s="73">
        <f t="shared" si="0"/>
        <v>3333333.3333333335</v>
      </c>
      <c r="R15" s="73">
        <f t="shared" si="0"/>
        <v>3333333.3333333335</v>
      </c>
      <c r="S15" s="73">
        <f t="shared" si="0"/>
        <v>3333333.3333333335</v>
      </c>
      <c r="T15" s="73">
        <f t="shared" si="0"/>
        <v>3333333.3333333335</v>
      </c>
      <c r="U15" s="73">
        <f t="shared" si="0"/>
        <v>3333333.3333333335</v>
      </c>
      <c r="V15" s="73">
        <f t="shared" si="0"/>
        <v>3333333.3333333335</v>
      </c>
      <c r="W15" s="73">
        <f t="shared" si="0"/>
        <v>3333333.3333333335</v>
      </c>
      <c r="X15" s="73">
        <f t="shared" si="1"/>
        <v>3333333.3333333335</v>
      </c>
      <c r="Y15" s="73">
        <f t="shared" si="1"/>
        <v>3333333.3333333335</v>
      </c>
      <c r="Z15" s="73">
        <f t="shared" si="1"/>
        <v>3333333.3333333335</v>
      </c>
      <c r="AA15" s="73">
        <f t="shared" si="1"/>
        <v>3333333.3333333335</v>
      </c>
      <c r="AB15" s="73">
        <f t="shared" si="1"/>
        <v>3333333.3333333335</v>
      </c>
      <c r="AC15" s="73">
        <f t="shared" si="1"/>
        <v>3333333.3333333335</v>
      </c>
      <c r="AD15" s="73">
        <f t="shared" si="1"/>
        <v>3333333.3333333335</v>
      </c>
      <c r="AE15" s="73">
        <f t="shared" si="1"/>
        <v>3333333.3333333335</v>
      </c>
      <c r="AF15" s="73">
        <f t="shared" si="1"/>
        <v>3333333.3333333335</v>
      </c>
      <c r="AG15" s="73">
        <f t="shared" si="1"/>
        <v>3333333.3333333335</v>
      </c>
      <c r="AH15" s="73">
        <f t="shared" si="1"/>
        <v>3333333.3333333335</v>
      </c>
      <c r="AI15" s="73">
        <f t="shared" si="1"/>
        <v>3333333.3333333335</v>
      </c>
      <c r="AJ15" s="74">
        <f t="shared" si="1"/>
        <v>3333333.3333333335</v>
      </c>
      <c r="AK15" s="73">
        <f t="shared" si="3"/>
        <v>3333333.3333333335</v>
      </c>
      <c r="AL15" s="73">
        <f>SUM($G15:H15)</f>
        <v>6666666.666666667</v>
      </c>
      <c r="AM15" s="73">
        <f>SUM($G15:I15)</f>
        <v>10000000</v>
      </c>
      <c r="AN15" s="73">
        <f>SUM($G15:J15)</f>
        <v>13333333.333333334</v>
      </c>
      <c r="AO15" s="73">
        <f>SUM($G15:K15)</f>
        <v>16666666.666666668</v>
      </c>
      <c r="AP15" s="73">
        <f>SUM($G15:L15)</f>
        <v>20000000</v>
      </c>
      <c r="AQ15" s="73">
        <f>SUM($G15:M15)</f>
        <v>23333333.333333332</v>
      </c>
      <c r="AR15" s="73">
        <f>SUM($G15:N15)</f>
        <v>26666666.666666664</v>
      </c>
      <c r="AS15" s="73">
        <f>SUM($G15:O15)</f>
        <v>29999999.999999996</v>
      </c>
      <c r="AT15" s="73">
        <f>SUM($G15:P15)</f>
        <v>33333333.333333328</v>
      </c>
      <c r="AU15" s="73">
        <f>SUM($G15:Q15)</f>
        <v>36666666.666666664</v>
      </c>
      <c r="AV15" s="73">
        <f>SUM($G15:R15)</f>
        <v>40000000</v>
      </c>
      <c r="AW15" s="73">
        <f>SUM($G15:S15)</f>
        <v>43333333.333333336</v>
      </c>
      <c r="AX15" s="73">
        <f>SUM($G15:T15)</f>
        <v>46666666.666666672</v>
      </c>
      <c r="AY15" s="73">
        <f>SUM($G15:U15)</f>
        <v>50000000.000000007</v>
      </c>
      <c r="AZ15" s="73">
        <f>SUM($G15:V15)</f>
        <v>53333333.333333343</v>
      </c>
      <c r="BA15" s="73">
        <f>SUM($G15:W15)</f>
        <v>56666666.666666679</v>
      </c>
      <c r="BB15" s="73">
        <f>SUM($G15:X15)</f>
        <v>60000000.000000015</v>
      </c>
      <c r="BC15" s="73">
        <f>SUM($G15:Y15)</f>
        <v>63333333.333333351</v>
      </c>
      <c r="BD15" s="73">
        <f>SUM($G15:Z15)</f>
        <v>66666666.666666687</v>
      </c>
      <c r="BE15" s="73">
        <f>SUM($G15:AA15)</f>
        <v>70000000.000000015</v>
      </c>
      <c r="BF15" s="73">
        <f>SUM($G15:AB15)</f>
        <v>73333333.333333343</v>
      </c>
      <c r="BG15" s="73">
        <f>SUM($G15:AC15)</f>
        <v>76666666.666666672</v>
      </c>
      <c r="BH15" s="73">
        <f>SUM($G15:AD15)</f>
        <v>80000000</v>
      </c>
      <c r="BI15" s="73">
        <f>SUM($G15:AE15)</f>
        <v>83333333.333333328</v>
      </c>
      <c r="BJ15" s="73">
        <f>SUM($G15:AF15)</f>
        <v>86666666.666666657</v>
      </c>
      <c r="BK15" s="73">
        <f>SUM($G15:AG15)</f>
        <v>89999999.999999985</v>
      </c>
      <c r="BL15" s="73">
        <f>SUM($G15:AH15)</f>
        <v>93333333.333333313</v>
      </c>
      <c r="BM15" s="73">
        <f>SUM($G15:AI15)</f>
        <v>96666666.666666642</v>
      </c>
      <c r="BN15" s="73">
        <f>SUM($G15:AJ15)</f>
        <v>99999999.99999997</v>
      </c>
      <c r="BO15" s="76">
        <f>IF(BO$2&lt;=((VALUE(RIGHT($E15,4))-VALUE(LEFT($E15,4)))+1),G15/((1+Vychodiská!$C$149)^BO$2),0)</f>
        <v>3205128.205128205</v>
      </c>
      <c r="BP15" s="73">
        <f>IF(BP$2&lt;=((VALUE(RIGHT($E15,4))-VALUE(LEFT($E15,4)))+1),H15/((1+Vychodiská!$C$149)^BP$2),0)</f>
        <v>3081854.0433925046</v>
      </c>
      <c r="BQ15" s="73">
        <f>IF(BQ$2&lt;=((VALUE(RIGHT($E15,4))-VALUE(LEFT($E15,4)))+1),I15/((1+Vychodiská!$C$149)^BQ$2),0)</f>
        <v>2963321.1955697164</v>
      </c>
      <c r="BR15" s="73">
        <f>IF(BR$2&lt;=((VALUE(RIGHT($E15,4))-VALUE(LEFT($E15,4)))+1),J15/((1+Vychodiská!$C$149)^BR$2),0)</f>
        <v>0</v>
      </c>
      <c r="BS15" s="73">
        <f>IF(BS$2&lt;=((VALUE(RIGHT($E15,4))-VALUE(LEFT($E15,4)))+1),K15/((1+Vychodiská!$C$149)^BS$2),0)</f>
        <v>0</v>
      </c>
      <c r="BT15" s="73">
        <f>IF(BT$2&lt;=((VALUE(RIGHT($E15,4))-VALUE(LEFT($E15,4)))+1),L15/((1+Vychodiská!$C$149)^BT$2),0)</f>
        <v>0</v>
      </c>
      <c r="BU15" s="73">
        <f>IF(BU$2&lt;=((VALUE(RIGHT($E15,4))-VALUE(LEFT($E15,4)))+1),M15/((1+Vychodiská!$C$149)^BU$2),0)</f>
        <v>0</v>
      </c>
      <c r="BV15" s="73">
        <f>IF(BV$2&lt;=((VALUE(RIGHT($E15,4))-VALUE(LEFT($E15,4)))+1),N15/((1+Vychodiská!$C$149)^BV$2),0)</f>
        <v>0</v>
      </c>
      <c r="BW15" s="73">
        <f>IF(BW$2&lt;=((VALUE(RIGHT($E15,4))-VALUE(LEFT($E15,4)))+1),O15/((1+Vychodiská!$C$149)^BW$2),0)</f>
        <v>0</v>
      </c>
      <c r="BX15" s="73">
        <f>IF(BX$2&lt;=((VALUE(RIGHT($E15,4))-VALUE(LEFT($E15,4)))+1),P15/((1+Vychodiská!$C$149)^BX$2),0)</f>
        <v>0</v>
      </c>
      <c r="BY15" s="73">
        <f>IF(BY$2&lt;=((VALUE(RIGHT($E15,4))-VALUE(LEFT($E15,4)))+1),Q15/((1+Vychodiská!$C$149)^BY$2),0)</f>
        <v>0</v>
      </c>
      <c r="BZ15" s="73">
        <f>IF(BZ$2&lt;=((VALUE(RIGHT($E15,4))-VALUE(LEFT($E15,4)))+1),R15/((1+Vychodiská!$C$149)^BZ$2),0)</f>
        <v>0</v>
      </c>
      <c r="CA15" s="73">
        <f>IF(CA$2&lt;=((VALUE(RIGHT($E15,4))-VALUE(LEFT($E15,4)))+1),S15/((1+Vychodiská!$C$149)^CA$2),0)</f>
        <v>0</v>
      </c>
      <c r="CB15" s="73">
        <f>IF(CB$2&lt;=((VALUE(RIGHT($E15,4))-VALUE(LEFT($E15,4)))+1),T15/((1+Vychodiská!$C$149)^CB$2),0)</f>
        <v>0</v>
      </c>
      <c r="CC15" s="73">
        <f>IF(CC$2&lt;=((VALUE(RIGHT($E15,4))-VALUE(LEFT($E15,4)))+1),U15/((1+Vychodiská!$C$149)^CC$2),0)</f>
        <v>0</v>
      </c>
      <c r="CD15" s="73">
        <f>IF(CD$2&lt;=((VALUE(RIGHT($E15,4))-VALUE(LEFT($E15,4)))+1),V15/((1+Vychodiská!$C$149)^CD$2),0)</f>
        <v>0</v>
      </c>
      <c r="CE15" s="73">
        <f>IF(CE$2&lt;=((VALUE(RIGHT($E15,4))-VALUE(LEFT($E15,4)))+1),W15/((1+Vychodiská!$C$149)^CE$2),0)</f>
        <v>0</v>
      </c>
      <c r="CF15" s="73">
        <f>IF(CF$2&lt;=((VALUE(RIGHT($E15,4))-VALUE(LEFT($E15,4)))+1),X15/((1+Vychodiská!$C$149)^CF$2),0)</f>
        <v>0</v>
      </c>
      <c r="CG15" s="73">
        <f>IF(CG$2&lt;=((VALUE(RIGHT($E15,4))-VALUE(LEFT($E15,4)))+1),Y15/((1+Vychodiská!$C$149)^CG$2),0)</f>
        <v>0</v>
      </c>
      <c r="CH15" s="73">
        <f>IF(CH$2&lt;=((VALUE(RIGHT($E15,4))-VALUE(LEFT($E15,4)))+1),Z15/((1+Vychodiská!$C$149)^CH$2),0)</f>
        <v>0</v>
      </c>
      <c r="CI15" s="73">
        <f>IF(CI$2&lt;=((VALUE(RIGHT($E15,4))-VALUE(LEFT($E15,4)))+1),AA15/((1+Vychodiská!$C$149)^CI$2),0)</f>
        <v>0</v>
      </c>
      <c r="CJ15" s="73">
        <f>IF(CJ$2&lt;=((VALUE(RIGHT($E15,4))-VALUE(LEFT($E15,4)))+1),AB15/((1+Vychodiská!$C$149)^CJ$2),0)</f>
        <v>0</v>
      </c>
      <c r="CK15" s="73">
        <f>IF(CK$2&lt;=((VALUE(RIGHT($E15,4))-VALUE(LEFT($E15,4)))+1),AC15/((1+Vychodiská!$C$149)^CK$2),0)</f>
        <v>0</v>
      </c>
      <c r="CL15" s="73">
        <f>IF(CL$2&lt;=((VALUE(RIGHT($E15,4))-VALUE(LEFT($E15,4)))+1),AD15/((1+Vychodiská!$C$149)^CL$2),0)</f>
        <v>0</v>
      </c>
      <c r="CM15" s="73">
        <f>IF(CM$2&lt;=((VALUE(RIGHT($E15,4))-VALUE(LEFT($E15,4)))+1),AE15/((1+Vychodiská!$C$149)^CM$2),0)</f>
        <v>0</v>
      </c>
      <c r="CN15" s="73">
        <f>IF(CN$2&lt;=((VALUE(RIGHT($E15,4))-VALUE(LEFT($E15,4)))+1),AF15/((1+Vychodiská!$C$149)^CN$2),0)</f>
        <v>0</v>
      </c>
      <c r="CO15" s="73">
        <f>IF(CO$2&lt;=((VALUE(RIGHT($E15,4))-VALUE(LEFT($E15,4)))+1),AG15/((1+Vychodiská!$C$149)^CO$2),0)</f>
        <v>0</v>
      </c>
      <c r="CP15" s="73">
        <f>IF(CP$2&lt;=((VALUE(RIGHT($E15,4))-VALUE(LEFT($E15,4)))+1),AH15/((1+Vychodiská!$C$149)^CP$2),0)</f>
        <v>0</v>
      </c>
      <c r="CQ15" s="73">
        <f>IF(CQ$2&lt;=((VALUE(RIGHT($E15,4))-VALUE(LEFT($E15,4)))+1),AI15/((1+Vychodiská!$C$149)^CQ$2),0)</f>
        <v>0</v>
      </c>
      <c r="CR15" s="74">
        <f>IF(CR$2&lt;=((VALUE(RIGHT($E15,4))-VALUE(LEFT($E15,4)))+1),AJ15/((1+Vychodiská!$C$149)^CR$2),0)</f>
        <v>0</v>
      </c>
      <c r="CS15" s="77">
        <f t="shared" si="4"/>
        <v>-9250303.444090426</v>
      </c>
      <c r="CT15" s="73"/>
    </row>
    <row r="16" spans="1:98" s="80" customFormat="1" ht="31.05" customHeight="1" x14ac:dyDescent="0.3">
      <c r="A16" s="70">
        <v>22</v>
      </c>
      <c r="B16" s="71" t="str">
        <f>INDEX(Data!$B$3:$B$24,MATCH(Investície!A16,Data!$A$3:$A$24,0))</f>
        <v>Žilinská teplárenská, a.s.</v>
      </c>
      <c r="C16" s="71" t="str">
        <f>INDEX(Data!$D$3:$D$24,MATCH(Investície!A16,Data!$A$3:$A$24,0))</f>
        <v>Nový zdroj (ZP)</v>
      </c>
      <c r="D16" s="72">
        <f>INDEX(Data!$M$3:$M$24,MATCH(Investície!A16,Data!$A$3:$A$24,0))</f>
        <v>12</v>
      </c>
      <c r="E16" s="72" t="str">
        <f>INDEX(Data!$J$3:$J$24,MATCH(Investície!A16,Data!$A$3:$A$24,0))</f>
        <v>2022-2023</v>
      </c>
      <c r="F16" s="74">
        <f>INDEX(Data!$H$3:$H$24,MATCH(A16,Data!$A$3:$A$24,0))</f>
        <v>19000000</v>
      </c>
      <c r="G16" s="73">
        <f t="shared" si="2"/>
        <v>9500000</v>
      </c>
      <c r="H16" s="73">
        <f t="shared" si="0"/>
        <v>9500000</v>
      </c>
      <c r="I16" s="73">
        <f t="shared" si="0"/>
        <v>9500000</v>
      </c>
      <c r="J16" s="73">
        <f t="shared" si="0"/>
        <v>9500000</v>
      </c>
      <c r="K16" s="73">
        <f t="shared" si="0"/>
        <v>9500000</v>
      </c>
      <c r="L16" s="73">
        <f t="shared" si="0"/>
        <v>9500000</v>
      </c>
      <c r="M16" s="73">
        <f t="shared" si="0"/>
        <v>9500000</v>
      </c>
      <c r="N16" s="73">
        <f t="shared" si="0"/>
        <v>9500000</v>
      </c>
      <c r="O16" s="73">
        <f t="shared" si="0"/>
        <v>9500000</v>
      </c>
      <c r="P16" s="73">
        <f t="shared" si="0"/>
        <v>9500000</v>
      </c>
      <c r="Q16" s="73">
        <f t="shared" si="0"/>
        <v>9500000</v>
      </c>
      <c r="R16" s="73">
        <f t="shared" si="0"/>
        <v>9500000</v>
      </c>
      <c r="S16" s="73">
        <f t="shared" si="0"/>
        <v>9500000</v>
      </c>
      <c r="T16" s="73">
        <f t="shared" si="0"/>
        <v>9500000</v>
      </c>
      <c r="U16" s="73">
        <f t="shared" si="0"/>
        <v>9500000</v>
      </c>
      <c r="V16" s="73">
        <f t="shared" si="0"/>
        <v>9500000</v>
      </c>
      <c r="W16" s="73">
        <f t="shared" si="0"/>
        <v>9500000</v>
      </c>
      <c r="X16" s="73">
        <f t="shared" si="1"/>
        <v>9500000</v>
      </c>
      <c r="Y16" s="73">
        <f t="shared" si="1"/>
        <v>9500000</v>
      </c>
      <c r="Z16" s="73">
        <f t="shared" si="1"/>
        <v>9500000</v>
      </c>
      <c r="AA16" s="73">
        <f t="shared" si="1"/>
        <v>9500000</v>
      </c>
      <c r="AB16" s="73">
        <f t="shared" si="1"/>
        <v>9500000</v>
      </c>
      <c r="AC16" s="73">
        <f t="shared" si="1"/>
        <v>9500000</v>
      </c>
      <c r="AD16" s="73">
        <f t="shared" si="1"/>
        <v>9500000</v>
      </c>
      <c r="AE16" s="73">
        <f t="shared" si="1"/>
        <v>9500000</v>
      </c>
      <c r="AF16" s="73">
        <f t="shared" si="1"/>
        <v>9500000</v>
      </c>
      <c r="AG16" s="73">
        <f t="shared" si="1"/>
        <v>9500000</v>
      </c>
      <c r="AH16" s="73">
        <f t="shared" si="1"/>
        <v>9500000</v>
      </c>
      <c r="AI16" s="73">
        <f t="shared" si="1"/>
        <v>9500000</v>
      </c>
      <c r="AJ16" s="74">
        <f t="shared" si="1"/>
        <v>9500000</v>
      </c>
      <c r="AK16" s="73">
        <f t="shared" si="3"/>
        <v>9500000</v>
      </c>
      <c r="AL16" s="73">
        <f>SUM($G16:H16)</f>
        <v>19000000</v>
      </c>
      <c r="AM16" s="73">
        <f>SUM($G16:I16)</f>
        <v>28500000</v>
      </c>
      <c r="AN16" s="73">
        <f>SUM($G16:J16)</f>
        <v>38000000</v>
      </c>
      <c r="AO16" s="73">
        <f>SUM($G16:K16)</f>
        <v>47500000</v>
      </c>
      <c r="AP16" s="73">
        <f>SUM($G16:L16)</f>
        <v>57000000</v>
      </c>
      <c r="AQ16" s="73">
        <f>SUM($G16:M16)</f>
        <v>66500000</v>
      </c>
      <c r="AR16" s="73">
        <f>SUM($G16:N16)</f>
        <v>76000000</v>
      </c>
      <c r="AS16" s="73">
        <f>SUM($G16:O16)</f>
        <v>85500000</v>
      </c>
      <c r="AT16" s="73">
        <f>SUM($G16:P16)</f>
        <v>95000000</v>
      </c>
      <c r="AU16" s="73">
        <f>SUM($G16:Q16)</f>
        <v>104500000</v>
      </c>
      <c r="AV16" s="73">
        <f>SUM($G16:R16)</f>
        <v>114000000</v>
      </c>
      <c r="AW16" s="73">
        <f>SUM($G16:S16)</f>
        <v>123500000</v>
      </c>
      <c r="AX16" s="73">
        <f>SUM($G16:T16)</f>
        <v>133000000</v>
      </c>
      <c r="AY16" s="73">
        <f>SUM($G16:U16)</f>
        <v>142500000</v>
      </c>
      <c r="AZ16" s="73">
        <f>SUM($G16:V16)</f>
        <v>152000000</v>
      </c>
      <c r="BA16" s="73">
        <f>SUM($G16:W16)</f>
        <v>161500000</v>
      </c>
      <c r="BB16" s="73">
        <f>SUM($G16:X16)</f>
        <v>171000000</v>
      </c>
      <c r="BC16" s="73">
        <f>SUM($G16:Y16)</f>
        <v>180500000</v>
      </c>
      <c r="BD16" s="73">
        <f>SUM($G16:Z16)</f>
        <v>190000000</v>
      </c>
      <c r="BE16" s="73">
        <f>SUM($G16:AA16)</f>
        <v>199500000</v>
      </c>
      <c r="BF16" s="73">
        <f>SUM($G16:AB16)</f>
        <v>209000000</v>
      </c>
      <c r="BG16" s="73">
        <f>SUM($G16:AC16)</f>
        <v>218500000</v>
      </c>
      <c r="BH16" s="73">
        <f>SUM($G16:AD16)</f>
        <v>228000000</v>
      </c>
      <c r="BI16" s="73">
        <f>SUM($G16:AE16)</f>
        <v>237500000</v>
      </c>
      <c r="BJ16" s="73">
        <f>SUM($G16:AF16)</f>
        <v>247000000</v>
      </c>
      <c r="BK16" s="73">
        <f>SUM($G16:AG16)</f>
        <v>256500000</v>
      </c>
      <c r="BL16" s="73">
        <f>SUM($G16:AH16)</f>
        <v>266000000</v>
      </c>
      <c r="BM16" s="73">
        <f>SUM($G16:AI16)</f>
        <v>275500000</v>
      </c>
      <c r="BN16" s="73">
        <f>SUM($G16:AJ16)</f>
        <v>285000000</v>
      </c>
      <c r="BO16" s="76">
        <f>IF(BO$2&lt;=((VALUE(RIGHT($E16,4))-VALUE(LEFT($E16,4)))+1),G16/((1+Vychodiská!$C$149)^BO$2),0)</f>
        <v>9134615.384615384</v>
      </c>
      <c r="BP16" s="73">
        <f>IF(BP$2&lt;=((VALUE(RIGHT($E16,4))-VALUE(LEFT($E16,4)))+1),H16/((1+Vychodiská!$C$149)^BP$2),0)</f>
        <v>8783284.0236686375</v>
      </c>
      <c r="BQ16" s="73">
        <f>IF(BQ$2&lt;=((VALUE(RIGHT($E16,4))-VALUE(LEFT($E16,4)))+1),I16/((1+Vychodiská!$C$149)^BQ$2),0)</f>
        <v>0</v>
      </c>
      <c r="BR16" s="73">
        <f>IF(BR$2&lt;=((VALUE(RIGHT($E16,4))-VALUE(LEFT($E16,4)))+1),J16/((1+Vychodiská!$C$149)^BR$2),0)</f>
        <v>0</v>
      </c>
      <c r="BS16" s="73">
        <f>IF(BS$2&lt;=((VALUE(RIGHT($E16,4))-VALUE(LEFT($E16,4)))+1),K16/((1+Vychodiská!$C$149)^BS$2),0)</f>
        <v>0</v>
      </c>
      <c r="BT16" s="73">
        <f>IF(BT$2&lt;=((VALUE(RIGHT($E16,4))-VALUE(LEFT($E16,4)))+1),L16/((1+Vychodiská!$C$149)^BT$2),0)</f>
        <v>0</v>
      </c>
      <c r="BU16" s="73">
        <f>IF(BU$2&lt;=((VALUE(RIGHT($E16,4))-VALUE(LEFT($E16,4)))+1),M16/((1+Vychodiská!$C$149)^BU$2),0)</f>
        <v>0</v>
      </c>
      <c r="BV16" s="73">
        <f>IF(BV$2&lt;=((VALUE(RIGHT($E16,4))-VALUE(LEFT($E16,4)))+1),N16/((1+Vychodiská!$C$149)^BV$2),0)</f>
        <v>0</v>
      </c>
      <c r="BW16" s="73">
        <f>IF(BW$2&lt;=((VALUE(RIGHT($E16,4))-VALUE(LEFT($E16,4)))+1),O16/((1+Vychodiská!$C$149)^BW$2),0)</f>
        <v>0</v>
      </c>
      <c r="BX16" s="73">
        <f>IF(BX$2&lt;=((VALUE(RIGHT($E16,4))-VALUE(LEFT($E16,4)))+1),P16/((1+Vychodiská!$C$149)^BX$2),0)</f>
        <v>0</v>
      </c>
      <c r="BY16" s="73">
        <f>IF(BY$2&lt;=((VALUE(RIGHT($E16,4))-VALUE(LEFT($E16,4)))+1),Q16/((1+Vychodiská!$C$149)^BY$2),0)</f>
        <v>0</v>
      </c>
      <c r="BZ16" s="73">
        <f>IF(BZ$2&lt;=((VALUE(RIGHT($E16,4))-VALUE(LEFT($E16,4)))+1),R16/((1+Vychodiská!$C$149)^BZ$2),0)</f>
        <v>0</v>
      </c>
      <c r="CA16" s="73">
        <f>IF(CA$2&lt;=((VALUE(RIGHT($E16,4))-VALUE(LEFT($E16,4)))+1),S16/((1+Vychodiská!$C$149)^CA$2),0)</f>
        <v>0</v>
      </c>
      <c r="CB16" s="73">
        <f>IF(CB$2&lt;=((VALUE(RIGHT($E16,4))-VALUE(LEFT($E16,4)))+1),T16/((1+Vychodiská!$C$149)^CB$2),0)</f>
        <v>0</v>
      </c>
      <c r="CC16" s="73">
        <f>IF(CC$2&lt;=((VALUE(RIGHT($E16,4))-VALUE(LEFT($E16,4)))+1),U16/((1+Vychodiská!$C$149)^CC$2),0)</f>
        <v>0</v>
      </c>
      <c r="CD16" s="73">
        <f>IF(CD$2&lt;=((VALUE(RIGHT($E16,4))-VALUE(LEFT($E16,4)))+1),V16/((1+Vychodiská!$C$149)^CD$2),0)</f>
        <v>0</v>
      </c>
      <c r="CE16" s="73">
        <f>IF(CE$2&lt;=((VALUE(RIGHT($E16,4))-VALUE(LEFT($E16,4)))+1),W16/((1+Vychodiská!$C$149)^CE$2),0)</f>
        <v>0</v>
      </c>
      <c r="CF16" s="73">
        <f>IF(CF$2&lt;=((VALUE(RIGHT($E16,4))-VALUE(LEFT($E16,4)))+1),X16/((1+Vychodiská!$C$149)^CF$2),0)</f>
        <v>0</v>
      </c>
      <c r="CG16" s="73">
        <f>IF(CG$2&lt;=((VALUE(RIGHT($E16,4))-VALUE(LEFT($E16,4)))+1),Y16/((1+Vychodiská!$C$149)^CG$2),0)</f>
        <v>0</v>
      </c>
      <c r="CH16" s="73">
        <f>IF(CH$2&lt;=((VALUE(RIGHT($E16,4))-VALUE(LEFT($E16,4)))+1),Z16/((1+Vychodiská!$C$149)^CH$2),0)</f>
        <v>0</v>
      </c>
      <c r="CI16" s="73">
        <f>IF(CI$2&lt;=((VALUE(RIGHT($E16,4))-VALUE(LEFT($E16,4)))+1),AA16/((1+Vychodiská!$C$149)^CI$2),0)</f>
        <v>0</v>
      </c>
      <c r="CJ16" s="73">
        <f>IF(CJ$2&lt;=((VALUE(RIGHT($E16,4))-VALUE(LEFT($E16,4)))+1),AB16/((1+Vychodiská!$C$149)^CJ$2),0)</f>
        <v>0</v>
      </c>
      <c r="CK16" s="73">
        <f>IF(CK$2&lt;=((VALUE(RIGHT($E16,4))-VALUE(LEFT($E16,4)))+1),AC16/((1+Vychodiská!$C$149)^CK$2),0)</f>
        <v>0</v>
      </c>
      <c r="CL16" s="73">
        <f>IF(CL$2&lt;=((VALUE(RIGHT($E16,4))-VALUE(LEFT($E16,4)))+1),AD16/((1+Vychodiská!$C$149)^CL$2),0)</f>
        <v>0</v>
      </c>
      <c r="CM16" s="73">
        <f>IF(CM$2&lt;=((VALUE(RIGHT($E16,4))-VALUE(LEFT($E16,4)))+1),AE16/((1+Vychodiská!$C$149)^CM$2),0)</f>
        <v>0</v>
      </c>
      <c r="CN16" s="73">
        <f>IF(CN$2&lt;=((VALUE(RIGHT($E16,4))-VALUE(LEFT($E16,4)))+1),AF16/((1+Vychodiská!$C$149)^CN$2),0)</f>
        <v>0</v>
      </c>
      <c r="CO16" s="73">
        <f>IF(CO$2&lt;=((VALUE(RIGHT($E16,4))-VALUE(LEFT($E16,4)))+1),AG16/((1+Vychodiská!$C$149)^CO$2),0)</f>
        <v>0</v>
      </c>
      <c r="CP16" s="73">
        <f>IF(CP$2&lt;=((VALUE(RIGHT($E16,4))-VALUE(LEFT($E16,4)))+1),AH16/((1+Vychodiská!$C$149)^CP$2),0)</f>
        <v>0</v>
      </c>
      <c r="CQ16" s="73">
        <f>IF(CQ$2&lt;=((VALUE(RIGHT($E16,4))-VALUE(LEFT($E16,4)))+1),AI16/((1+Vychodiská!$C$149)^CQ$2),0)</f>
        <v>0</v>
      </c>
      <c r="CR16" s="74">
        <f>IF(CR$2&lt;=((VALUE(RIGHT($E16,4))-VALUE(LEFT($E16,4)))+1),AJ16/((1+Vychodiská!$C$149)^CR$2),0)</f>
        <v>0</v>
      </c>
      <c r="CS16" s="77">
        <f t="shared" si="4"/>
        <v>-17917899.408284023</v>
      </c>
      <c r="CT16" s="73"/>
    </row>
    <row r="17" spans="1:98" s="80" customFormat="1" ht="31.05" customHeight="1" x14ac:dyDescent="0.3">
      <c r="A17" s="70">
        <v>23</v>
      </c>
      <c r="B17" s="71" t="str">
        <f>INDEX(Data!$B$3:$B$24,MATCH(Investície!A17,Data!$A$3:$A$24,0))</f>
        <v>Žilinská teplárenská, a.s.</v>
      </c>
      <c r="C17" s="71" t="str">
        <f>INDEX(Data!$D$3:$D$24,MATCH(Investície!A17,Data!$A$3:$A$24,0))</f>
        <v>Multipalivový kotol  - spaľovanie biomasy a TAP</v>
      </c>
      <c r="D17" s="72">
        <f>INDEX(Data!$M$3:$M$24,MATCH(Investície!A17,Data!$A$3:$A$24,0))</f>
        <v>20</v>
      </c>
      <c r="E17" s="72" t="str">
        <f>INDEX(Data!$J$3:$J$24,MATCH(Investície!A17,Data!$A$3:$A$24,0))</f>
        <v>2024-2027</v>
      </c>
      <c r="F17" s="74">
        <f>INDEX(Data!$H$3:$H$24,MATCH(A17,Data!$A$3:$A$24,0))</f>
        <v>41000000</v>
      </c>
      <c r="G17" s="73">
        <f t="shared" si="2"/>
        <v>10250000</v>
      </c>
      <c r="H17" s="73">
        <f t="shared" si="0"/>
        <v>10250000</v>
      </c>
      <c r="I17" s="73">
        <f t="shared" si="0"/>
        <v>10250000</v>
      </c>
      <c r="J17" s="73">
        <f t="shared" si="0"/>
        <v>10250000</v>
      </c>
      <c r="K17" s="73">
        <f t="shared" si="0"/>
        <v>10250000</v>
      </c>
      <c r="L17" s="73">
        <f t="shared" si="0"/>
        <v>10250000</v>
      </c>
      <c r="M17" s="73">
        <f t="shared" si="0"/>
        <v>10250000</v>
      </c>
      <c r="N17" s="73">
        <f t="shared" si="0"/>
        <v>10250000</v>
      </c>
      <c r="O17" s="73">
        <f t="shared" si="0"/>
        <v>10250000</v>
      </c>
      <c r="P17" s="73">
        <f t="shared" si="0"/>
        <v>10250000</v>
      </c>
      <c r="Q17" s="73">
        <f t="shared" si="0"/>
        <v>10250000</v>
      </c>
      <c r="R17" s="73">
        <f t="shared" si="0"/>
        <v>10250000</v>
      </c>
      <c r="S17" s="73">
        <f t="shared" si="0"/>
        <v>10250000</v>
      </c>
      <c r="T17" s="73">
        <f t="shared" si="0"/>
        <v>10250000</v>
      </c>
      <c r="U17" s="73">
        <f t="shared" si="0"/>
        <v>10250000</v>
      </c>
      <c r="V17" s="73">
        <f t="shared" si="0"/>
        <v>10250000</v>
      </c>
      <c r="W17" s="73">
        <f t="shared" si="0"/>
        <v>10250000</v>
      </c>
      <c r="X17" s="73">
        <f t="shared" si="1"/>
        <v>10250000</v>
      </c>
      <c r="Y17" s="73">
        <f t="shared" si="1"/>
        <v>10250000</v>
      </c>
      <c r="Z17" s="73">
        <f t="shared" si="1"/>
        <v>10250000</v>
      </c>
      <c r="AA17" s="73">
        <f t="shared" si="1"/>
        <v>10250000</v>
      </c>
      <c r="AB17" s="73">
        <f t="shared" si="1"/>
        <v>10250000</v>
      </c>
      <c r="AC17" s="73">
        <f t="shared" si="1"/>
        <v>10250000</v>
      </c>
      <c r="AD17" s="73">
        <f t="shared" si="1"/>
        <v>10250000</v>
      </c>
      <c r="AE17" s="73">
        <f t="shared" si="1"/>
        <v>10250000</v>
      </c>
      <c r="AF17" s="73">
        <f t="shared" si="1"/>
        <v>10250000</v>
      </c>
      <c r="AG17" s="73">
        <f t="shared" si="1"/>
        <v>10250000</v>
      </c>
      <c r="AH17" s="73">
        <f t="shared" si="1"/>
        <v>10250000</v>
      </c>
      <c r="AI17" s="73">
        <f t="shared" si="1"/>
        <v>10250000</v>
      </c>
      <c r="AJ17" s="74">
        <f t="shared" si="1"/>
        <v>10250000</v>
      </c>
      <c r="AK17" s="73">
        <f t="shared" si="3"/>
        <v>10250000</v>
      </c>
      <c r="AL17" s="73">
        <f>SUM($G17:H17)</f>
        <v>20500000</v>
      </c>
      <c r="AM17" s="73">
        <f>SUM($G17:I17)</f>
        <v>30750000</v>
      </c>
      <c r="AN17" s="73">
        <f>SUM($G17:J17)</f>
        <v>41000000</v>
      </c>
      <c r="AO17" s="73">
        <f>SUM($G17:K17)</f>
        <v>51250000</v>
      </c>
      <c r="AP17" s="73">
        <f>SUM($G17:L17)</f>
        <v>61500000</v>
      </c>
      <c r="AQ17" s="73">
        <f>SUM($G17:M17)</f>
        <v>71750000</v>
      </c>
      <c r="AR17" s="73">
        <f>SUM($G17:N17)</f>
        <v>82000000</v>
      </c>
      <c r="AS17" s="73">
        <f>SUM($G17:O17)</f>
        <v>92250000</v>
      </c>
      <c r="AT17" s="73">
        <f>SUM($G17:P17)</f>
        <v>102500000</v>
      </c>
      <c r="AU17" s="73">
        <f>SUM($G17:Q17)</f>
        <v>112750000</v>
      </c>
      <c r="AV17" s="73">
        <f>SUM($G17:R17)</f>
        <v>123000000</v>
      </c>
      <c r="AW17" s="73">
        <f>SUM($G17:S17)</f>
        <v>133250000</v>
      </c>
      <c r="AX17" s="73">
        <f>SUM($G17:T17)</f>
        <v>143500000</v>
      </c>
      <c r="AY17" s="73">
        <f>SUM($G17:U17)</f>
        <v>153750000</v>
      </c>
      <c r="AZ17" s="73">
        <f>SUM($G17:V17)</f>
        <v>164000000</v>
      </c>
      <c r="BA17" s="73">
        <f>SUM($G17:W17)</f>
        <v>174250000</v>
      </c>
      <c r="BB17" s="73">
        <f>SUM($G17:X17)</f>
        <v>184500000</v>
      </c>
      <c r="BC17" s="73">
        <f>SUM($G17:Y17)</f>
        <v>194750000</v>
      </c>
      <c r="BD17" s="73">
        <f>SUM($G17:Z17)</f>
        <v>205000000</v>
      </c>
      <c r="BE17" s="73">
        <f>SUM($G17:AA17)</f>
        <v>215250000</v>
      </c>
      <c r="BF17" s="73">
        <f>SUM($G17:AB17)</f>
        <v>225500000</v>
      </c>
      <c r="BG17" s="73">
        <f>SUM($G17:AC17)</f>
        <v>235750000</v>
      </c>
      <c r="BH17" s="73">
        <f>SUM($G17:AD17)</f>
        <v>246000000</v>
      </c>
      <c r="BI17" s="73">
        <f>SUM($G17:AE17)</f>
        <v>256250000</v>
      </c>
      <c r="BJ17" s="73">
        <f>SUM($G17:AF17)</f>
        <v>266500000</v>
      </c>
      <c r="BK17" s="73">
        <f>SUM($G17:AG17)</f>
        <v>276750000</v>
      </c>
      <c r="BL17" s="73">
        <f>SUM($G17:AH17)</f>
        <v>287000000</v>
      </c>
      <c r="BM17" s="73">
        <f>SUM($G17:AI17)</f>
        <v>297250000</v>
      </c>
      <c r="BN17" s="73">
        <f>SUM($G17:AJ17)</f>
        <v>307500000</v>
      </c>
      <c r="BO17" s="76">
        <f>IF(BO$2&lt;=((VALUE(RIGHT($E17,4))-VALUE(LEFT($E17,4)))+1),G17/((1+Vychodiská!$C$149)^BO$2),0)</f>
        <v>9855769.2307692301</v>
      </c>
      <c r="BP17" s="73">
        <f>IF(BP$2&lt;=((VALUE(RIGHT($E17,4))-VALUE(LEFT($E17,4)))+1),H17/((1+Vychodiská!$C$149)^BP$2),0)</f>
        <v>9476701.1834319513</v>
      </c>
      <c r="BQ17" s="73">
        <f>IF(BQ$2&lt;=((VALUE(RIGHT($E17,4))-VALUE(LEFT($E17,4)))+1),I17/((1+Vychodiská!$C$149)^BQ$2),0)</f>
        <v>9112212.6763768774</v>
      </c>
      <c r="BR17" s="73">
        <f>IF(BR$2&lt;=((VALUE(RIGHT($E17,4))-VALUE(LEFT($E17,4)))+1),J17/((1+Vychodiská!$C$149)^BR$2),0)</f>
        <v>8761742.9580546878</v>
      </c>
      <c r="BS17" s="73">
        <f>IF(BS$2&lt;=((VALUE(RIGHT($E17,4))-VALUE(LEFT($E17,4)))+1),K17/((1+Vychodiská!$C$149)^BS$2),0)</f>
        <v>0</v>
      </c>
      <c r="BT17" s="73">
        <f>IF(BT$2&lt;=((VALUE(RIGHT($E17,4))-VALUE(LEFT($E17,4)))+1),L17/((1+Vychodiská!$C$149)^BT$2),0)</f>
        <v>0</v>
      </c>
      <c r="BU17" s="73">
        <f>IF(BU$2&lt;=((VALUE(RIGHT($E17,4))-VALUE(LEFT($E17,4)))+1),M17/((1+Vychodiská!$C$149)^BU$2),0)</f>
        <v>0</v>
      </c>
      <c r="BV17" s="73">
        <f>IF(BV$2&lt;=((VALUE(RIGHT($E17,4))-VALUE(LEFT($E17,4)))+1),N17/((1+Vychodiská!$C$149)^BV$2),0)</f>
        <v>0</v>
      </c>
      <c r="BW17" s="73">
        <f>IF(BW$2&lt;=((VALUE(RIGHT($E17,4))-VALUE(LEFT($E17,4)))+1),O17/((1+Vychodiská!$C$149)^BW$2),0)</f>
        <v>0</v>
      </c>
      <c r="BX17" s="73">
        <f>IF(BX$2&lt;=((VALUE(RIGHT($E17,4))-VALUE(LEFT($E17,4)))+1),P17/((1+Vychodiská!$C$149)^BX$2),0)</f>
        <v>0</v>
      </c>
      <c r="BY17" s="73">
        <f>IF(BY$2&lt;=((VALUE(RIGHT($E17,4))-VALUE(LEFT($E17,4)))+1),Q17/((1+Vychodiská!$C$149)^BY$2),0)</f>
        <v>0</v>
      </c>
      <c r="BZ17" s="73">
        <f>IF(BZ$2&lt;=((VALUE(RIGHT($E17,4))-VALUE(LEFT($E17,4)))+1),R17/((1+Vychodiská!$C$149)^BZ$2),0)</f>
        <v>0</v>
      </c>
      <c r="CA17" s="73">
        <f>IF(CA$2&lt;=((VALUE(RIGHT($E17,4))-VALUE(LEFT($E17,4)))+1),S17/((1+Vychodiská!$C$149)^CA$2),0)</f>
        <v>0</v>
      </c>
      <c r="CB17" s="73">
        <f>IF(CB$2&lt;=((VALUE(RIGHT($E17,4))-VALUE(LEFT($E17,4)))+1),T17/((1+Vychodiská!$C$149)^CB$2),0)</f>
        <v>0</v>
      </c>
      <c r="CC17" s="73">
        <f>IF(CC$2&lt;=((VALUE(RIGHT($E17,4))-VALUE(LEFT($E17,4)))+1),U17/((1+Vychodiská!$C$149)^CC$2),0)</f>
        <v>0</v>
      </c>
      <c r="CD17" s="73">
        <f>IF(CD$2&lt;=((VALUE(RIGHT($E17,4))-VALUE(LEFT($E17,4)))+1),V17/((1+Vychodiská!$C$149)^CD$2),0)</f>
        <v>0</v>
      </c>
      <c r="CE17" s="73">
        <f>IF(CE$2&lt;=((VALUE(RIGHT($E17,4))-VALUE(LEFT($E17,4)))+1),W17/((1+Vychodiská!$C$149)^CE$2),0)</f>
        <v>0</v>
      </c>
      <c r="CF17" s="73">
        <f>IF(CF$2&lt;=((VALUE(RIGHT($E17,4))-VALUE(LEFT($E17,4)))+1),X17/((1+Vychodiská!$C$149)^CF$2),0)</f>
        <v>0</v>
      </c>
      <c r="CG17" s="73">
        <f>IF(CG$2&lt;=((VALUE(RIGHT($E17,4))-VALUE(LEFT($E17,4)))+1),Y17/((1+Vychodiská!$C$149)^CG$2),0)</f>
        <v>0</v>
      </c>
      <c r="CH17" s="73">
        <f>IF(CH$2&lt;=((VALUE(RIGHT($E17,4))-VALUE(LEFT($E17,4)))+1),Z17/((1+Vychodiská!$C$149)^CH$2),0)</f>
        <v>0</v>
      </c>
      <c r="CI17" s="73">
        <f>IF(CI$2&lt;=((VALUE(RIGHT($E17,4))-VALUE(LEFT($E17,4)))+1),AA17/((1+Vychodiská!$C$149)^CI$2),0)</f>
        <v>0</v>
      </c>
      <c r="CJ17" s="73">
        <f>IF(CJ$2&lt;=((VALUE(RIGHT($E17,4))-VALUE(LEFT($E17,4)))+1),AB17/((1+Vychodiská!$C$149)^CJ$2),0)</f>
        <v>0</v>
      </c>
      <c r="CK17" s="73">
        <f>IF(CK$2&lt;=((VALUE(RIGHT($E17,4))-VALUE(LEFT($E17,4)))+1),AC17/((1+Vychodiská!$C$149)^CK$2),0)</f>
        <v>0</v>
      </c>
      <c r="CL17" s="73">
        <f>IF(CL$2&lt;=((VALUE(RIGHT($E17,4))-VALUE(LEFT($E17,4)))+1),AD17/((1+Vychodiská!$C$149)^CL$2),0)</f>
        <v>0</v>
      </c>
      <c r="CM17" s="73">
        <f>IF(CM$2&lt;=((VALUE(RIGHT($E17,4))-VALUE(LEFT($E17,4)))+1),AE17/((1+Vychodiská!$C$149)^CM$2),0)</f>
        <v>0</v>
      </c>
      <c r="CN17" s="73">
        <f>IF(CN$2&lt;=((VALUE(RIGHT($E17,4))-VALUE(LEFT($E17,4)))+1),AF17/((1+Vychodiská!$C$149)^CN$2),0)</f>
        <v>0</v>
      </c>
      <c r="CO17" s="73">
        <f>IF(CO$2&lt;=((VALUE(RIGHT($E17,4))-VALUE(LEFT($E17,4)))+1),AG17/((1+Vychodiská!$C$149)^CO$2),0)</f>
        <v>0</v>
      </c>
      <c r="CP17" s="73">
        <f>IF(CP$2&lt;=((VALUE(RIGHT($E17,4))-VALUE(LEFT($E17,4)))+1),AH17/((1+Vychodiská!$C$149)^CP$2),0)</f>
        <v>0</v>
      </c>
      <c r="CQ17" s="73">
        <f>IF(CQ$2&lt;=((VALUE(RIGHT($E17,4))-VALUE(LEFT($E17,4)))+1),AI17/((1+Vychodiská!$C$149)^CQ$2),0)</f>
        <v>0</v>
      </c>
      <c r="CR17" s="74">
        <f>IF(CR$2&lt;=((VALUE(RIGHT($E17,4))-VALUE(LEFT($E17,4)))+1),AJ17/((1+Vychodiská!$C$149)^CR$2),0)</f>
        <v>0</v>
      </c>
      <c r="CS17" s="77">
        <f t="shared" si="4"/>
        <v>-37206426.048632741</v>
      </c>
      <c r="CT17" s="73"/>
    </row>
    <row r="18" spans="1:98" s="80" customFormat="1" ht="31.05" customHeight="1" x14ac:dyDescent="0.3">
      <c r="A18" s="70">
        <v>24</v>
      </c>
      <c r="B18" s="71" t="str">
        <f>INDEX(Data!$B$3:$B$24,MATCH(Investície!A18,Data!$A$3:$A$24,0))</f>
        <v>Žilinská teplárenská, a.s.</v>
      </c>
      <c r="C18" s="71" t="str">
        <f>INDEX(Data!$D$3:$D$24,MATCH(Investície!A18,Data!$A$3:$A$24,0))</f>
        <v>Vytesnenie pary III. etapa</v>
      </c>
      <c r="D18" s="72">
        <f>INDEX(Data!$M$3:$M$24,MATCH(Investície!A18,Data!$A$3:$A$24,0))</f>
        <v>20</v>
      </c>
      <c r="E18" s="72" t="str">
        <f>INDEX(Data!$J$3:$J$24,MATCH(Investície!A18,Data!$A$3:$A$24,0))</f>
        <v>2022-2025</v>
      </c>
      <c r="F18" s="74">
        <f>INDEX(Data!$H$3:$H$24,MATCH(A18,Data!$A$3:$A$24,0))</f>
        <v>18500000</v>
      </c>
      <c r="G18" s="73">
        <f t="shared" si="2"/>
        <v>4625000</v>
      </c>
      <c r="H18" s="73">
        <f t="shared" si="0"/>
        <v>4625000</v>
      </c>
      <c r="I18" s="73">
        <f t="shared" si="0"/>
        <v>4625000</v>
      </c>
      <c r="J18" s="73">
        <f t="shared" si="0"/>
        <v>4625000</v>
      </c>
      <c r="K18" s="73">
        <f t="shared" si="0"/>
        <v>4625000</v>
      </c>
      <c r="L18" s="73">
        <f t="shared" si="0"/>
        <v>4625000</v>
      </c>
      <c r="M18" s="73">
        <f t="shared" si="0"/>
        <v>4625000</v>
      </c>
      <c r="N18" s="73">
        <f t="shared" si="0"/>
        <v>4625000</v>
      </c>
      <c r="O18" s="73">
        <f t="shared" si="0"/>
        <v>4625000</v>
      </c>
      <c r="P18" s="73">
        <f t="shared" si="0"/>
        <v>4625000</v>
      </c>
      <c r="Q18" s="73">
        <f t="shared" si="0"/>
        <v>4625000</v>
      </c>
      <c r="R18" s="73">
        <f t="shared" si="0"/>
        <v>4625000</v>
      </c>
      <c r="S18" s="73">
        <f t="shared" si="0"/>
        <v>4625000</v>
      </c>
      <c r="T18" s="73">
        <f t="shared" si="0"/>
        <v>4625000</v>
      </c>
      <c r="U18" s="73">
        <f t="shared" si="0"/>
        <v>4625000</v>
      </c>
      <c r="V18" s="73">
        <f t="shared" si="0"/>
        <v>4625000</v>
      </c>
      <c r="W18" s="73">
        <f t="shared" ref="W18:AJ24" si="5">IF(LEN($E18)=4,$F18,($F18/(RIGHT($E18,4)-LEFT($E18,4)+1)))</f>
        <v>4625000</v>
      </c>
      <c r="X18" s="73">
        <f t="shared" si="1"/>
        <v>4625000</v>
      </c>
      <c r="Y18" s="73">
        <f t="shared" si="1"/>
        <v>4625000</v>
      </c>
      <c r="Z18" s="73">
        <f t="shared" si="1"/>
        <v>4625000</v>
      </c>
      <c r="AA18" s="73">
        <f t="shared" si="1"/>
        <v>4625000</v>
      </c>
      <c r="AB18" s="73">
        <f t="shared" si="1"/>
        <v>4625000</v>
      </c>
      <c r="AC18" s="73">
        <f t="shared" si="1"/>
        <v>4625000</v>
      </c>
      <c r="AD18" s="73">
        <f t="shared" si="1"/>
        <v>4625000</v>
      </c>
      <c r="AE18" s="73">
        <f t="shared" si="1"/>
        <v>4625000</v>
      </c>
      <c r="AF18" s="73">
        <f t="shared" si="1"/>
        <v>4625000</v>
      </c>
      <c r="AG18" s="73">
        <f t="shared" si="1"/>
        <v>4625000</v>
      </c>
      <c r="AH18" s="73">
        <f t="shared" si="1"/>
        <v>4625000</v>
      </c>
      <c r="AI18" s="73">
        <f t="shared" si="1"/>
        <v>4625000</v>
      </c>
      <c r="AJ18" s="74">
        <f t="shared" si="1"/>
        <v>4625000</v>
      </c>
      <c r="AK18" s="73">
        <f t="shared" si="3"/>
        <v>4625000</v>
      </c>
      <c r="AL18" s="73">
        <f>SUM($G18:H18)</f>
        <v>9250000</v>
      </c>
      <c r="AM18" s="73">
        <f>SUM($G18:I18)</f>
        <v>13875000</v>
      </c>
      <c r="AN18" s="73">
        <f>SUM($G18:J18)</f>
        <v>18500000</v>
      </c>
      <c r="AO18" s="73">
        <f>SUM($G18:K18)</f>
        <v>23125000</v>
      </c>
      <c r="AP18" s="73">
        <f>SUM($G18:L18)</f>
        <v>27750000</v>
      </c>
      <c r="AQ18" s="73">
        <f>SUM($G18:M18)</f>
        <v>32375000</v>
      </c>
      <c r="AR18" s="73">
        <f>SUM($G18:N18)</f>
        <v>37000000</v>
      </c>
      <c r="AS18" s="73">
        <f>SUM($G18:O18)</f>
        <v>41625000</v>
      </c>
      <c r="AT18" s="73">
        <f>SUM($G18:P18)</f>
        <v>46250000</v>
      </c>
      <c r="AU18" s="73">
        <f>SUM($G18:Q18)</f>
        <v>50875000</v>
      </c>
      <c r="AV18" s="73">
        <f>SUM($G18:R18)</f>
        <v>55500000</v>
      </c>
      <c r="AW18" s="73">
        <f>SUM($G18:S18)</f>
        <v>60125000</v>
      </c>
      <c r="AX18" s="73">
        <f>SUM($G18:T18)</f>
        <v>64750000</v>
      </c>
      <c r="AY18" s="73">
        <f>SUM($G18:U18)</f>
        <v>69375000</v>
      </c>
      <c r="AZ18" s="73">
        <f>SUM($G18:V18)</f>
        <v>74000000</v>
      </c>
      <c r="BA18" s="73">
        <f>SUM($G18:W18)</f>
        <v>78625000</v>
      </c>
      <c r="BB18" s="73">
        <f>SUM($G18:X18)</f>
        <v>83250000</v>
      </c>
      <c r="BC18" s="73">
        <f>SUM($G18:Y18)</f>
        <v>87875000</v>
      </c>
      <c r="BD18" s="73">
        <f>SUM($G18:Z18)</f>
        <v>92500000</v>
      </c>
      <c r="BE18" s="73">
        <f>SUM($G18:AA18)</f>
        <v>97125000</v>
      </c>
      <c r="BF18" s="73">
        <f>SUM($G18:AB18)</f>
        <v>101750000</v>
      </c>
      <c r="BG18" s="73">
        <f>SUM($G18:AC18)</f>
        <v>106375000</v>
      </c>
      <c r="BH18" s="73">
        <f>SUM($G18:AD18)</f>
        <v>111000000</v>
      </c>
      <c r="BI18" s="73">
        <f>SUM($G18:AE18)</f>
        <v>115625000</v>
      </c>
      <c r="BJ18" s="73">
        <f>SUM($G18:AF18)</f>
        <v>120250000</v>
      </c>
      <c r="BK18" s="73">
        <f>SUM($G18:AG18)</f>
        <v>124875000</v>
      </c>
      <c r="BL18" s="73">
        <f>SUM($G18:AH18)</f>
        <v>129500000</v>
      </c>
      <c r="BM18" s="73">
        <f>SUM($G18:AI18)</f>
        <v>134125000</v>
      </c>
      <c r="BN18" s="73">
        <f>SUM($G18:AJ18)</f>
        <v>138750000</v>
      </c>
      <c r="BO18" s="76">
        <f>IF(BO$2&lt;=((VALUE(RIGHT($E18,4))-VALUE(LEFT($E18,4)))+1),G18/((1+Vychodiská!$C$149)^BO$2),0)</f>
        <v>4447115.384615384</v>
      </c>
      <c r="BP18" s="73">
        <f>IF(BP$2&lt;=((VALUE(RIGHT($E18,4))-VALUE(LEFT($E18,4)))+1),H18/((1+Vychodiská!$C$149)^BP$2),0)</f>
        <v>4276072.4852071004</v>
      </c>
      <c r="BQ18" s="73">
        <f>IF(BQ$2&lt;=((VALUE(RIGHT($E18,4))-VALUE(LEFT($E18,4)))+1),I18/((1+Vychodiská!$C$149)^BQ$2),0)</f>
        <v>4111608.1588529809</v>
      </c>
      <c r="BR18" s="73">
        <f>IF(BR$2&lt;=((VALUE(RIGHT($E18,4))-VALUE(LEFT($E18,4)))+1),J18/((1+Vychodiská!$C$149)^BR$2),0)</f>
        <v>3953469.3835124811</v>
      </c>
      <c r="BS18" s="73">
        <f>IF(BS$2&lt;=((VALUE(RIGHT($E18,4))-VALUE(LEFT($E18,4)))+1),K18/((1+Vychodiská!$C$149)^BS$2),0)</f>
        <v>0</v>
      </c>
      <c r="BT18" s="73">
        <f>IF(BT$2&lt;=((VALUE(RIGHT($E18,4))-VALUE(LEFT($E18,4)))+1),L18/((1+Vychodiská!$C$149)^BT$2),0)</f>
        <v>0</v>
      </c>
      <c r="BU18" s="73">
        <f>IF(BU$2&lt;=((VALUE(RIGHT($E18,4))-VALUE(LEFT($E18,4)))+1),M18/((1+Vychodiská!$C$149)^BU$2),0)</f>
        <v>0</v>
      </c>
      <c r="BV18" s="73">
        <f>IF(BV$2&lt;=((VALUE(RIGHT($E18,4))-VALUE(LEFT($E18,4)))+1),N18/((1+Vychodiská!$C$149)^BV$2),0)</f>
        <v>0</v>
      </c>
      <c r="BW18" s="73">
        <f>IF(BW$2&lt;=((VALUE(RIGHT($E18,4))-VALUE(LEFT($E18,4)))+1),O18/((1+Vychodiská!$C$149)^BW$2),0)</f>
        <v>0</v>
      </c>
      <c r="BX18" s="73">
        <f>IF(BX$2&lt;=((VALUE(RIGHT($E18,4))-VALUE(LEFT($E18,4)))+1),P18/((1+Vychodiská!$C$149)^BX$2),0)</f>
        <v>0</v>
      </c>
      <c r="BY18" s="73">
        <f>IF(BY$2&lt;=((VALUE(RIGHT($E18,4))-VALUE(LEFT($E18,4)))+1),Q18/((1+Vychodiská!$C$149)^BY$2),0)</f>
        <v>0</v>
      </c>
      <c r="BZ18" s="73">
        <f>IF(BZ$2&lt;=((VALUE(RIGHT($E18,4))-VALUE(LEFT($E18,4)))+1),R18/((1+Vychodiská!$C$149)^BZ$2),0)</f>
        <v>0</v>
      </c>
      <c r="CA18" s="73">
        <f>IF(CA$2&lt;=((VALUE(RIGHT($E18,4))-VALUE(LEFT($E18,4)))+1),S18/((1+Vychodiská!$C$149)^CA$2),0)</f>
        <v>0</v>
      </c>
      <c r="CB18" s="73">
        <f>IF(CB$2&lt;=((VALUE(RIGHT($E18,4))-VALUE(LEFT($E18,4)))+1),T18/((1+Vychodiská!$C$149)^CB$2),0)</f>
        <v>0</v>
      </c>
      <c r="CC18" s="73">
        <f>IF(CC$2&lt;=((VALUE(RIGHT($E18,4))-VALUE(LEFT($E18,4)))+1),U18/((1+Vychodiská!$C$149)^CC$2),0)</f>
        <v>0</v>
      </c>
      <c r="CD18" s="73">
        <f>IF(CD$2&lt;=((VALUE(RIGHT($E18,4))-VALUE(LEFT($E18,4)))+1),V18/((1+Vychodiská!$C$149)^CD$2),0)</f>
        <v>0</v>
      </c>
      <c r="CE18" s="73">
        <f>IF(CE$2&lt;=((VALUE(RIGHT($E18,4))-VALUE(LEFT($E18,4)))+1),W18/((1+Vychodiská!$C$149)^CE$2),0)</f>
        <v>0</v>
      </c>
      <c r="CF18" s="73">
        <f>IF(CF$2&lt;=((VALUE(RIGHT($E18,4))-VALUE(LEFT($E18,4)))+1),X18/((1+Vychodiská!$C$149)^CF$2),0)</f>
        <v>0</v>
      </c>
      <c r="CG18" s="73">
        <f>IF(CG$2&lt;=((VALUE(RIGHT($E18,4))-VALUE(LEFT($E18,4)))+1),Y18/((1+Vychodiská!$C$149)^CG$2),0)</f>
        <v>0</v>
      </c>
      <c r="CH18" s="73">
        <f>IF(CH$2&lt;=((VALUE(RIGHT($E18,4))-VALUE(LEFT($E18,4)))+1),Z18/((1+Vychodiská!$C$149)^CH$2),0)</f>
        <v>0</v>
      </c>
      <c r="CI18" s="73">
        <f>IF(CI$2&lt;=((VALUE(RIGHT($E18,4))-VALUE(LEFT($E18,4)))+1),AA18/((1+Vychodiská!$C$149)^CI$2),0)</f>
        <v>0</v>
      </c>
      <c r="CJ18" s="73">
        <f>IF(CJ$2&lt;=((VALUE(RIGHT($E18,4))-VALUE(LEFT($E18,4)))+1),AB18/((1+Vychodiská!$C$149)^CJ$2),0)</f>
        <v>0</v>
      </c>
      <c r="CK18" s="73">
        <f>IF(CK$2&lt;=((VALUE(RIGHT($E18,4))-VALUE(LEFT($E18,4)))+1),AC18/((1+Vychodiská!$C$149)^CK$2),0)</f>
        <v>0</v>
      </c>
      <c r="CL18" s="73">
        <f>IF(CL$2&lt;=((VALUE(RIGHT($E18,4))-VALUE(LEFT($E18,4)))+1),AD18/((1+Vychodiská!$C$149)^CL$2),0)</f>
        <v>0</v>
      </c>
      <c r="CM18" s="73">
        <f>IF(CM$2&lt;=((VALUE(RIGHT($E18,4))-VALUE(LEFT($E18,4)))+1),AE18/((1+Vychodiská!$C$149)^CM$2),0)</f>
        <v>0</v>
      </c>
      <c r="CN18" s="73">
        <f>IF(CN$2&lt;=((VALUE(RIGHT($E18,4))-VALUE(LEFT($E18,4)))+1),AF18/((1+Vychodiská!$C$149)^CN$2),0)</f>
        <v>0</v>
      </c>
      <c r="CO18" s="73">
        <f>IF(CO$2&lt;=((VALUE(RIGHT($E18,4))-VALUE(LEFT($E18,4)))+1),AG18/((1+Vychodiská!$C$149)^CO$2),0)</f>
        <v>0</v>
      </c>
      <c r="CP18" s="73">
        <f>IF(CP$2&lt;=((VALUE(RIGHT($E18,4))-VALUE(LEFT($E18,4)))+1),AH18/((1+Vychodiská!$C$149)^CP$2),0)</f>
        <v>0</v>
      </c>
      <c r="CQ18" s="73">
        <f>IF(CQ$2&lt;=((VALUE(RIGHT($E18,4))-VALUE(LEFT($E18,4)))+1),AI18/((1+Vychodiská!$C$149)^CQ$2),0)</f>
        <v>0</v>
      </c>
      <c r="CR18" s="74">
        <f>IF(CR$2&lt;=((VALUE(RIGHT($E18,4))-VALUE(LEFT($E18,4)))+1),AJ18/((1+Vychodiská!$C$149)^CR$2),0)</f>
        <v>0</v>
      </c>
      <c r="CS18" s="77">
        <f t="shared" si="4"/>
        <v>-16788265.412187945</v>
      </c>
      <c r="CT18" s="73"/>
    </row>
    <row r="19" spans="1:98" s="80" customFormat="1" ht="31.05" customHeight="1" x14ac:dyDescent="0.3">
      <c r="A19" s="70">
        <v>27</v>
      </c>
      <c r="B19" s="71" t="str">
        <f>INDEX(Data!$B$3:$B$24,MATCH(Investície!A19,Data!$A$3:$A$24,0))</f>
        <v>Martinská teplárenská, a.s.</v>
      </c>
      <c r="C19" s="71" t="str">
        <f>INDEX(Data!$D$3:$D$24,MATCH(Investície!A19,Data!$A$3:$A$24,0))</f>
        <v>Rekonštrukcia horúcovodov v meste Martin</v>
      </c>
      <c r="D19" s="72">
        <f>INDEX(Data!$M$3:$M$24,MATCH(Investície!A19,Data!$A$3:$A$24,0))</f>
        <v>30</v>
      </c>
      <c r="E19" s="72" t="str">
        <f>INDEX(Data!$J$3:$J$24,MATCH(Investície!A19,Data!$A$3:$A$24,0))</f>
        <v>2023-2025</v>
      </c>
      <c r="F19" s="74">
        <f>INDEX(Data!$H$3:$H$24,MATCH(A19,Data!$A$3:$A$24,0))</f>
        <v>9400000</v>
      </c>
      <c r="G19" s="73">
        <f t="shared" si="2"/>
        <v>3133333.3333333335</v>
      </c>
      <c r="H19" s="73">
        <f t="shared" si="2"/>
        <v>3133333.3333333335</v>
      </c>
      <c r="I19" s="73">
        <f t="shared" si="2"/>
        <v>3133333.3333333335</v>
      </c>
      <c r="J19" s="73">
        <f t="shared" si="2"/>
        <v>3133333.3333333335</v>
      </c>
      <c r="K19" s="73">
        <f t="shared" si="2"/>
        <v>3133333.3333333335</v>
      </c>
      <c r="L19" s="73">
        <f t="shared" si="2"/>
        <v>3133333.3333333335</v>
      </c>
      <c r="M19" s="73">
        <f t="shared" si="2"/>
        <v>3133333.3333333335</v>
      </c>
      <c r="N19" s="73">
        <f t="shared" si="2"/>
        <v>3133333.3333333335</v>
      </c>
      <c r="O19" s="73">
        <f t="shared" si="2"/>
        <v>3133333.3333333335</v>
      </c>
      <c r="P19" s="73">
        <f t="shared" si="2"/>
        <v>3133333.3333333335</v>
      </c>
      <c r="Q19" s="73">
        <f t="shared" si="2"/>
        <v>3133333.3333333335</v>
      </c>
      <c r="R19" s="73">
        <f t="shared" si="2"/>
        <v>3133333.3333333335</v>
      </c>
      <c r="S19" s="73">
        <f t="shared" si="2"/>
        <v>3133333.3333333335</v>
      </c>
      <c r="T19" s="73">
        <f t="shared" si="2"/>
        <v>3133333.3333333335</v>
      </c>
      <c r="U19" s="73">
        <f t="shared" si="2"/>
        <v>3133333.3333333335</v>
      </c>
      <c r="V19" s="73">
        <f t="shared" si="2"/>
        <v>3133333.3333333335</v>
      </c>
      <c r="W19" s="73">
        <f t="shared" si="5"/>
        <v>3133333.3333333335</v>
      </c>
      <c r="X19" s="73">
        <f t="shared" si="5"/>
        <v>3133333.3333333335</v>
      </c>
      <c r="Y19" s="73">
        <f t="shared" si="5"/>
        <v>3133333.3333333335</v>
      </c>
      <c r="Z19" s="73">
        <f t="shared" si="5"/>
        <v>3133333.3333333335</v>
      </c>
      <c r="AA19" s="73">
        <f t="shared" si="5"/>
        <v>3133333.3333333335</v>
      </c>
      <c r="AB19" s="73">
        <f t="shared" si="5"/>
        <v>3133333.3333333335</v>
      </c>
      <c r="AC19" s="73">
        <f t="shared" si="5"/>
        <v>3133333.3333333335</v>
      </c>
      <c r="AD19" s="73">
        <f t="shared" si="5"/>
        <v>3133333.3333333335</v>
      </c>
      <c r="AE19" s="73">
        <f t="shared" si="5"/>
        <v>3133333.3333333335</v>
      </c>
      <c r="AF19" s="73">
        <f t="shared" si="5"/>
        <v>3133333.3333333335</v>
      </c>
      <c r="AG19" s="73">
        <f t="shared" si="5"/>
        <v>3133333.3333333335</v>
      </c>
      <c r="AH19" s="73">
        <f t="shared" si="5"/>
        <v>3133333.3333333335</v>
      </c>
      <c r="AI19" s="73">
        <f t="shared" si="5"/>
        <v>3133333.3333333335</v>
      </c>
      <c r="AJ19" s="74">
        <f t="shared" si="5"/>
        <v>3133333.3333333335</v>
      </c>
      <c r="AK19" s="73">
        <f t="shared" si="3"/>
        <v>3133333.3333333335</v>
      </c>
      <c r="AL19" s="73">
        <f>SUM($G19:H19)</f>
        <v>6266666.666666667</v>
      </c>
      <c r="AM19" s="73">
        <f>SUM($G19:I19)</f>
        <v>9400000</v>
      </c>
      <c r="AN19" s="73">
        <f>SUM($G19:J19)</f>
        <v>12533333.333333334</v>
      </c>
      <c r="AO19" s="73">
        <f>SUM($G19:K19)</f>
        <v>15666666.666666668</v>
      </c>
      <c r="AP19" s="73">
        <f>SUM($G19:L19)</f>
        <v>18800000</v>
      </c>
      <c r="AQ19" s="73">
        <f>SUM($G19:M19)</f>
        <v>21933333.333333332</v>
      </c>
      <c r="AR19" s="73">
        <f>SUM($G19:N19)</f>
        <v>25066666.666666664</v>
      </c>
      <c r="AS19" s="73">
        <f>SUM($G19:O19)</f>
        <v>28199999.999999996</v>
      </c>
      <c r="AT19" s="73">
        <f>SUM($G19:P19)</f>
        <v>31333333.333333328</v>
      </c>
      <c r="AU19" s="73">
        <f>SUM($G19:Q19)</f>
        <v>34466666.666666664</v>
      </c>
      <c r="AV19" s="73">
        <f>SUM($G19:R19)</f>
        <v>37600000</v>
      </c>
      <c r="AW19" s="73">
        <f>SUM($G19:S19)</f>
        <v>40733333.333333336</v>
      </c>
      <c r="AX19" s="73">
        <f>SUM($G19:T19)</f>
        <v>43866666.666666672</v>
      </c>
      <c r="AY19" s="73">
        <f>SUM($G19:U19)</f>
        <v>47000000.000000007</v>
      </c>
      <c r="AZ19" s="73">
        <f>SUM($G19:V19)</f>
        <v>50133333.333333343</v>
      </c>
      <c r="BA19" s="73">
        <f>SUM($G19:W19)</f>
        <v>53266666.666666679</v>
      </c>
      <c r="BB19" s="73">
        <f>SUM($G19:X19)</f>
        <v>56400000.000000015</v>
      </c>
      <c r="BC19" s="73">
        <f>SUM($G19:Y19)</f>
        <v>59533333.333333351</v>
      </c>
      <c r="BD19" s="73">
        <f>SUM($G19:Z19)</f>
        <v>62666666.666666687</v>
      </c>
      <c r="BE19" s="73">
        <f>SUM($G19:AA19)</f>
        <v>65800000.000000022</v>
      </c>
      <c r="BF19" s="73">
        <f>SUM($G19:AB19)</f>
        <v>68933333.333333358</v>
      </c>
      <c r="BG19" s="73">
        <f>SUM($G19:AC19)</f>
        <v>72066666.666666687</v>
      </c>
      <c r="BH19" s="73">
        <f>SUM($G19:AD19)</f>
        <v>75200000.000000015</v>
      </c>
      <c r="BI19" s="73">
        <f>SUM($G19:AE19)</f>
        <v>78333333.333333343</v>
      </c>
      <c r="BJ19" s="73">
        <f>SUM($G19:AF19)</f>
        <v>81466666.666666672</v>
      </c>
      <c r="BK19" s="73">
        <f>SUM($G19:AG19)</f>
        <v>84600000</v>
      </c>
      <c r="BL19" s="73">
        <f>SUM($G19:AH19)</f>
        <v>87733333.333333328</v>
      </c>
      <c r="BM19" s="73">
        <f>SUM($G19:AI19)</f>
        <v>90866666.666666657</v>
      </c>
      <c r="BN19" s="73">
        <f>SUM($G19:AJ19)</f>
        <v>93999999.999999985</v>
      </c>
      <c r="BO19" s="76">
        <f>IF(BO$2&lt;=((VALUE(RIGHT($E19,4))-VALUE(LEFT($E19,4)))+1),G19/((1+Vychodiská!$C$149)^BO$2),0)</f>
        <v>3012820.512820513</v>
      </c>
      <c r="BP19" s="73">
        <f>IF(BP$2&lt;=((VALUE(RIGHT($E19,4))-VALUE(LEFT($E19,4)))+1),H19/((1+Vychodiská!$C$149)^BP$2),0)</f>
        <v>2896942.8007889544</v>
      </c>
      <c r="BQ19" s="73">
        <f>IF(BQ$2&lt;=((VALUE(RIGHT($E19,4))-VALUE(LEFT($E19,4)))+1),I19/((1+Vychodiská!$C$149)^BQ$2),0)</f>
        <v>2785521.9238355332</v>
      </c>
      <c r="BR19" s="73">
        <f>IF(BR$2&lt;=((VALUE(RIGHT($E19,4))-VALUE(LEFT($E19,4)))+1),J19/((1+Vychodiská!$C$149)^BR$2),0)</f>
        <v>0</v>
      </c>
      <c r="BS19" s="73">
        <f>IF(BS$2&lt;=((VALUE(RIGHT($E19,4))-VALUE(LEFT($E19,4)))+1),K19/((1+Vychodiská!$C$149)^BS$2),0)</f>
        <v>0</v>
      </c>
      <c r="BT19" s="73">
        <f>IF(BT$2&lt;=((VALUE(RIGHT($E19,4))-VALUE(LEFT($E19,4)))+1),L19/((1+Vychodiská!$C$149)^BT$2),0)</f>
        <v>0</v>
      </c>
      <c r="BU19" s="73">
        <f>IF(BU$2&lt;=((VALUE(RIGHT($E19,4))-VALUE(LEFT($E19,4)))+1),M19/((1+Vychodiská!$C$149)^BU$2),0)</f>
        <v>0</v>
      </c>
      <c r="BV19" s="73">
        <f>IF(BV$2&lt;=((VALUE(RIGHT($E19,4))-VALUE(LEFT($E19,4)))+1),N19/((1+Vychodiská!$C$149)^BV$2),0)</f>
        <v>0</v>
      </c>
      <c r="BW19" s="73">
        <f>IF(BW$2&lt;=((VALUE(RIGHT($E19,4))-VALUE(LEFT($E19,4)))+1),O19/((1+Vychodiská!$C$149)^BW$2),0)</f>
        <v>0</v>
      </c>
      <c r="BX19" s="73">
        <f>IF(BX$2&lt;=((VALUE(RIGHT($E19,4))-VALUE(LEFT($E19,4)))+1),P19/((1+Vychodiská!$C$149)^BX$2),0)</f>
        <v>0</v>
      </c>
      <c r="BY19" s="73">
        <f>IF(BY$2&lt;=((VALUE(RIGHT($E19,4))-VALUE(LEFT($E19,4)))+1),Q19/((1+Vychodiská!$C$149)^BY$2),0)</f>
        <v>0</v>
      </c>
      <c r="BZ19" s="73">
        <f>IF(BZ$2&lt;=((VALUE(RIGHT($E19,4))-VALUE(LEFT($E19,4)))+1),R19/((1+Vychodiská!$C$149)^BZ$2),0)</f>
        <v>0</v>
      </c>
      <c r="CA19" s="73">
        <f>IF(CA$2&lt;=((VALUE(RIGHT($E19,4))-VALUE(LEFT($E19,4)))+1),S19/((1+Vychodiská!$C$149)^CA$2),0)</f>
        <v>0</v>
      </c>
      <c r="CB19" s="73">
        <f>IF(CB$2&lt;=((VALUE(RIGHT($E19,4))-VALUE(LEFT($E19,4)))+1),T19/((1+Vychodiská!$C$149)^CB$2),0)</f>
        <v>0</v>
      </c>
      <c r="CC19" s="73">
        <f>IF(CC$2&lt;=((VALUE(RIGHT($E19,4))-VALUE(LEFT($E19,4)))+1),U19/((1+Vychodiská!$C$149)^CC$2),0)</f>
        <v>0</v>
      </c>
      <c r="CD19" s="73">
        <f>IF(CD$2&lt;=((VALUE(RIGHT($E19,4))-VALUE(LEFT($E19,4)))+1),V19/((1+Vychodiská!$C$149)^CD$2),0)</f>
        <v>0</v>
      </c>
      <c r="CE19" s="73">
        <f>IF(CE$2&lt;=((VALUE(RIGHT($E19,4))-VALUE(LEFT($E19,4)))+1),W19/((1+Vychodiská!$C$149)^CE$2),0)</f>
        <v>0</v>
      </c>
      <c r="CF19" s="73">
        <f>IF(CF$2&lt;=((VALUE(RIGHT($E19,4))-VALUE(LEFT($E19,4)))+1),X19/((1+Vychodiská!$C$149)^CF$2),0)</f>
        <v>0</v>
      </c>
      <c r="CG19" s="73">
        <f>IF(CG$2&lt;=((VALUE(RIGHT($E19,4))-VALUE(LEFT($E19,4)))+1),Y19/((1+Vychodiská!$C$149)^CG$2),0)</f>
        <v>0</v>
      </c>
      <c r="CH19" s="73">
        <f>IF(CH$2&lt;=((VALUE(RIGHT($E19,4))-VALUE(LEFT($E19,4)))+1),Z19/((1+Vychodiská!$C$149)^CH$2),0)</f>
        <v>0</v>
      </c>
      <c r="CI19" s="73">
        <f>IF(CI$2&lt;=((VALUE(RIGHT($E19,4))-VALUE(LEFT($E19,4)))+1),AA19/((1+Vychodiská!$C$149)^CI$2),0)</f>
        <v>0</v>
      </c>
      <c r="CJ19" s="73">
        <f>IF(CJ$2&lt;=((VALUE(RIGHT($E19,4))-VALUE(LEFT($E19,4)))+1),AB19/((1+Vychodiská!$C$149)^CJ$2),0)</f>
        <v>0</v>
      </c>
      <c r="CK19" s="73">
        <f>IF(CK$2&lt;=((VALUE(RIGHT($E19,4))-VALUE(LEFT($E19,4)))+1),AC19/((1+Vychodiská!$C$149)^CK$2),0)</f>
        <v>0</v>
      </c>
      <c r="CL19" s="73">
        <f>IF(CL$2&lt;=((VALUE(RIGHT($E19,4))-VALUE(LEFT($E19,4)))+1),AD19/((1+Vychodiská!$C$149)^CL$2),0)</f>
        <v>0</v>
      </c>
      <c r="CM19" s="73">
        <f>IF(CM$2&lt;=((VALUE(RIGHT($E19,4))-VALUE(LEFT($E19,4)))+1),AE19/((1+Vychodiská!$C$149)^CM$2),0)</f>
        <v>0</v>
      </c>
      <c r="CN19" s="73">
        <f>IF(CN$2&lt;=((VALUE(RIGHT($E19,4))-VALUE(LEFT($E19,4)))+1),AF19/((1+Vychodiská!$C$149)^CN$2),0)</f>
        <v>0</v>
      </c>
      <c r="CO19" s="73">
        <f>IF(CO$2&lt;=((VALUE(RIGHT($E19,4))-VALUE(LEFT($E19,4)))+1),AG19/((1+Vychodiská!$C$149)^CO$2),0)</f>
        <v>0</v>
      </c>
      <c r="CP19" s="73">
        <f>IF(CP$2&lt;=((VALUE(RIGHT($E19,4))-VALUE(LEFT($E19,4)))+1),AH19/((1+Vychodiská!$C$149)^CP$2),0)</f>
        <v>0</v>
      </c>
      <c r="CQ19" s="73">
        <f>IF(CQ$2&lt;=((VALUE(RIGHT($E19,4))-VALUE(LEFT($E19,4)))+1),AI19/((1+Vychodiská!$C$149)^CQ$2),0)</f>
        <v>0</v>
      </c>
      <c r="CR19" s="74">
        <f>IF(CR$2&lt;=((VALUE(RIGHT($E19,4))-VALUE(LEFT($E19,4)))+1),AJ19/((1+Vychodiská!$C$149)^CR$2),0)</f>
        <v>0</v>
      </c>
      <c r="CS19" s="77">
        <f t="shared" si="4"/>
        <v>-8695285.2374450006</v>
      </c>
      <c r="CT19" s="73"/>
    </row>
    <row r="20" spans="1:98" s="80" customFormat="1" ht="31.05" customHeight="1" x14ac:dyDescent="0.3">
      <c r="A20" s="70">
        <v>28</v>
      </c>
      <c r="B20" s="71" t="str">
        <f>INDEX(Data!$B$3:$B$24,MATCH(Investície!A20,Data!$A$3:$A$24,0))</f>
        <v>Zvolenská teplárenská a.s.</v>
      </c>
      <c r="C20" s="71" t="str">
        <f>INDEX(Data!$D$3:$D$24,MATCH(Investície!A20,Data!$A$3:$A$24,0))</f>
        <v>Rekonštrukcia rozvodov CZT - Sekier</v>
      </c>
      <c r="D20" s="72">
        <f>INDEX(Data!$M$3:$M$24,MATCH(Investície!A20,Data!$A$3:$A$24,0))</f>
        <v>30</v>
      </c>
      <c r="E20" s="72" t="str">
        <f>INDEX(Data!$J$3:$J$24,MATCH(Investície!A20,Data!$A$3:$A$24,0))</f>
        <v>2022 - 2024</v>
      </c>
      <c r="F20" s="74">
        <f>INDEX(Data!$H$3:$H$24,MATCH(A20,Data!$A$3:$A$24,0))</f>
        <v>8500000</v>
      </c>
      <c r="G20" s="73">
        <f t="shared" ref="G20:V24" si="6">IF(LEN($E20)=4,$F20,($F20/(RIGHT($E20,4)-LEFT($E20,4)+1)))</f>
        <v>2833333.3333333335</v>
      </c>
      <c r="H20" s="73">
        <f t="shared" si="6"/>
        <v>2833333.3333333335</v>
      </c>
      <c r="I20" s="73">
        <f t="shared" si="6"/>
        <v>2833333.3333333335</v>
      </c>
      <c r="J20" s="73">
        <f t="shared" si="6"/>
        <v>2833333.3333333335</v>
      </c>
      <c r="K20" s="73">
        <f t="shared" si="6"/>
        <v>2833333.3333333335</v>
      </c>
      <c r="L20" s="73">
        <f t="shared" si="6"/>
        <v>2833333.3333333335</v>
      </c>
      <c r="M20" s="73">
        <f t="shared" si="6"/>
        <v>2833333.3333333335</v>
      </c>
      <c r="N20" s="73">
        <f t="shared" si="6"/>
        <v>2833333.3333333335</v>
      </c>
      <c r="O20" s="73">
        <f t="shared" si="6"/>
        <v>2833333.3333333335</v>
      </c>
      <c r="P20" s="73">
        <f t="shared" si="6"/>
        <v>2833333.3333333335</v>
      </c>
      <c r="Q20" s="73">
        <f t="shared" si="6"/>
        <v>2833333.3333333335</v>
      </c>
      <c r="R20" s="73">
        <f t="shared" si="6"/>
        <v>2833333.3333333335</v>
      </c>
      <c r="S20" s="73">
        <f t="shared" si="6"/>
        <v>2833333.3333333335</v>
      </c>
      <c r="T20" s="73">
        <f t="shared" si="6"/>
        <v>2833333.3333333335</v>
      </c>
      <c r="U20" s="73">
        <f t="shared" si="6"/>
        <v>2833333.3333333335</v>
      </c>
      <c r="V20" s="73">
        <f t="shared" si="6"/>
        <v>2833333.3333333335</v>
      </c>
      <c r="W20" s="73">
        <f t="shared" si="5"/>
        <v>2833333.3333333335</v>
      </c>
      <c r="X20" s="73">
        <f t="shared" si="5"/>
        <v>2833333.3333333335</v>
      </c>
      <c r="Y20" s="73">
        <f t="shared" si="5"/>
        <v>2833333.3333333335</v>
      </c>
      <c r="Z20" s="73">
        <f t="shared" si="5"/>
        <v>2833333.3333333335</v>
      </c>
      <c r="AA20" s="73">
        <f t="shared" si="5"/>
        <v>2833333.3333333335</v>
      </c>
      <c r="AB20" s="73">
        <f t="shared" si="5"/>
        <v>2833333.3333333335</v>
      </c>
      <c r="AC20" s="73">
        <f t="shared" si="5"/>
        <v>2833333.3333333335</v>
      </c>
      <c r="AD20" s="73">
        <f t="shared" si="5"/>
        <v>2833333.3333333335</v>
      </c>
      <c r="AE20" s="73">
        <f t="shared" si="5"/>
        <v>2833333.3333333335</v>
      </c>
      <c r="AF20" s="73">
        <f t="shared" si="5"/>
        <v>2833333.3333333335</v>
      </c>
      <c r="AG20" s="73">
        <f t="shared" si="5"/>
        <v>2833333.3333333335</v>
      </c>
      <c r="AH20" s="73">
        <f t="shared" si="5"/>
        <v>2833333.3333333335</v>
      </c>
      <c r="AI20" s="73">
        <f t="shared" si="5"/>
        <v>2833333.3333333335</v>
      </c>
      <c r="AJ20" s="74">
        <f t="shared" si="5"/>
        <v>2833333.3333333335</v>
      </c>
      <c r="AK20" s="73">
        <f t="shared" si="3"/>
        <v>2833333.3333333335</v>
      </c>
      <c r="AL20" s="73">
        <f>SUM($G20:H20)</f>
        <v>5666666.666666667</v>
      </c>
      <c r="AM20" s="73">
        <f>SUM($G20:I20)</f>
        <v>8500000</v>
      </c>
      <c r="AN20" s="73">
        <f>SUM($G20:J20)</f>
        <v>11333333.333333334</v>
      </c>
      <c r="AO20" s="73">
        <f>SUM($G20:K20)</f>
        <v>14166666.666666668</v>
      </c>
      <c r="AP20" s="73">
        <f>SUM($G20:L20)</f>
        <v>17000000</v>
      </c>
      <c r="AQ20" s="73">
        <f>SUM($G20:M20)</f>
        <v>19833333.333333332</v>
      </c>
      <c r="AR20" s="73">
        <f>SUM($G20:N20)</f>
        <v>22666666.666666664</v>
      </c>
      <c r="AS20" s="73">
        <f>SUM($G20:O20)</f>
        <v>25499999.999999996</v>
      </c>
      <c r="AT20" s="73">
        <f>SUM($G20:P20)</f>
        <v>28333333.333333328</v>
      </c>
      <c r="AU20" s="73">
        <f>SUM($G20:Q20)</f>
        <v>31166666.66666666</v>
      </c>
      <c r="AV20" s="73">
        <f>SUM($G20:R20)</f>
        <v>33999999.999999993</v>
      </c>
      <c r="AW20" s="73">
        <f>SUM($G20:S20)</f>
        <v>36833333.333333328</v>
      </c>
      <c r="AX20" s="73">
        <f>SUM($G20:T20)</f>
        <v>39666666.666666664</v>
      </c>
      <c r="AY20" s="73">
        <f>SUM($G20:U20)</f>
        <v>42500000</v>
      </c>
      <c r="AZ20" s="73">
        <f>SUM($G20:V20)</f>
        <v>45333333.333333336</v>
      </c>
      <c r="BA20" s="73">
        <f>SUM($G20:W20)</f>
        <v>48166666.666666672</v>
      </c>
      <c r="BB20" s="73">
        <f>SUM($G20:X20)</f>
        <v>51000000.000000007</v>
      </c>
      <c r="BC20" s="73">
        <f>SUM($G20:Y20)</f>
        <v>53833333.333333343</v>
      </c>
      <c r="BD20" s="73">
        <f>SUM($G20:Z20)</f>
        <v>56666666.666666679</v>
      </c>
      <c r="BE20" s="73">
        <f>SUM($G20:AA20)</f>
        <v>59500000.000000015</v>
      </c>
      <c r="BF20" s="73">
        <f>SUM($G20:AB20)</f>
        <v>62333333.333333351</v>
      </c>
      <c r="BG20" s="73">
        <f>SUM($G20:AC20)</f>
        <v>65166666.666666687</v>
      </c>
      <c r="BH20" s="73">
        <f>SUM($G20:AD20)</f>
        <v>68000000.000000015</v>
      </c>
      <c r="BI20" s="73">
        <f>SUM($G20:AE20)</f>
        <v>70833333.333333343</v>
      </c>
      <c r="BJ20" s="73">
        <f>SUM($G20:AF20)</f>
        <v>73666666.666666672</v>
      </c>
      <c r="BK20" s="73">
        <f>SUM($G20:AG20)</f>
        <v>76500000</v>
      </c>
      <c r="BL20" s="73">
        <f>SUM($G20:AH20)</f>
        <v>79333333.333333328</v>
      </c>
      <c r="BM20" s="73">
        <f>SUM($G20:AI20)</f>
        <v>82166666.666666657</v>
      </c>
      <c r="BN20" s="73">
        <f>SUM($G20:AJ20)</f>
        <v>84999999.999999985</v>
      </c>
      <c r="BO20" s="76">
        <f>IF(BO$2&lt;=((VALUE(RIGHT($E20,4))-VALUE(LEFT($E20,4)))+1),G20/((1+Vychodiská!$C$149)^BO$2),0)</f>
        <v>2724358.9743589745</v>
      </c>
      <c r="BP20" s="73">
        <f>IF(BP$2&lt;=((VALUE(RIGHT($E20,4))-VALUE(LEFT($E20,4)))+1),H20/((1+Vychodiská!$C$149)^BP$2),0)</f>
        <v>2619575.9368836288</v>
      </c>
      <c r="BQ20" s="73">
        <f>IF(BQ$2&lt;=((VALUE(RIGHT($E20,4))-VALUE(LEFT($E20,4)))+1),I20/((1+Vychodiská!$C$149)^BQ$2),0)</f>
        <v>2518823.0162342587</v>
      </c>
      <c r="BR20" s="73">
        <f>IF(BR$2&lt;=((VALUE(RIGHT($E20,4))-VALUE(LEFT($E20,4)))+1),J20/((1+Vychodiská!$C$149)^BR$2),0)</f>
        <v>0</v>
      </c>
      <c r="BS20" s="73">
        <f>IF(BS$2&lt;=((VALUE(RIGHT($E20,4))-VALUE(LEFT($E20,4)))+1),K20/((1+Vychodiská!$C$149)^BS$2),0)</f>
        <v>0</v>
      </c>
      <c r="BT20" s="73">
        <f>IF(BT$2&lt;=((VALUE(RIGHT($E20,4))-VALUE(LEFT($E20,4)))+1),L20/((1+Vychodiská!$C$149)^BT$2),0)</f>
        <v>0</v>
      </c>
      <c r="BU20" s="73">
        <f>IF(BU$2&lt;=((VALUE(RIGHT($E20,4))-VALUE(LEFT($E20,4)))+1),M20/((1+Vychodiská!$C$149)^BU$2),0)</f>
        <v>0</v>
      </c>
      <c r="BV20" s="73">
        <f>IF(BV$2&lt;=((VALUE(RIGHT($E20,4))-VALUE(LEFT($E20,4)))+1),N20/((1+Vychodiská!$C$149)^BV$2),0)</f>
        <v>0</v>
      </c>
      <c r="BW20" s="73">
        <f>IF(BW$2&lt;=((VALUE(RIGHT($E20,4))-VALUE(LEFT($E20,4)))+1),O20/((1+Vychodiská!$C$149)^BW$2),0)</f>
        <v>0</v>
      </c>
      <c r="BX20" s="73">
        <f>IF(BX$2&lt;=((VALUE(RIGHT($E20,4))-VALUE(LEFT($E20,4)))+1),P20/((1+Vychodiská!$C$149)^BX$2),0)</f>
        <v>0</v>
      </c>
      <c r="BY20" s="73">
        <f>IF(BY$2&lt;=((VALUE(RIGHT($E20,4))-VALUE(LEFT($E20,4)))+1),Q20/((1+Vychodiská!$C$149)^BY$2),0)</f>
        <v>0</v>
      </c>
      <c r="BZ20" s="73">
        <f>IF(BZ$2&lt;=((VALUE(RIGHT($E20,4))-VALUE(LEFT($E20,4)))+1),R20/((1+Vychodiská!$C$149)^BZ$2),0)</f>
        <v>0</v>
      </c>
      <c r="CA20" s="73">
        <f>IF(CA$2&lt;=((VALUE(RIGHT($E20,4))-VALUE(LEFT($E20,4)))+1),S20/((1+Vychodiská!$C$149)^CA$2),0)</f>
        <v>0</v>
      </c>
      <c r="CB20" s="73">
        <f>IF(CB$2&lt;=((VALUE(RIGHT($E20,4))-VALUE(LEFT($E20,4)))+1),T20/((1+Vychodiská!$C$149)^CB$2),0)</f>
        <v>0</v>
      </c>
      <c r="CC20" s="73">
        <f>IF(CC$2&lt;=((VALUE(RIGHT($E20,4))-VALUE(LEFT($E20,4)))+1),U20/((1+Vychodiská!$C$149)^CC$2),0)</f>
        <v>0</v>
      </c>
      <c r="CD20" s="73">
        <f>IF(CD$2&lt;=((VALUE(RIGHT($E20,4))-VALUE(LEFT($E20,4)))+1),V20/((1+Vychodiská!$C$149)^CD$2),0)</f>
        <v>0</v>
      </c>
      <c r="CE20" s="73">
        <f>IF(CE$2&lt;=((VALUE(RIGHT($E20,4))-VALUE(LEFT($E20,4)))+1),W20/((1+Vychodiská!$C$149)^CE$2),0)</f>
        <v>0</v>
      </c>
      <c r="CF20" s="73">
        <f>IF(CF$2&lt;=((VALUE(RIGHT($E20,4))-VALUE(LEFT($E20,4)))+1),X20/((1+Vychodiská!$C$149)^CF$2),0)</f>
        <v>0</v>
      </c>
      <c r="CG20" s="73">
        <f>IF(CG$2&lt;=((VALUE(RIGHT($E20,4))-VALUE(LEFT($E20,4)))+1),Y20/((1+Vychodiská!$C$149)^CG$2),0)</f>
        <v>0</v>
      </c>
      <c r="CH20" s="73">
        <f>IF(CH$2&lt;=((VALUE(RIGHT($E20,4))-VALUE(LEFT($E20,4)))+1),Z20/((1+Vychodiská!$C$149)^CH$2),0)</f>
        <v>0</v>
      </c>
      <c r="CI20" s="73">
        <f>IF(CI$2&lt;=((VALUE(RIGHT($E20,4))-VALUE(LEFT($E20,4)))+1),AA20/((1+Vychodiská!$C$149)^CI$2),0)</f>
        <v>0</v>
      </c>
      <c r="CJ20" s="73">
        <f>IF(CJ$2&lt;=((VALUE(RIGHT($E20,4))-VALUE(LEFT($E20,4)))+1),AB20/((1+Vychodiská!$C$149)^CJ$2),0)</f>
        <v>0</v>
      </c>
      <c r="CK20" s="73">
        <f>IF(CK$2&lt;=((VALUE(RIGHT($E20,4))-VALUE(LEFT($E20,4)))+1),AC20/((1+Vychodiská!$C$149)^CK$2),0)</f>
        <v>0</v>
      </c>
      <c r="CL20" s="73">
        <f>IF(CL$2&lt;=((VALUE(RIGHT($E20,4))-VALUE(LEFT($E20,4)))+1),AD20/((1+Vychodiská!$C$149)^CL$2),0)</f>
        <v>0</v>
      </c>
      <c r="CM20" s="73">
        <f>IF(CM$2&lt;=((VALUE(RIGHT($E20,4))-VALUE(LEFT($E20,4)))+1),AE20/((1+Vychodiská!$C$149)^CM$2),0)</f>
        <v>0</v>
      </c>
      <c r="CN20" s="73">
        <f>IF(CN$2&lt;=((VALUE(RIGHT($E20,4))-VALUE(LEFT($E20,4)))+1),AF20/((1+Vychodiská!$C$149)^CN$2),0)</f>
        <v>0</v>
      </c>
      <c r="CO20" s="73">
        <f>IF(CO$2&lt;=((VALUE(RIGHT($E20,4))-VALUE(LEFT($E20,4)))+1),AG20/((1+Vychodiská!$C$149)^CO$2),0)</f>
        <v>0</v>
      </c>
      <c r="CP20" s="73">
        <f>IF(CP$2&lt;=((VALUE(RIGHT($E20,4))-VALUE(LEFT($E20,4)))+1),AH20/((1+Vychodiská!$C$149)^CP$2),0)</f>
        <v>0</v>
      </c>
      <c r="CQ20" s="73">
        <f>IF(CQ$2&lt;=((VALUE(RIGHT($E20,4))-VALUE(LEFT($E20,4)))+1),AI20/((1+Vychodiská!$C$149)^CQ$2),0)</f>
        <v>0</v>
      </c>
      <c r="CR20" s="74">
        <f>IF(CR$2&lt;=((VALUE(RIGHT($E20,4))-VALUE(LEFT($E20,4)))+1),AJ20/((1+Vychodiská!$C$149)^CR$2),0)</f>
        <v>0</v>
      </c>
      <c r="CS20" s="77">
        <f t="shared" si="4"/>
        <v>-7862757.9274768624</v>
      </c>
      <c r="CT20" s="73"/>
    </row>
    <row r="21" spans="1:98" s="80" customFormat="1" ht="31.05" customHeight="1" x14ac:dyDescent="0.3">
      <c r="A21" s="70">
        <v>29</v>
      </c>
      <c r="B21" s="71" t="str">
        <f>INDEX(Data!$B$3:$B$24,MATCH(Investície!A21,Data!$A$3:$A$24,0))</f>
        <v>Zvolenská teplárenská a.s.</v>
      </c>
      <c r="C21" s="71" t="str">
        <f>INDEX(Data!$D$3:$D$24,MATCH(Investície!A21,Data!$A$3:$A$24,0))</f>
        <v>Rekonštrukcia rozvodov CZT - Zlatý Potok</v>
      </c>
      <c r="D21" s="72">
        <f>INDEX(Data!$M$3:$M$24,MATCH(Investície!A21,Data!$A$3:$A$24,0))</f>
        <v>30</v>
      </c>
      <c r="E21" s="72" t="str">
        <f>INDEX(Data!$J$3:$J$24,MATCH(Investície!A21,Data!$A$3:$A$24,0))</f>
        <v>2022 - 2024</v>
      </c>
      <c r="F21" s="74">
        <f>INDEX(Data!$H$3:$H$24,MATCH(A21,Data!$A$3:$A$24,0))</f>
        <v>8000000</v>
      </c>
      <c r="G21" s="73">
        <f t="shared" si="6"/>
        <v>2666666.6666666665</v>
      </c>
      <c r="H21" s="73">
        <f t="shared" si="6"/>
        <v>2666666.6666666665</v>
      </c>
      <c r="I21" s="73">
        <f t="shared" si="6"/>
        <v>2666666.6666666665</v>
      </c>
      <c r="J21" s="73">
        <f t="shared" si="6"/>
        <v>2666666.6666666665</v>
      </c>
      <c r="K21" s="73">
        <f t="shared" si="6"/>
        <v>2666666.6666666665</v>
      </c>
      <c r="L21" s="73">
        <f t="shared" si="6"/>
        <v>2666666.6666666665</v>
      </c>
      <c r="M21" s="73">
        <f t="shared" si="6"/>
        <v>2666666.6666666665</v>
      </c>
      <c r="N21" s="73">
        <f t="shared" si="6"/>
        <v>2666666.6666666665</v>
      </c>
      <c r="O21" s="73">
        <f t="shared" si="6"/>
        <v>2666666.6666666665</v>
      </c>
      <c r="P21" s="73">
        <f t="shared" si="6"/>
        <v>2666666.6666666665</v>
      </c>
      <c r="Q21" s="73">
        <f t="shared" si="6"/>
        <v>2666666.6666666665</v>
      </c>
      <c r="R21" s="73">
        <f t="shared" si="6"/>
        <v>2666666.6666666665</v>
      </c>
      <c r="S21" s="73">
        <f t="shared" si="6"/>
        <v>2666666.6666666665</v>
      </c>
      <c r="T21" s="73">
        <f t="shared" si="6"/>
        <v>2666666.6666666665</v>
      </c>
      <c r="U21" s="73">
        <f t="shared" si="6"/>
        <v>2666666.6666666665</v>
      </c>
      <c r="V21" s="73">
        <f t="shared" si="6"/>
        <v>2666666.6666666665</v>
      </c>
      <c r="W21" s="73">
        <f t="shared" si="5"/>
        <v>2666666.6666666665</v>
      </c>
      <c r="X21" s="73">
        <f t="shared" si="5"/>
        <v>2666666.6666666665</v>
      </c>
      <c r="Y21" s="73">
        <f t="shared" si="5"/>
        <v>2666666.6666666665</v>
      </c>
      <c r="Z21" s="73">
        <f t="shared" si="5"/>
        <v>2666666.6666666665</v>
      </c>
      <c r="AA21" s="73">
        <f t="shared" si="5"/>
        <v>2666666.6666666665</v>
      </c>
      <c r="AB21" s="73">
        <f t="shared" si="5"/>
        <v>2666666.6666666665</v>
      </c>
      <c r="AC21" s="73">
        <f t="shared" si="5"/>
        <v>2666666.6666666665</v>
      </c>
      <c r="AD21" s="73">
        <f t="shared" si="5"/>
        <v>2666666.6666666665</v>
      </c>
      <c r="AE21" s="73">
        <f t="shared" si="5"/>
        <v>2666666.6666666665</v>
      </c>
      <c r="AF21" s="73">
        <f t="shared" si="5"/>
        <v>2666666.6666666665</v>
      </c>
      <c r="AG21" s="73">
        <f t="shared" si="5"/>
        <v>2666666.6666666665</v>
      </c>
      <c r="AH21" s="73">
        <f t="shared" si="5"/>
        <v>2666666.6666666665</v>
      </c>
      <c r="AI21" s="73">
        <f t="shared" si="5"/>
        <v>2666666.6666666665</v>
      </c>
      <c r="AJ21" s="74">
        <f t="shared" si="5"/>
        <v>2666666.6666666665</v>
      </c>
      <c r="AK21" s="73">
        <f t="shared" si="3"/>
        <v>2666666.6666666665</v>
      </c>
      <c r="AL21" s="73">
        <f>SUM($G21:H21)</f>
        <v>5333333.333333333</v>
      </c>
      <c r="AM21" s="73">
        <f>SUM($G21:I21)</f>
        <v>8000000</v>
      </c>
      <c r="AN21" s="73">
        <f>SUM($G21:J21)</f>
        <v>10666666.666666666</v>
      </c>
      <c r="AO21" s="73">
        <f>SUM($G21:K21)</f>
        <v>13333333.333333332</v>
      </c>
      <c r="AP21" s="73">
        <f>SUM($G21:L21)</f>
        <v>15999999.999999998</v>
      </c>
      <c r="AQ21" s="73">
        <f>SUM($G21:M21)</f>
        <v>18666666.666666664</v>
      </c>
      <c r="AR21" s="73">
        <f>SUM($G21:N21)</f>
        <v>21333333.333333332</v>
      </c>
      <c r="AS21" s="73">
        <f>SUM($G21:O21)</f>
        <v>24000000</v>
      </c>
      <c r="AT21" s="73">
        <f>SUM($G21:P21)</f>
        <v>26666666.666666668</v>
      </c>
      <c r="AU21" s="73">
        <f>SUM($G21:Q21)</f>
        <v>29333333.333333336</v>
      </c>
      <c r="AV21" s="73">
        <f>SUM($G21:R21)</f>
        <v>32000000.000000004</v>
      </c>
      <c r="AW21" s="73">
        <f>SUM($G21:S21)</f>
        <v>34666666.666666672</v>
      </c>
      <c r="AX21" s="73">
        <f>SUM($G21:T21)</f>
        <v>37333333.333333336</v>
      </c>
      <c r="AY21" s="73">
        <f>SUM($G21:U21)</f>
        <v>40000000</v>
      </c>
      <c r="AZ21" s="73">
        <f>SUM($G21:V21)</f>
        <v>42666666.666666664</v>
      </c>
      <c r="BA21" s="73">
        <f>SUM($G21:W21)</f>
        <v>45333333.333333328</v>
      </c>
      <c r="BB21" s="73">
        <f>SUM($G21:X21)</f>
        <v>47999999.999999993</v>
      </c>
      <c r="BC21" s="73">
        <f>SUM($G21:Y21)</f>
        <v>50666666.666666657</v>
      </c>
      <c r="BD21" s="73">
        <f>SUM($G21:Z21)</f>
        <v>53333333.333333321</v>
      </c>
      <c r="BE21" s="73">
        <f>SUM($G21:AA21)</f>
        <v>55999999.999999985</v>
      </c>
      <c r="BF21" s="73">
        <f>SUM($G21:AB21)</f>
        <v>58666666.666666649</v>
      </c>
      <c r="BG21" s="73">
        <f>SUM($G21:AC21)</f>
        <v>61333333.333333313</v>
      </c>
      <c r="BH21" s="73">
        <f>SUM($G21:AD21)</f>
        <v>63999999.999999978</v>
      </c>
      <c r="BI21" s="73">
        <f>SUM($G21:AE21)</f>
        <v>66666666.666666642</v>
      </c>
      <c r="BJ21" s="73">
        <f>SUM($G21:AF21)</f>
        <v>69333333.333333313</v>
      </c>
      <c r="BK21" s="73">
        <f>SUM($G21:AG21)</f>
        <v>71999999.999999985</v>
      </c>
      <c r="BL21" s="73">
        <f>SUM($G21:AH21)</f>
        <v>74666666.666666657</v>
      </c>
      <c r="BM21" s="73">
        <f>SUM($G21:AI21)</f>
        <v>77333333.333333328</v>
      </c>
      <c r="BN21" s="73">
        <f>SUM($G21:AJ21)</f>
        <v>80000000</v>
      </c>
      <c r="BO21" s="76">
        <f>IF(BO$2&lt;=((VALUE(RIGHT($E21,4))-VALUE(LEFT($E21,4)))+1),G21/((1+Vychodiská!$C$149)^BO$2),0)</f>
        <v>2564102.564102564</v>
      </c>
      <c r="BP21" s="73">
        <f>IF(BP$2&lt;=((VALUE(RIGHT($E21,4))-VALUE(LEFT($E21,4)))+1),H21/((1+Vychodiská!$C$149)^BP$2),0)</f>
        <v>2465483.2347140037</v>
      </c>
      <c r="BQ21" s="73">
        <f>IF(BQ$2&lt;=((VALUE(RIGHT($E21,4))-VALUE(LEFT($E21,4)))+1),I21/((1+Vychodiská!$C$149)^BQ$2),0)</f>
        <v>2370656.9564557727</v>
      </c>
      <c r="BR21" s="73">
        <f>IF(BR$2&lt;=((VALUE(RIGHT($E21,4))-VALUE(LEFT($E21,4)))+1),J21/((1+Vychodiská!$C$149)^BR$2),0)</f>
        <v>0</v>
      </c>
      <c r="BS21" s="73">
        <f>IF(BS$2&lt;=((VALUE(RIGHT($E21,4))-VALUE(LEFT($E21,4)))+1),K21/((1+Vychodiská!$C$149)^BS$2),0)</f>
        <v>0</v>
      </c>
      <c r="BT21" s="73">
        <f>IF(BT$2&lt;=((VALUE(RIGHT($E21,4))-VALUE(LEFT($E21,4)))+1),L21/((1+Vychodiská!$C$149)^BT$2),0)</f>
        <v>0</v>
      </c>
      <c r="BU21" s="73">
        <f>IF(BU$2&lt;=((VALUE(RIGHT($E21,4))-VALUE(LEFT($E21,4)))+1),M21/((1+Vychodiská!$C$149)^BU$2),0)</f>
        <v>0</v>
      </c>
      <c r="BV21" s="73">
        <f>IF(BV$2&lt;=((VALUE(RIGHT($E21,4))-VALUE(LEFT($E21,4)))+1),N21/((1+Vychodiská!$C$149)^BV$2),0)</f>
        <v>0</v>
      </c>
      <c r="BW21" s="73">
        <f>IF(BW$2&lt;=((VALUE(RIGHT($E21,4))-VALUE(LEFT($E21,4)))+1),O21/((1+Vychodiská!$C$149)^BW$2),0)</f>
        <v>0</v>
      </c>
      <c r="BX21" s="73">
        <f>IF(BX$2&lt;=((VALUE(RIGHT($E21,4))-VALUE(LEFT($E21,4)))+1),P21/((1+Vychodiská!$C$149)^BX$2),0)</f>
        <v>0</v>
      </c>
      <c r="BY21" s="73">
        <f>IF(BY$2&lt;=((VALUE(RIGHT($E21,4))-VALUE(LEFT($E21,4)))+1),Q21/((1+Vychodiská!$C$149)^BY$2),0)</f>
        <v>0</v>
      </c>
      <c r="BZ21" s="73">
        <f>IF(BZ$2&lt;=((VALUE(RIGHT($E21,4))-VALUE(LEFT($E21,4)))+1),R21/((1+Vychodiská!$C$149)^BZ$2),0)</f>
        <v>0</v>
      </c>
      <c r="CA21" s="73">
        <f>IF(CA$2&lt;=((VALUE(RIGHT($E21,4))-VALUE(LEFT($E21,4)))+1),S21/((1+Vychodiská!$C$149)^CA$2),0)</f>
        <v>0</v>
      </c>
      <c r="CB21" s="73">
        <f>IF(CB$2&lt;=((VALUE(RIGHT($E21,4))-VALUE(LEFT($E21,4)))+1),T21/((1+Vychodiská!$C$149)^CB$2),0)</f>
        <v>0</v>
      </c>
      <c r="CC21" s="73">
        <f>IF(CC$2&lt;=((VALUE(RIGHT($E21,4))-VALUE(LEFT($E21,4)))+1),U21/((1+Vychodiská!$C$149)^CC$2),0)</f>
        <v>0</v>
      </c>
      <c r="CD21" s="73">
        <f>IF(CD$2&lt;=((VALUE(RIGHT($E21,4))-VALUE(LEFT($E21,4)))+1),V21/((1+Vychodiská!$C$149)^CD$2),0)</f>
        <v>0</v>
      </c>
      <c r="CE21" s="73">
        <f>IF(CE$2&lt;=((VALUE(RIGHT($E21,4))-VALUE(LEFT($E21,4)))+1),W21/((1+Vychodiská!$C$149)^CE$2),0)</f>
        <v>0</v>
      </c>
      <c r="CF21" s="73">
        <f>IF(CF$2&lt;=((VALUE(RIGHT($E21,4))-VALUE(LEFT($E21,4)))+1),X21/((1+Vychodiská!$C$149)^CF$2),0)</f>
        <v>0</v>
      </c>
      <c r="CG21" s="73">
        <f>IF(CG$2&lt;=((VALUE(RIGHT($E21,4))-VALUE(LEFT($E21,4)))+1),Y21/((1+Vychodiská!$C$149)^CG$2),0)</f>
        <v>0</v>
      </c>
      <c r="CH21" s="73">
        <f>IF(CH$2&lt;=((VALUE(RIGHT($E21,4))-VALUE(LEFT($E21,4)))+1),Z21/((1+Vychodiská!$C$149)^CH$2),0)</f>
        <v>0</v>
      </c>
      <c r="CI21" s="73">
        <f>IF(CI$2&lt;=((VALUE(RIGHT($E21,4))-VALUE(LEFT($E21,4)))+1),AA21/((1+Vychodiská!$C$149)^CI$2),0)</f>
        <v>0</v>
      </c>
      <c r="CJ21" s="73">
        <f>IF(CJ$2&lt;=((VALUE(RIGHT($E21,4))-VALUE(LEFT($E21,4)))+1),AB21/((1+Vychodiská!$C$149)^CJ$2),0)</f>
        <v>0</v>
      </c>
      <c r="CK21" s="73">
        <f>IF(CK$2&lt;=((VALUE(RIGHT($E21,4))-VALUE(LEFT($E21,4)))+1),AC21/((1+Vychodiská!$C$149)^CK$2),0)</f>
        <v>0</v>
      </c>
      <c r="CL21" s="73">
        <f>IF(CL$2&lt;=((VALUE(RIGHT($E21,4))-VALUE(LEFT($E21,4)))+1),AD21/((1+Vychodiská!$C$149)^CL$2),0)</f>
        <v>0</v>
      </c>
      <c r="CM21" s="73">
        <f>IF(CM$2&lt;=((VALUE(RIGHT($E21,4))-VALUE(LEFT($E21,4)))+1),AE21/((1+Vychodiská!$C$149)^CM$2),0)</f>
        <v>0</v>
      </c>
      <c r="CN21" s="73">
        <f>IF(CN$2&lt;=((VALUE(RIGHT($E21,4))-VALUE(LEFT($E21,4)))+1),AF21/((1+Vychodiská!$C$149)^CN$2),0)</f>
        <v>0</v>
      </c>
      <c r="CO21" s="73">
        <f>IF(CO$2&lt;=((VALUE(RIGHT($E21,4))-VALUE(LEFT($E21,4)))+1),AG21/((1+Vychodiská!$C$149)^CO$2),0)</f>
        <v>0</v>
      </c>
      <c r="CP21" s="73">
        <f>IF(CP$2&lt;=((VALUE(RIGHT($E21,4))-VALUE(LEFT($E21,4)))+1),AH21/((1+Vychodiská!$C$149)^CP$2),0)</f>
        <v>0</v>
      </c>
      <c r="CQ21" s="73">
        <f>IF(CQ$2&lt;=((VALUE(RIGHT($E21,4))-VALUE(LEFT($E21,4)))+1),AI21/((1+Vychodiská!$C$149)^CQ$2),0)</f>
        <v>0</v>
      </c>
      <c r="CR21" s="74">
        <f>IF(CR$2&lt;=((VALUE(RIGHT($E21,4))-VALUE(LEFT($E21,4)))+1),AJ21/((1+Vychodiská!$C$149)^CR$2),0)</f>
        <v>0</v>
      </c>
      <c r="CS21" s="77">
        <f t="shared" si="4"/>
        <v>-7400242.75527234</v>
      </c>
      <c r="CT21" s="73"/>
    </row>
    <row r="22" spans="1:98" s="80" customFormat="1" ht="31.05" customHeight="1" x14ac:dyDescent="0.3">
      <c r="A22" s="70">
        <v>30</v>
      </c>
      <c r="B22" s="71" t="str">
        <f>INDEX(Data!$B$3:$B$24,MATCH(Investície!A22,Data!$A$3:$A$24,0))</f>
        <v>Zvolenská teplárenská a.s.</v>
      </c>
      <c r="C22" s="71" t="str">
        <f>INDEX(Data!$D$3:$D$24,MATCH(Investície!A22,Data!$A$3:$A$24,0))</f>
        <v>Turbogenerátor 7,8 MW</v>
      </c>
      <c r="D22" s="72">
        <f>INDEX(Data!$M$3:$M$24,MATCH(Investície!A22,Data!$A$3:$A$24,0))</f>
        <v>25</v>
      </c>
      <c r="E22" s="72" t="str">
        <f>INDEX(Data!$J$3:$J$24,MATCH(Investície!A22,Data!$A$3:$A$24,0))</f>
        <v>2022 - 2023</v>
      </c>
      <c r="F22" s="74">
        <f>INDEX(Data!$H$3:$H$24,MATCH(A22,Data!$A$3:$A$24,0))</f>
        <v>7000000</v>
      </c>
      <c r="G22" s="73">
        <f t="shared" si="6"/>
        <v>3500000</v>
      </c>
      <c r="H22" s="73">
        <f t="shared" si="6"/>
        <v>3500000</v>
      </c>
      <c r="I22" s="73">
        <f t="shared" si="6"/>
        <v>3500000</v>
      </c>
      <c r="J22" s="73">
        <f t="shared" si="6"/>
        <v>3500000</v>
      </c>
      <c r="K22" s="73">
        <f t="shared" si="6"/>
        <v>3500000</v>
      </c>
      <c r="L22" s="73">
        <f t="shared" si="6"/>
        <v>3500000</v>
      </c>
      <c r="M22" s="73">
        <f t="shared" si="6"/>
        <v>3500000</v>
      </c>
      <c r="N22" s="73">
        <f t="shared" si="6"/>
        <v>3500000</v>
      </c>
      <c r="O22" s="73">
        <f t="shared" si="6"/>
        <v>3500000</v>
      </c>
      <c r="P22" s="73">
        <f t="shared" si="6"/>
        <v>3500000</v>
      </c>
      <c r="Q22" s="73">
        <f t="shared" si="6"/>
        <v>3500000</v>
      </c>
      <c r="R22" s="73">
        <f t="shared" si="6"/>
        <v>3500000</v>
      </c>
      <c r="S22" s="73">
        <f t="shared" si="6"/>
        <v>3500000</v>
      </c>
      <c r="T22" s="73">
        <f t="shared" si="6"/>
        <v>3500000</v>
      </c>
      <c r="U22" s="73">
        <f t="shared" si="6"/>
        <v>3500000</v>
      </c>
      <c r="V22" s="73">
        <f t="shared" si="6"/>
        <v>3500000</v>
      </c>
      <c r="W22" s="73">
        <f t="shared" si="5"/>
        <v>3500000</v>
      </c>
      <c r="X22" s="73">
        <f t="shared" si="5"/>
        <v>3500000</v>
      </c>
      <c r="Y22" s="73">
        <f t="shared" si="5"/>
        <v>3500000</v>
      </c>
      <c r="Z22" s="73">
        <f t="shared" si="5"/>
        <v>3500000</v>
      </c>
      <c r="AA22" s="73">
        <f t="shared" si="5"/>
        <v>3500000</v>
      </c>
      <c r="AB22" s="73">
        <f t="shared" si="5"/>
        <v>3500000</v>
      </c>
      <c r="AC22" s="73">
        <f t="shared" si="5"/>
        <v>3500000</v>
      </c>
      <c r="AD22" s="73">
        <f t="shared" si="5"/>
        <v>3500000</v>
      </c>
      <c r="AE22" s="73">
        <f t="shared" si="5"/>
        <v>3500000</v>
      </c>
      <c r="AF22" s="73">
        <f t="shared" si="5"/>
        <v>3500000</v>
      </c>
      <c r="AG22" s="73">
        <f t="shared" si="5"/>
        <v>3500000</v>
      </c>
      <c r="AH22" s="73">
        <f t="shared" si="5"/>
        <v>3500000</v>
      </c>
      <c r="AI22" s="73">
        <f t="shared" si="5"/>
        <v>3500000</v>
      </c>
      <c r="AJ22" s="74">
        <f t="shared" si="5"/>
        <v>3500000</v>
      </c>
      <c r="AK22" s="73">
        <f t="shared" si="3"/>
        <v>3500000</v>
      </c>
      <c r="AL22" s="73">
        <f>SUM($G22:H22)</f>
        <v>7000000</v>
      </c>
      <c r="AM22" s="73">
        <f>SUM($G22:I22)</f>
        <v>10500000</v>
      </c>
      <c r="AN22" s="73">
        <f>SUM($G22:J22)</f>
        <v>14000000</v>
      </c>
      <c r="AO22" s="73">
        <f>SUM($G22:K22)</f>
        <v>17500000</v>
      </c>
      <c r="AP22" s="73">
        <f>SUM($G22:L22)</f>
        <v>21000000</v>
      </c>
      <c r="AQ22" s="73">
        <f>SUM($G22:M22)</f>
        <v>24500000</v>
      </c>
      <c r="AR22" s="73">
        <f>SUM($G22:N22)</f>
        <v>28000000</v>
      </c>
      <c r="AS22" s="73">
        <f>SUM($G22:O22)</f>
        <v>31500000</v>
      </c>
      <c r="AT22" s="73">
        <f>SUM($G22:P22)</f>
        <v>35000000</v>
      </c>
      <c r="AU22" s="73">
        <f>SUM($G22:Q22)</f>
        <v>38500000</v>
      </c>
      <c r="AV22" s="73">
        <f>SUM($G22:R22)</f>
        <v>42000000</v>
      </c>
      <c r="AW22" s="73">
        <f>SUM($G22:S22)</f>
        <v>45500000</v>
      </c>
      <c r="AX22" s="73">
        <f>SUM($G22:T22)</f>
        <v>49000000</v>
      </c>
      <c r="AY22" s="73">
        <f>SUM($G22:U22)</f>
        <v>52500000</v>
      </c>
      <c r="AZ22" s="73">
        <f>SUM($G22:V22)</f>
        <v>56000000</v>
      </c>
      <c r="BA22" s="73">
        <f>SUM($G22:W22)</f>
        <v>59500000</v>
      </c>
      <c r="BB22" s="73">
        <f>SUM($G22:X22)</f>
        <v>63000000</v>
      </c>
      <c r="BC22" s="73">
        <f>SUM($G22:Y22)</f>
        <v>66500000</v>
      </c>
      <c r="BD22" s="73">
        <f>SUM($G22:Z22)</f>
        <v>70000000</v>
      </c>
      <c r="BE22" s="73">
        <f>SUM($G22:AA22)</f>
        <v>73500000</v>
      </c>
      <c r="BF22" s="73">
        <f>SUM($G22:AB22)</f>
        <v>77000000</v>
      </c>
      <c r="BG22" s="73">
        <f>SUM($G22:AC22)</f>
        <v>80500000</v>
      </c>
      <c r="BH22" s="73">
        <f>SUM($G22:AD22)</f>
        <v>84000000</v>
      </c>
      <c r="BI22" s="73">
        <f>SUM($G22:AE22)</f>
        <v>87500000</v>
      </c>
      <c r="BJ22" s="73">
        <f>SUM($G22:AF22)</f>
        <v>91000000</v>
      </c>
      <c r="BK22" s="73">
        <f>SUM($G22:AG22)</f>
        <v>94500000</v>
      </c>
      <c r="BL22" s="73">
        <f>SUM($G22:AH22)</f>
        <v>98000000</v>
      </c>
      <c r="BM22" s="73">
        <f>SUM($G22:AI22)</f>
        <v>101500000</v>
      </c>
      <c r="BN22" s="73">
        <f>SUM($G22:AJ22)</f>
        <v>105000000</v>
      </c>
      <c r="BO22" s="76">
        <f>IF(BO$2&lt;=((VALUE(RIGHT($E22,4))-VALUE(LEFT($E22,4)))+1),G22/((1+Vychodiská!$C$149)^BO$2),0)</f>
        <v>3365384.6153846155</v>
      </c>
      <c r="BP22" s="73">
        <f>IF(BP$2&lt;=((VALUE(RIGHT($E22,4))-VALUE(LEFT($E22,4)))+1),H22/((1+Vychodiská!$C$149)^BP$2),0)</f>
        <v>3235946.7455621297</v>
      </c>
      <c r="BQ22" s="73">
        <f>IF(BQ$2&lt;=((VALUE(RIGHT($E22,4))-VALUE(LEFT($E22,4)))+1),I22/((1+Vychodiská!$C$149)^BQ$2),0)</f>
        <v>0</v>
      </c>
      <c r="BR22" s="73">
        <f>IF(BR$2&lt;=((VALUE(RIGHT($E22,4))-VALUE(LEFT($E22,4)))+1),J22/((1+Vychodiská!$C$149)^BR$2),0)</f>
        <v>0</v>
      </c>
      <c r="BS22" s="73">
        <f>IF(BS$2&lt;=((VALUE(RIGHT($E22,4))-VALUE(LEFT($E22,4)))+1),K22/((1+Vychodiská!$C$149)^BS$2),0)</f>
        <v>0</v>
      </c>
      <c r="BT22" s="73">
        <f>IF(BT$2&lt;=((VALUE(RIGHT($E22,4))-VALUE(LEFT($E22,4)))+1),L22/((1+Vychodiská!$C$149)^BT$2),0)</f>
        <v>0</v>
      </c>
      <c r="BU22" s="73">
        <f>IF(BU$2&lt;=((VALUE(RIGHT($E22,4))-VALUE(LEFT($E22,4)))+1),M22/((1+Vychodiská!$C$149)^BU$2),0)</f>
        <v>0</v>
      </c>
      <c r="BV22" s="73">
        <f>IF(BV$2&lt;=((VALUE(RIGHT($E22,4))-VALUE(LEFT($E22,4)))+1),N22/((1+Vychodiská!$C$149)^BV$2),0)</f>
        <v>0</v>
      </c>
      <c r="BW22" s="73">
        <f>IF(BW$2&lt;=((VALUE(RIGHT($E22,4))-VALUE(LEFT($E22,4)))+1),O22/((1+Vychodiská!$C$149)^BW$2),0)</f>
        <v>0</v>
      </c>
      <c r="BX22" s="73">
        <f>IF(BX$2&lt;=((VALUE(RIGHT($E22,4))-VALUE(LEFT($E22,4)))+1),P22/((1+Vychodiská!$C$149)^BX$2),0)</f>
        <v>0</v>
      </c>
      <c r="BY22" s="73">
        <f>IF(BY$2&lt;=((VALUE(RIGHT($E22,4))-VALUE(LEFT($E22,4)))+1),Q22/((1+Vychodiská!$C$149)^BY$2),0)</f>
        <v>0</v>
      </c>
      <c r="BZ22" s="73">
        <f>IF(BZ$2&lt;=((VALUE(RIGHT($E22,4))-VALUE(LEFT($E22,4)))+1),R22/((1+Vychodiská!$C$149)^BZ$2),0)</f>
        <v>0</v>
      </c>
      <c r="CA22" s="73">
        <f>IF(CA$2&lt;=((VALUE(RIGHT($E22,4))-VALUE(LEFT($E22,4)))+1),S22/((1+Vychodiská!$C$149)^CA$2),0)</f>
        <v>0</v>
      </c>
      <c r="CB22" s="73">
        <f>IF(CB$2&lt;=((VALUE(RIGHT($E22,4))-VALUE(LEFT($E22,4)))+1),T22/((1+Vychodiská!$C$149)^CB$2),0)</f>
        <v>0</v>
      </c>
      <c r="CC22" s="73">
        <f>IF(CC$2&lt;=((VALUE(RIGHT($E22,4))-VALUE(LEFT($E22,4)))+1),U22/((1+Vychodiská!$C$149)^CC$2),0)</f>
        <v>0</v>
      </c>
      <c r="CD22" s="73">
        <f>IF(CD$2&lt;=((VALUE(RIGHT($E22,4))-VALUE(LEFT($E22,4)))+1),V22/((1+Vychodiská!$C$149)^CD$2),0)</f>
        <v>0</v>
      </c>
      <c r="CE22" s="73">
        <f>IF(CE$2&lt;=((VALUE(RIGHT($E22,4))-VALUE(LEFT($E22,4)))+1),W22/((1+Vychodiská!$C$149)^CE$2),0)</f>
        <v>0</v>
      </c>
      <c r="CF22" s="73">
        <f>IF(CF$2&lt;=((VALUE(RIGHT($E22,4))-VALUE(LEFT($E22,4)))+1),X22/((1+Vychodiská!$C$149)^CF$2),0)</f>
        <v>0</v>
      </c>
      <c r="CG22" s="73">
        <f>IF(CG$2&lt;=((VALUE(RIGHT($E22,4))-VALUE(LEFT($E22,4)))+1),Y22/((1+Vychodiská!$C$149)^CG$2),0)</f>
        <v>0</v>
      </c>
      <c r="CH22" s="73">
        <f>IF(CH$2&lt;=((VALUE(RIGHT($E22,4))-VALUE(LEFT($E22,4)))+1),Z22/((1+Vychodiská!$C$149)^CH$2),0)</f>
        <v>0</v>
      </c>
      <c r="CI22" s="73">
        <f>IF(CI$2&lt;=((VALUE(RIGHT($E22,4))-VALUE(LEFT($E22,4)))+1),AA22/((1+Vychodiská!$C$149)^CI$2),0)</f>
        <v>0</v>
      </c>
      <c r="CJ22" s="73">
        <f>IF(CJ$2&lt;=((VALUE(RIGHT($E22,4))-VALUE(LEFT($E22,4)))+1),AB22/((1+Vychodiská!$C$149)^CJ$2),0)</f>
        <v>0</v>
      </c>
      <c r="CK22" s="73">
        <f>IF(CK$2&lt;=((VALUE(RIGHT($E22,4))-VALUE(LEFT($E22,4)))+1),AC22/((1+Vychodiská!$C$149)^CK$2),0)</f>
        <v>0</v>
      </c>
      <c r="CL22" s="73">
        <f>IF(CL$2&lt;=((VALUE(RIGHT($E22,4))-VALUE(LEFT($E22,4)))+1),AD22/((1+Vychodiská!$C$149)^CL$2),0)</f>
        <v>0</v>
      </c>
      <c r="CM22" s="73">
        <f>IF(CM$2&lt;=((VALUE(RIGHT($E22,4))-VALUE(LEFT($E22,4)))+1),AE22/((1+Vychodiská!$C$149)^CM$2),0)</f>
        <v>0</v>
      </c>
      <c r="CN22" s="73">
        <f>IF(CN$2&lt;=((VALUE(RIGHT($E22,4))-VALUE(LEFT($E22,4)))+1),AF22/((1+Vychodiská!$C$149)^CN$2),0)</f>
        <v>0</v>
      </c>
      <c r="CO22" s="73">
        <f>IF(CO$2&lt;=((VALUE(RIGHT($E22,4))-VALUE(LEFT($E22,4)))+1),AG22/((1+Vychodiská!$C$149)^CO$2),0)</f>
        <v>0</v>
      </c>
      <c r="CP22" s="73">
        <f>IF(CP$2&lt;=((VALUE(RIGHT($E22,4))-VALUE(LEFT($E22,4)))+1),AH22/((1+Vychodiská!$C$149)^CP$2),0)</f>
        <v>0</v>
      </c>
      <c r="CQ22" s="73">
        <f>IF(CQ$2&lt;=((VALUE(RIGHT($E22,4))-VALUE(LEFT($E22,4)))+1),AI22/((1+Vychodiská!$C$149)^CQ$2),0)</f>
        <v>0</v>
      </c>
      <c r="CR22" s="74">
        <f>IF(CR$2&lt;=((VALUE(RIGHT($E22,4))-VALUE(LEFT($E22,4)))+1),AJ22/((1+Vychodiská!$C$149)^CR$2),0)</f>
        <v>0</v>
      </c>
      <c r="CS22" s="77">
        <f t="shared" si="4"/>
        <v>-6601331.3609467447</v>
      </c>
      <c r="CT22" s="73"/>
    </row>
    <row r="23" spans="1:98" s="80" customFormat="1" ht="31.05" customHeight="1" x14ac:dyDescent="0.3">
      <c r="A23" s="70">
        <v>32</v>
      </c>
      <c r="B23" s="71" t="str">
        <f>INDEX(Data!$B$3:$B$24,MATCH(Investície!A23,Data!$A$3:$A$24,0))</f>
        <v>Zvolenská teplárenská a.s.</v>
      </c>
      <c r="C23" s="71" t="str">
        <f>INDEX(Data!$D$3:$D$24,MATCH(Investície!A23,Data!$A$3:$A$24,0))</f>
        <v>Akumulátor tepla pre horúcovod</v>
      </c>
      <c r="D23" s="72">
        <f>INDEX(Data!$M$3:$M$24,MATCH(Investície!A23,Data!$A$3:$A$24,0))</f>
        <v>25</v>
      </c>
      <c r="E23" s="72" t="str">
        <f>INDEX(Data!$J$3:$J$24,MATCH(Investície!A23,Data!$A$3:$A$24,0))</f>
        <v>2022 - 2023</v>
      </c>
      <c r="F23" s="74">
        <f>INDEX(Data!$H$3:$H$24,MATCH(A23,Data!$A$3:$A$24,0))</f>
        <v>1500000</v>
      </c>
      <c r="G23" s="73">
        <f t="shared" si="6"/>
        <v>750000</v>
      </c>
      <c r="H23" s="73">
        <f t="shared" si="6"/>
        <v>750000</v>
      </c>
      <c r="I23" s="73">
        <f t="shared" si="6"/>
        <v>750000</v>
      </c>
      <c r="J23" s="73">
        <f t="shared" si="6"/>
        <v>750000</v>
      </c>
      <c r="K23" s="73">
        <f t="shared" si="6"/>
        <v>750000</v>
      </c>
      <c r="L23" s="73">
        <f t="shared" si="6"/>
        <v>750000</v>
      </c>
      <c r="M23" s="73">
        <f t="shared" si="6"/>
        <v>750000</v>
      </c>
      <c r="N23" s="73">
        <f t="shared" si="6"/>
        <v>750000</v>
      </c>
      <c r="O23" s="73">
        <f t="shared" si="6"/>
        <v>750000</v>
      </c>
      <c r="P23" s="73">
        <f t="shared" si="6"/>
        <v>750000</v>
      </c>
      <c r="Q23" s="73">
        <f t="shared" si="6"/>
        <v>750000</v>
      </c>
      <c r="R23" s="73">
        <f t="shared" si="6"/>
        <v>750000</v>
      </c>
      <c r="S23" s="73">
        <f t="shared" si="6"/>
        <v>750000</v>
      </c>
      <c r="T23" s="73">
        <f t="shared" si="6"/>
        <v>750000</v>
      </c>
      <c r="U23" s="73">
        <f t="shared" si="6"/>
        <v>750000</v>
      </c>
      <c r="V23" s="73">
        <f t="shared" si="6"/>
        <v>750000</v>
      </c>
      <c r="W23" s="73">
        <f t="shared" si="5"/>
        <v>750000</v>
      </c>
      <c r="X23" s="73">
        <f t="shared" si="5"/>
        <v>750000</v>
      </c>
      <c r="Y23" s="73">
        <f t="shared" si="5"/>
        <v>750000</v>
      </c>
      <c r="Z23" s="73">
        <f t="shared" si="5"/>
        <v>750000</v>
      </c>
      <c r="AA23" s="73">
        <f t="shared" si="5"/>
        <v>750000</v>
      </c>
      <c r="AB23" s="73">
        <f t="shared" si="5"/>
        <v>750000</v>
      </c>
      <c r="AC23" s="73">
        <f t="shared" si="5"/>
        <v>750000</v>
      </c>
      <c r="AD23" s="73">
        <f t="shared" si="5"/>
        <v>750000</v>
      </c>
      <c r="AE23" s="73">
        <f t="shared" si="5"/>
        <v>750000</v>
      </c>
      <c r="AF23" s="73">
        <f t="shared" si="5"/>
        <v>750000</v>
      </c>
      <c r="AG23" s="73">
        <f t="shared" si="5"/>
        <v>750000</v>
      </c>
      <c r="AH23" s="73">
        <f t="shared" si="5"/>
        <v>750000</v>
      </c>
      <c r="AI23" s="73">
        <f t="shared" si="5"/>
        <v>750000</v>
      </c>
      <c r="AJ23" s="74">
        <f t="shared" si="5"/>
        <v>750000</v>
      </c>
      <c r="AK23" s="73">
        <f t="shared" si="3"/>
        <v>750000</v>
      </c>
      <c r="AL23" s="73">
        <f>SUM($G23:H23)</f>
        <v>1500000</v>
      </c>
      <c r="AM23" s="73">
        <f>SUM($G23:I23)</f>
        <v>2250000</v>
      </c>
      <c r="AN23" s="73">
        <f>SUM($G23:J23)</f>
        <v>3000000</v>
      </c>
      <c r="AO23" s="73">
        <f>SUM($G23:K23)</f>
        <v>3750000</v>
      </c>
      <c r="AP23" s="73">
        <f>SUM($G23:L23)</f>
        <v>4500000</v>
      </c>
      <c r="AQ23" s="73">
        <f>SUM($G23:M23)</f>
        <v>5250000</v>
      </c>
      <c r="AR23" s="73">
        <f>SUM($G23:N23)</f>
        <v>6000000</v>
      </c>
      <c r="AS23" s="73">
        <f>SUM($G23:O23)</f>
        <v>6750000</v>
      </c>
      <c r="AT23" s="73">
        <f>SUM($G23:P23)</f>
        <v>7500000</v>
      </c>
      <c r="AU23" s="73">
        <f>SUM($G23:Q23)</f>
        <v>8250000</v>
      </c>
      <c r="AV23" s="73">
        <f>SUM($G23:R23)</f>
        <v>9000000</v>
      </c>
      <c r="AW23" s="73">
        <f>SUM($G23:S23)</f>
        <v>9750000</v>
      </c>
      <c r="AX23" s="73">
        <f>SUM($G23:T23)</f>
        <v>10500000</v>
      </c>
      <c r="AY23" s="73">
        <f>SUM($G23:U23)</f>
        <v>11250000</v>
      </c>
      <c r="AZ23" s="73">
        <f>SUM($G23:V23)</f>
        <v>12000000</v>
      </c>
      <c r="BA23" s="73">
        <f>SUM($G23:W23)</f>
        <v>12750000</v>
      </c>
      <c r="BB23" s="73">
        <f>SUM($G23:X23)</f>
        <v>13500000</v>
      </c>
      <c r="BC23" s="73">
        <f>SUM($G23:Y23)</f>
        <v>14250000</v>
      </c>
      <c r="BD23" s="73">
        <f>SUM($G23:Z23)</f>
        <v>15000000</v>
      </c>
      <c r="BE23" s="73">
        <f>SUM($G23:AA23)</f>
        <v>15750000</v>
      </c>
      <c r="BF23" s="73">
        <f>SUM($G23:AB23)</f>
        <v>16500000</v>
      </c>
      <c r="BG23" s="73">
        <f>SUM($G23:AC23)</f>
        <v>17250000</v>
      </c>
      <c r="BH23" s="73">
        <f>SUM($G23:AD23)</f>
        <v>18000000</v>
      </c>
      <c r="BI23" s="73">
        <f>SUM($G23:AE23)</f>
        <v>18750000</v>
      </c>
      <c r="BJ23" s="73">
        <f>SUM($G23:AF23)</f>
        <v>19500000</v>
      </c>
      <c r="BK23" s="73">
        <f>SUM($G23:AG23)</f>
        <v>20250000</v>
      </c>
      <c r="BL23" s="73">
        <f>SUM($G23:AH23)</f>
        <v>21000000</v>
      </c>
      <c r="BM23" s="73">
        <f>SUM($G23:AI23)</f>
        <v>21750000</v>
      </c>
      <c r="BN23" s="73">
        <f>SUM($G23:AJ23)</f>
        <v>22500000</v>
      </c>
      <c r="BO23" s="76">
        <f>IF(BO$2&lt;=((VALUE(RIGHT($E23,4))-VALUE(LEFT($E23,4)))+1),G23/((1+Vychodiská!$C$149)^BO$2),0)</f>
        <v>721153.84615384613</v>
      </c>
      <c r="BP23" s="73">
        <f>IF(BP$2&lt;=((VALUE(RIGHT($E23,4))-VALUE(LEFT($E23,4)))+1),H23/((1+Vychodiská!$C$149)^BP$2),0)</f>
        <v>693417.15976331348</v>
      </c>
      <c r="BQ23" s="73">
        <f>IF(BQ$2&lt;=((VALUE(RIGHT($E23,4))-VALUE(LEFT($E23,4)))+1),I23/((1+Vychodiská!$C$149)^BQ$2),0)</f>
        <v>0</v>
      </c>
      <c r="BR23" s="73">
        <f>IF(BR$2&lt;=((VALUE(RIGHT($E23,4))-VALUE(LEFT($E23,4)))+1),J23/((1+Vychodiská!$C$149)^BR$2),0)</f>
        <v>0</v>
      </c>
      <c r="BS23" s="73">
        <f>IF(BS$2&lt;=((VALUE(RIGHT($E23,4))-VALUE(LEFT($E23,4)))+1),K23/((1+Vychodiská!$C$149)^BS$2),0)</f>
        <v>0</v>
      </c>
      <c r="BT23" s="73">
        <f>IF(BT$2&lt;=((VALUE(RIGHT($E23,4))-VALUE(LEFT($E23,4)))+1),L23/((1+Vychodiská!$C$149)^BT$2),0)</f>
        <v>0</v>
      </c>
      <c r="BU23" s="73">
        <f>IF(BU$2&lt;=((VALUE(RIGHT($E23,4))-VALUE(LEFT($E23,4)))+1),M23/((1+Vychodiská!$C$149)^BU$2),0)</f>
        <v>0</v>
      </c>
      <c r="BV23" s="73">
        <f>IF(BV$2&lt;=((VALUE(RIGHT($E23,4))-VALUE(LEFT($E23,4)))+1),N23/((1+Vychodiská!$C$149)^BV$2),0)</f>
        <v>0</v>
      </c>
      <c r="BW23" s="73">
        <f>IF(BW$2&lt;=((VALUE(RIGHT($E23,4))-VALUE(LEFT($E23,4)))+1),O23/((1+Vychodiská!$C$149)^BW$2),0)</f>
        <v>0</v>
      </c>
      <c r="BX23" s="73">
        <f>IF(BX$2&lt;=((VALUE(RIGHT($E23,4))-VALUE(LEFT($E23,4)))+1),P23/((1+Vychodiská!$C$149)^BX$2),0)</f>
        <v>0</v>
      </c>
      <c r="BY23" s="73">
        <f>IF(BY$2&lt;=((VALUE(RIGHT($E23,4))-VALUE(LEFT($E23,4)))+1),Q23/((1+Vychodiská!$C$149)^BY$2),0)</f>
        <v>0</v>
      </c>
      <c r="BZ23" s="73">
        <f>IF(BZ$2&lt;=((VALUE(RIGHT($E23,4))-VALUE(LEFT($E23,4)))+1),R23/((1+Vychodiská!$C$149)^BZ$2),0)</f>
        <v>0</v>
      </c>
      <c r="CA23" s="73">
        <f>IF(CA$2&lt;=((VALUE(RIGHT($E23,4))-VALUE(LEFT($E23,4)))+1),S23/((1+Vychodiská!$C$149)^CA$2),0)</f>
        <v>0</v>
      </c>
      <c r="CB23" s="73">
        <f>IF(CB$2&lt;=((VALUE(RIGHT($E23,4))-VALUE(LEFT($E23,4)))+1),T23/((1+Vychodiská!$C$149)^CB$2),0)</f>
        <v>0</v>
      </c>
      <c r="CC23" s="73">
        <f>IF(CC$2&lt;=((VALUE(RIGHT($E23,4))-VALUE(LEFT($E23,4)))+1),U23/((1+Vychodiská!$C$149)^CC$2),0)</f>
        <v>0</v>
      </c>
      <c r="CD23" s="73">
        <f>IF(CD$2&lt;=((VALUE(RIGHT($E23,4))-VALUE(LEFT($E23,4)))+1),V23/((1+Vychodiská!$C$149)^CD$2),0)</f>
        <v>0</v>
      </c>
      <c r="CE23" s="73">
        <f>IF(CE$2&lt;=((VALUE(RIGHT($E23,4))-VALUE(LEFT($E23,4)))+1),W23/((1+Vychodiská!$C$149)^CE$2),0)</f>
        <v>0</v>
      </c>
      <c r="CF23" s="73">
        <f>IF(CF$2&lt;=((VALUE(RIGHT($E23,4))-VALUE(LEFT($E23,4)))+1),X23/((1+Vychodiská!$C$149)^CF$2),0)</f>
        <v>0</v>
      </c>
      <c r="CG23" s="73">
        <f>IF(CG$2&lt;=((VALUE(RIGHT($E23,4))-VALUE(LEFT($E23,4)))+1),Y23/((1+Vychodiská!$C$149)^CG$2),0)</f>
        <v>0</v>
      </c>
      <c r="CH23" s="73">
        <f>IF(CH$2&lt;=((VALUE(RIGHT($E23,4))-VALUE(LEFT($E23,4)))+1),Z23/((1+Vychodiská!$C$149)^CH$2),0)</f>
        <v>0</v>
      </c>
      <c r="CI23" s="73">
        <f>IF(CI$2&lt;=((VALUE(RIGHT($E23,4))-VALUE(LEFT($E23,4)))+1),AA23/((1+Vychodiská!$C$149)^CI$2),0)</f>
        <v>0</v>
      </c>
      <c r="CJ23" s="73">
        <f>IF(CJ$2&lt;=((VALUE(RIGHT($E23,4))-VALUE(LEFT($E23,4)))+1),AB23/((1+Vychodiská!$C$149)^CJ$2),0)</f>
        <v>0</v>
      </c>
      <c r="CK23" s="73">
        <f>IF(CK$2&lt;=((VALUE(RIGHT($E23,4))-VALUE(LEFT($E23,4)))+1),AC23/((1+Vychodiská!$C$149)^CK$2),0)</f>
        <v>0</v>
      </c>
      <c r="CL23" s="73">
        <f>IF(CL$2&lt;=((VALUE(RIGHT($E23,4))-VALUE(LEFT($E23,4)))+1),AD23/((1+Vychodiská!$C$149)^CL$2),0)</f>
        <v>0</v>
      </c>
      <c r="CM23" s="73">
        <f>IF(CM$2&lt;=((VALUE(RIGHT($E23,4))-VALUE(LEFT($E23,4)))+1),AE23/((1+Vychodiská!$C$149)^CM$2),0)</f>
        <v>0</v>
      </c>
      <c r="CN23" s="73">
        <f>IF(CN$2&lt;=((VALUE(RIGHT($E23,4))-VALUE(LEFT($E23,4)))+1),AF23/((1+Vychodiská!$C$149)^CN$2),0)</f>
        <v>0</v>
      </c>
      <c r="CO23" s="73">
        <f>IF(CO$2&lt;=((VALUE(RIGHT($E23,4))-VALUE(LEFT($E23,4)))+1),AG23/((1+Vychodiská!$C$149)^CO$2),0)</f>
        <v>0</v>
      </c>
      <c r="CP23" s="73">
        <f>IF(CP$2&lt;=((VALUE(RIGHT($E23,4))-VALUE(LEFT($E23,4)))+1),AH23/((1+Vychodiská!$C$149)^CP$2),0)</f>
        <v>0</v>
      </c>
      <c r="CQ23" s="73">
        <f>IF(CQ$2&lt;=((VALUE(RIGHT($E23,4))-VALUE(LEFT($E23,4)))+1),AI23/((1+Vychodiská!$C$149)^CQ$2),0)</f>
        <v>0</v>
      </c>
      <c r="CR23" s="74">
        <f>IF(CR$2&lt;=((VALUE(RIGHT($E23,4))-VALUE(LEFT($E23,4)))+1),AJ23/((1+Vychodiská!$C$149)^CR$2),0)</f>
        <v>0</v>
      </c>
      <c r="CS23" s="77">
        <f t="shared" si="4"/>
        <v>-1414571.0059171596</v>
      </c>
      <c r="CT23" s="73"/>
    </row>
    <row r="24" spans="1:98" s="80" customFormat="1" ht="31.05" customHeight="1" x14ac:dyDescent="0.3">
      <c r="A24" s="70">
        <v>38</v>
      </c>
      <c r="B24" s="71" t="str">
        <f>INDEX(Data!$B$3:$B$24,MATCH(Investície!A24,Data!$A$3:$A$24,0))</f>
        <v>Trnavská teplárenská, a.s.</v>
      </c>
      <c r="C24" s="71" t="str">
        <f>INDEX(Data!$D$3:$D$24,MATCH(Investície!A24,Data!$A$3:$A$24,0))</f>
        <v>Rekonštrukcia záložného zdroja tepla: 2x HV kotol 21,5 MWt, 1x HV kotol 12 MWt, súhrnný výkon 55 MWt</v>
      </c>
      <c r="D24" s="72">
        <f>INDEX(Data!$M$3:$M$24,MATCH(Investície!A24,Data!$A$3:$A$24,0))</f>
        <v>20</v>
      </c>
      <c r="E24" s="72" t="str">
        <f>INDEX(Data!$J$3:$J$24,MATCH(Investície!A24,Data!$A$3:$A$24,0))</f>
        <v>2022-2023</v>
      </c>
      <c r="F24" s="74">
        <f>INDEX(Data!$H$3:$H$24,MATCH(A24,Data!$A$3:$A$24,0))</f>
        <v>2500000</v>
      </c>
      <c r="G24" s="73">
        <f t="shared" si="6"/>
        <v>1250000</v>
      </c>
      <c r="H24" s="73">
        <f t="shared" si="6"/>
        <v>1250000</v>
      </c>
      <c r="I24" s="73">
        <f t="shared" si="6"/>
        <v>1250000</v>
      </c>
      <c r="J24" s="73">
        <f t="shared" si="6"/>
        <v>1250000</v>
      </c>
      <c r="K24" s="73">
        <f t="shared" si="6"/>
        <v>1250000</v>
      </c>
      <c r="L24" s="73">
        <f t="shared" si="6"/>
        <v>1250000</v>
      </c>
      <c r="M24" s="73">
        <f t="shared" si="6"/>
        <v>1250000</v>
      </c>
      <c r="N24" s="73">
        <f t="shared" si="6"/>
        <v>1250000</v>
      </c>
      <c r="O24" s="73">
        <f t="shared" si="6"/>
        <v>1250000</v>
      </c>
      <c r="P24" s="73">
        <f t="shared" si="6"/>
        <v>1250000</v>
      </c>
      <c r="Q24" s="73">
        <f t="shared" si="6"/>
        <v>1250000</v>
      </c>
      <c r="R24" s="73">
        <f t="shared" si="6"/>
        <v>1250000</v>
      </c>
      <c r="S24" s="73">
        <f t="shared" si="6"/>
        <v>1250000</v>
      </c>
      <c r="T24" s="73">
        <f t="shared" si="6"/>
        <v>1250000</v>
      </c>
      <c r="U24" s="73">
        <f t="shared" si="6"/>
        <v>1250000</v>
      </c>
      <c r="V24" s="73">
        <f t="shared" si="6"/>
        <v>1250000</v>
      </c>
      <c r="W24" s="73">
        <f t="shared" si="5"/>
        <v>1250000</v>
      </c>
      <c r="X24" s="73">
        <f t="shared" si="5"/>
        <v>1250000</v>
      </c>
      <c r="Y24" s="73">
        <f t="shared" si="5"/>
        <v>1250000</v>
      </c>
      <c r="Z24" s="73">
        <f t="shared" si="5"/>
        <v>1250000</v>
      </c>
      <c r="AA24" s="73">
        <f t="shared" si="5"/>
        <v>1250000</v>
      </c>
      <c r="AB24" s="73">
        <f t="shared" si="5"/>
        <v>1250000</v>
      </c>
      <c r="AC24" s="73">
        <f t="shared" si="5"/>
        <v>1250000</v>
      </c>
      <c r="AD24" s="73">
        <f t="shared" si="5"/>
        <v>1250000</v>
      </c>
      <c r="AE24" s="73">
        <f t="shared" si="5"/>
        <v>1250000</v>
      </c>
      <c r="AF24" s="73">
        <f t="shared" si="5"/>
        <v>1250000</v>
      </c>
      <c r="AG24" s="73">
        <f t="shared" si="5"/>
        <v>1250000</v>
      </c>
      <c r="AH24" s="73">
        <f t="shared" si="5"/>
        <v>1250000</v>
      </c>
      <c r="AI24" s="73">
        <f t="shared" si="5"/>
        <v>1250000</v>
      </c>
      <c r="AJ24" s="74">
        <f t="shared" si="5"/>
        <v>1250000</v>
      </c>
      <c r="AK24" s="73">
        <f t="shared" si="3"/>
        <v>1250000</v>
      </c>
      <c r="AL24" s="73">
        <f>SUM($G24:H24)</f>
        <v>2500000</v>
      </c>
      <c r="AM24" s="73">
        <f>SUM($G24:I24)</f>
        <v>3750000</v>
      </c>
      <c r="AN24" s="73">
        <f>SUM($G24:J24)</f>
        <v>5000000</v>
      </c>
      <c r="AO24" s="73">
        <f>SUM($G24:K24)</f>
        <v>6250000</v>
      </c>
      <c r="AP24" s="73">
        <f>SUM($G24:L24)</f>
        <v>7500000</v>
      </c>
      <c r="AQ24" s="73">
        <f>SUM($G24:M24)</f>
        <v>8750000</v>
      </c>
      <c r="AR24" s="73">
        <f>SUM($G24:N24)</f>
        <v>10000000</v>
      </c>
      <c r="AS24" s="73">
        <f>SUM($G24:O24)</f>
        <v>11250000</v>
      </c>
      <c r="AT24" s="73">
        <f>SUM($G24:P24)</f>
        <v>12500000</v>
      </c>
      <c r="AU24" s="73">
        <f>SUM($G24:Q24)</f>
        <v>13750000</v>
      </c>
      <c r="AV24" s="73">
        <f>SUM($G24:R24)</f>
        <v>15000000</v>
      </c>
      <c r="AW24" s="73">
        <f>SUM($G24:S24)</f>
        <v>16250000</v>
      </c>
      <c r="AX24" s="73">
        <f>SUM($G24:T24)</f>
        <v>17500000</v>
      </c>
      <c r="AY24" s="73">
        <f>SUM($G24:U24)</f>
        <v>18750000</v>
      </c>
      <c r="AZ24" s="73">
        <f>SUM($G24:V24)</f>
        <v>20000000</v>
      </c>
      <c r="BA24" s="73">
        <f>SUM($G24:W24)</f>
        <v>21250000</v>
      </c>
      <c r="BB24" s="73">
        <f>SUM($G24:X24)</f>
        <v>22500000</v>
      </c>
      <c r="BC24" s="73">
        <f>SUM($G24:Y24)</f>
        <v>23750000</v>
      </c>
      <c r="BD24" s="73">
        <f>SUM($G24:Z24)</f>
        <v>25000000</v>
      </c>
      <c r="BE24" s="73">
        <f>SUM($G24:AA24)</f>
        <v>26250000</v>
      </c>
      <c r="BF24" s="73">
        <f>SUM($G24:AB24)</f>
        <v>27500000</v>
      </c>
      <c r="BG24" s="73">
        <f>SUM($G24:AC24)</f>
        <v>28750000</v>
      </c>
      <c r="BH24" s="73">
        <f>SUM($G24:AD24)</f>
        <v>30000000</v>
      </c>
      <c r="BI24" s="73">
        <f>SUM($G24:AE24)</f>
        <v>31250000</v>
      </c>
      <c r="BJ24" s="73">
        <f>SUM($G24:AF24)</f>
        <v>32500000</v>
      </c>
      <c r="BK24" s="73">
        <f>SUM($G24:AG24)</f>
        <v>33750000</v>
      </c>
      <c r="BL24" s="73">
        <f>SUM($G24:AH24)</f>
        <v>35000000</v>
      </c>
      <c r="BM24" s="73">
        <f>SUM($G24:AI24)</f>
        <v>36250000</v>
      </c>
      <c r="BN24" s="73">
        <f>SUM($G24:AJ24)</f>
        <v>37500000</v>
      </c>
      <c r="BO24" s="76">
        <f>IF(BO$2&lt;=((VALUE(RIGHT($E24,4))-VALUE(LEFT($E24,4)))+1),G24/((1+Vychodiská!$C$149)^BO$2),0)</f>
        <v>1201923.076923077</v>
      </c>
      <c r="BP24" s="73">
        <f>IF(BP$2&lt;=((VALUE(RIGHT($E24,4))-VALUE(LEFT($E24,4)))+1),H24/((1+Vychodiská!$C$149)^BP$2),0)</f>
        <v>1155695.2662721893</v>
      </c>
      <c r="BQ24" s="73">
        <f>IF(BQ$2&lt;=((VALUE(RIGHT($E24,4))-VALUE(LEFT($E24,4)))+1),I24/((1+Vychodiská!$C$149)^BQ$2),0)</f>
        <v>0</v>
      </c>
      <c r="BR24" s="73">
        <f>IF(BR$2&lt;=((VALUE(RIGHT($E24,4))-VALUE(LEFT($E24,4)))+1),J24/((1+Vychodiská!$C$149)^BR$2),0)</f>
        <v>0</v>
      </c>
      <c r="BS24" s="73">
        <f>IF(BS$2&lt;=((VALUE(RIGHT($E24,4))-VALUE(LEFT($E24,4)))+1),K24/((1+Vychodiská!$C$149)^BS$2),0)</f>
        <v>0</v>
      </c>
      <c r="BT24" s="73">
        <f>IF(BT$2&lt;=((VALUE(RIGHT($E24,4))-VALUE(LEFT($E24,4)))+1),L24/((1+Vychodiská!$C$149)^BT$2),0)</f>
        <v>0</v>
      </c>
      <c r="BU24" s="73">
        <f>IF(BU$2&lt;=((VALUE(RIGHT($E24,4))-VALUE(LEFT($E24,4)))+1),M24/((1+Vychodiská!$C$149)^BU$2),0)</f>
        <v>0</v>
      </c>
      <c r="BV24" s="73">
        <f>IF(BV$2&lt;=((VALUE(RIGHT($E24,4))-VALUE(LEFT($E24,4)))+1),N24/((1+Vychodiská!$C$149)^BV$2),0)</f>
        <v>0</v>
      </c>
      <c r="BW24" s="73">
        <f>IF(BW$2&lt;=((VALUE(RIGHT($E24,4))-VALUE(LEFT($E24,4)))+1),O24/((1+Vychodiská!$C$149)^BW$2),0)</f>
        <v>0</v>
      </c>
      <c r="BX24" s="73">
        <f>IF(BX$2&lt;=((VALUE(RIGHT($E24,4))-VALUE(LEFT($E24,4)))+1),P24/((1+Vychodiská!$C$149)^BX$2),0)</f>
        <v>0</v>
      </c>
      <c r="BY24" s="73">
        <f>IF(BY$2&lt;=((VALUE(RIGHT($E24,4))-VALUE(LEFT($E24,4)))+1),Q24/((1+Vychodiská!$C$149)^BY$2),0)</f>
        <v>0</v>
      </c>
      <c r="BZ24" s="73">
        <f>IF(BZ$2&lt;=((VALUE(RIGHT($E24,4))-VALUE(LEFT($E24,4)))+1),R24/((1+Vychodiská!$C$149)^BZ$2),0)</f>
        <v>0</v>
      </c>
      <c r="CA24" s="73">
        <f>IF(CA$2&lt;=((VALUE(RIGHT($E24,4))-VALUE(LEFT($E24,4)))+1),S24/((1+Vychodiská!$C$149)^CA$2),0)</f>
        <v>0</v>
      </c>
      <c r="CB24" s="73">
        <f>IF(CB$2&lt;=((VALUE(RIGHT($E24,4))-VALUE(LEFT($E24,4)))+1),T24/((1+Vychodiská!$C$149)^CB$2),0)</f>
        <v>0</v>
      </c>
      <c r="CC24" s="73">
        <f>IF(CC$2&lt;=((VALUE(RIGHT($E24,4))-VALUE(LEFT($E24,4)))+1),U24/((1+Vychodiská!$C$149)^CC$2),0)</f>
        <v>0</v>
      </c>
      <c r="CD24" s="73">
        <f>IF(CD$2&lt;=((VALUE(RIGHT($E24,4))-VALUE(LEFT($E24,4)))+1),V24/((1+Vychodiská!$C$149)^CD$2),0)</f>
        <v>0</v>
      </c>
      <c r="CE24" s="73">
        <f>IF(CE$2&lt;=((VALUE(RIGHT($E24,4))-VALUE(LEFT($E24,4)))+1),W24/((1+Vychodiská!$C$149)^CE$2),0)</f>
        <v>0</v>
      </c>
      <c r="CF24" s="73">
        <f>IF(CF$2&lt;=((VALUE(RIGHT($E24,4))-VALUE(LEFT($E24,4)))+1),X24/((1+Vychodiská!$C$149)^CF$2),0)</f>
        <v>0</v>
      </c>
      <c r="CG24" s="73">
        <f>IF(CG$2&lt;=((VALUE(RIGHT($E24,4))-VALUE(LEFT($E24,4)))+1),Y24/((1+Vychodiská!$C$149)^CG$2),0)</f>
        <v>0</v>
      </c>
      <c r="CH24" s="73">
        <f>IF(CH$2&lt;=((VALUE(RIGHT($E24,4))-VALUE(LEFT($E24,4)))+1),Z24/((1+Vychodiská!$C$149)^CH$2),0)</f>
        <v>0</v>
      </c>
      <c r="CI24" s="73">
        <f>IF(CI$2&lt;=((VALUE(RIGHT($E24,4))-VALUE(LEFT($E24,4)))+1),AA24/((1+Vychodiská!$C$149)^CI$2),0)</f>
        <v>0</v>
      </c>
      <c r="CJ24" s="73">
        <f>IF(CJ$2&lt;=((VALUE(RIGHT($E24,4))-VALUE(LEFT($E24,4)))+1),AB24/((1+Vychodiská!$C$149)^CJ$2),0)</f>
        <v>0</v>
      </c>
      <c r="CK24" s="73">
        <f>IF(CK$2&lt;=((VALUE(RIGHT($E24,4))-VALUE(LEFT($E24,4)))+1),AC24/((1+Vychodiská!$C$149)^CK$2),0)</f>
        <v>0</v>
      </c>
      <c r="CL24" s="73">
        <f>IF(CL$2&lt;=((VALUE(RIGHT($E24,4))-VALUE(LEFT($E24,4)))+1),AD24/((1+Vychodiská!$C$149)^CL$2),0)</f>
        <v>0</v>
      </c>
      <c r="CM24" s="73">
        <f>IF(CM$2&lt;=((VALUE(RIGHT($E24,4))-VALUE(LEFT($E24,4)))+1),AE24/((1+Vychodiská!$C$149)^CM$2),0)</f>
        <v>0</v>
      </c>
      <c r="CN24" s="73">
        <f>IF(CN$2&lt;=((VALUE(RIGHT($E24,4))-VALUE(LEFT($E24,4)))+1),AF24/((1+Vychodiská!$C$149)^CN$2),0)</f>
        <v>0</v>
      </c>
      <c r="CO24" s="73">
        <f>IF(CO$2&lt;=((VALUE(RIGHT($E24,4))-VALUE(LEFT($E24,4)))+1),AG24/((1+Vychodiská!$C$149)^CO$2),0)</f>
        <v>0</v>
      </c>
      <c r="CP24" s="73">
        <f>IF(CP$2&lt;=((VALUE(RIGHT($E24,4))-VALUE(LEFT($E24,4)))+1),AH24/((1+Vychodiská!$C$149)^CP$2),0)</f>
        <v>0</v>
      </c>
      <c r="CQ24" s="73">
        <f>IF(CQ$2&lt;=((VALUE(RIGHT($E24,4))-VALUE(LEFT($E24,4)))+1),AI24/((1+Vychodiská!$C$149)^CQ$2),0)</f>
        <v>0</v>
      </c>
      <c r="CR24" s="74">
        <f>IF(CR$2&lt;=((VALUE(RIGHT($E24,4))-VALUE(LEFT($E24,4)))+1),AJ24/((1+Vychodiská!$C$149)^CR$2),0)</f>
        <v>0</v>
      </c>
      <c r="CS24" s="77">
        <f t="shared" si="4"/>
        <v>-2357618.3431952661</v>
      </c>
      <c r="CT24" s="73"/>
    </row>
  </sheetData>
  <mergeCells count="3">
    <mergeCell ref="G1:AJ1"/>
    <mergeCell ref="AK1:BN1"/>
    <mergeCell ref="BO1:CR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4"/>
  <sheetViews>
    <sheetView topLeftCell="A5" zoomScale="80" zoomScaleNormal="80" workbookViewId="0">
      <selection activeCell="A26" sqref="A26:XFD36"/>
    </sheetView>
  </sheetViews>
  <sheetFormatPr defaultColWidth="8.77734375" defaultRowHeight="16.8" x14ac:dyDescent="0.4"/>
  <cols>
    <col min="1" max="1" width="8.88671875" style="81" bestFit="1" customWidth="1"/>
    <col min="2" max="2" width="27.77734375" style="81" bestFit="1" customWidth="1"/>
    <col min="3" max="3" width="27.77734375" style="81" customWidth="1"/>
    <col min="4" max="6" width="24.6640625" style="81" customWidth="1"/>
    <col min="7" max="13" width="9.88671875" style="81" bestFit="1" customWidth="1"/>
    <col min="14" max="14" width="9.5546875" style="81" bestFit="1" customWidth="1"/>
    <col min="15" max="23" width="9.88671875" style="81" bestFit="1" customWidth="1"/>
    <col min="24" max="24" width="9.5546875" style="81" bestFit="1" customWidth="1"/>
    <col min="25" max="30" width="9.88671875" style="81" bestFit="1" customWidth="1"/>
    <col min="31" max="31" width="9.5546875" style="81" bestFit="1" customWidth="1"/>
    <col min="32" max="32" width="9.88671875" style="81" bestFit="1" customWidth="1"/>
    <col min="33" max="33" width="9.5546875" style="81" bestFit="1" customWidth="1"/>
    <col min="34" max="38" width="9.88671875" style="81" bestFit="1" customWidth="1"/>
    <col min="39" max="40" width="10.21875" style="81" bestFit="1" customWidth="1"/>
    <col min="41" max="43" width="10.6640625" style="81" bestFit="1" customWidth="1"/>
    <col min="44" max="44" width="11" style="81" bestFit="1" customWidth="1"/>
    <col min="45" max="45" width="10.44140625" style="81" bestFit="1" customWidth="1"/>
    <col min="46" max="54" width="11" style="81" bestFit="1" customWidth="1"/>
    <col min="55" max="66" width="11.21875" style="81" bestFit="1" customWidth="1"/>
    <col min="67" max="68" width="9.5546875" style="83" bestFit="1" customWidth="1"/>
    <col min="69" max="69" width="9.33203125" style="83" bestFit="1" customWidth="1"/>
    <col min="70" max="77" width="9.5546875" style="83" bestFit="1" customWidth="1"/>
    <col min="78" max="80" width="9.33203125" style="83" bestFit="1" customWidth="1"/>
    <col min="81" max="82" width="9.5546875" style="83" bestFit="1" customWidth="1"/>
    <col min="83" max="96" width="9.21875" style="83" bestFit="1" customWidth="1"/>
    <col min="97" max="97" width="11" style="83" bestFit="1" customWidth="1"/>
    <col min="98" max="98" width="6.44140625" style="83" customWidth="1"/>
    <col min="99" max="128" width="5.77734375" style="92" customWidth="1"/>
    <col min="129" max="16384" width="8.77734375" style="81"/>
  </cols>
  <sheetData>
    <row r="1" spans="1:128" s="56" customFormat="1" x14ac:dyDescent="0.4">
      <c r="F1" s="86"/>
      <c r="G1" s="348" t="s">
        <v>372</v>
      </c>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9"/>
      <c r="AK1" s="350" t="s">
        <v>373</v>
      </c>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1" t="s">
        <v>371</v>
      </c>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3"/>
      <c r="CS1" s="58" t="s">
        <v>371</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24.45" customHeight="1" x14ac:dyDescent="0.4">
      <c r="A2" s="61" t="s">
        <v>12</v>
      </c>
      <c r="B2" s="61" t="s">
        <v>13</v>
      </c>
      <c r="C2" s="61" t="s">
        <v>15</v>
      </c>
      <c r="D2" s="61" t="s">
        <v>22</v>
      </c>
      <c r="E2" s="61" t="s">
        <v>20</v>
      </c>
      <c r="F2" s="87" t="str">
        <f>Data!U2</f>
        <v>Oxid uhličitý-CO2</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4">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374</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05" customHeight="1" x14ac:dyDescent="0.3">
      <c r="A3" s="70">
        <v>3</v>
      </c>
      <c r="B3" s="71" t="str">
        <f>INDEX(Data!$B$3:$B$24,MATCH(emisie_CO2!A3,Data!$A$3:$A$24,0))</f>
        <v xml:space="preserve">Bratislavská teplárenská, a.s. </v>
      </c>
      <c r="C3" s="71" t="str">
        <f>INDEX(Data!$D$3:$D$24,MATCH(emisie_CO2!A3,Data!$A$3:$A$24,0))</f>
        <v>Modernizácia HV rozvodov CZT východ</v>
      </c>
      <c r="D3" s="72">
        <f>INDEX(Data!$M$3:$M$24,MATCH(emisie_CO2!A3,Data!$A$3:$A$24,0))</f>
        <v>30</v>
      </c>
      <c r="E3" s="72" t="str">
        <f>INDEX(Data!$J$3:$J$24,MATCH(emisie_CO2!A3,Data!$A$3:$A$24,0))</f>
        <v>2024-2029</v>
      </c>
      <c r="F3" s="74">
        <f>INDEX(Data!$U$3:$U$24,MATCH(emisie_CO2!A3,Data!$A$3:$A$24,0))</f>
        <v>-200</v>
      </c>
      <c r="G3" s="73">
        <f>$F3*Vychodiská!$D$15*-1*IF(LEN($E3)=4,HLOOKUP($E3+G$2,Vychodiská!$G$24:$BN$25,2,0),HLOOKUP(VALUE(RIGHT($E3,4))+G$2,Vychodiská!$G$24:$BN$25,2,0))</f>
        <v>9000</v>
      </c>
      <c r="H3" s="73">
        <f>$F3*Vychodiská!$D$15*-1*IF(LEN($E3)=4,HLOOKUP($E3+H$2,Vychodiská!$G$24:$BN$25,2,0),HLOOKUP(VALUE(RIGHT($E3,4))+H$2,Vychodiská!$G$24:$BN$25,2,0))</f>
        <v>9100</v>
      </c>
      <c r="I3" s="73">
        <f>$F3*Vychodiská!$D$15*-1*IF(LEN($E3)=4,HLOOKUP($E3+I$2,Vychodiská!$G$24:$BN$25,2,0),HLOOKUP(VALUE(RIGHT($E3,4))+I$2,Vychodiská!$G$24:$BN$25,2,0))</f>
        <v>9200</v>
      </c>
      <c r="J3" s="73">
        <f>$F3*Vychodiská!$D$15*-1*IF(LEN($E3)=4,HLOOKUP($E3+J$2,Vychodiská!$G$24:$BN$25,2,0),HLOOKUP(VALUE(RIGHT($E3,4))+J$2,Vychodiská!$G$24:$BN$25,2,0))</f>
        <v>9300</v>
      </c>
      <c r="K3" s="73">
        <f>$F3*Vychodiská!$D$15*-1*IF(LEN($E3)=4,HLOOKUP($E3+K$2,Vychodiská!$G$24:$BN$25,2,0),HLOOKUP(VALUE(RIGHT($E3,4))+K$2,Vychodiská!$G$24:$BN$25,2,0))</f>
        <v>9400</v>
      </c>
      <c r="L3" s="73">
        <f>$F3*Vychodiská!$D$15*-1*IF(LEN($E3)=4,HLOOKUP($E3+L$2,Vychodiská!$G$24:$BN$25,2,0),HLOOKUP(VALUE(RIGHT($E3,4))+L$2,Vychodiská!$G$24:$BN$25,2,0))</f>
        <v>9500</v>
      </c>
      <c r="M3" s="73">
        <f>$F3*Vychodiská!$D$15*-1*IF(LEN($E3)=4,HLOOKUP($E3+M$2,Vychodiská!$G$24:$BN$25,2,0),HLOOKUP(VALUE(RIGHT($E3,4))+M$2,Vychodiská!$G$24:$BN$25,2,0))</f>
        <v>9600</v>
      </c>
      <c r="N3" s="73">
        <f>$F3*Vychodiská!$D$15*-1*IF(LEN($E3)=4,HLOOKUP($E3+N$2,Vychodiská!$G$24:$BN$25,2,0),HLOOKUP(VALUE(RIGHT($E3,4))+N$2,Vychodiská!$G$24:$BN$25,2,0))</f>
        <v>9700</v>
      </c>
      <c r="O3" s="73">
        <f>$F3*Vychodiská!$D$15*-1*IF(LEN($E3)=4,HLOOKUP($E3+O$2,Vychodiská!$G$24:$BN$25,2,0),HLOOKUP(VALUE(RIGHT($E3,4))+O$2,Vychodiská!$G$24:$BN$25,2,0))</f>
        <v>9800</v>
      </c>
      <c r="P3" s="73">
        <f>$F3*Vychodiská!$D$15*-1*IF(LEN($E3)=4,HLOOKUP($E3+P$2,Vychodiská!$G$24:$BN$25,2,0),HLOOKUP(VALUE(RIGHT($E3,4))+P$2,Vychodiská!$G$24:$BN$25,2,0))</f>
        <v>9900</v>
      </c>
      <c r="Q3" s="73">
        <f>$F3*Vychodiská!$D$15*-1*IF(LEN($E3)=4,HLOOKUP($E3+Q$2,Vychodiská!$G$24:$BN$25,2,0),HLOOKUP(VALUE(RIGHT($E3,4))+Q$2,Vychodiská!$G$24:$BN$25,2,0))</f>
        <v>10000</v>
      </c>
      <c r="R3" s="73">
        <f>$F3*Vychodiská!$D$15*-1*IF(LEN($E3)=4,HLOOKUP($E3+R$2,Vychodiská!$G$24:$BN$25,2,0),HLOOKUP(VALUE(RIGHT($E3,4))+R$2,Vychodiská!$G$24:$BN$25,2,0))</f>
        <v>10100</v>
      </c>
      <c r="S3" s="73">
        <f>$F3*Vychodiská!$D$15*-1*IF(LEN($E3)=4,HLOOKUP($E3+S$2,Vychodiská!$G$24:$BN$25,2,0),HLOOKUP(VALUE(RIGHT($E3,4))+S$2,Vychodiská!$G$24:$BN$25,2,0))</f>
        <v>10200</v>
      </c>
      <c r="T3" s="73">
        <f>$F3*Vychodiská!$D$15*-1*IF(LEN($E3)=4,HLOOKUP($E3+T$2,Vychodiská!$G$24:$BN$25,2,0),HLOOKUP(VALUE(RIGHT($E3,4))+T$2,Vychodiská!$G$24:$BN$25,2,0))</f>
        <v>10300</v>
      </c>
      <c r="U3" s="73">
        <f>$F3*Vychodiská!$D$15*-1*IF(LEN($E3)=4,HLOOKUP($E3+U$2,Vychodiská!$G$24:$BN$25,2,0),HLOOKUP(VALUE(RIGHT($E3,4))+U$2,Vychodiská!$G$24:$BN$25,2,0))</f>
        <v>10400</v>
      </c>
      <c r="V3" s="73">
        <f>$F3*Vychodiská!$D$15*-1*IF(LEN($E3)=4,HLOOKUP($E3+V$2,Vychodiská!$G$24:$BN$25,2,0),HLOOKUP(VALUE(RIGHT($E3,4))+V$2,Vychodiská!$G$24:$BN$25,2,0))</f>
        <v>10500</v>
      </c>
      <c r="W3" s="73">
        <f>$F3*Vychodiská!$D$15*-1*IF(LEN($E3)=4,HLOOKUP($E3+W$2,Vychodiská!$G$24:$BN$25,2,0),HLOOKUP(VALUE(RIGHT($E3,4))+W$2,Vychodiská!$G$24:$BN$25,2,0))</f>
        <v>10600</v>
      </c>
      <c r="X3" s="73">
        <f>$F3*Vychodiská!$D$15*-1*IF(LEN($E3)=4,HLOOKUP($E3+X$2,Vychodiská!$G$24:$BN$25,2,0),HLOOKUP(VALUE(RIGHT($E3,4))+X$2,Vychodiská!$G$24:$BN$25,2,0))</f>
        <v>10700</v>
      </c>
      <c r="Y3" s="73">
        <f>$F3*Vychodiská!$D$15*-1*IF(LEN($E3)=4,HLOOKUP($E3+Y$2,Vychodiská!$G$24:$BN$25,2,0),HLOOKUP(VALUE(RIGHT($E3,4))+Y$2,Vychodiská!$G$24:$BN$25,2,0))</f>
        <v>10800</v>
      </c>
      <c r="Z3" s="73">
        <f>$F3*Vychodiská!$D$15*-1*IF(LEN($E3)=4,HLOOKUP($E3+Z$2,Vychodiská!$G$24:$BN$25,2,0),HLOOKUP(VALUE(RIGHT($E3,4))+Z$2,Vychodiská!$G$24:$BN$25,2,0))</f>
        <v>10900</v>
      </c>
      <c r="AA3" s="73">
        <f>$F3*Vychodiská!$D$15*-1*IF(LEN($E3)=4,HLOOKUP($E3+AA$2,Vychodiská!$G$24:$BN$25,2,0),HLOOKUP(VALUE(RIGHT($E3,4))+AA$2,Vychodiská!$G$24:$BN$25,2,0))</f>
        <v>11000</v>
      </c>
      <c r="AB3" s="73">
        <f>$F3*Vychodiská!$D$15*-1*IF(LEN($E3)=4,HLOOKUP($E3+AB$2,Vychodiská!$G$24:$BN$25,2,0),HLOOKUP(VALUE(RIGHT($E3,4))+AB$2,Vychodiská!$G$24:$BN$25,2,0))</f>
        <v>11100</v>
      </c>
      <c r="AC3" s="73">
        <f>$F3*Vychodiská!$D$15*-1*IF(LEN($E3)=4,HLOOKUP($E3+AC$2,Vychodiská!$G$24:$BN$25,2,0),HLOOKUP(VALUE(RIGHT($E3,4))+AC$2,Vychodiská!$G$24:$BN$25,2,0))</f>
        <v>11200</v>
      </c>
      <c r="AD3" s="73">
        <f>$F3*Vychodiská!$D$15*-1*IF(LEN($E3)=4,HLOOKUP($E3+AD$2,Vychodiská!$G$24:$BN$25,2,0),HLOOKUP(VALUE(RIGHT($E3,4))+AD$2,Vychodiská!$G$24:$BN$25,2,0))</f>
        <v>11300</v>
      </c>
      <c r="AE3" s="73">
        <f>$F3*Vychodiská!$D$15*-1*IF(LEN($E3)=4,HLOOKUP($E3+AE$2,Vychodiská!$G$24:$BN$25,2,0),HLOOKUP(VALUE(RIGHT($E3,4))+AE$2,Vychodiská!$G$24:$BN$25,2,0))</f>
        <v>11400</v>
      </c>
      <c r="AF3" s="73">
        <f>$F3*Vychodiská!$D$15*-1*IF(LEN($E3)=4,HLOOKUP($E3+AF$2,Vychodiská!$G$24:$BN$25,2,0),HLOOKUP(VALUE(RIGHT($E3,4))+AF$2,Vychodiská!$G$24:$BN$25,2,0))</f>
        <v>11500</v>
      </c>
      <c r="AG3" s="73">
        <f>$F3*Vychodiská!$D$15*-1*IF(LEN($E3)=4,HLOOKUP($E3+AG$2,Vychodiská!$G$24:$BN$25,2,0),HLOOKUP(VALUE(RIGHT($E3,4))+AG$2,Vychodiská!$G$24:$BN$25,2,0))</f>
        <v>11600</v>
      </c>
      <c r="AH3" s="73">
        <f>$F3*Vychodiská!$D$15*-1*IF(LEN($E3)=4,HLOOKUP($E3+AH$2,Vychodiská!$G$24:$BN$25,2,0),HLOOKUP(VALUE(RIGHT($E3,4))+AH$2,Vychodiská!$G$24:$BN$25,2,0))</f>
        <v>11700</v>
      </c>
      <c r="AI3" s="73">
        <f>$F3*Vychodiská!$D$15*-1*IF(LEN($E3)=4,HLOOKUP($E3+AI$2,Vychodiská!$G$24:$BN$25,2,0),HLOOKUP(VALUE(RIGHT($E3,4))+AI$2,Vychodiská!$G$24:$BN$25,2,0))</f>
        <v>11800</v>
      </c>
      <c r="AJ3" s="74">
        <f>$F3*Vychodiská!$D$15*-1*IF(LEN($E3)=4,HLOOKUP($E3+AJ$2,Vychodiská!$G$24:$BN$25,2,0),HLOOKUP(VALUE(RIGHT($E3,4))+AJ$2,Vychodiská!$G$24:$BN$25,2,0))</f>
        <v>11900</v>
      </c>
      <c r="AK3" s="73">
        <f>G3</f>
        <v>9000</v>
      </c>
      <c r="AL3" s="73">
        <f>SUM($G3:H3)</f>
        <v>18100</v>
      </c>
      <c r="AM3" s="73">
        <f>SUM($G3:I3)</f>
        <v>27300</v>
      </c>
      <c r="AN3" s="73">
        <f>SUM($G3:J3)</f>
        <v>36600</v>
      </c>
      <c r="AO3" s="73">
        <f>SUM($G3:K3)</f>
        <v>46000</v>
      </c>
      <c r="AP3" s="73">
        <f>SUM($G3:L3)</f>
        <v>55500</v>
      </c>
      <c r="AQ3" s="73">
        <f>SUM($G3:M3)</f>
        <v>65100</v>
      </c>
      <c r="AR3" s="73">
        <f>SUM($G3:N3)</f>
        <v>74800</v>
      </c>
      <c r="AS3" s="73">
        <f>SUM($G3:O3)</f>
        <v>84600</v>
      </c>
      <c r="AT3" s="73">
        <f>SUM($G3:P3)</f>
        <v>94500</v>
      </c>
      <c r="AU3" s="73">
        <f>SUM($G3:Q3)</f>
        <v>104500</v>
      </c>
      <c r="AV3" s="73">
        <f>SUM($G3:R3)</f>
        <v>114600</v>
      </c>
      <c r="AW3" s="73">
        <f>SUM($G3:S3)</f>
        <v>124800</v>
      </c>
      <c r="AX3" s="73">
        <f>SUM($G3:T3)</f>
        <v>135100</v>
      </c>
      <c r="AY3" s="73">
        <f>SUM($G3:U3)</f>
        <v>145500</v>
      </c>
      <c r="AZ3" s="73">
        <f>SUM($G3:V3)</f>
        <v>156000</v>
      </c>
      <c r="BA3" s="73">
        <f>SUM($G3:W3)</f>
        <v>166600</v>
      </c>
      <c r="BB3" s="73">
        <f>SUM($G3:X3)</f>
        <v>177300</v>
      </c>
      <c r="BC3" s="73">
        <f>SUM($G3:Y3)</f>
        <v>188100</v>
      </c>
      <c r="BD3" s="73">
        <f>SUM($G3:Z3)</f>
        <v>199000</v>
      </c>
      <c r="BE3" s="73">
        <f>SUM($G3:AA3)</f>
        <v>210000</v>
      </c>
      <c r="BF3" s="73">
        <f>SUM($G3:AB3)</f>
        <v>221100</v>
      </c>
      <c r="BG3" s="73">
        <f>SUM($G3:AC3)</f>
        <v>232300</v>
      </c>
      <c r="BH3" s="73">
        <f>SUM($G3:AD3)</f>
        <v>243600</v>
      </c>
      <c r="BI3" s="73">
        <f>SUM($G3:AE3)</f>
        <v>255000</v>
      </c>
      <c r="BJ3" s="73">
        <f>SUM($G3:AF3)</f>
        <v>266500</v>
      </c>
      <c r="BK3" s="73">
        <f>SUM($G3:AG3)</f>
        <v>278100</v>
      </c>
      <c r="BL3" s="73">
        <f>SUM($G3:AH3)</f>
        <v>289800</v>
      </c>
      <c r="BM3" s="73">
        <f>SUM($G3:AI3)</f>
        <v>301600</v>
      </c>
      <c r="BN3" s="89">
        <f>SUM($G3:AJ3)</f>
        <v>313500</v>
      </c>
      <c r="BO3" s="76">
        <f>IF(CU3&gt;0,G3/((1+Vychodiská!$C$150)^emisie_CO2!CU3),0)</f>
        <v>6396.131971171093</v>
      </c>
      <c r="BP3" s="73">
        <f>IF(CV3&gt;0,H3/((1+Vychodiská!$C$150)^emisie_CO2!CV3),0)</f>
        <v>6159.2381944610534</v>
      </c>
      <c r="BQ3" s="73">
        <f>IF(CW3&gt;0,I3/((1+Vychodiská!$C$150)^emisie_CO2!CW3),0)</f>
        <v>5930.4020292037349</v>
      </c>
      <c r="BR3" s="73">
        <f>IF(CX3&gt;0,J3/((1+Vychodiská!$C$150)^emisie_CO2!CX3),0)</f>
        <v>5709.3932579290613</v>
      </c>
      <c r="BS3" s="73">
        <f>IF(CY3&gt;0,K3/((1+Vychodiská!$C$150)^emisie_CO2!CY3),0)</f>
        <v>5495.9853174125119</v>
      </c>
      <c r="BT3" s="73">
        <f>IF(CZ3&gt;0,L3/((1+Vychodiská!$C$150)^emisie_CO2!CZ3),0)</f>
        <v>5289.9554726868155</v>
      </c>
      <c r="BU3" s="73">
        <f>IF(DA3&gt;0,M3/((1+Vychodiská!$C$150)^emisie_CO2!DA3),0)</f>
        <v>5091.0849661948287</v>
      </c>
      <c r="BV3" s="73">
        <f>IF(DB3&gt;0,N3/((1+Vychodiská!$C$150)^emisie_CO2!DB3),0)</f>
        <v>4899.1591440565326</v>
      </c>
      <c r="BW3" s="73">
        <f>IF(DC3&gt;0,O3/((1+Vychodiská!$C$150)^emisie_CO2!DC3),0)</f>
        <v>4713.967561291508</v>
      </c>
      <c r="BX3" s="73">
        <f>IF(DD3&gt;0,P3/((1+Vychodiská!$C$150)^emisie_CO2!DD3),0)</f>
        <v>4535.304067714862</v>
      </c>
      <c r="BY3" s="73">
        <f>IF(DE3&gt;0,Q3/((1+Vychodiská!$C$150)^emisie_CO2!DE3),0)</f>
        <v>4362.9668761085732</v>
      </c>
      <c r="BZ3" s="73">
        <f>IF(DF3&gt;0,R3/((1+Vychodiská!$C$150)^emisie_CO2!DF3),0)</f>
        <v>4196.7586141615793</v>
      </c>
      <c r="CA3" s="73">
        <f>IF(DG3&gt;0,S3/((1+Vychodiská!$C$150)^emisie_CO2!DG3),0)</f>
        <v>4036.4863615698364</v>
      </c>
      <c r="CB3" s="73">
        <f>IF(DH3&gt;0,T3/((1+Vychodiská!$C$150)^emisie_CO2!DH3),0)</f>
        <v>3881.9616735919062</v>
      </c>
      <c r="CC3" s="73">
        <f>IF(DI3&gt;0,U3/((1+Vychodiská!$C$150)^emisie_CO2!DI3),0)</f>
        <v>3733.0005922659107</v>
      </c>
      <c r="CD3" s="73">
        <f>IF(DJ3&gt;0,V3/((1+Vychodiská!$C$150)^emisie_CO2!DJ3),0)</f>
        <v>3589.4236464095297</v>
      </c>
      <c r="CE3" s="73">
        <f>IF(DK3&gt;0,W3/((1+Vychodiská!$C$150)^emisie_CO2!DK3),0)</f>
        <v>3451.0558414458965</v>
      </c>
      <c r="CF3" s="73">
        <f>IF(DL3&gt;0,X3/((1+Vychodiská!$C$150)^emisie_CO2!DL3),0)</f>
        <v>3317.7266400243575</v>
      </c>
      <c r="CG3" s="73">
        <f>IF(DM3&gt;0,Y3/((1+Vychodiská!$C$150)^emisie_CO2!DM3),0)</f>
        <v>3189.2699343358308</v>
      </c>
      <c r="CH3" s="73">
        <f>IF(DN3&gt;0,Z3/((1+Vychodiská!$C$150)^emisie_CO2!DN3),0)</f>
        <v>3065.5240109577207</v>
      </c>
      <c r="CI3" s="73">
        <f>IF(DO3&gt;0,AA3/((1+Vychodiská!$C$150)^emisie_CO2!DO3),0)</f>
        <v>2946.3315090026149</v>
      </c>
      <c r="CJ3" s="73">
        <f>IF(DP3&gt;0,AB3/((1+Vychodiská!$C$150)^emisie_CO2!DP3),0)</f>
        <v>2831.5393722882277</v>
      </c>
      <c r="CK3" s="73">
        <f>IF(DQ3&gt;0,AC3/((1+Vychodiská!$C$150)^emisie_CO2!DQ3),0)</f>
        <v>2720.9987961928909</v>
      </c>
      <c r="CL3" s="73">
        <f>IF(DR3&gt;0,AD3/((1+Vychodiská!$C$150)^emisie_CO2!DR3),0)</f>
        <v>2614.5651698111969</v>
      </c>
      <c r="CM3" s="73">
        <f>IF(DS3&gt;0,AE3/((1+Vychodiská!$C$150)^emisie_CO2!DS3),0)</f>
        <v>2512.0980139778876</v>
      </c>
      <c r="CN3" s="73">
        <f>IF(DT3&gt;0,AF3/((1+Vychodiská!$C$150)^emisie_CO2!DT3),0)</f>
        <v>2413.4609156846873</v>
      </c>
      <c r="CO3" s="73">
        <f>IF(DU3&gt;0,AG3/((1+Vychodiská!$C$150)^emisie_CO2!DU3),0)</f>
        <v>2318.5214593741093</v>
      </c>
      <c r="CP3" s="73">
        <f>IF(DV3&gt;0,AH3/((1+Vychodiská!$C$150)^emisie_CO2!DV3),0)</f>
        <v>2227.1511555564107</v>
      </c>
      <c r="CQ3" s="73">
        <f>IF(DW3&gt;0,AI3/((1+Vychodiská!$C$150)^emisie_CO2!DW3),0)</f>
        <v>2139.2253671604103</v>
      </c>
      <c r="CR3" s="74">
        <f>IF(DX3&gt;0,AJ3/((1+Vychodiská!$C$150)^emisie_CO2!DX3),0)</f>
        <v>2054.6232339958747</v>
      </c>
      <c r="CS3" s="77">
        <f>SUM(BO3:CR3)</f>
        <v>115823.31116603744</v>
      </c>
      <c r="CT3" s="73"/>
      <c r="CU3" s="78">
        <f>(VALUE(RIGHT(E3,4))-VALUE(LEFT(E3,4)))+2</f>
        <v>7</v>
      </c>
      <c r="CV3" s="78">
        <f>IF(CU3=0,0,IF(CV$2&gt;$D3,0,CU3+1))</f>
        <v>8</v>
      </c>
      <c r="CW3" s="78">
        <f t="shared" ref="CW3:DX3" si="0">IF(CV3=0,0,IF(CW$2&gt;$D3,0,CV3+1))</f>
        <v>9</v>
      </c>
      <c r="CX3" s="78">
        <f t="shared" si="0"/>
        <v>10</v>
      </c>
      <c r="CY3" s="78">
        <f t="shared" si="0"/>
        <v>11</v>
      </c>
      <c r="CZ3" s="78">
        <f t="shared" si="0"/>
        <v>12</v>
      </c>
      <c r="DA3" s="78">
        <f t="shared" si="0"/>
        <v>13</v>
      </c>
      <c r="DB3" s="78">
        <f t="shared" si="0"/>
        <v>14</v>
      </c>
      <c r="DC3" s="78">
        <f t="shared" si="0"/>
        <v>15</v>
      </c>
      <c r="DD3" s="78">
        <f t="shared" si="0"/>
        <v>16</v>
      </c>
      <c r="DE3" s="78">
        <f t="shared" si="0"/>
        <v>17</v>
      </c>
      <c r="DF3" s="78">
        <f t="shared" si="0"/>
        <v>18</v>
      </c>
      <c r="DG3" s="78">
        <f t="shared" si="0"/>
        <v>19</v>
      </c>
      <c r="DH3" s="78">
        <f t="shared" si="0"/>
        <v>20</v>
      </c>
      <c r="DI3" s="78">
        <f t="shared" si="0"/>
        <v>21</v>
      </c>
      <c r="DJ3" s="78">
        <f t="shared" si="0"/>
        <v>22</v>
      </c>
      <c r="DK3" s="78">
        <f t="shared" si="0"/>
        <v>23</v>
      </c>
      <c r="DL3" s="78">
        <f t="shared" si="0"/>
        <v>24</v>
      </c>
      <c r="DM3" s="78">
        <f t="shared" si="0"/>
        <v>25</v>
      </c>
      <c r="DN3" s="78">
        <f t="shared" si="0"/>
        <v>26</v>
      </c>
      <c r="DO3" s="78">
        <f t="shared" si="0"/>
        <v>27</v>
      </c>
      <c r="DP3" s="78">
        <f t="shared" si="0"/>
        <v>28</v>
      </c>
      <c r="DQ3" s="78">
        <f t="shared" si="0"/>
        <v>29</v>
      </c>
      <c r="DR3" s="78">
        <f t="shared" si="0"/>
        <v>30</v>
      </c>
      <c r="DS3" s="78">
        <f t="shared" si="0"/>
        <v>31</v>
      </c>
      <c r="DT3" s="78">
        <f t="shared" si="0"/>
        <v>32</v>
      </c>
      <c r="DU3" s="78">
        <f t="shared" si="0"/>
        <v>33</v>
      </c>
      <c r="DV3" s="78">
        <f t="shared" si="0"/>
        <v>34</v>
      </c>
      <c r="DW3" s="78">
        <f t="shared" si="0"/>
        <v>35</v>
      </c>
      <c r="DX3" s="79">
        <f t="shared" si="0"/>
        <v>36</v>
      </c>
    </row>
    <row r="4" spans="1:128" s="80" customFormat="1" ht="31.05" customHeight="1" x14ac:dyDescent="0.3">
      <c r="A4" s="70">
        <v>4</v>
      </c>
      <c r="B4" s="71" t="str">
        <f>INDEX(Data!$B$3:$B$24,MATCH(emisie_CO2!A4,Data!$A$3:$A$24,0))</f>
        <v xml:space="preserve">Bratislavská teplárenská, a.s. </v>
      </c>
      <c r="C4" s="71" t="str">
        <f>INDEX(Data!$D$3:$D$24,MATCH(emisie_CO2!A4,Data!$A$3:$A$24,0))</f>
        <v>Modernizácia HV rozvodov CZT západ</v>
      </c>
      <c r="D4" s="72">
        <f>INDEX(Data!$M$3:$M$24,MATCH(emisie_CO2!A4,Data!$A$3:$A$24,0))</f>
        <v>30</v>
      </c>
      <c r="E4" s="72">
        <f>INDEX(Data!$J$3:$J$24,MATCH(emisie_CO2!A4,Data!$A$3:$A$24,0))</f>
        <v>2024</v>
      </c>
      <c r="F4" s="74">
        <f>INDEX(Data!$U$3:$U$24,MATCH(emisie_CO2!A4,Data!$A$3:$A$24,0))</f>
        <v>-100</v>
      </c>
      <c r="G4" s="73">
        <f>$F4*Vychodiská!$D$15*-1*IF(LEN($E4)=4,HLOOKUP($E4+G$2,Vychodiská!$G$24:$BN$25,2,0),HLOOKUP(VALUE(RIGHT($E4,4))+G$2,Vychodiská!$G$24:$BN$25,2,0))</f>
        <v>4000</v>
      </c>
      <c r="H4" s="73">
        <f>$F4*Vychodiská!$D$15*-1*IF(LEN($E4)=4,HLOOKUP($E4+H$2,Vychodiská!$G$24:$BN$25,2,0),HLOOKUP(VALUE(RIGHT($E4,4))+H$2,Vychodiská!$G$24:$BN$25,2,0))</f>
        <v>4100</v>
      </c>
      <c r="I4" s="73">
        <f>$F4*Vychodiská!$D$15*-1*IF(LEN($E4)=4,HLOOKUP($E4+I$2,Vychodiská!$G$24:$BN$25,2,0),HLOOKUP(VALUE(RIGHT($E4,4))+I$2,Vychodiská!$G$24:$BN$25,2,0))</f>
        <v>4200</v>
      </c>
      <c r="J4" s="73">
        <f>$F4*Vychodiská!$D$15*-1*IF(LEN($E4)=4,HLOOKUP($E4+J$2,Vychodiská!$G$24:$BN$25,2,0),HLOOKUP(VALUE(RIGHT($E4,4))+J$2,Vychodiská!$G$24:$BN$25,2,0))</f>
        <v>4300</v>
      </c>
      <c r="K4" s="73">
        <f>$F4*Vychodiská!$D$15*-1*IF(LEN($E4)=4,HLOOKUP($E4+K$2,Vychodiská!$G$24:$BN$25,2,0),HLOOKUP(VALUE(RIGHT($E4,4))+K$2,Vychodiská!$G$24:$BN$25,2,0))</f>
        <v>4400</v>
      </c>
      <c r="L4" s="73">
        <f>$F4*Vychodiská!$D$15*-1*IF(LEN($E4)=4,HLOOKUP($E4+L$2,Vychodiská!$G$24:$BN$25,2,0),HLOOKUP(VALUE(RIGHT($E4,4))+L$2,Vychodiská!$G$24:$BN$25,2,0))</f>
        <v>4500</v>
      </c>
      <c r="M4" s="73">
        <f>$F4*Vychodiská!$D$15*-1*IF(LEN($E4)=4,HLOOKUP($E4+M$2,Vychodiská!$G$24:$BN$25,2,0),HLOOKUP(VALUE(RIGHT($E4,4))+M$2,Vychodiská!$G$24:$BN$25,2,0))</f>
        <v>4550</v>
      </c>
      <c r="N4" s="73">
        <f>$F4*Vychodiská!$D$15*-1*IF(LEN($E4)=4,HLOOKUP($E4+N$2,Vychodiská!$G$24:$BN$25,2,0),HLOOKUP(VALUE(RIGHT($E4,4))+N$2,Vychodiská!$G$24:$BN$25,2,0))</f>
        <v>4600</v>
      </c>
      <c r="O4" s="73">
        <f>$F4*Vychodiská!$D$15*-1*IF(LEN($E4)=4,HLOOKUP($E4+O$2,Vychodiská!$G$24:$BN$25,2,0),HLOOKUP(VALUE(RIGHT($E4,4))+O$2,Vychodiská!$G$24:$BN$25,2,0))</f>
        <v>4650</v>
      </c>
      <c r="P4" s="73">
        <f>$F4*Vychodiská!$D$15*-1*IF(LEN($E4)=4,HLOOKUP($E4+P$2,Vychodiská!$G$24:$BN$25,2,0),HLOOKUP(VALUE(RIGHT($E4,4))+P$2,Vychodiská!$G$24:$BN$25,2,0))</f>
        <v>4700</v>
      </c>
      <c r="Q4" s="73">
        <f>$F4*Vychodiská!$D$15*-1*IF(LEN($E4)=4,HLOOKUP($E4+Q$2,Vychodiská!$G$24:$BN$25,2,0),HLOOKUP(VALUE(RIGHT($E4,4))+Q$2,Vychodiská!$G$24:$BN$25,2,0))</f>
        <v>4750</v>
      </c>
      <c r="R4" s="73">
        <f>$F4*Vychodiská!$D$15*-1*IF(LEN($E4)=4,HLOOKUP($E4+R$2,Vychodiská!$G$24:$BN$25,2,0),HLOOKUP(VALUE(RIGHT($E4,4))+R$2,Vychodiská!$G$24:$BN$25,2,0))</f>
        <v>4800</v>
      </c>
      <c r="S4" s="73">
        <f>$F4*Vychodiská!$D$15*-1*IF(LEN($E4)=4,HLOOKUP($E4+S$2,Vychodiská!$G$24:$BN$25,2,0),HLOOKUP(VALUE(RIGHT($E4,4))+S$2,Vychodiská!$G$24:$BN$25,2,0))</f>
        <v>4850</v>
      </c>
      <c r="T4" s="73">
        <f>$F4*Vychodiská!$D$15*-1*IF(LEN($E4)=4,HLOOKUP($E4+T$2,Vychodiská!$G$24:$BN$25,2,0),HLOOKUP(VALUE(RIGHT($E4,4))+T$2,Vychodiská!$G$24:$BN$25,2,0))</f>
        <v>4900</v>
      </c>
      <c r="U4" s="73">
        <f>$F4*Vychodiská!$D$15*-1*IF(LEN($E4)=4,HLOOKUP($E4+U$2,Vychodiská!$G$24:$BN$25,2,0),HLOOKUP(VALUE(RIGHT($E4,4))+U$2,Vychodiská!$G$24:$BN$25,2,0))</f>
        <v>4950</v>
      </c>
      <c r="V4" s="73">
        <f>$F4*Vychodiská!$D$15*-1*IF(LEN($E4)=4,HLOOKUP($E4+V$2,Vychodiská!$G$24:$BN$25,2,0),HLOOKUP(VALUE(RIGHT($E4,4))+V$2,Vychodiská!$G$24:$BN$25,2,0))</f>
        <v>5000</v>
      </c>
      <c r="W4" s="73">
        <f>$F4*Vychodiská!$D$15*-1*IF(LEN($E4)=4,HLOOKUP($E4+W$2,Vychodiská!$G$24:$BN$25,2,0),HLOOKUP(VALUE(RIGHT($E4,4))+W$2,Vychodiská!$G$24:$BN$25,2,0))</f>
        <v>5050</v>
      </c>
      <c r="X4" s="73">
        <f>$F4*Vychodiská!$D$15*-1*IF(LEN($E4)=4,HLOOKUP($E4+X$2,Vychodiská!$G$24:$BN$25,2,0),HLOOKUP(VALUE(RIGHT($E4,4))+X$2,Vychodiská!$G$24:$BN$25,2,0))</f>
        <v>5100</v>
      </c>
      <c r="Y4" s="73">
        <f>$F4*Vychodiská!$D$15*-1*IF(LEN($E4)=4,HLOOKUP($E4+Y$2,Vychodiská!$G$24:$BN$25,2,0),HLOOKUP(VALUE(RIGHT($E4,4))+Y$2,Vychodiská!$G$24:$BN$25,2,0))</f>
        <v>5150</v>
      </c>
      <c r="Z4" s="73">
        <f>$F4*Vychodiská!$D$15*-1*IF(LEN($E4)=4,HLOOKUP($E4+Z$2,Vychodiská!$G$24:$BN$25,2,0),HLOOKUP(VALUE(RIGHT($E4,4))+Z$2,Vychodiská!$G$24:$BN$25,2,0))</f>
        <v>5200</v>
      </c>
      <c r="AA4" s="73">
        <f>$F4*Vychodiská!$D$15*-1*IF(LEN($E4)=4,HLOOKUP($E4+AA$2,Vychodiská!$G$24:$BN$25,2,0),HLOOKUP(VALUE(RIGHT($E4,4))+AA$2,Vychodiská!$G$24:$BN$25,2,0))</f>
        <v>5250</v>
      </c>
      <c r="AB4" s="73">
        <f>$F4*Vychodiská!$D$15*-1*IF(LEN($E4)=4,HLOOKUP($E4+AB$2,Vychodiská!$G$24:$BN$25,2,0),HLOOKUP(VALUE(RIGHT($E4,4))+AB$2,Vychodiská!$G$24:$BN$25,2,0))</f>
        <v>5300</v>
      </c>
      <c r="AC4" s="73">
        <f>$F4*Vychodiská!$D$15*-1*IF(LEN($E4)=4,HLOOKUP($E4+AC$2,Vychodiská!$G$24:$BN$25,2,0),HLOOKUP(VALUE(RIGHT($E4,4))+AC$2,Vychodiská!$G$24:$BN$25,2,0))</f>
        <v>5350</v>
      </c>
      <c r="AD4" s="73">
        <f>$F4*Vychodiská!$D$15*-1*IF(LEN($E4)=4,HLOOKUP($E4+AD$2,Vychodiská!$G$24:$BN$25,2,0),HLOOKUP(VALUE(RIGHT($E4,4))+AD$2,Vychodiská!$G$24:$BN$25,2,0))</f>
        <v>5400</v>
      </c>
      <c r="AE4" s="73">
        <f>$F4*Vychodiská!$D$15*-1*IF(LEN($E4)=4,HLOOKUP($E4+AE$2,Vychodiská!$G$24:$BN$25,2,0),HLOOKUP(VALUE(RIGHT($E4,4))+AE$2,Vychodiská!$G$24:$BN$25,2,0))</f>
        <v>5450</v>
      </c>
      <c r="AF4" s="73">
        <f>$F4*Vychodiská!$D$15*-1*IF(LEN($E4)=4,HLOOKUP($E4+AF$2,Vychodiská!$G$24:$BN$25,2,0),HLOOKUP(VALUE(RIGHT($E4,4))+AF$2,Vychodiská!$G$24:$BN$25,2,0))</f>
        <v>5500</v>
      </c>
      <c r="AG4" s="73">
        <f>$F4*Vychodiská!$D$15*-1*IF(LEN($E4)=4,HLOOKUP($E4+AG$2,Vychodiská!$G$24:$BN$25,2,0),HLOOKUP(VALUE(RIGHT($E4,4))+AG$2,Vychodiská!$G$24:$BN$25,2,0))</f>
        <v>5550</v>
      </c>
      <c r="AH4" s="73">
        <f>$F4*Vychodiská!$D$15*-1*IF(LEN($E4)=4,HLOOKUP($E4+AH$2,Vychodiská!$G$24:$BN$25,2,0),HLOOKUP(VALUE(RIGHT($E4,4))+AH$2,Vychodiská!$G$24:$BN$25,2,0))</f>
        <v>5600</v>
      </c>
      <c r="AI4" s="73">
        <f>$F4*Vychodiská!$D$15*-1*IF(LEN($E4)=4,HLOOKUP($E4+AI$2,Vychodiská!$G$24:$BN$25,2,0),HLOOKUP(VALUE(RIGHT($E4,4))+AI$2,Vychodiská!$G$24:$BN$25,2,0))</f>
        <v>5650</v>
      </c>
      <c r="AJ4" s="74">
        <f>$F4*Vychodiská!$D$15*-1*IF(LEN($E4)=4,HLOOKUP($E4+AJ$2,Vychodiská!$G$24:$BN$25,2,0),HLOOKUP(VALUE(RIGHT($E4,4))+AJ$2,Vychodiská!$G$24:$BN$25,2,0))</f>
        <v>5700</v>
      </c>
      <c r="AK4" s="73">
        <f t="shared" ref="AK4:AK24" si="1">G4</f>
        <v>4000</v>
      </c>
      <c r="AL4" s="73">
        <f>SUM($G4:H4)</f>
        <v>8100</v>
      </c>
      <c r="AM4" s="73">
        <f>SUM($G4:I4)</f>
        <v>12300</v>
      </c>
      <c r="AN4" s="73">
        <f>SUM($G4:J4)</f>
        <v>16600</v>
      </c>
      <c r="AO4" s="73">
        <f>SUM($G4:K4)</f>
        <v>21000</v>
      </c>
      <c r="AP4" s="73">
        <f>SUM($G4:L4)</f>
        <v>25500</v>
      </c>
      <c r="AQ4" s="73">
        <f>SUM($G4:M4)</f>
        <v>30050</v>
      </c>
      <c r="AR4" s="73">
        <f>SUM($G4:N4)</f>
        <v>34650</v>
      </c>
      <c r="AS4" s="73">
        <f>SUM($G4:O4)</f>
        <v>39300</v>
      </c>
      <c r="AT4" s="73">
        <f>SUM($G4:P4)</f>
        <v>44000</v>
      </c>
      <c r="AU4" s="73">
        <f>SUM($G4:Q4)</f>
        <v>48750</v>
      </c>
      <c r="AV4" s="73">
        <f>SUM($G4:R4)</f>
        <v>53550</v>
      </c>
      <c r="AW4" s="73">
        <f>SUM($G4:S4)</f>
        <v>58400</v>
      </c>
      <c r="AX4" s="73">
        <f>SUM($G4:T4)</f>
        <v>63300</v>
      </c>
      <c r="AY4" s="73">
        <f>SUM($G4:U4)</f>
        <v>68250</v>
      </c>
      <c r="AZ4" s="73">
        <f>SUM($G4:V4)</f>
        <v>73250</v>
      </c>
      <c r="BA4" s="73">
        <f>SUM($G4:W4)</f>
        <v>78300</v>
      </c>
      <c r="BB4" s="73">
        <f>SUM($G4:X4)</f>
        <v>83400</v>
      </c>
      <c r="BC4" s="73">
        <f>SUM($G4:Y4)</f>
        <v>88550</v>
      </c>
      <c r="BD4" s="73">
        <f>SUM($G4:Z4)</f>
        <v>93750</v>
      </c>
      <c r="BE4" s="73">
        <f>SUM($G4:AA4)</f>
        <v>99000</v>
      </c>
      <c r="BF4" s="73">
        <f>SUM($G4:AB4)</f>
        <v>104300</v>
      </c>
      <c r="BG4" s="73">
        <f>SUM($G4:AC4)</f>
        <v>109650</v>
      </c>
      <c r="BH4" s="73">
        <f>SUM($G4:AD4)</f>
        <v>115050</v>
      </c>
      <c r="BI4" s="73">
        <f>SUM($G4:AE4)</f>
        <v>120500</v>
      </c>
      <c r="BJ4" s="73">
        <f>SUM($G4:AF4)</f>
        <v>126000</v>
      </c>
      <c r="BK4" s="73">
        <f>SUM($G4:AG4)</f>
        <v>131550</v>
      </c>
      <c r="BL4" s="73">
        <f>SUM($G4:AH4)</f>
        <v>137150</v>
      </c>
      <c r="BM4" s="73">
        <f>SUM($G4:AI4)</f>
        <v>142800</v>
      </c>
      <c r="BN4" s="73">
        <f>SUM($G4:AJ4)</f>
        <v>148500</v>
      </c>
      <c r="BO4" s="76">
        <f>IF(CU4&gt;0,G4/((1+Vychodiská!$C$150)^emisie_CO2!CU4),0)</f>
        <v>3628.1179138321995</v>
      </c>
      <c r="BP4" s="73">
        <f>IF(CV4&gt;0,H4/((1+Vychodiská!$C$150)^emisie_CO2!CV4),0)</f>
        <v>3541.7341539790514</v>
      </c>
      <c r="BQ4" s="73">
        <f>IF(CW4&gt;0,I4/((1+Vychodiská!$C$150)^emisie_CO2!CW4),0)</f>
        <v>3455.3503941259041</v>
      </c>
      <c r="BR4" s="73">
        <f>IF(CX4&gt;0,J4/((1+Vychodiská!$C$150)^emisie_CO2!CX4),0)</f>
        <v>3369.1625158143734</v>
      </c>
      <c r="BS4" s="73">
        <f>IF(CY4&gt;0,K4/((1+Vychodiská!$C$150)^emisie_CO2!CY4),0)</f>
        <v>3283.3477452011616</v>
      </c>
      <c r="BT4" s="73">
        <f>IF(CZ4&gt;0,L4/((1+Vychodiská!$C$150)^emisie_CO2!CZ4),0)</f>
        <v>3198.0659855855465</v>
      </c>
      <c r="BU4" s="73">
        <f>IF(DA4&gt;0,M4/((1+Vychodiská!$C$150)^emisie_CO2!DA4),0)</f>
        <v>3079.6190972305267</v>
      </c>
      <c r="BV4" s="73">
        <f>IF(DB4&gt;0,N4/((1+Vychodiská!$C$150)^emisie_CO2!DB4),0)</f>
        <v>2965.2010146018674</v>
      </c>
      <c r="BW4" s="73">
        <f>IF(DC4&gt;0,O4/((1+Vychodiská!$C$150)^emisie_CO2!DC4),0)</f>
        <v>2854.6966289645306</v>
      </c>
      <c r="BX4" s="73">
        <f>IF(DD4&gt;0,P4/((1+Vychodiská!$C$150)^emisie_CO2!DD4),0)</f>
        <v>2747.992658706256</v>
      </c>
      <c r="BY4" s="73">
        <f>IF(DE4&gt;0,Q4/((1+Vychodiská!$C$150)^emisie_CO2!DE4),0)</f>
        <v>2644.9777363434077</v>
      </c>
      <c r="BZ4" s="73">
        <f>IF(DF4&gt;0,R4/((1+Vychodiská!$C$150)^emisie_CO2!DF4),0)</f>
        <v>2545.5424830974143</v>
      </c>
      <c r="CA4" s="73">
        <f>IF(DG4&gt;0,S4/((1+Vychodiská!$C$150)^emisie_CO2!DG4),0)</f>
        <v>2449.5795720282663</v>
      </c>
      <c r="CB4" s="73">
        <f>IF(DH4&gt;0,T4/((1+Vychodiská!$C$150)^emisie_CO2!DH4),0)</f>
        <v>2356.983780645754</v>
      </c>
      <c r="CC4" s="73">
        <f>IF(DI4&gt;0,U4/((1+Vychodiská!$C$150)^emisie_CO2!DI4),0)</f>
        <v>2267.652033857431</v>
      </c>
      <c r="CD4" s="73">
        <f>IF(DJ4&gt;0,V4/((1+Vychodiská!$C$150)^emisie_CO2!DJ4),0)</f>
        <v>2181.4834380542866</v>
      </c>
      <c r="CE4" s="73">
        <f>IF(DK4&gt;0,W4/((1+Vychodiská!$C$150)^emisie_CO2!DK4),0)</f>
        <v>2098.3793070807897</v>
      </c>
      <c r="CF4" s="73">
        <f>IF(DL4&gt;0,X4/((1+Vychodiská!$C$150)^emisie_CO2!DL4),0)</f>
        <v>2018.2431807849182</v>
      </c>
      <c r="CG4" s="73">
        <f>IF(DM4&gt;0,Y4/((1+Vychodiská!$C$150)^emisie_CO2!DM4),0)</f>
        <v>1940.9808367959531</v>
      </c>
      <c r="CH4" s="73">
        <f>IF(DN4&gt;0,Z4/((1+Vychodiská!$C$150)^emisie_CO2!DN4),0)</f>
        <v>1866.5002961329553</v>
      </c>
      <c r="CI4" s="73">
        <f>IF(DO4&gt;0,AA4/((1+Vychodiská!$C$150)^emisie_CO2!DO4),0)</f>
        <v>1794.7118232047649</v>
      </c>
      <c r="CJ4" s="73">
        <f>IF(DP4&gt;0,AB4/((1+Vychodiská!$C$150)^emisie_CO2!DP4),0)</f>
        <v>1725.5279207229482</v>
      </c>
      <c r="CK4" s="73">
        <f>IF(DQ4&gt;0,AC4/((1+Vychodiská!$C$150)^emisie_CO2!DQ4),0)</f>
        <v>1658.8633200121787</v>
      </c>
      <c r="CL4" s="73">
        <f>IF(DR4&gt;0,AD4/((1+Vychodiská!$C$150)^emisie_CO2!DR4),0)</f>
        <v>1594.6349671679154</v>
      </c>
      <c r="CM4" s="73">
        <f>IF(DS4&gt;0,AE4/((1+Vychodiská!$C$150)^emisie_CO2!DS4),0)</f>
        <v>1532.7620054788604</v>
      </c>
      <c r="CN4" s="73">
        <f>IF(DT4&gt;0,AF4/((1+Vychodiská!$C$150)^emisie_CO2!DT4),0)</f>
        <v>1473.1657545013074</v>
      </c>
      <c r="CO4" s="73">
        <f>IF(DU4&gt;0,AG4/((1+Vychodiská!$C$150)^emisie_CO2!DU4),0)</f>
        <v>1415.7696861441138</v>
      </c>
      <c r="CP4" s="73">
        <f>IF(DV4&gt;0,AH4/((1+Vychodiská!$C$150)^emisie_CO2!DV4),0)</f>
        <v>1360.4993980964455</v>
      </c>
      <c r="CQ4" s="73">
        <f>IF(DW4&gt;0,AI4/((1+Vychodiská!$C$150)^emisie_CO2!DW4),0)</f>
        <v>1307.2825849055985</v>
      </c>
      <c r="CR4" s="74">
        <f>IF(DX4&gt;0,AJ4/((1+Vychodiská!$C$150)^emisie_CO2!DX4),0)</f>
        <v>1256.0490069889438</v>
      </c>
      <c r="CS4" s="77">
        <f t="shared" ref="CS4:CS24" si="2">SUM(BO4:CR4)</f>
        <v>69612.877240085669</v>
      </c>
      <c r="CT4" s="73"/>
      <c r="CU4" s="78">
        <f t="shared" ref="CU4:CU24" si="3">(VALUE(RIGHT(E4,4))-VALUE(LEFT(E4,4)))+2</f>
        <v>2</v>
      </c>
      <c r="CV4" s="78">
        <f t="shared" ref="CV4:DX4" si="4">IF(CU4=0,0,IF(CV$2&gt;$D4,0,CU4+1))</f>
        <v>3</v>
      </c>
      <c r="CW4" s="78">
        <f t="shared" si="4"/>
        <v>4</v>
      </c>
      <c r="CX4" s="78">
        <f t="shared" si="4"/>
        <v>5</v>
      </c>
      <c r="CY4" s="78">
        <f t="shared" si="4"/>
        <v>6</v>
      </c>
      <c r="CZ4" s="78">
        <f t="shared" si="4"/>
        <v>7</v>
      </c>
      <c r="DA4" s="78">
        <f t="shared" si="4"/>
        <v>8</v>
      </c>
      <c r="DB4" s="78">
        <f t="shared" si="4"/>
        <v>9</v>
      </c>
      <c r="DC4" s="78">
        <f t="shared" si="4"/>
        <v>10</v>
      </c>
      <c r="DD4" s="78">
        <f t="shared" si="4"/>
        <v>11</v>
      </c>
      <c r="DE4" s="78">
        <f t="shared" si="4"/>
        <v>12</v>
      </c>
      <c r="DF4" s="78">
        <f t="shared" si="4"/>
        <v>13</v>
      </c>
      <c r="DG4" s="78">
        <f t="shared" si="4"/>
        <v>14</v>
      </c>
      <c r="DH4" s="78">
        <f t="shared" si="4"/>
        <v>15</v>
      </c>
      <c r="DI4" s="78">
        <f t="shared" si="4"/>
        <v>16</v>
      </c>
      <c r="DJ4" s="78">
        <f t="shared" si="4"/>
        <v>17</v>
      </c>
      <c r="DK4" s="78">
        <f t="shared" si="4"/>
        <v>18</v>
      </c>
      <c r="DL4" s="78">
        <f t="shared" si="4"/>
        <v>19</v>
      </c>
      <c r="DM4" s="78">
        <f t="shared" si="4"/>
        <v>20</v>
      </c>
      <c r="DN4" s="78">
        <f t="shared" si="4"/>
        <v>21</v>
      </c>
      <c r="DO4" s="78">
        <f t="shared" si="4"/>
        <v>22</v>
      </c>
      <c r="DP4" s="78">
        <f t="shared" si="4"/>
        <v>23</v>
      </c>
      <c r="DQ4" s="78">
        <f t="shared" si="4"/>
        <v>24</v>
      </c>
      <c r="DR4" s="78">
        <f t="shared" si="4"/>
        <v>25</v>
      </c>
      <c r="DS4" s="78">
        <f t="shared" si="4"/>
        <v>26</v>
      </c>
      <c r="DT4" s="78">
        <f t="shared" si="4"/>
        <v>27</v>
      </c>
      <c r="DU4" s="78">
        <f t="shared" si="4"/>
        <v>28</v>
      </c>
      <c r="DV4" s="78">
        <f t="shared" si="4"/>
        <v>29</v>
      </c>
      <c r="DW4" s="78">
        <f t="shared" si="4"/>
        <v>30</v>
      </c>
      <c r="DX4" s="79">
        <f t="shared" si="4"/>
        <v>31</v>
      </c>
    </row>
    <row r="5" spans="1:128" s="80" customFormat="1" ht="31.05" customHeight="1" x14ac:dyDescent="0.3">
      <c r="A5" s="70">
        <v>5</v>
      </c>
      <c r="B5" s="71" t="str">
        <f>INDEX(Data!$B$3:$B$24,MATCH(emisie_CO2!A5,Data!$A$3:$A$24,0))</f>
        <v xml:space="preserve">Bratislavská teplárenská, a.s. </v>
      </c>
      <c r="C5" s="71" t="str">
        <f>INDEX(Data!$D$3:$D$24,MATCH(emisie_CO2!A5,Data!$A$3:$A$24,0))</f>
        <v>Modernizácia zdroja Tp západ</v>
      </c>
      <c r="D5" s="72">
        <f>INDEX(Data!$M$3:$M$24,MATCH(emisie_CO2!A5,Data!$A$3:$A$24,0))</f>
        <v>30</v>
      </c>
      <c r="E5" s="72">
        <f>INDEX(Data!$J$3:$J$24,MATCH(emisie_CO2!A5,Data!$A$3:$A$24,0))</f>
        <v>2025</v>
      </c>
      <c r="F5" s="74">
        <f>INDEX(Data!$U$3:$U$24,MATCH(emisie_CO2!A5,Data!$A$3:$A$24,0))</f>
        <v>-900</v>
      </c>
      <c r="G5" s="73">
        <f>$F5*Vychodiská!$D$15*-1*IF(LEN($E5)=4,HLOOKUP($E5+G$2,Vychodiská!$G$24:$BN$25,2,0),HLOOKUP(VALUE(RIGHT($E5,4))+G$2,Vychodiská!$G$24:$BN$25,2,0))</f>
        <v>36900</v>
      </c>
      <c r="H5" s="73">
        <f>$F5*Vychodiská!$D$15*-1*IF(LEN($E5)=4,HLOOKUP($E5+H$2,Vychodiská!$G$24:$BN$25,2,0),HLOOKUP(VALUE(RIGHT($E5,4))+H$2,Vychodiská!$G$24:$BN$25,2,0))</f>
        <v>37800</v>
      </c>
      <c r="I5" s="73">
        <f>$F5*Vychodiská!$D$15*-1*IF(LEN($E5)=4,HLOOKUP($E5+I$2,Vychodiská!$G$24:$BN$25,2,0),HLOOKUP(VALUE(RIGHT($E5,4))+I$2,Vychodiská!$G$24:$BN$25,2,0))</f>
        <v>38700</v>
      </c>
      <c r="J5" s="73">
        <f>$F5*Vychodiská!$D$15*-1*IF(LEN($E5)=4,HLOOKUP($E5+J$2,Vychodiská!$G$24:$BN$25,2,0),HLOOKUP(VALUE(RIGHT($E5,4))+J$2,Vychodiská!$G$24:$BN$25,2,0))</f>
        <v>39600</v>
      </c>
      <c r="K5" s="73">
        <f>$F5*Vychodiská!$D$15*-1*IF(LEN($E5)=4,HLOOKUP($E5+K$2,Vychodiská!$G$24:$BN$25,2,0),HLOOKUP(VALUE(RIGHT($E5,4))+K$2,Vychodiská!$G$24:$BN$25,2,0))</f>
        <v>40500</v>
      </c>
      <c r="L5" s="73">
        <f>$F5*Vychodiská!$D$15*-1*IF(LEN($E5)=4,HLOOKUP($E5+L$2,Vychodiská!$G$24:$BN$25,2,0),HLOOKUP(VALUE(RIGHT($E5,4))+L$2,Vychodiská!$G$24:$BN$25,2,0))</f>
        <v>40950</v>
      </c>
      <c r="M5" s="73">
        <f>$F5*Vychodiská!$D$15*-1*IF(LEN($E5)=4,HLOOKUP($E5+M$2,Vychodiská!$G$24:$BN$25,2,0),HLOOKUP(VALUE(RIGHT($E5,4))+M$2,Vychodiská!$G$24:$BN$25,2,0))</f>
        <v>41400</v>
      </c>
      <c r="N5" s="73">
        <f>$F5*Vychodiská!$D$15*-1*IF(LEN($E5)=4,HLOOKUP($E5+N$2,Vychodiská!$G$24:$BN$25,2,0),HLOOKUP(VALUE(RIGHT($E5,4))+N$2,Vychodiská!$G$24:$BN$25,2,0))</f>
        <v>41850</v>
      </c>
      <c r="O5" s="73">
        <f>$F5*Vychodiská!$D$15*-1*IF(LEN($E5)=4,HLOOKUP($E5+O$2,Vychodiská!$G$24:$BN$25,2,0),HLOOKUP(VALUE(RIGHT($E5,4))+O$2,Vychodiská!$G$24:$BN$25,2,0))</f>
        <v>42300</v>
      </c>
      <c r="P5" s="73">
        <f>$F5*Vychodiská!$D$15*-1*IF(LEN($E5)=4,HLOOKUP($E5+P$2,Vychodiská!$G$24:$BN$25,2,0),HLOOKUP(VALUE(RIGHT($E5,4))+P$2,Vychodiská!$G$24:$BN$25,2,0))</f>
        <v>42750</v>
      </c>
      <c r="Q5" s="73">
        <f>$F5*Vychodiská!$D$15*-1*IF(LEN($E5)=4,HLOOKUP($E5+Q$2,Vychodiská!$G$24:$BN$25,2,0),HLOOKUP(VALUE(RIGHT($E5,4))+Q$2,Vychodiská!$G$24:$BN$25,2,0))</f>
        <v>43200</v>
      </c>
      <c r="R5" s="73">
        <f>$F5*Vychodiská!$D$15*-1*IF(LEN($E5)=4,HLOOKUP($E5+R$2,Vychodiská!$G$24:$BN$25,2,0),HLOOKUP(VALUE(RIGHT($E5,4))+R$2,Vychodiská!$G$24:$BN$25,2,0))</f>
        <v>43650</v>
      </c>
      <c r="S5" s="73">
        <f>$F5*Vychodiská!$D$15*-1*IF(LEN($E5)=4,HLOOKUP($E5+S$2,Vychodiská!$G$24:$BN$25,2,0),HLOOKUP(VALUE(RIGHT($E5,4))+S$2,Vychodiská!$G$24:$BN$25,2,0))</f>
        <v>44100</v>
      </c>
      <c r="T5" s="73">
        <f>$F5*Vychodiská!$D$15*-1*IF(LEN($E5)=4,HLOOKUP($E5+T$2,Vychodiská!$G$24:$BN$25,2,0),HLOOKUP(VALUE(RIGHT($E5,4))+T$2,Vychodiská!$G$24:$BN$25,2,0))</f>
        <v>44550</v>
      </c>
      <c r="U5" s="73">
        <f>$F5*Vychodiská!$D$15*-1*IF(LEN($E5)=4,HLOOKUP($E5+U$2,Vychodiská!$G$24:$BN$25,2,0),HLOOKUP(VALUE(RIGHT($E5,4))+U$2,Vychodiská!$G$24:$BN$25,2,0))</f>
        <v>45000</v>
      </c>
      <c r="V5" s="73">
        <f>$F5*Vychodiská!$D$15*-1*IF(LEN($E5)=4,HLOOKUP($E5+V$2,Vychodiská!$G$24:$BN$25,2,0),HLOOKUP(VALUE(RIGHT($E5,4))+V$2,Vychodiská!$G$24:$BN$25,2,0))</f>
        <v>45450</v>
      </c>
      <c r="W5" s="73">
        <f>$F5*Vychodiská!$D$15*-1*IF(LEN($E5)=4,HLOOKUP($E5+W$2,Vychodiská!$G$24:$BN$25,2,0),HLOOKUP(VALUE(RIGHT($E5,4))+W$2,Vychodiská!$G$24:$BN$25,2,0))</f>
        <v>45900</v>
      </c>
      <c r="X5" s="73">
        <f>$F5*Vychodiská!$D$15*-1*IF(LEN($E5)=4,HLOOKUP($E5+X$2,Vychodiská!$G$24:$BN$25,2,0),HLOOKUP(VALUE(RIGHT($E5,4))+X$2,Vychodiská!$G$24:$BN$25,2,0))</f>
        <v>46350</v>
      </c>
      <c r="Y5" s="73">
        <f>$F5*Vychodiská!$D$15*-1*IF(LEN($E5)=4,HLOOKUP($E5+Y$2,Vychodiská!$G$24:$BN$25,2,0),HLOOKUP(VALUE(RIGHT($E5,4))+Y$2,Vychodiská!$G$24:$BN$25,2,0))</f>
        <v>46800</v>
      </c>
      <c r="Z5" s="73">
        <f>$F5*Vychodiská!$D$15*-1*IF(LEN($E5)=4,HLOOKUP($E5+Z$2,Vychodiská!$G$24:$BN$25,2,0),HLOOKUP(VALUE(RIGHT($E5,4))+Z$2,Vychodiská!$G$24:$BN$25,2,0))</f>
        <v>47250</v>
      </c>
      <c r="AA5" s="73">
        <f>$F5*Vychodiská!$D$15*-1*IF(LEN($E5)=4,HLOOKUP($E5+AA$2,Vychodiská!$G$24:$BN$25,2,0),HLOOKUP(VALUE(RIGHT($E5,4))+AA$2,Vychodiská!$G$24:$BN$25,2,0))</f>
        <v>47700</v>
      </c>
      <c r="AB5" s="73">
        <f>$F5*Vychodiská!$D$15*-1*IF(LEN($E5)=4,HLOOKUP($E5+AB$2,Vychodiská!$G$24:$BN$25,2,0),HLOOKUP(VALUE(RIGHT($E5,4))+AB$2,Vychodiská!$G$24:$BN$25,2,0))</f>
        <v>48150</v>
      </c>
      <c r="AC5" s="73">
        <f>$F5*Vychodiská!$D$15*-1*IF(LEN($E5)=4,HLOOKUP($E5+AC$2,Vychodiská!$G$24:$BN$25,2,0),HLOOKUP(VALUE(RIGHT($E5,4))+AC$2,Vychodiská!$G$24:$BN$25,2,0))</f>
        <v>48600</v>
      </c>
      <c r="AD5" s="73">
        <f>$F5*Vychodiská!$D$15*-1*IF(LEN($E5)=4,HLOOKUP($E5+AD$2,Vychodiská!$G$24:$BN$25,2,0),HLOOKUP(VALUE(RIGHT($E5,4))+AD$2,Vychodiská!$G$24:$BN$25,2,0))</f>
        <v>49050</v>
      </c>
      <c r="AE5" s="73">
        <f>$F5*Vychodiská!$D$15*-1*IF(LEN($E5)=4,HLOOKUP($E5+AE$2,Vychodiská!$G$24:$BN$25,2,0),HLOOKUP(VALUE(RIGHT($E5,4))+AE$2,Vychodiská!$G$24:$BN$25,2,0))</f>
        <v>49500</v>
      </c>
      <c r="AF5" s="73">
        <f>$F5*Vychodiská!$D$15*-1*IF(LEN($E5)=4,HLOOKUP($E5+AF$2,Vychodiská!$G$24:$BN$25,2,0),HLOOKUP(VALUE(RIGHT($E5,4))+AF$2,Vychodiská!$G$24:$BN$25,2,0))</f>
        <v>49950</v>
      </c>
      <c r="AG5" s="73">
        <f>$F5*Vychodiská!$D$15*-1*IF(LEN($E5)=4,HLOOKUP($E5+AG$2,Vychodiská!$G$24:$BN$25,2,0),HLOOKUP(VALUE(RIGHT($E5,4))+AG$2,Vychodiská!$G$24:$BN$25,2,0))</f>
        <v>50400</v>
      </c>
      <c r="AH5" s="73">
        <f>$F5*Vychodiská!$D$15*-1*IF(LEN($E5)=4,HLOOKUP($E5+AH$2,Vychodiská!$G$24:$BN$25,2,0),HLOOKUP(VALUE(RIGHT($E5,4))+AH$2,Vychodiská!$G$24:$BN$25,2,0))</f>
        <v>50850</v>
      </c>
      <c r="AI5" s="73">
        <f>$F5*Vychodiská!$D$15*-1*IF(LEN($E5)=4,HLOOKUP($E5+AI$2,Vychodiská!$G$24:$BN$25,2,0),HLOOKUP(VALUE(RIGHT($E5,4))+AI$2,Vychodiská!$G$24:$BN$25,2,0))</f>
        <v>51300</v>
      </c>
      <c r="AJ5" s="74">
        <f>$F5*Vychodiská!$D$15*-1*IF(LEN($E5)=4,HLOOKUP($E5+AJ$2,Vychodiská!$G$24:$BN$25,2,0),HLOOKUP(VALUE(RIGHT($E5,4))+AJ$2,Vychodiská!$G$24:$BN$25,2,0))</f>
        <v>51750</v>
      </c>
      <c r="AK5" s="73">
        <f t="shared" si="1"/>
        <v>36900</v>
      </c>
      <c r="AL5" s="73">
        <f>SUM($G5:H5)</f>
        <v>74700</v>
      </c>
      <c r="AM5" s="73">
        <f>SUM($G5:I5)</f>
        <v>113400</v>
      </c>
      <c r="AN5" s="73">
        <f>SUM($G5:J5)</f>
        <v>153000</v>
      </c>
      <c r="AO5" s="73">
        <f>SUM($G5:K5)</f>
        <v>193500</v>
      </c>
      <c r="AP5" s="73">
        <f>SUM($G5:L5)</f>
        <v>234450</v>
      </c>
      <c r="AQ5" s="73">
        <f>SUM($G5:M5)</f>
        <v>275850</v>
      </c>
      <c r="AR5" s="73">
        <f>SUM($G5:N5)</f>
        <v>317700</v>
      </c>
      <c r="AS5" s="73">
        <f>SUM($G5:O5)</f>
        <v>360000</v>
      </c>
      <c r="AT5" s="73">
        <f>SUM($G5:P5)</f>
        <v>402750</v>
      </c>
      <c r="AU5" s="73">
        <f>SUM($G5:Q5)</f>
        <v>445950</v>
      </c>
      <c r="AV5" s="73">
        <f>SUM($G5:R5)</f>
        <v>489600</v>
      </c>
      <c r="AW5" s="73">
        <f>SUM($G5:S5)</f>
        <v>533700</v>
      </c>
      <c r="AX5" s="73">
        <f>SUM($G5:T5)</f>
        <v>578250</v>
      </c>
      <c r="AY5" s="73">
        <f>SUM($G5:U5)</f>
        <v>623250</v>
      </c>
      <c r="AZ5" s="73">
        <f>SUM($G5:V5)</f>
        <v>668700</v>
      </c>
      <c r="BA5" s="73">
        <f>SUM($G5:W5)</f>
        <v>714600</v>
      </c>
      <c r="BB5" s="73">
        <f>SUM($G5:X5)</f>
        <v>760950</v>
      </c>
      <c r="BC5" s="73">
        <f>SUM($G5:Y5)</f>
        <v>807750</v>
      </c>
      <c r="BD5" s="73">
        <f>SUM($G5:Z5)</f>
        <v>855000</v>
      </c>
      <c r="BE5" s="73">
        <f>SUM($G5:AA5)</f>
        <v>902700</v>
      </c>
      <c r="BF5" s="73">
        <f>SUM($G5:AB5)</f>
        <v>950850</v>
      </c>
      <c r="BG5" s="73">
        <f>SUM($G5:AC5)</f>
        <v>999450</v>
      </c>
      <c r="BH5" s="73">
        <f>SUM($G5:AD5)</f>
        <v>1048500</v>
      </c>
      <c r="BI5" s="73">
        <f>SUM($G5:AE5)</f>
        <v>1098000</v>
      </c>
      <c r="BJ5" s="73">
        <f>SUM($G5:AF5)</f>
        <v>1147950</v>
      </c>
      <c r="BK5" s="73">
        <f>SUM($G5:AG5)</f>
        <v>1198350</v>
      </c>
      <c r="BL5" s="73">
        <f>SUM($G5:AH5)</f>
        <v>1249200</v>
      </c>
      <c r="BM5" s="73">
        <f>SUM($G5:AI5)</f>
        <v>1300500</v>
      </c>
      <c r="BN5" s="73">
        <f>SUM($G5:AJ5)</f>
        <v>1352250</v>
      </c>
      <c r="BO5" s="76">
        <f>IF(CU5&gt;0,G5/((1+Vychodiská!$C$150)^emisie_CO2!CU5),0)</f>
        <v>33469.387755102041</v>
      </c>
      <c r="BP5" s="73">
        <f>IF(CV5&gt;0,H5/((1+Vychodiská!$C$150)^emisie_CO2!CV5),0)</f>
        <v>32653.061224489793</v>
      </c>
      <c r="BQ5" s="73">
        <f>IF(CW5&gt;0,I5/((1+Vychodiská!$C$150)^emisie_CO2!CW5),0)</f>
        <v>31838.585774445834</v>
      </c>
      <c r="BR5" s="73">
        <f>IF(CX5&gt;0,J5/((1+Vychodiská!$C$150)^emisie_CO2!CX5),0)</f>
        <v>31027.636192150974</v>
      </c>
      <c r="BS5" s="73">
        <f>IF(CY5&gt;0,K5/((1+Vychodiská!$C$150)^emisie_CO2!CY5),0)</f>
        <v>30221.72356378342</v>
      </c>
      <c r="BT5" s="73">
        <f>IF(CZ5&gt;0,L5/((1+Vychodiská!$C$150)^emisie_CO2!CZ5),0)</f>
        <v>29102.400468828473</v>
      </c>
      <c r="BU5" s="73">
        <f>IF(DA5&gt;0,M5/((1+Vychodiská!$C$150)^emisie_CO2!DA5),0)</f>
        <v>28021.149587987649</v>
      </c>
      <c r="BV5" s="73">
        <f>IF(DB5&gt;0,N5/((1+Vychodiská!$C$150)^emisie_CO2!DB5),0)</f>
        <v>26976.883143714815</v>
      </c>
      <c r="BW5" s="73">
        <f>IF(DC5&gt;0,O5/((1+Vychodiská!$C$150)^emisie_CO2!DC5),0)</f>
        <v>25968.530624774117</v>
      </c>
      <c r="BX5" s="73">
        <f>IF(DD5&gt;0,P5/((1+Vychodiská!$C$150)^emisie_CO2!DD5),0)</f>
        <v>24995.0396084452</v>
      </c>
      <c r="BY5" s="73">
        <f>IF(DE5&gt;0,Q5/((1+Vychodiská!$C$150)^emisie_CO2!DE5),0)</f>
        <v>24055.376465270572</v>
      </c>
      <c r="BZ5" s="73">
        <f>IF(DF5&gt;0,R5/((1+Vychodiská!$C$150)^emisie_CO2!DF5),0)</f>
        <v>23148.526955667112</v>
      </c>
      <c r="CA5" s="73">
        <f>IF(DG5&gt;0,S5/((1+Vychodiská!$C$150)^emisie_CO2!DG5),0)</f>
        <v>22273.496727102382</v>
      </c>
      <c r="CB5" s="73">
        <f>IF(DH5&gt;0,T5/((1+Vychodiská!$C$150)^emisie_CO2!DH5),0)</f>
        <v>21429.311719952722</v>
      </c>
      <c r="CC5" s="73">
        <f>IF(DI5&gt;0,U5/((1+Vychodiská!$C$150)^emisie_CO2!DI5),0)</f>
        <v>20615.018489613009</v>
      </c>
      <c r="CD5" s="73">
        <f>IF(DJ5&gt;0,V5/((1+Vychodiská!$C$150)^emisie_CO2!DJ5),0)</f>
        <v>19829.684451913465</v>
      </c>
      <c r="CE5" s="73">
        <f>IF(DK5&gt;0,W5/((1+Vychodiská!$C$150)^emisie_CO2!DK5),0)</f>
        <v>19072.398058417475</v>
      </c>
      <c r="CF5" s="73">
        <f>IF(DL5&gt;0,X5/((1+Vychodiská!$C$150)^emisie_CO2!DL5),0)</f>
        <v>18342.268907721755</v>
      </c>
      <c r="CG5" s="73">
        <f>IF(DM5&gt;0,Y5/((1+Vychodiská!$C$150)^emisie_CO2!DM5),0)</f>
        <v>17638.427798456429</v>
      </c>
      <c r="CH5" s="73">
        <f>IF(DN5&gt;0,Z5/((1+Vychodiská!$C$150)^emisie_CO2!DN5),0)</f>
        <v>16960.026729285026</v>
      </c>
      <c r="CI5" s="73">
        <f>IF(DO5&gt;0,AA5/((1+Vychodiská!$C$150)^emisie_CO2!DO5),0)</f>
        <v>16306.238850831864</v>
      </c>
      <c r="CJ5" s="73">
        <f>IF(DP5&gt;0,AB5/((1+Vychodiská!$C$150)^emisie_CO2!DP5),0)</f>
        <v>15676.258374115087</v>
      </c>
      <c r="CK5" s="73">
        <f>IF(DQ5&gt;0,AC5/((1+Vychodiská!$C$150)^emisie_CO2!DQ5),0)</f>
        <v>15069.3004397368</v>
      </c>
      <c r="CL5" s="73">
        <f>IF(DR5&gt;0,AD5/((1+Vychodiská!$C$150)^emisie_CO2!DR5),0)</f>
        <v>14484.600951775232</v>
      </c>
      <c r="CM5" s="73">
        <f>IF(DS5&gt;0,AE5/((1+Vychodiská!$C$150)^emisie_CO2!DS5),0)</f>
        <v>13921.416380037355</v>
      </c>
      <c r="CN5" s="73">
        <f>IF(DT5&gt;0,AF5/((1+Vychodiská!$C$150)^emisie_CO2!DT5),0)</f>
        <v>13379.023534061873</v>
      </c>
      <c r="CO5" s="73">
        <f>IF(DU5&gt;0,AG5/((1+Vychodiská!$C$150)^emisie_CO2!DU5),0)</f>
        <v>12856.719312011412</v>
      </c>
      <c r="CP5" s="73">
        <f>IF(DV5&gt;0,AH5/((1+Vychodiská!$C$150)^emisie_CO2!DV5),0)</f>
        <v>12353.820427357901</v>
      </c>
      <c r="CQ5" s="73">
        <f>IF(DW5&gt;0,AI5/((1+Vychodiská!$C$150)^emisie_CO2!DW5),0)</f>
        <v>11869.663116045524</v>
      </c>
      <c r="CR5" s="74">
        <f>IF(DX5&gt;0,AJ5/((1+Vychodiská!$C$150)^emisie_CO2!DX5),0)</f>
        <v>11403.602826610148</v>
      </c>
      <c r="CS5" s="77">
        <f t="shared" si="2"/>
        <v>634959.57845970534</v>
      </c>
      <c r="CT5" s="73"/>
      <c r="CU5" s="78">
        <f t="shared" si="3"/>
        <v>2</v>
      </c>
      <c r="CV5" s="78">
        <f t="shared" ref="CV5:DX5" si="5">IF(CU5=0,0,IF(CV$2&gt;$D5,0,CU5+1))</f>
        <v>3</v>
      </c>
      <c r="CW5" s="78">
        <f t="shared" si="5"/>
        <v>4</v>
      </c>
      <c r="CX5" s="78">
        <f t="shared" si="5"/>
        <v>5</v>
      </c>
      <c r="CY5" s="78">
        <f t="shared" si="5"/>
        <v>6</v>
      </c>
      <c r="CZ5" s="78">
        <f t="shared" si="5"/>
        <v>7</v>
      </c>
      <c r="DA5" s="78">
        <f t="shared" si="5"/>
        <v>8</v>
      </c>
      <c r="DB5" s="78">
        <f t="shared" si="5"/>
        <v>9</v>
      </c>
      <c r="DC5" s="78">
        <f t="shared" si="5"/>
        <v>10</v>
      </c>
      <c r="DD5" s="78">
        <f t="shared" si="5"/>
        <v>11</v>
      </c>
      <c r="DE5" s="78">
        <f t="shared" si="5"/>
        <v>12</v>
      </c>
      <c r="DF5" s="78">
        <f t="shared" si="5"/>
        <v>13</v>
      </c>
      <c r="DG5" s="78">
        <f t="shared" si="5"/>
        <v>14</v>
      </c>
      <c r="DH5" s="78">
        <f t="shared" si="5"/>
        <v>15</v>
      </c>
      <c r="DI5" s="78">
        <f t="shared" si="5"/>
        <v>16</v>
      </c>
      <c r="DJ5" s="78">
        <f t="shared" si="5"/>
        <v>17</v>
      </c>
      <c r="DK5" s="78">
        <f t="shared" si="5"/>
        <v>18</v>
      </c>
      <c r="DL5" s="78">
        <f t="shared" si="5"/>
        <v>19</v>
      </c>
      <c r="DM5" s="78">
        <f t="shared" si="5"/>
        <v>20</v>
      </c>
      <c r="DN5" s="78">
        <f t="shared" si="5"/>
        <v>21</v>
      </c>
      <c r="DO5" s="78">
        <f t="shared" si="5"/>
        <v>22</v>
      </c>
      <c r="DP5" s="78">
        <f t="shared" si="5"/>
        <v>23</v>
      </c>
      <c r="DQ5" s="78">
        <f t="shared" si="5"/>
        <v>24</v>
      </c>
      <c r="DR5" s="78">
        <f t="shared" si="5"/>
        <v>25</v>
      </c>
      <c r="DS5" s="78">
        <f t="shared" si="5"/>
        <v>26</v>
      </c>
      <c r="DT5" s="78">
        <f t="shared" si="5"/>
        <v>27</v>
      </c>
      <c r="DU5" s="78">
        <f t="shared" si="5"/>
        <v>28</v>
      </c>
      <c r="DV5" s="78">
        <f t="shared" si="5"/>
        <v>29</v>
      </c>
      <c r="DW5" s="78">
        <f t="shared" si="5"/>
        <v>30</v>
      </c>
      <c r="DX5" s="79">
        <f t="shared" si="5"/>
        <v>31</v>
      </c>
    </row>
    <row r="6" spans="1:128" s="80" customFormat="1" ht="31.05" customHeight="1" x14ac:dyDescent="0.3">
      <c r="A6" s="70">
        <v>9</v>
      </c>
      <c r="B6" s="71" t="str">
        <f>INDEX(Data!$B$3:$B$24,MATCH(emisie_CO2!A6,Data!$A$3:$A$24,0))</f>
        <v xml:space="preserve">Bratislavská teplárenská, a.s. </v>
      </c>
      <c r="C6" s="71" t="str">
        <f>INDEX(Data!$D$3:$D$24,MATCH(emisie_CO2!A6,Data!$A$3:$A$24,0))</f>
        <v>Modernizácia rozšírenia HV pre oblasť Patrónka</v>
      </c>
      <c r="D6" s="72">
        <f>INDEX(Data!$M$3:$M$24,MATCH(emisie_CO2!A6,Data!$A$3:$A$24,0))</f>
        <v>30</v>
      </c>
      <c r="E6" s="72">
        <f>INDEX(Data!$J$3:$J$24,MATCH(emisie_CO2!A6,Data!$A$3:$A$24,0))</f>
        <v>2023</v>
      </c>
      <c r="F6" s="74">
        <f>INDEX(Data!$U$3:$U$24,MATCH(emisie_CO2!A6,Data!$A$3:$A$24,0))</f>
        <v>-200</v>
      </c>
      <c r="G6" s="73">
        <f>$F6*Vychodiská!$D$15*-1*IF(LEN($E6)=4,HLOOKUP($E6+G$2,Vychodiská!$G$24:$BN$25,2,0),HLOOKUP(VALUE(RIGHT($E6,4))+G$2,Vychodiská!$G$24:$BN$25,2,0))</f>
        <v>7800</v>
      </c>
      <c r="H6" s="73">
        <f>$F6*Vychodiská!$D$15*-1*IF(LEN($E6)=4,HLOOKUP($E6+H$2,Vychodiská!$G$24:$BN$25,2,0),HLOOKUP(VALUE(RIGHT($E6,4))+H$2,Vychodiská!$G$24:$BN$25,2,0))</f>
        <v>8000</v>
      </c>
      <c r="I6" s="73">
        <f>$F6*Vychodiská!$D$15*-1*IF(LEN($E6)=4,HLOOKUP($E6+I$2,Vychodiská!$G$24:$BN$25,2,0),HLOOKUP(VALUE(RIGHT($E6,4))+I$2,Vychodiská!$G$24:$BN$25,2,0))</f>
        <v>8200</v>
      </c>
      <c r="J6" s="73">
        <f>$F6*Vychodiská!$D$15*-1*IF(LEN($E6)=4,HLOOKUP($E6+J$2,Vychodiská!$G$24:$BN$25,2,0),HLOOKUP(VALUE(RIGHT($E6,4))+J$2,Vychodiská!$G$24:$BN$25,2,0))</f>
        <v>8400</v>
      </c>
      <c r="K6" s="73">
        <f>$F6*Vychodiská!$D$15*-1*IF(LEN($E6)=4,HLOOKUP($E6+K$2,Vychodiská!$G$24:$BN$25,2,0),HLOOKUP(VALUE(RIGHT($E6,4))+K$2,Vychodiská!$G$24:$BN$25,2,0))</f>
        <v>8600</v>
      </c>
      <c r="L6" s="73">
        <f>$F6*Vychodiská!$D$15*-1*IF(LEN($E6)=4,HLOOKUP($E6+L$2,Vychodiská!$G$24:$BN$25,2,0),HLOOKUP(VALUE(RIGHT($E6,4))+L$2,Vychodiská!$G$24:$BN$25,2,0))</f>
        <v>8800</v>
      </c>
      <c r="M6" s="73">
        <f>$F6*Vychodiská!$D$15*-1*IF(LEN($E6)=4,HLOOKUP($E6+M$2,Vychodiská!$G$24:$BN$25,2,0),HLOOKUP(VALUE(RIGHT($E6,4))+M$2,Vychodiská!$G$24:$BN$25,2,0))</f>
        <v>9000</v>
      </c>
      <c r="N6" s="73">
        <f>$F6*Vychodiská!$D$15*-1*IF(LEN($E6)=4,HLOOKUP($E6+N$2,Vychodiská!$G$24:$BN$25,2,0),HLOOKUP(VALUE(RIGHT($E6,4))+N$2,Vychodiská!$G$24:$BN$25,2,0))</f>
        <v>9100</v>
      </c>
      <c r="O6" s="73">
        <f>$F6*Vychodiská!$D$15*-1*IF(LEN($E6)=4,HLOOKUP($E6+O$2,Vychodiská!$G$24:$BN$25,2,0),HLOOKUP(VALUE(RIGHT($E6,4))+O$2,Vychodiská!$G$24:$BN$25,2,0))</f>
        <v>9200</v>
      </c>
      <c r="P6" s="73">
        <f>$F6*Vychodiská!$D$15*-1*IF(LEN($E6)=4,HLOOKUP($E6+P$2,Vychodiská!$G$24:$BN$25,2,0),HLOOKUP(VALUE(RIGHT($E6,4))+P$2,Vychodiská!$G$24:$BN$25,2,0))</f>
        <v>9300</v>
      </c>
      <c r="Q6" s="73">
        <f>$F6*Vychodiská!$D$15*-1*IF(LEN($E6)=4,HLOOKUP($E6+Q$2,Vychodiská!$G$24:$BN$25,2,0),HLOOKUP(VALUE(RIGHT($E6,4))+Q$2,Vychodiská!$G$24:$BN$25,2,0))</f>
        <v>9400</v>
      </c>
      <c r="R6" s="73">
        <f>$F6*Vychodiská!$D$15*-1*IF(LEN($E6)=4,HLOOKUP($E6+R$2,Vychodiská!$G$24:$BN$25,2,0),HLOOKUP(VALUE(RIGHT($E6,4))+R$2,Vychodiská!$G$24:$BN$25,2,0))</f>
        <v>9500</v>
      </c>
      <c r="S6" s="73">
        <f>$F6*Vychodiská!$D$15*-1*IF(LEN($E6)=4,HLOOKUP($E6+S$2,Vychodiská!$G$24:$BN$25,2,0),HLOOKUP(VALUE(RIGHT($E6,4))+S$2,Vychodiská!$G$24:$BN$25,2,0))</f>
        <v>9600</v>
      </c>
      <c r="T6" s="73">
        <f>$F6*Vychodiská!$D$15*-1*IF(LEN($E6)=4,HLOOKUP($E6+T$2,Vychodiská!$G$24:$BN$25,2,0),HLOOKUP(VALUE(RIGHT($E6,4))+T$2,Vychodiská!$G$24:$BN$25,2,0))</f>
        <v>9700</v>
      </c>
      <c r="U6" s="73">
        <f>$F6*Vychodiská!$D$15*-1*IF(LEN($E6)=4,HLOOKUP($E6+U$2,Vychodiská!$G$24:$BN$25,2,0),HLOOKUP(VALUE(RIGHT($E6,4))+U$2,Vychodiská!$G$24:$BN$25,2,0))</f>
        <v>9800</v>
      </c>
      <c r="V6" s="73">
        <f>$F6*Vychodiská!$D$15*-1*IF(LEN($E6)=4,HLOOKUP($E6+V$2,Vychodiská!$G$24:$BN$25,2,0),HLOOKUP(VALUE(RIGHT($E6,4))+V$2,Vychodiská!$G$24:$BN$25,2,0))</f>
        <v>9900</v>
      </c>
      <c r="W6" s="73">
        <f>$F6*Vychodiská!$D$15*-1*IF(LEN($E6)=4,HLOOKUP($E6+W$2,Vychodiská!$G$24:$BN$25,2,0),HLOOKUP(VALUE(RIGHT($E6,4))+W$2,Vychodiská!$G$24:$BN$25,2,0))</f>
        <v>10000</v>
      </c>
      <c r="X6" s="73">
        <f>$F6*Vychodiská!$D$15*-1*IF(LEN($E6)=4,HLOOKUP($E6+X$2,Vychodiská!$G$24:$BN$25,2,0),HLOOKUP(VALUE(RIGHT($E6,4))+X$2,Vychodiská!$G$24:$BN$25,2,0))</f>
        <v>10100</v>
      </c>
      <c r="Y6" s="73">
        <f>$F6*Vychodiská!$D$15*-1*IF(LEN($E6)=4,HLOOKUP($E6+Y$2,Vychodiská!$G$24:$BN$25,2,0),HLOOKUP(VALUE(RIGHT($E6,4))+Y$2,Vychodiská!$G$24:$BN$25,2,0))</f>
        <v>10200</v>
      </c>
      <c r="Z6" s="73">
        <f>$F6*Vychodiská!$D$15*-1*IF(LEN($E6)=4,HLOOKUP($E6+Z$2,Vychodiská!$G$24:$BN$25,2,0),HLOOKUP(VALUE(RIGHT($E6,4))+Z$2,Vychodiská!$G$24:$BN$25,2,0))</f>
        <v>10300</v>
      </c>
      <c r="AA6" s="73">
        <f>$F6*Vychodiská!$D$15*-1*IF(LEN($E6)=4,HLOOKUP($E6+AA$2,Vychodiská!$G$24:$BN$25,2,0),HLOOKUP(VALUE(RIGHT($E6,4))+AA$2,Vychodiská!$G$24:$BN$25,2,0))</f>
        <v>10400</v>
      </c>
      <c r="AB6" s="73">
        <f>$F6*Vychodiská!$D$15*-1*IF(LEN($E6)=4,HLOOKUP($E6+AB$2,Vychodiská!$G$24:$BN$25,2,0),HLOOKUP(VALUE(RIGHT($E6,4))+AB$2,Vychodiská!$G$24:$BN$25,2,0))</f>
        <v>10500</v>
      </c>
      <c r="AC6" s="73">
        <f>$F6*Vychodiská!$D$15*-1*IF(LEN($E6)=4,HLOOKUP($E6+AC$2,Vychodiská!$G$24:$BN$25,2,0),HLOOKUP(VALUE(RIGHT($E6,4))+AC$2,Vychodiská!$G$24:$BN$25,2,0))</f>
        <v>10600</v>
      </c>
      <c r="AD6" s="73">
        <f>$F6*Vychodiská!$D$15*-1*IF(LEN($E6)=4,HLOOKUP($E6+AD$2,Vychodiská!$G$24:$BN$25,2,0),HLOOKUP(VALUE(RIGHT($E6,4))+AD$2,Vychodiská!$G$24:$BN$25,2,0))</f>
        <v>10700</v>
      </c>
      <c r="AE6" s="73">
        <f>$F6*Vychodiská!$D$15*-1*IF(LEN($E6)=4,HLOOKUP($E6+AE$2,Vychodiská!$G$24:$BN$25,2,0),HLOOKUP(VALUE(RIGHT($E6,4))+AE$2,Vychodiská!$G$24:$BN$25,2,0))</f>
        <v>10800</v>
      </c>
      <c r="AF6" s="73">
        <f>$F6*Vychodiská!$D$15*-1*IF(LEN($E6)=4,HLOOKUP($E6+AF$2,Vychodiská!$G$24:$BN$25,2,0),HLOOKUP(VALUE(RIGHT($E6,4))+AF$2,Vychodiská!$G$24:$BN$25,2,0))</f>
        <v>10900</v>
      </c>
      <c r="AG6" s="73">
        <f>$F6*Vychodiská!$D$15*-1*IF(LEN($E6)=4,HLOOKUP($E6+AG$2,Vychodiská!$G$24:$BN$25,2,0),HLOOKUP(VALUE(RIGHT($E6,4))+AG$2,Vychodiská!$G$24:$BN$25,2,0))</f>
        <v>11000</v>
      </c>
      <c r="AH6" s="73">
        <f>$F6*Vychodiská!$D$15*-1*IF(LEN($E6)=4,HLOOKUP($E6+AH$2,Vychodiská!$G$24:$BN$25,2,0),HLOOKUP(VALUE(RIGHT($E6,4))+AH$2,Vychodiská!$G$24:$BN$25,2,0))</f>
        <v>11100</v>
      </c>
      <c r="AI6" s="73">
        <f>$F6*Vychodiská!$D$15*-1*IF(LEN($E6)=4,HLOOKUP($E6+AI$2,Vychodiská!$G$24:$BN$25,2,0),HLOOKUP(VALUE(RIGHT($E6,4))+AI$2,Vychodiská!$G$24:$BN$25,2,0))</f>
        <v>11200</v>
      </c>
      <c r="AJ6" s="74">
        <f>$F6*Vychodiská!$D$15*-1*IF(LEN($E6)=4,HLOOKUP($E6+AJ$2,Vychodiská!$G$24:$BN$25,2,0),HLOOKUP(VALUE(RIGHT($E6,4))+AJ$2,Vychodiská!$G$24:$BN$25,2,0))</f>
        <v>11300</v>
      </c>
      <c r="AK6" s="73">
        <f t="shared" si="1"/>
        <v>7800</v>
      </c>
      <c r="AL6" s="73">
        <f>SUM($G6:H6)</f>
        <v>15800</v>
      </c>
      <c r="AM6" s="73">
        <f>SUM($G6:I6)</f>
        <v>24000</v>
      </c>
      <c r="AN6" s="73">
        <f>SUM($G6:J6)</f>
        <v>32400</v>
      </c>
      <c r="AO6" s="73">
        <f>SUM($G6:K6)</f>
        <v>41000</v>
      </c>
      <c r="AP6" s="73">
        <f>SUM($G6:L6)</f>
        <v>49800</v>
      </c>
      <c r="AQ6" s="73">
        <f>SUM($G6:M6)</f>
        <v>58800</v>
      </c>
      <c r="AR6" s="73">
        <f>SUM($G6:N6)</f>
        <v>67900</v>
      </c>
      <c r="AS6" s="73">
        <f>SUM($G6:O6)</f>
        <v>77100</v>
      </c>
      <c r="AT6" s="73">
        <f>SUM($G6:P6)</f>
        <v>86400</v>
      </c>
      <c r="AU6" s="73">
        <f>SUM($G6:Q6)</f>
        <v>95800</v>
      </c>
      <c r="AV6" s="73">
        <f>SUM($G6:R6)</f>
        <v>105300</v>
      </c>
      <c r="AW6" s="73">
        <f>SUM($G6:S6)</f>
        <v>114900</v>
      </c>
      <c r="AX6" s="73">
        <f>SUM($G6:T6)</f>
        <v>124600</v>
      </c>
      <c r="AY6" s="73">
        <f>SUM($G6:U6)</f>
        <v>134400</v>
      </c>
      <c r="AZ6" s="73">
        <f>SUM($G6:V6)</f>
        <v>144300</v>
      </c>
      <c r="BA6" s="73">
        <f>SUM($G6:W6)</f>
        <v>154300</v>
      </c>
      <c r="BB6" s="73">
        <f>SUM($G6:X6)</f>
        <v>164400</v>
      </c>
      <c r="BC6" s="73">
        <f>SUM($G6:Y6)</f>
        <v>174600</v>
      </c>
      <c r="BD6" s="73">
        <f>SUM($G6:Z6)</f>
        <v>184900</v>
      </c>
      <c r="BE6" s="73">
        <f>SUM($G6:AA6)</f>
        <v>195300</v>
      </c>
      <c r="BF6" s="73">
        <f>SUM($G6:AB6)</f>
        <v>205800</v>
      </c>
      <c r="BG6" s="73">
        <f>SUM($G6:AC6)</f>
        <v>216400</v>
      </c>
      <c r="BH6" s="73">
        <f>SUM($G6:AD6)</f>
        <v>227100</v>
      </c>
      <c r="BI6" s="73">
        <f>SUM($G6:AE6)</f>
        <v>237900</v>
      </c>
      <c r="BJ6" s="73">
        <f>SUM($G6:AF6)</f>
        <v>248800</v>
      </c>
      <c r="BK6" s="73">
        <f>SUM($G6:AG6)</f>
        <v>259800</v>
      </c>
      <c r="BL6" s="73">
        <f>SUM($G6:AH6)</f>
        <v>270900</v>
      </c>
      <c r="BM6" s="73">
        <f>SUM($G6:AI6)</f>
        <v>282100</v>
      </c>
      <c r="BN6" s="73">
        <f>SUM($G6:AJ6)</f>
        <v>293400</v>
      </c>
      <c r="BO6" s="76">
        <f>IF(CU6&gt;0,G6/((1+Vychodiská!$C$150)^emisie_CO2!CU6),0)</f>
        <v>7074.8299319727885</v>
      </c>
      <c r="BP6" s="73">
        <f>IF(CV6&gt;0,H6/((1+Vychodiská!$C$150)^emisie_CO2!CV6),0)</f>
        <v>6910.7007882518083</v>
      </c>
      <c r="BQ6" s="73">
        <f>IF(CW6&gt;0,I6/((1+Vychodiská!$C$150)^emisie_CO2!CW6),0)</f>
        <v>6746.160293293432</v>
      </c>
      <c r="BR6" s="73">
        <f>IF(CX6&gt;0,J6/((1+Vychodiská!$C$150)^emisie_CO2!CX6),0)</f>
        <v>6581.6197983350548</v>
      </c>
      <c r="BS6" s="73">
        <f>IF(CY6&gt;0,K6/((1+Vychodiská!$C$150)^emisie_CO2!CY6),0)</f>
        <v>6417.4524110749981</v>
      </c>
      <c r="BT6" s="73">
        <f>IF(CZ6&gt;0,L6/((1+Vychodiská!$C$150)^emisie_CO2!CZ6),0)</f>
        <v>6253.9957051450683</v>
      </c>
      <c r="BU6" s="73">
        <f>IF(DA6&gt;0,M6/((1+Vychodiská!$C$150)^emisie_CO2!DA6),0)</f>
        <v>6091.5542582581847</v>
      </c>
      <c r="BV6" s="73">
        <f>IF(DB6&gt;0,N6/((1+Vychodiská!$C$150)^emisie_CO2!DB6),0)</f>
        <v>5865.9411375819554</v>
      </c>
      <c r="BW6" s="73">
        <f>IF(DC6&gt;0,O6/((1+Vychodiská!$C$150)^emisie_CO2!DC6),0)</f>
        <v>5648.0019325749854</v>
      </c>
      <c r="BX6" s="73">
        <f>IF(DD6&gt;0,P6/((1+Vychodiská!$C$150)^emisie_CO2!DD6),0)</f>
        <v>5437.5173885038676</v>
      </c>
      <c r="BY6" s="73">
        <f>IF(DE6&gt;0,Q6/((1+Vychodiská!$C$150)^emisie_CO2!DE6),0)</f>
        <v>5234.271730869059</v>
      </c>
      <c r="BZ6" s="73">
        <f>IF(DF6&gt;0,R6/((1+Vychodiská!$C$150)^emisie_CO2!DF6),0)</f>
        <v>5038.0528311302996</v>
      </c>
      <c r="CA6" s="73">
        <f>IF(DG6&gt;0,S6/((1+Vychodiská!$C$150)^emisie_CO2!DG6),0)</f>
        <v>4848.6523487569812</v>
      </c>
      <c r="CB6" s="73">
        <f>IF(DH6&gt;0,T6/((1+Vychodiská!$C$150)^emisie_CO2!DH6),0)</f>
        <v>4665.865851482411</v>
      </c>
      <c r="CC6" s="73">
        <f>IF(DI6&gt;0,U6/((1+Vychodiská!$C$150)^emisie_CO2!DI6),0)</f>
        <v>4489.4929155157224</v>
      </c>
      <c r="CD6" s="73">
        <f>IF(DJ6&gt;0,V6/((1+Vychodiská!$C$150)^emisie_CO2!DJ6),0)</f>
        <v>4319.3372073474875</v>
      </c>
      <c r="CE6" s="73">
        <f>IF(DK6&gt;0,W6/((1+Vychodiská!$C$150)^emisie_CO2!DK6),0)</f>
        <v>4155.2065486748315</v>
      </c>
      <c r="CF6" s="73">
        <f>IF(DL6&gt;0,X6/((1+Vychodiská!$C$150)^emisie_CO2!DL6),0)</f>
        <v>3996.9129658681713</v>
      </c>
      <c r="CG6" s="73">
        <f>IF(DM6&gt;0,Y6/((1+Vychodiská!$C$150)^emisie_CO2!DM6),0)</f>
        <v>3844.272725304606</v>
      </c>
      <c r="CH6" s="73">
        <f>IF(DN6&gt;0,Z6/((1+Vychodiská!$C$150)^emisie_CO2!DN6),0)</f>
        <v>3697.1063558018154</v>
      </c>
      <c r="CI6" s="73">
        <f>IF(DO6&gt;0,AA6/((1+Vychodiská!$C$150)^emisie_CO2!DO6),0)</f>
        <v>3555.2386593008678</v>
      </c>
      <c r="CJ6" s="73">
        <f>IF(DP6&gt;0,AB6/((1+Vychodiská!$C$150)^emisie_CO2!DP6),0)</f>
        <v>3418.4987108662181</v>
      </c>
      <c r="CK6" s="73">
        <f>IF(DQ6&gt;0,AC6/((1+Vychodiská!$C$150)^emisie_CO2!DQ6),0)</f>
        <v>3286.7198489960924</v>
      </c>
      <c r="CL6" s="73">
        <f>IF(DR6&gt;0,AD6/((1+Vychodiská!$C$150)^emisie_CO2!DR6),0)</f>
        <v>3159.7396571660543</v>
      </c>
      <c r="CM6" s="73">
        <f>IF(DS6&gt;0,AE6/((1+Vychodiská!$C$150)^emisie_CO2!DS6),0)</f>
        <v>3037.399937462696</v>
      </c>
      <c r="CN6" s="73">
        <f>IF(DT6&gt;0,AF6/((1+Vychodiská!$C$150)^emisie_CO2!DT6),0)</f>
        <v>2919.5466771025908</v>
      </c>
      <c r="CO6" s="73">
        <f>IF(DU6&gt;0,AG6/((1+Vychodiská!$C$150)^emisie_CO2!DU6),0)</f>
        <v>2806.0300085739191</v>
      </c>
      <c r="CP6" s="73">
        <f>IF(DV6&gt;0,AH6/((1+Vychodiská!$C$150)^emisie_CO2!DV6),0)</f>
        <v>2696.7041640840257</v>
      </c>
      <c r="CQ6" s="73">
        <f>IF(DW6&gt;0,AI6/((1+Vychodiská!$C$150)^emisie_CO2!DW6),0)</f>
        <v>2591.4274249456112</v>
      </c>
      <c r="CR6" s="74">
        <f>IF(DX6&gt;0,AJ6/((1+Vychodiská!$C$150)^emisie_CO2!DX6),0)</f>
        <v>2490.0620664868534</v>
      </c>
      <c r="CS6" s="77">
        <f t="shared" si="2"/>
        <v>137278.31228072845</v>
      </c>
      <c r="CT6" s="73"/>
      <c r="CU6" s="78">
        <f t="shared" si="3"/>
        <v>2</v>
      </c>
      <c r="CV6" s="78">
        <f t="shared" ref="CV6:DX6" si="6">IF(CU6=0,0,IF(CV$2&gt;$D6,0,CU6+1))</f>
        <v>3</v>
      </c>
      <c r="CW6" s="78">
        <f t="shared" si="6"/>
        <v>4</v>
      </c>
      <c r="CX6" s="78">
        <f t="shared" si="6"/>
        <v>5</v>
      </c>
      <c r="CY6" s="78">
        <f t="shared" si="6"/>
        <v>6</v>
      </c>
      <c r="CZ6" s="78">
        <f t="shared" si="6"/>
        <v>7</v>
      </c>
      <c r="DA6" s="78">
        <f t="shared" si="6"/>
        <v>8</v>
      </c>
      <c r="DB6" s="78">
        <f t="shared" si="6"/>
        <v>9</v>
      </c>
      <c r="DC6" s="78">
        <f t="shared" si="6"/>
        <v>10</v>
      </c>
      <c r="DD6" s="78">
        <f t="shared" si="6"/>
        <v>11</v>
      </c>
      <c r="DE6" s="78">
        <f t="shared" si="6"/>
        <v>12</v>
      </c>
      <c r="DF6" s="78">
        <f t="shared" si="6"/>
        <v>13</v>
      </c>
      <c r="DG6" s="78">
        <f t="shared" si="6"/>
        <v>14</v>
      </c>
      <c r="DH6" s="78">
        <f t="shared" si="6"/>
        <v>15</v>
      </c>
      <c r="DI6" s="78">
        <f t="shared" si="6"/>
        <v>16</v>
      </c>
      <c r="DJ6" s="78">
        <f t="shared" si="6"/>
        <v>17</v>
      </c>
      <c r="DK6" s="78">
        <f t="shared" si="6"/>
        <v>18</v>
      </c>
      <c r="DL6" s="78">
        <f t="shared" si="6"/>
        <v>19</v>
      </c>
      <c r="DM6" s="78">
        <f t="shared" si="6"/>
        <v>20</v>
      </c>
      <c r="DN6" s="78">
        <f t="shared" si="6"/>
        <v>21</v>
      </c>
      <c r="DO6" s="78">
        <f t="shared" si="6"/>
        <v>22</v>
      </c>
      <c r="DP6" s="78">
        <f t="shared" si="6"/>
        <v>23</v>
      </c>
      <c r="DQ6" s="78">
        <f t="shared" si="6"/>
        <v>24</v>
      </c>
      <c r="DR6" s="78">
        <f t="shared" si="6"/>
        <v>25</v>
      </c>
      <c r="DS6" s="78">
        <f t="shared" si="6"/>
        <v>26</v>
      </c>
      <c r="DT6" s="78">
        <f t="shared" si="6"/>
        <v>27</v>
      </c>
      <c r="DU6" s="78">
        <f t="shared" si="6"/>
        <v>28</v>
      </c>
      <c r="DV6" s="78">
        <f t="shared" si="6"/>
        <v>29</v>
      </c>
      <c r="DW6" s="78">
        <f t="shared" si="6"/>
        <v>30</v>
      </c>
      <c r="DX6" s="79">
        <f t="shared" si="6"/>
        <v>31</v>
      </c>
    </row>
    <row r="7" spans="1:128" s="80" customFormat="1" ht="31.05" customHeight="1" x14ac:dyDescent="0.3">
      <c r="A7" s="70">
        <v>11</v>
      </c>
      <c r="B7" s="71" t="str">
        <f>INDEX(Data!$B$3:$B$24,MATCH(emisie_CO2!A7,Data!$A$3:$A$24,0))</f>
        <v xml:space="preserve">Bratislavská teplárenská, a.s. </v>
      </c>
      <c r="C7" s="71" t="str">
        <f>INDEX(Data!$D$3:$D$24,MATCH(emisie_CO2!A7,Data!$A$3:$A$24,0))</f>
        <v>Modernizácia zdroja TpV - KGJ, PK</v>
      </c>
      <c r="D7" s="72">
        <f>INDEX(Data!$M$3:$M$24,MATCH(emisie_CO2!A7,Data!$A$3:$A$24,0))</f>
        <v>30</v>
      </c>
      <c r="E7" s="72" t="str">
        <f>INDEX(Data!$J$3:$J$24,MATCH(emisie_CO2!A7,Data!$A$3:$A$24,0))</f>
        <v>2022 - 2023</v>
      </c>
      <c r="F7" s="74">
        <f>INDEX(Data!$U$3:$U$24,MATCH(emisie_CO2!A7,Data!$A$3:$A$24,0))</f>
        <v>-150</v>
      </c>
      <c r="G7" s="73">
        <f>$F7*Vychodiská!$D$15*-1*IF(LEN($E7)=4,HLOOKUP($E7+G$2,Vychodiská!$G$24:$BN$25,2,0),HLOOKUP(VALUE(RIGHT($E7,4))+G$2,Vychodiská!$G$24:$BN$25,2,0))</f>
        <v>5850</v>
      </c>
      <c r="H7" s="73">
        <f>$F7*Vychodiská!$D$15*-1*IF(LEN($E7)=4,HLOOKUP($E7+H$2,Vychodiská!$G$24:$BN$25,2,0),HLOOKUP(VALUE(RIGHT($E7,4))+H$2,Vychodiská!$G$24:$BN$25,2,0))</f>
        <v>6000</v>
      </c>
      <c r="I7" s="73">
        <f>$F7*Vychodiská!$D$15*-1*IF(LEN($E7)=4,HLOOKUP($E7+I$2,Vychodiská!$G$24:$BN$25,2,0),HLOOKUP(VALUE(RIGHT($E7,4))+I$2,Vychodiská!$G$24:$BN$25,2,0))</f>
        <v>6150</v>
      </c>
      <c r="J7" s="73">
        <f>$F7*Vychodiská!$D$15*-1*IF(LEN($E7)=4,HLOOKUP($E7+J$2,Vychodiská!$G$24:$BN$25,2,0),HLOOKUP(VALUE(RIGHT($E7,4))+J$2,Vychodiská!$G$24:$BN$25,2,0))</f>
        <v>6300</v>
      </c>
      <c r="K7" s="73">
        <f>$F7*Vychodiská!$D$15*-1*IF(LEN($E7)=4,HLOOKUP($E7+K$2,Vychodiská!$G$24:$BN$25,2,0),HLOOKUP(VALUE(RIGHT($E7,4))+K$2,Vychodiská!$G$24:$BN$25,2,0))</f>
        <v>6450</v>
      </c>
      <c r="L7" s="73">
        <f>$F7*Vychodiská!$D$15*-1*IF(LEN($E7)=4,HLOOKUP($E7+L$2,Vychodiská!$G$24:$BN$25,2,0),HLOOKUP(VALUE(RIGHT($E7,4))+L$2,Vychodiská!$G$24:$BN$25,2,0))</f>
        <v>6600</v>
      </c>
      <c r="M7" s="73">
        <f>$F7*Vychodiská!$D$15*-1*IF(LEN($E7)=4,HLOOKUP($E7+M$2,Vychodiská!$G$24:$BN$25,2,0),HLOOKUP(VALUE(RIGHT($E7,4))+M$2,Vychodiská!$G$24:$BN$25,2,0))</f>
        <v>6750</v>
      </c>
      <c r="N7" s="73">
        <f>$F7*Vychodiská!$D$15*-1*IF(LEN($E7)=4,HLOOKUP($E7+N$2,Vychodiská!$G$24:$BN$25,2,0),HLOOKUP(VALUE(RIGHT($E7,4))+N$2,Vychodiská!$G$24:$BN$25,2,0))</f>
        <v>6825</v>
      </c>
      <c r="O7" s="73">
        <f>$F7*Vychodiská!$D$15*-1*IF(LEN($E7)=4,HLOOKUP($E7+O$2,Vychodiská!$G$24:$BN$25,2,0),HLOOKUP(VALUE(RIGHT($E7,4))+O$2,Vychodiská!$G$24:$BN$25,2,0))</f>
        <v>6900</v>
      </c>
      <c r="P7" s="73">
        <f>$F7*Vychodiská!$D$15*-1*IF(LEN($E7)=4,HLOOKUP($E7+P$2,Vychodiská!$G$24:$BN$25,2,0),HLOOKUP(VALUE(RIGHT($E7,4))+P$2,Vychodiská!$G$24:$BN$25,2,0))</f>
        <v>6975</v>
      </c>
      <c r="Q7" s="73">
        <f>$F7*Vychodiská!$D$15*-1*IF(LEN($E7)=4,HLOOKUP($E7+Q$2,Vychodiská!$G$24:$BN$25,2,0),HLOOKUP(VALUE(RIGHT($E7,4))+Q$2,Vychodiská!$G$24:$BN$25,2,0))</f>
        <v>7050</v>
      </c>
      <c r="R7" s="73">
        <f>$F7*Vychodiská!$D$15*-1*IF(LEN($E7)=4,HLOOKUP($E7+R$2,Vychodiská!$G$24:$BN$25,2,0),HLOOKUP(VALUE(RIGHT($E7,4))+R$2,Vychodiská!$G$24:$BN$25,2,0))</f>
        <v>7125</v>
      </c>
      <c r="S7" s="73">
        <f>$F7*Vychodiská!$D$15*-1*IF(LEN($E7)=4,HLOOKUP($E7+S$2,Vychodiská!$G$24:$BN$25,2,0),HLOOKUP(VALUE(RIGHT($E7,4))+S$2,Vychodiská!$G$24:$BN$25,2,0))</f>
        <v>7200</v>
      </c>
      <c r="T7" s="73">
        <f>$F7*Vychodiská!$D$15*-1*IF(LEN($E7)=4,HLOOKUP($E7+T$2,Vychodiská!$G$24:$BN$25,2,0),HLOOKUP(VALUE(RIGHT($E7,4))+T$2,Vychodiská!$G$24:$BN$25,2,0))</f>
        <v>7275</v>
      </c>
      <c r="U7" s="73">
        <f>$F7*Vychodiská!$D$15*-1*IF(LEN($E7)=4,HLOOKUP($E7+U$2,Vychodiská!$G$24:$BN$25,2,0),HLOOKUP(VALUE(RIGHT($E7,4))+U$2,Vychodiská!$G$24:$BN$25,2,0))</f>
        <v>7350</v>
      </c>
      <c r="V7" s="73">
        <f>$F7*Vychodiská!$D$15*-1*IF(LEN($E7)=4,HLOOKUP($E7+V$2,Vychodiská!$G$24:$BN$25,2,0),HLOOKUP(VALUE(RIGHT($E7,4))+V$2,Vychodiská!$G$24:$BN$25,2,0))</f>
        <v>7425</v>
      </c>
      <c r="W7" s="73">
        <f>$F7*Vychodiská!$D$15*-1*IF(LEN($E7)=4,HLOOKUP($E7+W$2,Vychodiská!$G$24:$BN$25,2,0),HLOOKUP(VALUE(RIGHT($E7,4))+W$2,Vychodiská!$G$24:$BN$25,2,0))</f>
        <v>7500</v>
      </c>
      <c r="X7" s="73">
        <f>$F7*Vychodiská!$D$15*-1*IF(LEN($E7)=4,HLOOKUP($E7+X$2,Vychodiská!$G$24:$BN$25,2,0),HLOOKUP(VALUE(RIGHT($E7,4))+X$2,Vychodiská!$G$24:$BN$25,2,0))</f>
        <v>7575</v>
      </c>
      <c r="Y7" s="73">
        <f>$F7*Vychodiská!$D$15*-1*IF(LEN($E7)=4,HLOOKUP($E7+Y$2,Vychodiská!$G$24:$BN$25,2,0),HLOOKUP(VALUE(RIGHT($E7,4))+Y$2,Vychodiská!$G$24:$BN$25,2,0))</f>
        <v>7650</v>
      </c>
      <c r="Z7" s="73">
        <f>$F7*Vychodiská!$D$15*-1*IF(LEN($E7)=4,HLOOKUP($E7+Z$2,Vychodiská!$G$24:$BN$25,2,0),HLOOKUP(VALUE(RIGHT($E7,4))+Z$2,Vychodiská!$G$24:$BN$25,2,0))</f>
        <v>7725</v>
      </c>
      <c r="AA7" s="73">
        <f>$F7*Vychodiská!$D$15*-1*IF(LEN($E7)=4,HLOOKUP($E7+AA$2,Vychodiská!$G$24:$BN$25,2,0),HLOOKUP(VALUE(RIGHT($E7,4))+AA$2,Vychodiská!$G$24:$BN$25,2,0))</f>
        <v>7800</v>
      </c>
      <c r="AB7" s="73">
        <f>$F7*Vychodiská!$D$15*-1*IF(LEN($E7)=4,HLOOKUP($E7+AB$2,Vychodiská!$G$24:$BN$25,2,0),HLOOKUP(VALUE(RIGHT($E7,4))+AB$2,Vychodiská!$G$24:$BN$25,2,0))</f>
        <v>7875</v>
      </c>
      <c r="AC7" s="73">
        <f>$F7*Vychodiská!$D$15*-1*IF(LEN($E7)=4,HLOOKUP($E7+AC$2,Vychodiská!$G$24:$BN$25,2,0),HLOOKUP(VALUE(RIGHT($E7,4))+AC$2,Vychodiská!$G$24:$BN$25,2,0))</f>
        <v>7950</v>
      </c>
      <c r="AD7" s="73">
        <f>$F7*Vychodiská!$D$15*-1*IF(LEN($E7)=4,HLOOKUP($E7+AD$2,Vychodiská!$G$24:$BN$25,2,0),HLOOKUP(VALUE(RIGHT($E7,4))+AD$2,Vychodiská!$G$24:$BN$25,2,0))</f>
        <v>8025</v>
      </c>
      <c r="AE7" s="73">
        <f>$F7*Vychodiská!$D$15*-1*IF(LEN($E7)=4,HLOOKUP($E7+AE$2,Vychodiská!$G$24:$BN$25,2,0),HLOOKUP(VALUE(RIGHT($E7,4))+AE$2,Vychodiská!$G$24:$BN$25,2,0))</f>
        <v>8100</v>
      </c>
      <c r="AF7" s="73">
        <f>$F7*Vychodiská!$D$15*-1*IF(LEN($E7)=4,HLOOKUP($E7+AF$2,Vychodiská!$G$24:$BN$25,2,0),HLOOKUP(VALUE(RIGHT($E7,4))+AF$2,Vychodiská!$G$24:$BN$25,2,0))</f>
        <v>8175</v>
      </c>
      <c r="AG7" s="73">
        <f>$F7*Vychodiská!$D$15*-1*IF(LEN($E7)=4,HLOOKUP($E7+AG$2,Vychodiská!$G$24:$BN$25,2,0),HLOOKUP(VALUE(RIGHT($E7,4))+AG$2,Vychodiská!$G$24:$BN$25,2,0))</f>
        <v>8250</v>
      </c>
      <c r="AH7" s="73">
        <f>$F7*Vychodiská!$D$15*-1*IF(LEN($E7)=4,HLOOKUP($E7+AH$2,Vychodiská!$G$24:$BN$25,2,0),HLOOKUP(VALUE(RIGHT($E7,4))+AH$2,Vychodiská!$G$24:$BN$25,2,0))</f>
        <v>8325</v>
      </c>
      <c r="AI7" s="73">
        <f>$F7*Vychodiská!$D$15*-1*IF(LEN($E7)=4,HLOOKUP($E7+AI$2,Vychodiská!$G$24:$BN$25,2,0),HLOOKUP(VALUE(RIGHT($E7,4))+AI$2,Vychodiská!$G$24:$BN$25,2,0))</f>
        <v>8400</v>
      </c>
      <c r="AJ7" s="74">
        <f>$F7*Vychodiská!$D$15*-1*IF(LEN($E7)=4,HLOOKUP($E7+AJ$2,Vychodiská!$G$24:$BN$25,2,0),HLOOKUP(VALUE(RIGHT($E7,4))+AJ$2,Vychodiská!$G$24:$BN$25,2,0))</f>
        <v>8475</v>
      </c>
      <c r="AK7" s="73">
        <f t="shared" si="1"/>
        <v>5850</v>
      </c>
      <c r="AL7" s="73">
        <f>SUM($G7:H7)</f>
        <v>11850</v>
      </c>
      <c r="AM7" s="73">
        <f>SUM($G7:I7)</f>
        <v>18000</v>
      </c>
      <c r="AN7" s="73">
        <f>SUM($G7:J7)</f>
        <v>24300</v>
      </c>
      <c r="AO7" s="73">
        <f>SUM($G7:K7)</f>
        <v>30750</v>
      </c>
      <c r="AP7" s="73">
        <f>SUM($G7:L7)</f>
        <v>37350</v>
      </c>
      <c r="AQ7" s="73">
        <f>SUM($G7:M7)</f>
        <v>44100</v>
      </c>
      <c r="AR7" s="73">
        <f>SUM($G7:N7)</f>
        <v>50925</v>
      </c>
      <c r="AS7" s="73">
        <f>SUM($G7:O7)</f>
        <v>57825</v>
      </c>
      <c r="AT7" s="73">
        <f>SUM($G7:P7)</f>
        <v>64800</v>
      </c>
      <c r="AU7" s="73">
        <f>SUM($G7:Q7)</f>
        <v>71850</v>
      </c>
      <c r="AV7" s="73">
        <f>SUM($G7:R7)</f>
        <v>78975</v>
      </c>
      <c r="AW7" s="73">
        <f>SUM($G7:S7)</f>
        <v>86175</v>
      </c>
      <c r="AX7" s="73">
        <f>SUM($G7:T7)</f>
        <v>93450</v>
      </c>
      <c r="AY7" s="73">
        <f>SUM($G7:U7)</f>
        <v>100800</v>
      </c>
      <c r="AZ7" s="73">
        <f>SUM($G7:V7)</f>
        <v>108225</v>
      </c>
      <c r="BA7" s="73">
        <f>SUM($G7:W7)</f>
        <v>115725</v>
      </c>
      <c r="BB7" s="73">
        <f>SUM($G7:X7)</f>
        <v>123300</v>
      </c>
      <c r="BC7" s="73">
        <f>SUM($G7:Y7)</f>
        <v>130950</v>
      </c>
      <c r="BD7" s="73">
        <f>SUM($G7:Z7)</f>
        <v>138675</v>
      </c>
      <c r="BE7" s="73">
        <f>SUM($G7:AA7)</f>
        <v>146475</v>
      </c>
      <c r="BF7" s="73">
        <f>SUM($G7:AB7)</f>
        <v>154350</v>
      </c>
      <c r="BG7" s="73">
        <f>SUM($G7:AC7)</f>
        <v>162300</v>
      </c>
      <c r="BH7" s="73">
        <f>SUM($G7:AD7)</f>
        <v>170325</v>
      </c>
      <c r="BI7" s="73">
        <f>SUM($G7:AE7)</f>
        <v>178425</v>
      </c>
      <c r="BJ7" s="73">
        <f>SUM($G7:AF7)</f>
        <v>186600</v>
      </c>
      <c r="BK7" s="73">
        <f>SUM($G7:AG7)</f>
        <v>194850</v>
      </c>
      <c r="BL7" s="73">
        <f>SUM($G7:AH7)</f>
        <v>203175</v>
      </c>
      <c r="BM7" s="73">
        <f>SUM($G7:AI7)</f>
        <v>211575</v>
      </c>
      <c r="BN7" s="73">
        <f>SUM($G7:AJ7)</f>
        <v>220050</v>
      </c>
      <c r="BO7" s="76">
        <f>IF(CU7&gt;0,G7/((1+Vychodiská!$C$150)^emisie_CO2!CU7),0)</f>
        <v>5053.4499514091349</v>
      </c>
      <c r="BP7" s="73">
        <f>IF(CV7&gt;0,H7/((1+Vychodiská!$C$150)^emisie_CO2!CV7),0)</f>
        <v>4936.2148487512923</v>
      </c>
      <c r="BQ7" s="73">
        <f>IF(CW7&gt;0,I7/((1+Vychodiská!$C$150)^emisie_CO2!CW7),0)</f>
        <v>4818.6859237810222</v>
      </c>
      <c r="BR7" s="73">
        <f>IF(CX7&gt;0,J7/((1+Vychodiská!$C$150)^emisie_CO2!CX7),0)</f>
        <v>4701.156998810754</v>
      </c>
      <c r="BS7" s="73">
        <f>IF(CY7&gt;0,K7/((1+Vychodiská!$C$150)^emisie_CO2!CY7),0)</f>
        <v>4583.8945793392832</v>
      </c>
      <c r="BT7" s="73">
        <f>IF(CZ7&gt;0,L7/((1+Vychodiská!$C$150)^emisie_CO2!CZ7),0)</f>
        <v>4467.1397893893354</v>
      </c>
      <c r="BU7" s="73">
        <f>IF(DA7&gt;0,M7/((1+Vychodiská!$C$150)^emisie_CO2!DA7),0)</f>
        <v>4351.1101844701316</v>
      </c>
      <c r="BV7" s="73">
        <f>IF(DB7&gt;0,N7/((1+Vychodiská!$C$150)^emisie_CO2!DB7),0)</f>
        <v>4189.9579554156826</v>
      </c>
      <c r="BW7" s="73">
        <f>IF(DC7&gt;0,O7/((1+Vychodiská!$C$150)^emisie_CO2!DC7),0)</f>
        <v>4034.2870946964181</v>
      </c>
      <c r="BX7" s="73">
        <f>IF(DD7&gt;0,P7/((1+Vychodiská!$C$150)^emisie_CO2!DD7),0)</f>
        <v>3883.9409917884777</v>
      </c>
      <c r="BY7" s="73">
        <f>IF(DE7&gt;0,Q7/((1+Vychodiská!$C$150)^emisie_CO2!DE7),0)</f>
        <v>3738.7655220493275</v>
      </c>
      <c r="BZ7" s="73">
        <f>IF(DF7&gt;0,R7/((1+Vychodiská!$C$150)^emisie_CO2!DF7),0)</f>
        <v>3598.6091650930716</v>
      </c>
      <c r="CA7" s="73">
        <f>IF(DG7&gt;0,S7/((1+Vychodiská!$C$150)^emisie_CO2!DG7),0)</f>
        <v>3463.3231062549853</v>
      </c>
      <c r="CB7" s="73">
        <f>IF(DH7&gt;0,T7/((1+Vychodiská!$C$150)^emisie_CO2!DH7),0)</f>
        <v>3332.7613224874367</v>
      </c>
      <c r="CC7" s="73">
        <f>IF(DI7&gt;0,U7/((1+Vychodiská!$C$150)^emisie_CO2!DI7),0)</f>
        <v>3206.7806539398011</v>
      </c>
      <c r="CD7" s="73">
        <f>IF(DJ7&gt;0,V7/((1+Vychodiská!$C$150)^emisie_CO2!DJ7),0)</f>
        <v>3085.2408623910624</v>
      </c>
      <c r="CE7" s="73">
        <f>IF(DK7&gt;0,W7/((1+Vychodiská!$C$150)^emisie_CO2!DK7),0)</f>
        <v>2968.0046776248796</v>
      </c>
      <c r="CF7" s="73">
        <f>IF(DL7&gt;0,X7/((1+Vychodiská!$C$150)^emisie_CO2!DL7),0)</f>
        <v>2854.9378327629797</v>
      </c>
      <c r="CG7" s="73">
        <f>IF(DM7&gt;0,Y7/((1+Vychodiská!$C$150)^emisie_CO2!DM7),0)</f>
        <v>2745.90908950329</v>
      </c>
      <c r="CH7" s="73">
        <f>IF(DN7&gt;0,Z7/((1+Vychodiská!$C$150)^emisie_CO2!DN7),0)</f>
        <v>2640.790254144154</v>
      </c>
      <c r="CI7" s="73">
        <f>IF(DO7&gt;0,AA7/((1+Vychodiská!$C$150)^emisie_CO2!DO7),0)</f>
        <v>2539.456185214905</v>
      </c>
      <c r="CJ7" s="73">
        <f>IF(DP7&gt;0,AB7/((1+Vychodiská!$C$150)^emisie_CO2!DP7),0)</f>
        <v>2441.7847934758706</v>
      </c>
      <c r="CK7" s="73">
        <f>IF(DQ7&gt;0,AC7/((1+Vychodiská!$C$150)^emisie_CO2!DQ7),0)</f>
        <v>2347.6570349972085</v>
      </c>
      <c r="CL7" s="73">
        <f>IF(DR7&gt;0,AD7/((1+Vychodiská!$C$150)^emisie_CO2!DR7),0)</f>
        <v>2256.9568979757532</v>
      </c>
      <c r="CM7" s="73">
        <f>IF(DS7&gt;0,AE7/((1+Vychodiská!$C$150)^emisie_CO2!DS7),0)</f>
        <v>2169.5713839019254</v>
      </c>
      <c r="CN7" s="73">
        <f>IF(DT7&gt;0,AF7/((1+Vychodiská!$C$150)^emisie_CO2!DT7),0)</f>
        <v>2085.3904836447082</v>
      </c>
      <c r="CO7" s="73">
        <f>IF(DU7&gt;0,AG7/((1+Vychodiská!$C$150)^emisie_CO2!DU7),0)</f>
        <v>2004.3071489813703</v>
      </c>
      <c r="CP7" s="73">
        <f>IF(DV7&gt;0,AH7/((1+Vychodiská!$C$150)^emisie_CO2!DV7),0)</f>
        <v>1926.217260060019</v>
      </c>
      <c r="CQ7" s="73">
        <f>IF(DW7&gt;0,AI7/((1+Vychodiská!$C$150)^emisie_CO2!DW7),0)</f>
        <v>1851.0195892468644</v>
      </c>
      <c r="CR7" s="74">
        <f>IF(DX7&gt;0,AJ7/((1+Vychodiská!$C$150)^emisie_CO2!DX7),0)</f>
        <v>1778.615761776324</v>
      </c>
      <c r="CS7" s="77">
        <f t="shared" si="2"/>
        <v>98055.93734337746</v>
      </c>
      <c r="CT7" s="73"/>
      <c r="CU7" s="78">
        <f t="shared" si="3"/>
        <v>3</v>
      </c>
      <c r="CV7" s="78">
        <f t="shared" ref="CV7:DX7" si="7">IF(CU7=0,0,IF(CV$2&gt;$D7,0,CU7+1))</f>
        <v>4</v>
      </c>
      <c r="CW7" s="78">
        <f t="shared" si="7"/>
        <v>5</v>
      </c>
      <c r="CX7" s="78">
        <f t="shared" si="7"/>
        <v>6</v>
      </c>
      <c r="CY7" s="78">
        <f t="shared" si="7"/>
        <v>7</v>
      </c>
      <c r="CZ7" s="78">
        <f t="shared" si="7"/>
        <v>8</v>
      </c>
      <c r="DA7" s="78">
        <f t="shared" si="7"/>
        <v>9</v>
      </c>
      <c r="DB7" s="78">
        <f t="shared" si="7"/>
        <v>10</v>
      </c>
      <c r="DC7" s="78">
        <f t="shared" si="7"/>
        <v>11</v>
      </c>
      <c r="DD7" s="78">
        <f t="shared" si="7"/>
        <v>12</v>
      </c>
      <c r="DE7" s="78">
        <f t="shared" si="7"/>
        <v>13</v>
      </c>
      <c r="DF7" s="78">
        <f t="shared" si="7"/>
        <v>14</v>
      </c>
      <c r="DG7" s="78">
        <f t="shared" si="7"/>
        <v>15</v>
      </c>
      <c r="DH7" s="78">
        <f t="shared" si="7"/>
        <v>16</v>
      </c>
      <c r="DI7" s="78">
        <f t="shared" si="7"/>
        <v>17</v>
      </c>
      <c r="DJ7" s="78">
        <f t="shared" si="7"/>
        <v>18</v>
      </c>
      <c r="DK7" s="78">
        <f t="shared" si="7"/>
        <v>19</v>
      </c>
      <c r="DL7" s="78">
        <f t="shared" si="7"/>
        <v>20</v>
      </c>
      <c r="DM7" s="78">
        <f t="shared" si="7"/>
        <v>21</v>
      </c>
      <c r="DN7" s="78">
        <f t="shared" si="7"/>
        <v>22</v>
      </c>
      <c r="DO7" s="78">
        <f t="shared" si="7"/>
        <v>23</v>
      </c>
      <c r="DP7" s="78">
        <f t="shared" si="7"/>
        <v>24</v>
      </c>
      <c r="DQ7" s="78">
        <f t="shared" si="7"/>
        <v>25</v>
      </c>
      <c r="DR7" s="78">
        <f t="shared" si="7"/>
        <v>26</v>
      </c>
      <c r="DS7" s="78">
        <f t="shared" si="7"/>
        <v>27</v>
      </c>
      <c r="DT7" s="78">
        <f t="shared" si="7"/>
        <v>28</v>
      </c>
      <c r="DU7" s="78">
        <f t="shared" si="7"/>
        <v>29</v>
      </c>
      <c r="DV7" s="78">
        <f t="shared" si="7"/>
        <v>30</v>
      </c>
      <c r="DW7" s="78">
        <f t="shared" si="7"/>
        <v>31</v>
      </c>
      <c r="DX7" s="79">
        <f t="shared" si="7"/>
        <v>32</v>
      </c>
    </row>
    <row r="8" spans="1:128" s="80" customFormat="1" ht="31.05" customHeight="1" x14ac:dyDescent="0.3">
      <c r="A8" s="70">
        <v>13</v>
      </c>
      <c r="B8" s="71" t="str">
        <f>INDEX(Data!$B$3:$B$24,MATCH(emisie_CO2!A8,Data!$A$3:$A$24,0))</f>
        <v xml:space="preserve">Bratislavská teplárenská, a.s. </v>
      </c>
      <c r="C8" s="71" t="str">
        <f>INDEX(Data!$D$3:$D$24,MATCH(emisie_CO2!A8,Data!$A$3:$A$24,0))</f>
        <v xml:space="preserve">Rozvoj SCZT východ - Akumulátor tepla </v>
      </c>
      <c r="D8" s="72">
        <f>INDEX(Data!$M$3:$M$24,MATCH(emisie_CO2!A8,Data!$A$3:$A$24,0))</f>
        <v>30</v>
      </c>
      <c r="E8" s="72" t="str">
        <f>INDEX(Data!$J$3:$J$24,MATCH(emisie_CO2!A8,Data!$A$3:$A$24,0))</f>
        <v>2022-2023</v>
      </c>
      <c r="F8" s="74">
        <f>INDEX(Data!$U$3:$U$24,MATCH(emisie_CO2!A8,Data!$A$3:$A$24,0))</f>
        <v>0</v>
      </c>
      <c r="G8" s="73">
        <f>$F8*Vychodiská!$D$15*-1*IF(LEN($E8)=4,HLOOKUP($E8+G$2,Vychodiská!$G$24:$BN$25,2,0),HLOOKUP(VALUE(RIGHT($E8,4))+G$2,Vychodiská!$G$24:$BN$25,2,0))</f>
        <v>0</v>
      </c>
      <c r="H8" s="73">
        <f>$F8*Vychodiská!$D$15*-1*IF(LEN($E8)=4,HLOOKUP($E8+H$2,Vychodiská!$G$24:$BN$25,2,0),HLOOKUP(VALUE(RIGHT($E8,4))+H$2,Vychodiská!$G$24:$BN$25,2,0))</f>
        <v>0</v>
      </c>
      <c r="I8" s="73">
        <f>$F8*Vychodiská!$D$15*-1*IF(LEN($E8)=4,HLOOKUP($E8+I$2,Vychodiská!$G$24:$BN$25,2,0),HLOOKUP(VALUE(RIGHT($E8,4))+I$2,Vychodiská!$G$24:$BN$25,2,0))</f>
        <v>0</v>
      </c>
      <c r="J8" s="73">
        <f>$F8*Vychodiská!$D$15*-1*IF(LEN($E8)=4,HLOOKUP($E8+J$2,Vychodiská!$G$24:$BN$25,2,0),HLOOKUP(VALUE(RIGHT($E8,4))+J$2,Vychodiská!$G$24:$BN$25,2,0))</f>
        <v>0</v>
      </c>
      <c r="K8" s="73">
        <f>$F8*Vychodiská!$D$15*-1*IF(LEN($E8)=4,HLOOKUP($E8+K$2,Vychodiská!$G$24:$BN$25,2,0),HLOOKUP(VALUE(RIGHT($E8,4))+K$2,Vychodiská!$G$24:$BN$25,2,0))</f>
        <v>0</v>
      </c>
      <c r="L8" s="73">
        <f>$F8*Vychodiská!$D$15*-1*IF(LEN($E8)=4,HLOOKUP($E8+L$2,Vychodiská!$G$24:$BN$25,2,0),HLOOKUP(VALUE(RIGHT($E8,4))+L$2,Vychodiská!$G$24:$BN$25,2,0))</f>
        <v>0</v>
      </c>
      <c r="M8" s="73">
        <f>$F8*Vychodiská!$D$15*-1*IF(LEN($E8)=4,HLOOKUP($E8+M$2,Vychodiská!$G$24:$BN$25,2,0),HLOOKUP(VALUE(RIGHT($E8,4))+M$2,Vychodiská!$G$24:$BN$25,2,0))</f>
        <v>0</v>
      </c>
      <c r="N8" s="73">
        <f>$F8*Vychodiská!$D$15*-1*IF(LEN($E8)=4,HLOOKUP($E8+N$2,Vychodiská!$G$24:$BN$25,2,0),HLOOKUP(VALUE(RIGHT($E8,4))+N$2,Vychodiská!$G$24:$BN$25,2,0))</f>
        <v>0</v>
      </c>
      <c r="O8" s="73">
        <f>$F8*Vychodiská!$D$15*-1*IF(LEN($E8)=4,HLOOKUP($E8+O$2,Vychodiská!$G$24:$BN$25,2,0),HLOOKUP(VALUE(RIGHT($E8,4))+O$2,Vychodiská!$G$24:$BN$25,2,0))</f>
        <v>0</v>
      </c>
      <c r="P8" s="73">
        <f>$F8*Vychodiská!$D$15*-1*IF(LEN($E8)=4,HLOOKUP($E8+P$2,Vychodiská!$G$24:$BN$25,2,0),HLOOKUP(VALUE(RIGHT($E8,4))+P$2,Vychodiská!$G$24:$BN$25,2,0))</f>
        <v>0</v>
      </c>
      <c r="Q8" s="73">
        <f>$F8*Vychodiská!$D$15*-1*IF(LEN($E8)=4,HLOOKUP($E8+Q$2,Vychodiská!$G$24:$BN$25,2,0),HLOOKUP(VALUE(RIGHT($E8,4))+Q$2,Vychodiská!$G$24:$BN$25,2,0))</f>
        <v>0</v>
      </c>
      <c r="R8" s="73">
        <f>$F8*Vychodiská!$D$15*-1*IF(LEN($E8)=4,HLOOKUP($E8+R$2,Vychodiská!$G$24:$BN$25,2,0),HLOOKUP(VALUE(RIGHT($E8,4))+R$2,Vychodiská!$G$24:$BN$25,2,0))</f>
        <v>0</v>
      </c>
      <c r="S8" s="73">
        <f>$F8*Vychodiská!$D$15*-1*IF(LEN($E8)=4,HLOOKUP($E8+S$2,Vychodiská!$G$24:$BN$25,2,0),HLOOKUP(VALUE(RIGHT($E8,4))+S$2,Vychodiská!$G$24:$BN$25,2,0))</f>
        <v>0</v>
      </c>
      <c r="T8" s="73">
        <f>$F8*Vychodiská!$D$15*-1*IF(LEN($E8)=4,HLOOKUP($E8+T$2,Vychodiská!$G$24:$BN$25,2,0),HLOOKUP(VALUE(RIGHT($E8,4))+T$2,Vychodiská!$G$24:$BN$25,2,0))</f>
        <v>0</v>
      </c>
      <c r="U8" s="73">
        <f>$F8*Vychodiská!$D$15*-1*IF(LEN($E8)=4,HLOOKUP($E8+U$2,Vychodiská!$G$24:$BN$25,2,0),HLOOKUP(VALUE(RIGHT($E8,4))+U$2,Vychodiská!$G$24:$BN$25,2,0))</f>
        <v>0</v>
      </c>
      <c r="V8" s="73">
        <f>$F8*Vychodiská!$D$15*-1*IF(LEN($E8)=4,HLOOKUP($E8+V$2,Vychodiská!$G$24:$BN$25,2,0),HLOOKUP(VALUE(RIGHT($E8,4))+V$2,Vychodiská!$G$24:$BN$25,2,0))</f>
        <v>0</v>
      </c>
      <c r="W8" s="73">
        <f>$F8*Vychodiská!$D$15*-1*IF(LEN($E8)=4,HLOOKUP($E8+W$2,Vychodiská!$G$24:$BN$25,2,0),HLOOKUP(VALUE(RIGHT($E8,4))+W$2,Vychodiská!$G$24:$BN$25,2,0))</f>
        <v>0</v>
      </c>
      <c r="X8" s="73">
        <f>$F8*Vychodiská!$D$15*-1*IF(LEN($E8)=4,HLOOKUP($E8+X$2,Vychodiská!$G$24:$BN$25,2,0),HLOOKUP(VALUE(RIGHT($E8,4))+X$2,Vychodiská!$G$24:$BN$25,2,0))</f>
        <v>0</v>
      </c>
      <c r="Y8" s="73">
        <f>$F8*Vychodiská!$D$15*-1*IF(LEN($E8)=4,HLOOKUP($E8+Y$2,Vychodiská!$G$24:$BN$25,2,0),HLOOKUP(VALUE(RIGHT($E8,4))+Y$2,Vychodiská!$G$24:$BN$25,2,0))</f>
        <v>0</v>
      </c>
      <c r="Z8" s="73">
        <f>$F8*Vychodiská!$D$15*-1*IF(LEN($E8)=4,HLOOKUP($E8+Z$2,Vychodiská!$G$24:$BN$25,2,0),HLOOKUP(VALUE(RIGHT($E8,4))+Z$2,Vychodiská!$G$24:$BN$25,2,0))</f>
        <v>0</v>
      </c>
      <c r="AA8" s="73">
        <f>$F8*Vychodiská!$D$15*-1*IF(LEN($E8)=4,HLOOKUP($E8+AA$2,Vychodiská!$G$24:$BN$25,2,0),HLOOKUP(VALUE(RIGHT($E8,4))+AA$2,Vychodiská!$G$24:$BN$25,2,0))</f>
        <v>0</v>
      </c>
      <c r="AB8" s="73">
        <f>$F8*Vychodiská!$D$15*-1*IF(LEN($E8)=4,HLOOKUP($E8+AB$2,Vychodiská!$G$24:$BN$25,2,0),HLOOKUP(VALUE(RIGHT($E8,4))+AB$2,Vychodiská!$G$24:$BN$25,2,0))</f>
        <v>0</v>
      </c>
      <c r="AC8" s="73">
        <f>$F8*Vychodiská!$D$15*-1*IF(LEN($E8)=4,HLOOKUP($E8+AC$2,Vychodiská!$G$24:$BN$25,2,0),HLOOKUP(VALUE(RIGHT($E8,4))+AC$2,Vychodiská!$G$24:$BN$25,2,0))</f>
        <v>0</v>
      </c>
      <c r="AD8" s="73">
        <f>$F8*Vychodiská!$D$15*-1*IF(LEN($E8)=4,HLOOKUP($E8+AD$2,Vychodiská!$G$24:$BN$25,2,0),HLOOKUP(VALUE(RIGHT($E8,4))+AD$2,Vychodiská!$G$24:$BN$25,2,0))</f>
        <v>0</v>
      </c>
      <c r="AE8" s="73">
        <f>$F8*Vychodiská!$D$15*-1*IF(LEN($E8)=4,HLOOKUP($E8+AE$2,Vychodiská!$G$24:$BN$25,2,0),HLOOKUP(VALUE(RIGHT($E8,4))+AE$2,Vychodiská!$G$24:$BN$25,2,0))</f>
        <v>0</v>
      </c>
      <c r="AF8" s="73">
        <f>$F8*Vychodiská!$D$15*-1*IF(LEN($E8)=4,HLOOKUP($E8+AF$2,Vychodiská!$G$24:$BN$25,2,0),HLOOKUP(VALUE(RIGHT($E8,4))+AF$2,Vychodiská!$G$24:$BN$25,2,0))</f>
        <v>0</v>
      </c>
      <c r="AG8" s="73">
        <f>$F8*Vychodiská!$D$15*-1*IF(LEN($E8)=4,HLOOKUP($E8+AG$2,Vychodiská!$G$24:$BN$25,2,0),HLOOKUP(VALUE(RIGHT($E8,4))+AG$2,Vychodiská!$G$24:$BN$25,2,0))</f>
        <v>0</v>
      </c>
      <c r="AH8" s="73">
        <f>$F8*Vychodiská!$D$15*-1*IF(LEN($E8)=4,HLOOKUP($E8+AH$2,Vychodiská!$G$24:$BN$25,2,0),HLOOKUP(VALUE(RIGHT($E8,4))+AH$2,Vychodiská!$G$24:$BN$25,2,0))</f>
        <v>0</v>
      </c>
      <c r="AI8" s="73">
        <f>$F8*Vychodiská!$D$15*-1*IF(LEN($E8)=4,HLOOKUP($E8+AI$2,Vychodiská!$G$24:$BN$25,2,0),HLOOKUP(VALUE(RIGHT($E8,4))+AI$2,Vychodiská!$G$24:$BN$25,2,0))</f>
        <v>0</v>
      </c>
      <c r="AJ8" s="74">
        <f>$F8*Vychodiská!$D$15*-1*IF(LEN($E8)=4,HLOOKUP($E8+AJ$2,Vychodiská!$G$24:$BN$25,2,0),HLOOKUP(VALUE(RIGHT($E8,4))+AJ$2,Vychodiská!$G$24:$BN$25,2,0))</f>
        <v>0</v>
      </c>
      <c r="AK8" s="73">
        <f t="shared" si="1"/>
        <v>0</v>
      </c>
      <c r="AL8" s="73">
        <f>SUM($G8:H8)</f>
        <v>0</v>
      </c>
      <c r="AM8" s="73">
        <f>SUM($G8:I8)</f>
        <v>0</v>
      </c>
      <c r="AN8" s="73">
        <f>SUM($G8:J8)</f>
        <v>0</v>
      </c>
      <c r="AO8" s="73">
        <f>SUM($G8:K8)</f>
        <v>0</v>
      </c>
      <c r="AP8" s="73">
        <f>SUM($G8:L8)</f>
        <v>0</v>
      </c>
      <c r="AQ8" s="73">
        <f>SUM($G8:M8)</f>
        <v>0</v>
      </c>
      <c r="AR8" s="73">
        <f>SUM($G8:N8)</f>
        <v>0</v>
      </c>
      <c r="AS8" s="73">
        <f>SUM($G8:O8)</f>
        <v>0</v>
      </c>
      <c r="AT8" s="73">
        <f>SUM($G8:P8)</f>
        <v>0</v>
      </c>
      <c r="AU8" s="73">
        <f>SUM($G8:Q8)</f>
        <v>0</v>
      </c>
      <c r="AV8" s="73">
        <f>SUM($G8:R8)</f>
        <v>0</v>
      </c>
      <c r="AW8" s="73">
        <f>SUM($G8:S8)</f>
        <v>0</v>
      </c>
      <c r="AX8" s="73">
        <f>SUM($G8:T8)</f>
        <v>0</v>
      </c>
      <c r="AY8" s="73">
        <f>SUM($G8:U8)</f>
        <v>0</v>
      </c>
      <c r="AZ8" s="73">
        <f>SUM($G8:V8)</f>
        <v>0</v>
      </c>
      <c r="BA8" s="73">
        <f>SUM($G8:W8)</f>
        <v>0</v>
      </c>
      <c r="BB8" s="73">
        <f>SUM($G8:X8)</f>
        <v>0</v>
      </c>
      <c r="BC8" s="73">
        <f>SUM($G8:Y8)</f>
        <v>0</v>
      </c>
      <c r="BD8" s="73">
        <f>SUM($G8:Z8)</f>
        <v>0</v>
      </c>
      <c r="BE8" s="73">
        <f>SUM($G8:AA8)</f>
        <v>0</v>
      </c>
      <c r="BF8" s="73">
        <f>SUM($G8:AB8)</f>
        <v>0</v>
      </c>
      <c r="BG8" s="73">
        <f>SUM($G8:AC8)</f>
        <v>0</v>
      </c>
      <c r="BH8" s="73">
        <f>SUM($G8:AD8)</f>
        <v>0</v>
      </c>
      <c r="BI8" s="73">
        <f>SUM($G8:AE8)</f>
        <v>0</v>
      </c>
      <c r="BJ8" s="73">
        <f>SUM($G8:AF8)</f>
        <v>0</v>
      </c>
      <c r="BK8" s="73">
        <f>SUM($G8:AG8)</f>
        <v>0</v>
      </c>
      <c r="BL8" s="73">
        <f>SUM($G8:AH8)</f>
        <v>0</v>
      </c>
      <c r="BM8" s="73">
        <f>SUM($G8:AI8)</f>
        <v>0</v>
      </c>
      <c r="BN8" s="73">
        <f>SUM($G8:AJ8)</f>
        <v>0</v>
      </c>
      <c r="BO8" s="76">
        <f>IF(CU8&gt;0,G8/((1+Vychodiská!$C$150)^emisie_CO2!CU8),0)</f>
        <v>0</v>
      </c>
      <c r="BP8" s="73">
        <f>IF(CV8&gt;0,H8/((1+Vychodiská!$C$150)^emisie_CO2!CV8),0)</f>
        <v>0</v>
      </c>
      <c r="BQ8" s="73">
        <f>IF(CW8&gt;0,I8/((1+Vychodiská!$C$150)^emisie_CO2!CW8),0)</f>
        <v>0</v>
      </c>
      <c r="BR8" s="73">
        <f>IF(CX8&gt;0,J8/((1+Vychodiská!$C$150)^emisie_CO2!CX8),0)</f>
        <v>0</v>
      </c>
      <c r="BS8" s="73">
        <f>IF(CY8&gt;0,K8/((1+Vychodiská!$C$150)^emisie_CO2!CY8),0)</f>
        <v>0</v>
      </c>
      <c r="BT8" s="73">
        <f>IF(CZ8&gt;0,L8/((1+Vychodiská!$C$150)^emisie_CO2!CZ8),0)</f>
        <v>0</v>
      </c>
      <c r="BU8" s="73">
        <f>IF(DA8&gt;0,M8/((1+Vychodiská!$C$150)^emisie_CO2!DA8),0)</f>
        <v>0</v>
      </c>
      <c r="BV8" s="73">
        <f>IF(DB8&gt;0,N8/((1+Vychodiská!$C$150)^emisie_CO2!DB8),0)</f>
        <v>0</v>
      </c>
      <c r="BW8" s="73">
        <f>IF(DC8&gt;0,O8/((1+Vychodiská!$C$150)^emisie_CO2!DC8),0)</f>
        <v>0</v>
      </c>
      <c r="BX8" s="73">
        <f>IF(DD8&gt;0,P8/((1+Vychodiská!$C$150)^emisie_CO2!DD8),0)</f>
        <v>0</v>
      </c>
      <c r="BY8" s="73">
        <f>IF(DE8&gt;0,Q8/((1+Vychodiská!$C$150)^emisie_CO2!DE8),0)</f>
        <v>0</v>
      </c>
      <c r="BZ8" s="73">
        <f>IF(DF8&gt;0,R8/((1+Vychodiská!$C$150)^emisie_CO2!DF8),0)</f>
        <v>0</v>
      </c>
      <c r="CA8" s="73">
        <f>IF(DG8&gt;0,S8/((1+Vychodiská!$C$150)^emisie_CO2!DG8),0)</f>
        <v>0</v>
      </c>
      <c r="CB8" s="73">
        <f>IF(DH8&gt;0,T8/((1+Vychodiská!$C$150)^emisie_CO2!DH8),0)</f>
        <v>0</v>
      </c>
      <c r="CC8" s="73">
        <f>IF(DI8&gt;0,U8/((1+Vychodiská!$C$150)^emisie_CO2!DI8),0)</f>
        <v>0</v>
      </c>
      <c r="CD8" s="73">
        <f>IF(DJ8&gt;0,V8/((1+Vychodiská!$C$150)^emisie_CO2!DJ8),0)</f>
        <v>0</v>
      </c>
      <c r="CE8" s="73">
        <f>IF(DK8&gt;0,W8/((1+Vychodiská!$C$150)^emisie_CO2!DK8),0)</f>
        <v>0</v>
      </c>
      <c r="CF8" s="73">
        <f>IF(DL8&gt;0,X8/((1+Vychodiská!$C$150)^emisie_CO2!DL8),0)</f>
        <v>0</v>
      </c>
      <c r="CG8" s="73">
        <f>IF(DM8&gt;0,Y8/((1+Vychodiská!$C$150)^emisie_CO2!DM8),0)</f>
        <v>0</v>
      </c>
      <c r="CH8" s="73">
        <f>IF(DN8&gt;0,Z8/((1+Vychodiská!$C$150)^emisie_CO2!DN8),0)</f>
        <v>0</v>
      </c>
      <c r="CI8" s="73">
        <f>IF(DO8&gt;0,AA8/((1+Vychodiská!$C$150)^emisie_CO2!DO8),0)</f>
        <v>0</v>
      </c>
      <c r="CJ8" s="73">
        <f>IF(DP8&gt;0,AB8/((1+Vychodiská!$C$150)^emisie_CO2!DP8),0)</f>
        <v>0</v>
      </c>
      <c r="CK8" s="73">
        <f>IF(DQ8&gt;0,AC8/((1+Vychodiská!$C$150)^emisie_CO2!DQ8),0)</f>
        <v>0</v>
      </c>
      <c r="CL8" s="73">
        <f>IF(DR8&gt;0,AD8/((1+Vychodiská!$C$150)^emisie_CO2!DR8),0)</f>
        <v>0</v>
      </c>
      <c r="CM8" s="73">
        <f>IF(DS8&gt;0,AE8/((1+Vychodiská!$C$150)^emisie_CO2!DS8),0)</f>
        <v>0</v>
      </c>
      <c r="CN8" s="73">
        <f>IF(DT8&gt;0,AF8/((1+Vychodiská!$C$150)^emisie_CO2!DT8),0)</f>
        <v>0</v>
      </c>
      <c r="CO8" s="73">
        <f>IF(DU8&gt;0,AG8/((1+Vychodiská!$C$150)^emisie_CO2!DU8),0)</f>
        <v>0</v>
      </c>
      <c r="CP8" s="73">
        <f>IF(DV8&gt;0,AH8/((1+Vychodiská!$C$150)^emisie_CO2!DV8),0)</f>
        <v>0</v>
      </c>
      <c r="CQ8" s="73">
        <f>IF(DW8&gt;0,AI8/((1+Vychodiská!$C$150)^emisie_CO2!DW8),0)</f>
        <v>0</v>
      </c>
      <c r="CR8" s="74">
        <f>IF(DX8&gt;0,AJ8/((1+Vychodiská!$C$150)^emisie_CO2!DX8),0)</f>
        <v>0</v>
      </c>
      <c r="CS8" s="77">
        <f t="shared" si="2"/>
        <v>0</v>
      </c>
      <c r="CT8" s="73"/>
      <c r="CU8" s="78">
        <f t="shared" si="3"/>
        <v>3</v>
      </c>
      <c r="CV8" s="78">
        <f t="shared" ref="CV8:DX8" si="8">IF(CU8=0,0,IF(CV$2&gt;$D8,0,CU8+1))</f>
        <v>4</v>
      </c>
      <c r="CW8" s="78">
        <f t="shared" si="8"/>
        <v>5</v>
      </c>
      <c r="CX8" s="78">
        <f t="shared" si="8"/>
        <v>6</v>
      </c>
      <c r="CY8" s="78">
        <f t="shared" si="8"/>
        <v>7</v>
      </c>
      <c r="CZ8" s="78">
        <f t="shared" si="8"/>
        <v>8</v>
      </c>
      <c r="DA8" s="78">
        <f t="shared" si="8"/>
        <v>9</v>
      </c>
      <c r="DB8" s="78">
        <f t="shared" si="8"/>
        <v>10</v>
      </c>
      <c r="DC8" s="78">
        <f t="shared" si="8"/>
        <v>11</v>
      </c>
      <c r="DD8" s="78">
        <f t="shared" si="8"/>
        <v>12</v>
      </c>
      <c r="DE8" s="78">
        <f t="shared" si="8"/>
        <v>13</v>
      </c>
      <c r="DF8" s="78">
        <f t="shared" si="8"/>
        <v>14</v>
      </c>
      <c r="DG8" s="78">
        <f t="shared" si="8"/>
        <v>15</v>
      </c>
      <c r="DH8" s="78">
        <f t="shared" si="8"/>
        <v>16</v>
      </c>
      <c r="DI8" s="78">
        <f t="shared" si="8"/>
        <v>17</v>
      </c>
      <c r="DJ8" s="78">
        <f t="shared" si="8"/>
        <v>18</v>
      </c>
      <c r="DK8" s="78">
        <f t="shared" si="8"/>
        <v>19</v>
      </c>
      <c r="DL8" s="78">
        <f t="shared" si="8"/>
        <v>20</v>
      </c>
      <c r="DM8" s="78">
        <f t="shared" si="8"/>
        <v>21</v>
      </c>
      <c r="DN8" s="78">
        <f t="shared" si="8"/>
        <v>22</v>
      </c>
      <c r="DO8" s="78">
        <f t="shared" si="8"/>
        <v>23</v>
      </c>
      <c r="DP8" s="78">
        <f t="shared" si="8"/>
        <v>24</v>
      </c>
      <c r="DQ8" s="78">
        <f t="shared" si="8"/>
        <v>25</v>
      </c>
      <c r="DR8" s="78">
        <f t="shared" si="8"/>
        <v>26</v>
      </c>
      <c r="DS8" s="78">
        <f t="shared" si="8"/>
        <v>27</v>
      </c>
      <c r="DT8" s="78">
        <f t="shared" si="8"/>
        <v>28</v>
      </c>
      <c r="DU8" s="78">
        <f t="shared" si="8"/>
        <v>29</v>
      </c>
      <c r="DV8" s="78">
        <f t="shared" si="8"/>
        <v>30</v>
      </c>
      <c r="DW8" s="78">
        <f t="shared" si="8"/>
        <v>31</v>
      </c>
      <c r="DX8" s="79">
        <f t="shared" si="8"/>
        <v>32</v>
      </c>
    </row>
    <row r="9" spans="1:128" s="80" customFormat="1" ht="31.05" customHeight="1" x14ac:dyDescent="0.3">
      <c r="A9" s="70">
        <v>14</v>
      </c>
      <c r="B9" s="71" t="str">
        <f>INDEX(Data!$B$3:$B$24,MATCH(emisie_CO2!A9,Data!$A$3:$A$24,0))</f>
        <v xml:space="preserve">Bratislavská teplárenská, a.s. </v>
      </c>
      <c r="C9" s="71" t="str">
        <f>INDEX(Data!$D$3:$D$24,MATCH(emisie_CO2!A9,Data!$A$3:$A$24,0))</f>
        <v xml:space="preserve">Rozvoj SCZT západ - Akumulátor tepla </v>
      </c>
      <c r="D9" s="72">
        <f>INDEX(Data!$M$3:$M$24,MATCH(emisie_CO2!A9,Data!$A$3:$A$24,0))</f>
        <v>30</v>
      </c>
      <c r="E9" s="72" t="str">
        <f>INDEX(Data!$J$3:$J$24,MATCH(emisie_CO2!A9,Data!$A$3:$A$24,0))</f>
        <v>2022-2023</v>
      </c>
      <c r="F9" s="74">
        <f>INDEX(Data!$U$3:$U$24,MATCH(emisie_CO2!A9,Data!$A$3:$A$24,0))</f>
        <v>0</v>
      </c>
      <c r="G9" s="73">
        <f>$F9*Vychodiská!$D$15*-1*IF(LEN($E9)=4,HLOOKUP($E9+G$2,Vychodiská!$G$24:$BN$25,2,0),HLOOKUP(VALUE(RIGHT($E9,4))+G$2,Vychodiská!$G$24:$BN$25,2,0))</f>
        <v>0</v>
      </c>
      <c r="H9" s="73">
        <f>$F9*Vychodiská!$D$15*-1*IF(LEN($E9)=4,HLOOKUP($E9+H$2,Vychodiská!$G$24:$BN$25,2,0),HLOOKUP(VALUE(RIGHT($E9,4))+H$2,Vychodiská!$G$24:$BN$25,2,0))</f>
        <v>0</v>
      </c>
      <c r="I9" s="73">
        <f>$F9*Vychodiská!$D$15*-1*IF(LEN($E9)=4,HLOOKUP($E9+I$2,Vychodiská!$G$24:$BN$25,2,0),HLOOKUP(VALUE(RIGHT($E9,4))+I$2,Vychodiská!$G$24:$BN$25,2,0))</f>
        <v>0</v>
      </c>
      <c r="J9" s="73">
        <f>$F9*Vychodiská!$D$15*-1*IF(LEN($E9)=4,HLOOKUP($E9+J$2,Vychodiská!$G$24:$BN$25,2,0),HLOOKUP(VALUE(RIGHT($E9,4))+J$2,Vychodiská!$G$24:$BN$25,2,0))</f>
        <v>0</v>
      </c>
      <c r="K9" s="73">
        <f>$F9*Vychodiská!$D$15*-1*IF(LEN($E9)=4,HLOOKUP($E9+K$2,Vychodiská!$G$24:$BN$25,2,0),HLOOKUP(VALUE(RIGHT($E9,4))+K$2,Vychodiská!$G$24:$BN$25,2,0))</f>
        <v>0</v>
      </c>
      <c r="L9" s="73">
        <f>$F9*Vychodiská!$D$15*-1*IF(LEN($E9)=4,HLOOKUP($E9+L$2,Vychodiská!$G$24:$BN$25,2,0),HLOOKUP(VALUE(RIGHT($E9,4))+L$2,Vychodiská!$G$24:$BN$25,2,0))</f>
        <v>0</v>
      </c>
      <c r="M9" s="73">
        <f>$F9*Vychodiská!$D$15*-1*IF(LEN($E9)=4,HLOOKUP($E9+M$2,Vychodiská!$G$24:$BN$25,2,0),HLOOKUP(VALUE(RIGHT($E9,4))+M$2,Vychodiská!$G$24:$BN$25,2,0))</f>
        <v>0</v>
      </c>
      <c r="N9" s="73">
        <f>$F9*Vychodiská!$D$15*-1*IF(LEN($E9)=4,HLOOKUP($E9+N$2,Vychodiská!$G$24:$BN$25,2,0),HLOOKUP(VALUE(RIGHT($E9,4))+N$2,Vychodiská!$G$24:$BN$25,2,0))</f>
        <v>0</v>
      </c>
      <c r="O9" s="73">
        <f>$F9*Vychodiská!$D$15*-1*IF(LEN($E9)=4,HLOOKUP($E9+O$2,Vychodiská!$G$24:$BN$25,2,0),HLOOKUP(VALUE(RIGHT($E9,4))+O$2,Vychodiská!$G$24:$BN$25,2,0))</f>
        <v>0</v>
      </c>
      <c r="P9" s="73">
        <f>$F9*Vychodiská!$D$15*-1*IF(LEN($E9)=4,HLOOKUP($E9+P$2,Vychodiská!$G$24:$BN$25,2,0),HLOOKUP(VALUE(RIGHT($E9,4))+P$2,Vychodiská!$G$24:$BN$25,2,0))</f>
        <v>0</v>
      </c>
      <c r="Q9" s="73">
        <f>$F9*Vychodiská!$D$15*-1*IF(LEN($E9)=4,HLOOKUP($E9+Q$2,Vychodiská!$G$24:$BN$25,2,0),HLOOKUP(VALUE(RIGHT($E9,4))+Q$2,Vychodiská!$G$24:$BN$25,2,0))</f>
        <v>0</v>
      </c>
      <c r="R9" s="73">
        <f>$F9*Vychodiská!$D$15*-1*IF(LEN($E9)=4,HLOOKUP($E9+R$2,Vychodiská!$G$24:$BN$25,2,0),HLOOKUP(VALUE(RIGHT($E9,4))+R$2,Vychodiská!$G$24:$BN$25,2,0))</f>
        <v>0</v>
      </c>
      <c r="S9" s="73">
        <f>$F9*Vychodiská!$D$15*-1*IF(LEN($E9)=4,HLOOKUP($E9+S$2,Vychodiská!$G$24:$BN$25,2,0),HLOOKUP(VALUE(RIGHT($E9,4))+S$2,Vychodiská!$G$24:$BN$25,2,0))</f>
        <v>0</v>
      </c>
      <c r="T9" s="73">
        <f>$F9*Vychodiská!$D$15*-1*IF(LEN($E9)=4,HLOOKUP($E9+T$2,Vychodiská!$G$24:$BN$25,2,0),HLOOKUP(VALUE(RIGHT($E9,4))+T$2,Vychodiská!$G$24:$BN$25,2,0))</f>
        <v>0</v>
      </c>
      <c r="U9" s="73">
        <f>$F9*Vychodiská!$D$15*-1*IF(LEN($E9)=4,HLOOKUP($E9+U$2,Vychodiská!$G$24:$BN$25,2,0),HLOOKUP(VALUE(RIGHT($E9,4))+U$2,Vychodiská!$G$24:$BN$25,2,0))</f>
        <v>0</v>
      </c>
      <c r="V9" s="73">
        <f>$F9*Vychodiská!$D$15*-1*IF(LEN($E9)=4,HLOOKUP($E9+V$2,Vychodiská!$G$24:$BN$25,2,0),HLOOKUP(VALUE(RIGHT($E9,4))+V$2,Vychodiská!$G$24:$BN$25,2,0))</f>
        <v>0</v>
      </c>
      <c r="W9" s="73">
        <f>$F9*Vychodiská!$D$15*-1*IF(LEN($E9)=4,HLOOKUP($E9+W$2,Vychodiská!$G$24:$BN$25,2,0),HLOOKUP(VALUE(RIGHT($E9,4))+W$2,Vychodiská!$G$24:$BN$25,2,0))</f>
        <v>0</v>
      </c>
      <c r="X9" s="73">
        <f>$F9*Vychodiská!$D$15*-1*IF(LEN($E9)=4,HLOOKUP($E9+X$2,Vychodiská!$G$24:$BN$25,2,0),HLOOKUP(VALUE(RIGHT($E9,4))+X$2,Vychodiská!$G$24:$BN$25,2,0))</f>
        <v>0</v>
      </c>
      <c r="Y9" s="73">
        <f>$F9*Vychodiská!$D$15*-1*IF(LEN($E9)=4,HLOOKUP($E9+Y$2,Vychodiská!$G$24:$BN$25,2,0),HLOOKUP(VALUE(RIGHT($E9,4))+Y$2,Vychodiská!$G$24:$BN$25,2,0))</f>
        <v>0</v>
      </c>
      <c r="Z9" s="73">
        <f>$F9*Vychodiská!$D$15*-1*IF(LEN($E9)=4,HLOOKUP($E9+Z$2,Vychodiská!$G$24:$BN$25,2,0),HLOOKUP(VALUE(RIGHT($E9,4))+Z$2,Vychodiská!$G$24:$BN$25,2,0))</f>
        <v>0</v>
      </c>
      <c r="AA9" s="73">
        <f>$F9*Vychodiská!$D$15*-1*IF(LEN($E9)=4,HLOOKUP($E9+AA$2,Vychodiská!$G$24:$BN$25,2,0),HLOOKUP(VALUE(RIGHT($E9,4))+AA$2,Vychodiská!$G$24:$BN$25,2,0))</f>
        <v>0</v>
      </c>
      <c r="AB9" s="73">
        <f>$F9*Vychodiská!$D$15*-1*IF(LEN($E9)=4,HLOOKUP($E9+AB$2,Vychodiská!$G$24:$BN$25,2,0),HLOOKUP(VALUE(RIGHT($E9,4))+AB$2,Vychodiská!$G$24:$BN$25,2,0))</f>
        <v>0</v>
      </c>
      <c r="AC9" s="73">
        <f>$F9*Vychodiská!$D$15*-1*IF(LEN($E9)=4,HLOOKUP($E9+AC$2,Vychodiská!$G$24:$BN$25,2,0),HLOOKUP(VALUE(RIGHT($E9,4))+AC$2,Vychodiská!$G$24:$BN$25,2,0))</f>
        <v>0</v>
      </c>
      <c r="AD9" s="73">
        <f>$F9*Vychodiská!$D$15*-1*IF(LEN($E9)=4,HLOOKUP($E9+AD$2,Vychodiská!$G$24:$BN$25,2,0),HLOOKUP(VALUE(RIGHT($E9,4))+AD$2,Vychodiská!$G$24:$BN$25,2,0))</f>
        <v>0</v>
      </c>
      <c r="AE9" s="73">
        <f>$F9*Vychodiská!$D$15*-1*IF(LEN($E9)=4,HLOOKUP($E9+AE$2,Vychodiská!$G$24:$BN$25,2,0),HLOOKUP(VALUE(RIGHT($E9,4))+AE$2,Vychodiská!$G$24:$BN$25,2,0))</f>
        <v>0</v>
      </c>
      <c r="AF9" s="73">
        <f>$F9*Vychodiská!$D$15*-1*IF(LEN($E9)=4,HLOOKUP($E9+AF$2,Vychodiská!$G$24:$BN$25,2,0),HLOOKUP(VALUE(RIGHT($E9,4))+AF$2,Vychodiská!$G$24:$BN$25,2,0))</f>
        <v>0</v>
      </c>
      <c r="AG9" s="73">
        <f>$F9*Vychodiská!$D$15*-1*IF(LEN($E9)=4,HLOOKUP($E9+AG$2,Vychodiská!$G$24:$BN$25,2,0),HLOOKUP(VALUE(RIGHT($E9,4))+AG$2,Vychodiská!$G$24:$BN$25,2,0))</f>
        <v>0</v>
      </c>
      <c r="AH9" s="73">
        <f>$F9*Vychodiská!$D$15*-1*IF(LEN($E9)=4,HLOOKUP($E9+AH$2,Vychodiská!$G$24:$BN$25,2,0),HLOOKUP(VALUE(RIGHT($E9,4))+AH$2,Vychodiská!$G$24:$BN$25,2,0))</f>
        <v>0</v>
      </c>
      <c r="AI9" s="73">
        <f>$F9*Vychodiská!$D$15*-1*IF(LEN($E9)=4,HLOOKUP($E9+AI$2,Vychodiská!$G$24:$BN$25,2,0),HLOOKUP(VALUE(RIGHT($E9,4))+AI$2,Vychodiská!$G$24:$BN$25,2,0))</f>
        <v>0</v>
      </c>
      <c r="AJ9" s="74">
        <f>$F9*Vychodiská!$D$15*-1*IF(LEN($E9)=4,HLOOKUP($E9+AJ$2,Vychodiská!$G$24:$BN$25,2,0),HLOOKUP(VALUE(RIGHT($E9,4))+AJ$2,Vychodiská!$G$24:$BN$25,2,0))</f>
        <v>0</v>
      </c>
      <c r="AK9" s="73">
        <f t="shared" si="1"/>
        <v>0</v>
      </c>
      <c r="AL9" s="73">
        <f>SUM($G9:H9)</f>
        <v>0</v>
      </c>
      <c r="AM9" s="73">
        <f>SUM($G9:I9)</f>
        <v>0</v>
      </c>
      <c r="AN9" s="73">
        <f>SUM($G9:J9)</f>
        <v>0</v>
      </c>
      <c r="AO9" s="73">
        <f>SUM($G9:K9)</f>
        <v>0</v>
      </c>
      <c r="AP9" s="73">
        <f>SUM($G9:L9)</f>
        <v>0</v>
      </c>
      <c r="AQ9" s="73">
        <f>SUM($G9:M9)</f>
        <v>0</v>
      </c>
      <c r="AR9" s="73">
        <f>SUM($G9:N9)</f>
        <v>0</v>
      </c>
      <c r="AS9" s="73">
        <f>SUM($G9:O9)</f>
        <v>0</v>
      </c>
      <c r="AT9" s="73">
        <f>SUM($G9:P9)</f>
        <v>0</v>
      </c>
      <c r="AU9" s="73">
        <f>SUM($G9:Q9)</f>
        <v>0</v>
      </c>
      <c r="AV9" s="73">
        <f>SUM($G9:R9)</f>
        <v>0</v>
      </c>
      <c r="AW9" s="73">
        <f>SUM($G9:S9)</f>
        <v>0</v>
      </c>
      <c r="AX9" s="73">
        <f>SUM($G9:T9)</f>
        <v>0</v>
      </c>
      <c r="AY9" s="73">
        <f>SUM($G9:U9)</f>
        <v>0</v>
      </c>
      <c r="AZ9" s="73">
        <f>SUM($G9:V9)</f>
        <v>0</v>
      </c>
      <c r="BA9" s="73">
        <f>SUM($G9:W9)</f>
        <v>0</v>
      </c>
      <c r="BB9" s="73">
        <f>SUM($G9:X9)</f>
        <v>0</v>
      </c>
      <c r="BC9" s="73">
        <f>SUM($G9:Y9)</f>
        <v>0</v>
      </c>
      <c r="BD9" s="73">
        <f>SUM($G9:Z9)</f>
        <v>0</v>
      </c>
      <c r="BE9" s="73">
        <f>SUM($G9:AA9)</f>
        <v>0</v>
      </c>
      <c r="BF9" s="73">
        <f>SUM($G9:AB9)</f>
        <v>0</v>
      </c>
      <c r="BG9" s="73">
        <f>SUM($G9:AC9)</f>
        <v>0</v>
      </c>
      <c r="BH9" s="73">
        <f>SUM($G9:AD9)</f>
        <v>0</v>
      </c>
      <c r="BI9" s="73">
        <f>SUM($G9:AE9)</f>
        <v>0</v>
      </c>
      <c r="BJ9" s="73">
        <f>SUM($G9:AF9)</f>
        <v>0</v>
      </c>
      <c r="BK9" s="73">
        <f>SUM($G9:AG9)</f>
        <v>0</v>
      </c>
      <c r="BL9" s="73">
        <f>SUM($G9:AH9)</f>
        <v>0</v>
      </c>
      <c r="BM9" s="73">
        <f>SUM($G9:AI9)</f>
        <v>0</v>
      </c>
      <c r="BN9" s="73">
        <f>SUM($G9:AJ9)</f>
        <v>0</v>
      </c>
      <c r="BO9" s="76">
        <f>IF(CU9&gt;0,G9/((1+Vychodiská!$C$150)^emisie_CO2!CU9),0)</f>
        <v>0</v>
      </c>
      <c r="BP9" s="73">
        <f>IF(CV9&gt;0,H9/((1+Vychodiská!$C$150)^emisie_CO2!CV9),0)</f>
        <v>0</v>
      </c>
      <c r="BQ9" s="73">
        <f>IF(CW9&gt;0,I9/((1+Vychodiská!$C$150)^emisie_CO2!CW9),0)</f>
        <v>0</v>
      </c>
      <c r="BR9" s="73">
        <f>IF(CX9&gt;0,J9/((1+Vychodiská!$C$150)^emisie_CO2!CX9),0)</f>
        <v>0</v>
      </c>
      <c r="BS9" s="73">
        <f>IF(CY9&gt;0,K9/((1+Vychodiská!$C$150)^emisie_CO2!CY9),0)</f>
        <v>0</v>
      </c>
      <c r="BT9" s="73">
        <f>IF(CZ9&gt;0,L9/((1+Vychodiská!$C$150)^emisie_CO2!CZ9),0)</f>
        <v>0</v>
      </c>
      <c r="BU9" s="73">
        <f>IF(DA9&gt;0,M9/((1+Vychodiská!$C$150)^emisie_CO2!DA9),0)</f>
        <v>0</v>
      </c>
      <c r="BV9" s="73">
        <f>IF(DB9&gt;0,N9/((1+Vychodiská!$C$150)^emisie_CO2!DB9),0)</f>
        <v>0</v>
      </c>
      <c r="BW9" s="73">
        <f>IF(DC9&gt;0,O9/((1+Vychodiská!$C$150)^emisie_CO2!DC9),0)</f>
        <v>0</v>
      </c>
      <c r="BX9" s="73">
        <f>IF(DD9&gt;0,P9/((1+Vychodiská!$C$150)^emisie_CO2!DD9),0)</f>
        <v>0</v>
      </c>
      <c r="BY9" s="73">
        <f>IF(DE9&gt;0,Q9/((1+Vychodiská!$C$150)^emisie_CO2!DE9),0)</f>
        <v>0</v>
      </c>
      <c r="BZ9" s="73">
        <f>IF(DF9&gt;0,R9/((1+Vychodiská!$C$150)^emisie_CO2!DF9),0)</f>
        <v>0</v>
      </c>
      <c r="CA9" s="73">
        <f>IF(DG9&gt;0,S9/((1+Vychodiská!$C$150)^emisie_CO2!DG9),0)</f>
        <v>0</v>
      </c>
      <c r="CB9" s="73">
        <f>IF(DH9&gt;0,T9/((1+Vychodiská!$C$150)^emisie_CO2!DH9),0)</f>
        <v>0</v>
      </c>
      <c r="CC9" s="73">
        <f>IF(DI9&gt;0,U9/((1+Vychodiská!$C$150)^emisie_CO2!DI9),0)</f>
        <v>0</v>
      </c>
      <c r="CD9" s="73">
        <f>IF(DJ9&gt;0,V9/((1+Vychodiská!$C$150)^emisie_CO2!DJ9),0)</f>
        <v>0</v>
      </c>
      <c r="CE9" s="73">
        <f>IF(DK9&gt;0,W9/((1+Vychodiská!$C$150)^emisie_CO2!DK9),0)</f>
        <v>0</v>
      </c>
      <c r="CF9" s="73">
        <f>IF(DL9&gt;0,X9/((1+Vychodiská!$C$150)^emisie_CO2!DL9),0)</f>
        <v>0</v>
      </c>
      <c r="CG9" s="73">
        <f>IF(DM9&gt;0,Y9/((1+Vychodiská!$C$150)^emisie_CO2!DM9),0)</f>
        <v>0</v>
      </c>
      <c r="CH9" s="73">
        <f>IF(DN9&gt;0,Z9/((1+Vychodiská!$C$150)^emisie_CO2!DN9),0)</f>
        <v>0</v>
      </c>
      <c r="CI9" s="73">
        <f>IF(DO9&gt;0,AA9/((1+Vychodiská!$C$150)^emisie_CO2!DO9),0)</f>
        <v>0</v>
      </c>
      <c r="CJ9" s="73">
        <f>IF(DP9&gt;0,AB9/((1+Vychodiská!$C$150)^emisie_CO2!DP9),0)</f>
        <v>0</v>
      </c>
      <c r="CK9" s="73">
        <f>IF(DQ9&gt;0,AC9/((1+Vychodiská!$C$150)^emisie_CO2!DQ9),0)</f>
        <v>0</v>
      </c>
      <c r="CL9" s="73">
        <f>IF(DR9&gt;0,AD9/((1+Vychodiská!$C$150)^emisie_CO2!DR9),0)</f>
        <v>0</v>
      </c>
      <c r="CM9" s="73">
        <f>IF(DS9&gt;0,AE9/((1+Vychodiská!$C$150)^emisie_CO2!DS9),0)</f>
        <v>0</v>
      </c>
      <c r="CN9" s="73">
        <f>IF(DT9&gt;0,AF9/((1+Vychodiská!$C$150)^emisie_CO2!DT9),0)</f>
        <v>0</v>
      </c>
      <c r="CO9" s="73">
        <f>IF(DU9&gt;0,AG9/((1+Vychodiská!$C$150)^emisie_CO2!DU9),0)</f>
        <v>0</v>
      </c>
      <c r="CP9" s="73">
        <f>IF(DV9&gt;0,AH9/((1+Vychodiská!$C$150)^emisie_CO2!DV9),0)</f>
        <v>0</v>
      </c>
      <c r="CQ9" s="73">
        <f>IF(DW9&gt;0,AI9/((1+Vychodiská!$C$150)^emisie_CO2!DW9),0)</f>
        <v>0</v>
      </c>
      <c r="CR9" s="74">
        <f>IF(DX9&gt;0,AJ9/((1+Vychodiská!$C$150)^emisie_CO2!DX9),0)</f>
        <v>0</v>
      </c>
      <c r="CS9" s="77">
        <f t="shared" si="2"/>
        <v>0</v>
      </c>
      <c r="CT9" s="73"/>
      <c r="CU9" s="78">
        <f t="shared" si="3"/>
        <v>3</v>
      </c>
      <c r="CV9" s="78">
        <f t="shared" ref="CV9:DX9" si="9">IF(CU9=0,0,IF(CV$2&gt;$D9,0,CU9+1))</f>
        <v>4</v>
      </c>
      <c r="CW9" s="78">
        <f t="shared" si="9"/>
        <v>5</v>
      </c>
      <c r="CX9" s="78">
        <f t="shared" si="9"/>
        <v>6</v>
      </c>
      <c r="CY9" s="78">
        <f t="shared" si="9"/>
        <v>7</v>
      </c>
      <c r="CZ9" s="78">
        <f t="shared" si="9"/>
        <v>8</v>
      </c>
      <c r="DA9" s="78">
        <f t="shared" si="9"/>
        <v>9</v>
      </c>
      <c r="DB9" s="78">
        <f t="shared" si="9"/>
        <v>10</v>
      </c>
      <c r="DC9" s="78">
        <f t="shared" si="9"/>
        <v>11</v>
      </c>
      <c r="DD9" s="78">
        <f t="shared" si="9"/>
        <v>12</v>
      </c>
      <c r="DE9" s="78">
        <f t="shared" si="9"/>
        <v>13</v>
      </c>
      <c r="DF9" s="78">
        <f t="shared" si="9"/>
        <v>14</v>
      </c>
      <c r="DG9" s="78">
        <f t="shared" si="9"/>
        <v>15</v>
      </c>
      <c r="DH9" s="78">
        <f t="shared" si="9"/>
        <v>16</v>
      </c>
      <c r="DI9" s="78">
        <f t="shared" si="9"/>
        <v>17</v>
      </c>
      <c r="DJ9" s="78">
        <f t="shared" si="9"/>
        <v>18</v>
      </c>
      <c r="DK9" s="78">
        <f t="shared" si="9"/>
        <v>19</v>
      </c>
      <c r="DL9" s="78">
        <f t="shared" si="9"/>
        <v>20</v>
      </c>
      <c r="DM9" s="78">
        <f t="shared" si="9"/>
        <v>21</v>
      </c>
      <c r="DN9" s="78">
        <f t="shared" si="9"/>
        <v>22</v>
      </c>
      <c r="DO9" s="78">
        <f t="shared" si="9"/>
        <v>23</v>
      </c>
      <c r="DP9" s="78">
        <f t="shared" si="9"/>
        <v>24</v>
      </c>
      <c r="DQ9" s="78">
        <f t="shared" si="9"/>
        <v>25</v>
      </c>
      <c r="DR9" s="78">
        <f t="shared" si="9"/>
        <v>26</v>
      </c>
      <c r="DS9" s="78">
        <f t="shared" si="9"/>
        <v>27</v>
      </c>
      <c r="DT9" s="78">
        <f t="shared" si="9"/>
        <v>28</v>
      </c>
      <c r="DU9" s="78">
        <f t="shared" si="9"/>
        <v>29</v>
      </c>
      <c r="DV9" s="78">
        <f t="shared" si="9"/>
        <v>30</v>
      </c>
      <c r="DW9" s="78">
        <f t="shared" si="9"/>
        <v>31</v>
      </c>
      <c r="DX9" s="79">
        <f t="shared" si="9"/>
        <v>32</v>
      </c>
    </row>
    <row r="10" spans="1:128" s="80" customFormat="1" ht="31.05" customHeight="1" x14ac:dyDescent="0.3">
      <c r="A10" s="70">
        <v>15</v>
      </c>
      <c r="B10" s="71" t="str">
        <f>INDEX(Data!$B$3:$B$24,MATCH(emisie_CO2!A10,Data!$A$3:$A$24,0))</f>
        <v xml:space="preserve">Tepláreň Košice, a.s. </v>
      </c>
      <c r="C10" s="71" t="str">
        <f>INDEX(Data!$D$3:$D$24,MATCH(emisie_CO2!A10,Data!$A$3:$A$24,0))</f>
        <v>Rekonštrukcia vonkajších primárnych horúcovodných rozvodov sústavy CZT Košice (10 častí)</v>
      </c>
      <c r="D10" s="72">
        <f>INDEX(Data!$M$3:$M$24,MATCH(emisie_CO2!A10,Data!$A$3:$A$24,0))</f>
        <v>20</v>
      </c>
      <c r="E10" s="72" t="str">
        <f>INDEX(Data!$J$3:$J$24,MATCH(emisie_CO2!A10,Data!$A$3:$A$24,0))</f>
        <v>2022-2027</v>
      </c>
      <c r="F10" s="74">
        <f>INDEX(Data!$U$3:$U$24,MATCH(emisie_CO2!A10,Data!$A$3:$A$24,0))</f>
        <v>-1276</v>
      </c>
      <c r="G10" s="73">
        <f>$F10*Vychodiská!$D$15*-1*IF(LEN($E10)=4,HLOOKUP($E10+G$2,Vychodiská!$G$24:$BN$25,2,0),HLOOKUP(VALUE(RIGHT($E10,4))+G$2,Vychodiská!$G$24:$BN$25,2,0))</f>
        <v>54868</v>
      </c>
      <c r="H10" s="73">
        <f>$F10*Vychodiská!$D$15*-1*IF(LEN($E10)=4,HLOOKUP($E10+H$2,Vychodiská!$G$24:$BN$25,2,0),HLOOKUP(VALUE(RIGHT($E10,4))+H$2,Vychodiská!$G$24:$BN$25,2,0))</f>
        <v>56144</v>
      </c>
      <c r="I10" s="73">
        <f>$F10*Vychodiská!$D$15*-1*IF(LEN($E10)=4,HLOOKUP($E10+I$2,Vychodiská!$G$24:$BN$25,2,0),HLOOKUP(VALUE(RIGHT($E10,4))+I$2,Vychodiská!$G$24:$BN$25,2,0))</f>
        <v>57420</v>
      </c>
      <c r="J10" s="73">
        <f>$F10*Vychodiská!$D$15*-1*IF(LEN($E10)=4,HLOOKUP($E10+J$2,Vychodiská!$G$24:$BN$25,2,0),HLOOKUP(VALUE(RIGHT($E10,4))+J$2,Vychodiská!$G$24:$BN$25,2,0))</f>
        <v>58058</v>
      </c>
      <c r="K10" s="73">
        <f>$F10*Vychodiská!$D$15*-1*IF(LEN($E10)=4,HLOOKUP($E10+K$2,Vychodiská!$G$24:$BN$25,2,0),HLOOKUP(VALUE(RIGHT($E10,4))+K$2,Vychodiská!$G$24:$BN$25,2,0))</f>
        <v>58696</v>
      </c>
      <c r="L10" s="73">
        <f>$F10*Vychodiská!$D$15*-1*IF(LEN($E10)=4,HLOOKUP($E10+L$2,Vychodiská!$G$24:$BN$25,2,0),HLOOKUP(VALUE(RIGHT($E10,4))+L$2,Vychodiská!$G$24:$BN$25,2,0))</f>
        <v>59334</v>
      </c>
      <c r="M10" s="73">
        <f>$F10*Vychodiská!$D$15*-1*IF(LEN($E10)=4,HLOOKUP($E10+M$2,Vychodiská!$G$24:$BN$25,2,0),HLOOKUP(VALUE(RIGHT($E10,4))+M$2,Vychodiská!$G$24:$BN$25,2,0))</f>
        <v>59972</v>
      </c>
      <c r="N10" s="73">
        <f>$F10*Vychodiská!$D$15*-1*IF(LEN($E10)=4,HLOOKUP($E10+N$2,Vychodiská!$G$24:$BN$25,2,0),HLOOKUP(VALUE(RIGHT($E10,4))+N$2,Vychodiská!$G$24:$BN$25,2,0))</f>
        <v>60610</v>
      </c>
      <c r="O10" s="73">
        <f>$F10*Vychodiská!$D$15*-1*IF(LEN($E10)=4,HLOOKUP($E10+O$2,Vychodiská!$G$24:$BN$25,2,0),HLOOKUP(VALUE(RIGHT($E10,4))+O$2,Vychodiská!$G$24:$BN$25,2,0))</f>
        <v>61248</v>
      </c>
      <c r="P10" s="73">
        <f>$F10*Vychodiská!$D$15*-1*IF(LEN($E10)=4,HLOOKUP($E10+P$2,Vychodiská!$G$24:$BN$25,2,0),HLOOKUP(VALUE(RIGHT($E10,4))+P$2,Vychodiská!$G$24:$BN$25,2,0))</f>
        <v>61886</v>
      </c>
      <c r="Q10" s="73">
        <f>$F10*Vychodiská!$D$15*-1*IF(LEN($E10)=4,HLOOKUP($E10+Q$2,Vychodiská!$G$24:$BN$25,2,0),HLOOKUP(VALUE(RIGHT($E10,4))+Q$2,Vychodiská!$G$24:$BN$25,2,0))</f>
        <v>62524</v>
      </c>
      <c r="R10" s="73">
        <f>$F10*Vychodiská!$D$15*-1*IF(LEN($E10)=4,HLOOKUP($E10+R$2,Vychodiská!$G$24:$BN$25,2,0),HLOOKUP(VALUE(RIGHT($E10,4))+R$2,Vychodiská!$G$24:$BN$25,2,0))</f>
        <v>63162</v>
      </c>
      <c r="S10" s="73">
        <f>$F10*Vychodiská!$D$15*-1*IF(LEN($E10)=4,HLOOKUP($E10+S$2,Vychodiská!$G$24:$BN$25,2,0),HLOOKUP(VALUE(RIGHT($E10,4))+S$2,Vychodiská!$G$24:$BN$25,2,0))</f>
        <v>63800</v>
      </c>
      <c r="T10" s="73">
        <f>$F10*Vychodiská!$D$15*-1*IF(LEN($E10)=4,HLOOKUP($E10+T$2,Vychodiská!$G$24:$BN$25,2,0),HLOOKUP(VALUE(RIGHT($E10,4))+T$2,Vychodiská!$G$24:$BN$25,2,0))</f>
        <v>64438</v>
      </c>
      <c r="U10" s="73">
        <f>$F10*Vychodiská!$D$15*-1*IF(LEN($E10)=4,HLOOKUP($E10+U$2,Vychodiská!$G$24:$BN$25,2,0),HLOOKUP(VALUE(RIGHT($E10,4))+U$2,Vychodiská!$G$24:$BN$25,2,0))</f>
        <v>65076</v>
      </c>
      <c r="V10" s="73">
        <f>$F10*Vychodiská!$D$15*-1*IF(LEN($E10)=4,HLOOKUP($E10+V$2,Vychodiská!$G$24:$BN$25,2,0),HLOOKUP(VALUE(RIGHT($E10,4))+V$2,Vychodiská!$G$24:$BN$25,2,0))</f>
        <v>65714</v>
      </c>
      <c r="W10" s="73">
        <f>$F10*Vychodiská!$D$15*-1*IF(LEN($E10)=4,HLOOKUP($E10+W$2,Vychodiská!$G$24:$BN$25,2,0),HLOOKUP(VALUE(RIGHT($E10,4))+W$2,Vychodiská!$G$24:$BN$25,2,0))</f>
        <v>66352</v>
      </c>
      <c r="X10" s="73">
        <f>$F10*Vychodiská!$D$15*-1*IF(LEN($E10)=4,HLOOKUP($E10+X$2,Vychodiská!$G$24:$BN$25,2,0),HLOOKUP(VALUE(RIGHT($E10,4))+X$2,Vychodiská!$G$24:$BN$25,2,0))</f>
        <v>66990</v>
      </c>
      <c r="Y10" s="73">
        <f>$F10*Vychodiská!$D$15*-1*IF(LEN($E10)=4,HLOOKUP($E10+Y$2,Vychodiská!$G$24:$BN$25,2,0),HLOOKUP(VALUE(RIGHT($E10,4))+Y$2,Vychodiská!$G$24:$BN$25,2,0))</f>
        <v>67628</v>
      </c>
      <c r="Z10" s="73">
        <f>$F10*Vychodiská!$D$15*-1*IF(LEN($E10)=4,HLOOKUP($E10+Z$2,Vychodiská!$G$24:$BN$25,2,0),HLOOKUP(VALUE(RIGHT($E10,4))+Z$2,Vychodiská!$G$24:$BN$25,2,0))</f>
        <v>68266</v>
      </c>
      <c r="AA10" s="73">
        <f>$F10*Vychodiská!$D$15*-1*IF(LEN($E10)=4,HLOOKUP($E10+AA$2,Vychodiská!$G$24:$BN$25,2,0),HLOOKUP(VALUE(RIGHT($E10,4))+AA$2,Vychodiská!$G$24:$BN$25,2,0))</f>
        <v>68904</v>
      </c>
      <c r="AB10" s="73">
        <f>$F10*Vychodiská!$D$15*-1*IF(LEN($E10)=4,HLOOKUP($E10+AB$2,Vychodiská!$G$24:$BN$25,2,0),HLOOKUP(VALUE(RIGHT($E10,4))+AB$2,Vychodiská!$G$24:$BN$25,2,0))</f>
        <v>69542</v>
      </c>
      <c r="AC10" s="73">
        <f>$F10*Vychodiská!$D$15*-1*IF(LEN($E10)=4,HLOOKUP($E10+AC$2,Vychodiská!$G$24:$BN$25,2,0),HLOOKUP(VALUE(RIGHT($E10,4))+AC$2,Vychodiská!$G$24:$BN$25,2,0))</f>
        <v>70180</v>
      </c>
      <c r="AD10" s="73">
        <f>$F10*Vychodiská!$D$15*-1*IF(LEN($E10)=4,HLOOKUP($E10+AD$2,Vychodiská!$G$24:$BN$25,2,0),HLOOKUP(VALUE(RIGHT($E10,4))+AD$2,Vychodiská!$G$24:$BN$25,2,0))</f>
        <v>70818</v>
      </c>
      <c r="AE10" s="73">
        <f>$F10*Vychodiská!$D$15*-1*IF(LEN($E10)=4,HLOOKUP($E10+AE$2,Vychodiská!$G$24:$BN$25,2,0),HLOOKUP(VALUE(RIGHT($E10,4))+AE$2,Vychodiská!$G$24:$BN$25,2,0))</f>
        <v>71456</v>
      </c>
      <c r="AF10" s="73">
        <f>$F10*Vychodiská!$D$15*-1*IF(LEN($E10)=4,HLOOKUP($E10+AF$2,Vychodiská!$G$24:$BN$25,2,0),HLOOKUP(VALUE(RIGHT($E10,4))+AF$2,Vychodiská!$G$24:$BN$25,2,0))</f>
        <v>72094</v>
      </c>
      <c r="AG10" s="73">
        <f>$F10*Vychodiská!$D$15*-1*IF(LEN($E10)=4,HLOOKUP($E10+AG$2,Vychodiská!$G$24:$BN$25,2,0),HLOOKUP(VALUE(RIGHT($E10,4))+AG$2,Vychodiská!$G$24:$BN$25,2,0))</f>
        <v>72732</v>
      </c>
      <c r="AH10" s="73">
        <f>$F10*Vychodiská!$D$15*-1*IF(LEN($E10)=4,HLOOKUP($E10+AH$2,Vychodiská!$G$24:$BN$25,2,0),HLOOKUP(VALUE(RIGHT($E10,4))+AH$2,Vychodiská!$G$24:$BN$25,2,0))</f>
        <v>73370</v>
      </c>
      <c r="AI10" s="73">
        <f>$F10*Vychodiská!$D$15*-1*IF(LEN($E10)=4,HLOOKUP($E10+AI$2,Vychodiská!$G$24:$BN$25,2,0),HLOOKUP(VALUE(RIGHT($E10,4))+AI$2,Vychodiská!$G$24:$BN$25,2,0))</f>
        <v>74008</v>
      </c>
      <c r="AJ10" s="74">
        <f>$F10*Vychodiská!$D$15*-1*IF(LEN($E10)=4,HLOOKUP($E10+AJ$2,Vychodiská!$G$24:$BN$25,2,0),HLOOKUP(VALUE(RIGHT($E10,4))+AJ$2,Vychodiská!$G$24:$BN$25,2,0))</f>
        <v>74646</v>
      </c>
      <c r="AK10" s="73">
        <f t="shared" si="1"/>
        <v>54868</v>
      </c>
      <c r="AL10" s="73">
        <f>SUM($G10:H10)</f>
        <v>111012</v>
      </c>
      <c r="AM10" s="73">
        <f>SUM($G10:I10)</f>
        <v>168432</v>
      </c>
      <c r="AN10" s="73">
        <f>SUM($G10:J10)</f>
        <v>226490</v>
      </c>
      <c r="AO10" s="73">
        <f>SUM($G10:K10)</f>
        <v>285186</v>
      </c>
      <c r="AP10" s="73">
        <f>SUM($G10:L10)</f>
        <v>344520</v>
      </c>
      <c r="AQ10" s="73">
        <f>SUM($G10:M10)</f>
        <v>404492</v>
      </c>
      <c r="AR10" s="73">
        <f>SUM($G10:N10)</f>
        <v>465102</v>
      </c>
      <c r="AS10" s="73">
        <f>SUM($G10:O10)</f>
        <v>526350</v>
      </c>
      <c r="AT10" s="73">
        <f>SUM($G10:P10)</f>
        <v>588236</v>
      </c>
      <c r="AU10" s="73">
        <f>SUM($G10:Q10)</f>
        <v>650760</v>
      </c>
      <c r="AV10" s="73">
        <f>SUM($G10:R10)</f>
        <v>713922</v>
      </c>
      <c r="AW10" s="73">
        <f>SUM($G10:S10)</f>
        <v>777722</v>
      </c>
      <c r="AX10" s="73">
        <f>SUM($G10:T10)</f>
        <v>842160</v>
      </c>
      <c r="AY10" s="73">
        <f>SUM($G10:U10)</f>
        <v>907236</v>
      </c>
      <c r="AZ10" s="73">
        <f>SUM($G10:V10)</f>
        <v>972950</v>
      </c>
      <c r="BA10" s="73">
        <f>SUM($G10:W10)</f>
        <v>1039302</v>
      </c>
      <c r="BB10" s="73">
        <f>SUM($G10:X10)</f>
        <v>1106292</v>
      </c>
      <c r="BC10" s="73">
        <f>SUM($G10:Y10)</f>
        <v>1173920</v>
      </c>
      <c r="BD10" s="73">
        <f>SUM($G10:Z10)</f>
        <v>1242186</v>
      </c>
      <c r="BE10" s="73">
        <f>SUM($G10:AA10)</f>
        <v>1311090</v>
      </c>
      <c r="BF10" s="73">
        <f>SUM($G10:AB10)</f>
        <v>1380632</v>
      </c>
      <c r="BG10" s="73">
        <f>SUM($G10:AC10)</f>
        <v>1450812</v>
      </c>
      <c r="BH10" s="73">
        <f>SUM($G10:AD10)</f>
        <v>1521630</v>
      </c>
      <c r="BI10" s="73">
        <f>SUM($G10:AE10)</f>
        <v>1593086</v>
      </c>
      <c r="BJ10" s="73">
        <f>SUM($G10:AF10)</f>
        <v>1665180</v>
      </c>
      <c r="BK10" s="73">
        <f>SUM($G10:AG10)</f>
        <v>1737912</v>
      </c>
      <c r="BL10" s="73">
        <f>SUM($G10:AH10)</f>
        <v>1811282</v>
      </c>
      <c r="BM10" s="73">
        <f>SUM($G10:AI10)</f>
        <v>1885290</v>
      </c>
      <c r="BN10" s="73">
        <f>SUM($G10:AJ10)</f>
        <v>1959936</v>
      </c>
      <c r="BO10" s="76">
        <f>IF(CU10&gt;0,G10/((1+Vychodiská!$C$150)^emisie_CO2!CU10),0)</f>
        <v>38993.663221579503</v>
      </c>
      <c r="BP10" s="73">
        <f>IF(CV10&gt;0,H10/((1+Vychodiská!$C$150)^emisie_CO2!CV10),0)</f>
        <v>38000.469141738613</v>
      </c>
      <c r="BQ10" s="73">
        <f>IF(CW10&gt;0,I10/((1+Vychodiská!$C$150)^emisie_CO2!CW10),0)</f>
        <v>37013.443969225918</v>
      </c>
      <c r="BR10" s="73">
        <f>IF(CX10&gt;0,J10/((1+Vychodiská!$C$150)^emisie_CO2!CX10),0)</f>
        <v>35642.575674069405</v>
      </c>
      <c r="BS10" s="73">
        <f>IF(CY10&gt;0,K10/((1+Vychodiská!$C$150)^emisie_CO2!CY10),0)</f>
        <v>34318.335552217526</v>
      </c>
      <c r="BT10" s="73">
        <f>IF(CZ10&gt;0,L10/((1+Vychodiská!$C$150)^emisie_CO2!CZ10),0)</f>
        <v>33039.391370147314</v>
      </c>
      <c r="BU10" s="73">
        <f>IF(DA10&gt;0,M10/((1+Vychodiská!$C$150)^emisie_CO2!DA10),0)</f>
        <v>31804.432040899614</v>
      </c>
      <c r="BV10" s="73">
        <f>IF(DB10&gt;0,N10/((1+Vychodiská!$C$150)^emisie_CO2!DB10),0)</f>
        <v>30612.168631058397</v>
      </c>
      <c r="BW10" s="73">
        <f>IF(DC10&gt;0,O10/((1+Vychodiská!$C$150)^emisie_CO2!DC10),0)</f>
        <v>29461.335223875743</v>
      </c>
      <c r="BX10" s="73">
        <f>IF(DD10&gt;0,P10/((1+Vychodiská!$C$150)^emisie_CO2!DD10),0)</f>
        <v>28350.689649959793</v>
      </c>
      <c r="BY10" s="73">
        <f>IF(DE10&gt;0,Q10/((1+Vychodiská!$C$150)^emisie_CO2!DE10),0)</f>
        <v>27279.014096181243</v>
      </c>
      <c r="BZ10" s="73">
        <f>IF(DF10&gt;0,R10/((1+Vychodiská!$C$150)^emisie_CO2!DF10),0)</f>
        <v>26245.11560273997</v>
      </c>
      <c r="CA10" s="73">
        <f>IF(DG10&gt;0,S10/((1+Vychodiská!$C$150)^emisie_CO2!DG10),0)</f>
        <v>25247.826457662308</v>
      </c>
      <c r="CB10" s="73">
        <f>IF(DH10&gt;0,T10/((1+Vychodiská!$C$150)^emisie_CO2!DH10),0)</f>
        <v>24286.004497370413</v>
      </c>
      <c r="CC10" s="73">
        <f>IF(DI10&gt;0,U10/((1+Vychodiská!$C$150)^emisie_CO2!DI10),0)</f>
        <v>23358.533321374656</v>
      </c>
      <c r="CD10" s="73">
        <f>IF(DJ10&gt;0,V10/((1+Vychodiská!$C$150)^emisie_CO2!DJ10),0)</f>
        <v>22464.322428586271</v>
      </c>
      <c r="CE10" s="73">
        <f>IF(DK10&gt;0,W10/((1+Vychodiská!$C$150)^emisie_CO2!DK10),0)</f>
        <v>21602.307282228125</v>
      </c>
      <c r="CF10" s="73">
        <f>IF(DL10&gt;0,X10/((1+Vychodiská!$C$150)^emisie_CO2!DL10),0)</f>
        <v>20771.449309834738</v>
      </c>
      <c r="CG10" s="73">
        <f>IF(DM10&gt;0,Y10/((1+Vychodiská!$C$150)^emisie_CO2!DM10),0)</f>
        <v>19970.735844376257</v>
      </c>
      <c r="CH10" s="73">
        <f>IF(DN10&gt;0,Z10/((1+Vychodiská!$C$150)^emisie_CO2!DN10),0)</f>
        <v>19199.180012113738</v>
      </c>
      <c r="CI10" s="73">
        <f>IF(DO10&gt;0,AA10/((1+Vychodiská!$C$150)^emisie_CO2!DO10),0)</f>
        <v>0</v>
      </c>
      <c r="CJ10" s="73">
        <f>IF(DP10&gt;0,AB10/((1+Vychodiská!$C$150)^emisie_CO2!DP10),0)</f>
        <v>0</v>
      </c>
      <c r="CK10" s="73">
        <f>IF(DQ10&gt;0,AC10/((1+Vychodiská!$C$150)^emisie_CO2!DQ10),0)</f>
        <v>0</v>
      </c>
      <c r="CL10" s="73">
        <f>IF(DR10&gt;0,AD10/((1+Vychodiská!$C$150)^emisie_CO2!DR10),0)</f>
        <v>0</v>
      </c>
      <c r="CM10" s="73">
        <f>IF(DS10&gt;0,AE10/((1+Vychodiská!$C$150)^emisie_CO2!DS10),0)</f>
        <v>0</v>
      </c>
      <c r="CN10" s="73">
        <f>IF(DT10&gt;0,AF10/((1+Vychodiská!$C$150)^emisie_CO2!DT10),0)</f>
        <v>0</v>
      </c>
      <c r="CO10" s="73">
        <f>IF(DU10&gt;0,AG10/((1+Vychodiská!$C$150)^emisie_CO2!DU10),0)</f>
        <v>0</v>
      </c>
      <c r="CP10" s="73">
        <f>IF(DV10&gt;0,AH10/((1+Vychodiská!$C$150)^emisie_CO2!DV10),0)</f>
        <v>0</v>
      </c>
      <c r="CQ10" s="73">
        <f>IF(DW10&gt;0,AI10/((1+Vychodiská!$C$150)^emisie_CO2!DW10),0)</f>
        <v>0</v>
      </c>
      <c r="CR10" s="74">
        <f>IF(DX10&gt;0,AJ10/((1+Vychodiská!$C$150)^emisie_CO2!DX10),0)</f>
        <v>0</v>
      </c>
      <c r="CS10" s="77">
        <f t="shared" si="2"/>
        <v>567660.99332723964</v>
      </c>
      <c r="CT10" s="73"/>
      <c r="CU10" s="78">
        <f t="shared" si="3"/>
        <v>7</v>
      </c>
      <c r="CV10" s="78">
        <f t="shared" ref="CV10:DX10" si="10">IF(CU10=0,0,IF(CV$2&gt;$D10,0,CU10+1))</f>
        <v>8</v>
      </c>
      <c r="CW10" s="78">
        <f t="shared" si="10"/>
        <v>9</v>
      </c>
      <c r="CX10" s="78">
        <f t="shared" si="10"/>
        <v>10</v>
      </c>
      <c r="CY10" s="78">
        <f t="shared" si="10"/>
        <v>11</v>
      </c>
      <c r="CZ10" s="78">
        <f t="shared" si="10"/>
        <v>12</v>
      </c>
      <c r="DA10" s="78">
        <f t="shared" si="10"/>
        <v>13</v>
      </c>
      <c r="DB10" s="78">
        <f t="shared" si="10"/>
        <v>14</v>
      </c>
      <c r="DC10" s="78">
        <f t="shared" si="10"/>
        <v>15</v>
      </c>
      <c r="DD10" s="78">
        <f t="shared" si="10"/>
        <v>16</v>
      </c>
      <c r="DE10" s="78">
        <f t="shared" si="10"/>
        <v>17</v>
      </c>
      <c r="DF10" s="78">
        <f t="shared" si="10"/>
        <v>18</v>
      </c>
      <c r="DG10" s="78">
        <f t="shared" si="10"/>
        <v>19</v>
      </c>
      <c r="DH10" s="78">
        <f t="shared" si="10"/>
        <v>20</v>
      </c>
      <c r="DI10" s="78">
        <f t="shared" si="10"/>
        <v>21</v>
      </c>
      <c r="DJ10" s="78">
        <f t="shared" si="10"/>
        <v>22</v>
      </c>
      <c r="DK10" s="78">
        <f t="shared" si="10"/>
        <v>23</v>
      </c>
      <c r="DL10" s="78">
        <f t="shared" si="10"/>
        <v>24</v>
      </c>
      <c r="DM10" s="78">
        <f t="shared" si="10"/>
        <v>25</v>
      </c>
      <c r="DN10" s="78">
        <f t="shared" si="10"/>
        <v>26</v>
      </c>
      <c r="DO10" s="78">
        <f t="shared" si="10"/>
        <v>0</v>
      </c>
      <c r="DP10" s="78">
        <f t="shared" si="10"/>
        <v>0</v>
      </c>
      <c r="DQ10" s="78">
        <f t="shared" si="10"/>
        <v>0</v>
      </c>
      <c r="DR10" s="78">
        <f t="shared" si="10"/>
        <v>0</v>
      </c>
      <c r="DS10" s="78">
        <f t="shared" si="10"/>
        <v>0</v>
      </c>
      <c r="DT10" s="78">
        <f t="shared" si="10"/>
        <v>0</v>
      </c>
      <c r="DU10" s="78">
        <f t="shared" si="10"/>
        <v>0</v>
      </c>
      <c r="DV10" s="78">
        <f t="shared" si="10"/>
        <v>0</v>
      </c>
      <c r="DW10" s="78">
        <f t="shared" si="10"/>
        <v>0</v>
      </c>
      <c r="DX10" s="79">
        <f t="shared" si="10"/>
        <v>0</v>
      </c>
    </row>
    <row r="11" spans="1:128" s="80" customFormat="1" ht="31.05" customHeight="1" x14ac:dyDescent="0.3">
      <c r="A11" s="70">
        <v>16</v>
      </c>
      <c r="B11" s="71" t="str">
        <f>INDEX(Data!$B$3:$B$24,MATCH(emisie_CO2!A11,Data!$A$3:$A$24,0))</f>
        <v xml:space="preserve">Tepláreň Košice, a.s. </v>
      </c>
      <c r="C11" s="71" t="str">
        <f>INDEX(Data!$D$3:$D$24,MATCH(emisie_CO2!A11,Data!$A$3:$A$24,0))</f>
        <v>Geotermálny zdroj Košice</v>
      </c>
      <c r="D11" s="72">
        <f>INDEX(Data!$M$3:$M$24,MATCH(emisie_CO2!A11,Data!$A$3:$A$24,0))</f>
        <v>40</v>
      </c>
      <c r="E11" s="72" t="str">
        <f>INDEX(Data!$J$3:$J$24,MATCH(emisie_CO2!A11,Data!$A$3:$A$24,0))</f>
        <v>2022-2027</v>
      </c>
      <c r="F11" s="74">
        <f>INDEX(Data!$U$3:$U$24,MATCH(emisie_CO2!A11,Data!$A$3:$A$24,0))</f>
        <v>-37870</v>
      </c>
      <c r="G11" s="73">
        <f>$F11*Vychodiská!$D$15*-1*IF(LEN($E11)=4,HLOOKUP($E11+G$2,Vychodiská!$G$24:$BN$25,2,0),HLOOKUP(VALUE(RIGHT($E11,4))+G$2,Vychodiská!$G$24:$BN$25,2,0))</f>
        <v>1628410</v>
      </c>
      <c r="H11" s="73">
        <f>$F11*Vychodiská!$D$15*-1*IF(LEN($E11)=4,HLOOKUP($E11+H$2,Vychodiská!$G$24:$BN$25,2,0),HLOOKUP(VALUE(RIGHT($E11,4))+H$2,Vychodiská!$G$24:$BN$25,2,0))</f>
        <v>1666280</v>
      </c>
      <c r="I11" s="73">
        <f>$F11*Vychodiská!$D$15*-1*IF(LEN($E11)=4,HLOOKUP($E11+I$2,Vychodiská!$G$24:$BN$25,2,0),HLOOKUP(VALUE(RIGHT($E11,4))+I$2,Vychodiská!$G$24:$BN$25,2,0))</f>
        <v>1704150</v>
      </c>
      <c r="J11" s="73">
        <f>$F11*Vychodiská!$D$15*-1*IF(LEN($E11)=4,HLOOKUP($E11+J$2,Vychodiská!$G$24:$BN$25,2,0),HLOOKUP(VALUE(RIGHT($E11,4))+J$2,Vychodiská!$G$24:$BN$25,2,0))</f>
        <v>1723085</v>
      </c>
      <c r="K11" s="73">
        <f>$F11*Vychodiská!$D$15*-1*IF(LEN($E11)=4,HLOOKUP($E11+K$2,Vychodiská!$G$24:$BN$25,2,0),HLOOKUP(VALUE(RIGHT($E11,4))+K$2,Vychodiská!$G$24:$BN$25,2,0))</f>
        <v>1742020</v>
      </c>
      <c r="L11" s="73">
        <f>$F11*Vychodiská!$D$15*-1*IF(LEN($E11)=4,HLOOKUP($E11+L$2,Vychodiská!$G$24:$BN$25,2,0),HLOOKUP(VALUE(RIGHT($E11,4))+L$2,Vychodiská!$G$24:$BN$25,2,0))</f>
        <v>1760955</v>
      </c>
      <c r="M11" s="73">
        <f>$F11*Vychodiská!$D$15*-1*IF(LEN($E11)=4,HLOOKUP($E11+M$2,Vychodiská!$G$24:$BN$25,2,0),HLOOKUP(VALUE(RIGHT($E11,4))+M$2,Vychodiská!$G$24:$BN$25,2,0))</f>
        <v>1779890</v>
      </c>
      <c r="N11" s="73">
        <f>$F11*Vychodiská!$D$15*-1*IF(LEN($E11)=4,HLOOKUP($E11+N$2,Vychodiská!$G$24:$BN$25,2,0),HLOOKUP(VALUE(RIGHT($E11,4))+N$2,Vychodiská!$G$24:$BN$25,2,0))</f>
        <v>1798825</v>
      </c>
      <c r="O11" s="73">
        <f>$F11*Vychodiská!$D$15*-1*IF(LEN($E11)=4,HLOOKUP($E11+O$2,Vychodiská!$G$24:$BN$25,2,0),HLOOKUP(VALUE(RIGHT($E11,4))+O$2,Vychodiská!$G$24:$BN$25,2,0))</f>
        <v>1817760</v>
      </c>
      <c r="P11" s="73">
        <f>$F11*Vychodiská!$D$15*-1*IF(LEN($E11)=4,HLOOKUP($E11+P$2,Vychodiská!$G$24:$BN$25,2,0),HLOOKUP(VALUE(RIGHT($E11,4))+P$2,Vychodiská!$G$24:$BN$25,2,0))</f>
        <v>1836695</v>
      </c>
      <c r="Q11" s="73">
        <f>$F11*Vychodiská!$D$15*-1*IF(LEN($E11)=4,HLOOKUP($E11+Q$2,Vychodiská!$G$24:$BN$25,2,0),HLOOKUP(VALUE(RIGHT($E11,4))+Q$2,Vychodiská!$G$24:$BN$25,2,0))</f>
        <v>1855630</v>
      </c>
      <c r="R11" s="73">
        <f>$F11*Vychodiská!$D$15*-1*IF(LEN($E11)=4,HLOOKUP($E11+R$2,Vychodiská!$G$24:$BN$25,2,0),HLOOKUP(VALUE(RIGHT($E11,4))+R$2,Vychodiská!$G$24:$BN$25,2,0))</f>
        <v>1874565</v>
      </c>
      <c r="S11" s="73">
        <f>$F11*Vychodiská!$D$15*-1*IF(LEN($E11)=4,HLOOKUP($E11+S$2,Vychodiská!$G$24:$BN$25,2,0),HLOOKUP(VALUE(RIGHT($E11,4))+S$2,Vychodiská!$G$24:$BN$25,2,0))</f>
        <v>1893500</v>
      </c>
      <c r="T11" s="73">
        <f>$F11*Vychodiská!$D$15*-1*IF(LEN($E11)=4,HLOOKUP($E11+T$2,Vychodiská!$G$24:$BN$25,2,0),HLOOKUP(VALUE(RIGHT($E11,4))+T$2,Vychodiská!$G$24:$BN$25,2,0))</f>
        <v>1912435</v>
      </c>
      <c r="U11" s="73">
        <f>$F11*Vychodiská!$D$15*-1*IF(LEN($E11)=4,HLOOKUP($E11+U$2,Vychodiská!$G$24:$BN$25,2,0),HLOOKUP(VALUE(RIGHT($E11,4))+U$2,Vychodiská!$G$24:$BN$25,2,0))</f>
        <v>1931370</v>
      </c>
      <c r="V11" s="73">
        <f>$F11*Vychodiská!$D$15*-1*IF(LEN($E11)=4,HLOOKUP($E11+V$2,Vychodiská!$G$24:$BN$25,2,0),HLOOKUP(VALUE(RIGHT($E11,4))+V$2,Vychodiská!$G$24:$BN$25,2,0))</f>
        <v>1950305</v>
      </c>
      <c r="W11" s="73">
        <f>$F11*Vychodiská!$D$15*-1*IF(LEN($E11)=4,HLOOKUP($E11+W$2,Vychodiská!$G$24:$BN$25,2,0),HLOOKUP(VALUE(RIGHT($E11,4))+W$2,Vychodiská!$G$24:$BN$25,2,0))</f>
        <v>1969240</v>
      </c>
      <c r="X11" s="73">
        <f>$F11*Vychodiská!$D$15*-1*IF(LEN($E11)=4,HLOOKUP($E11+X$2,Vychodiská!$G$24:$BN$25,2,0),HLOOKUP(VALUE(RIGHT($E11,4))+X$2,Vychodiská!$G$24:$BN$25,2,0))</f>
        <v>1988175</v>
      </c>
      <c r="Y11" s="73">
        <f>$F11*Vychodiská!$D$15*-1*IF(LEN($E11)=4,HLOOKUP($E11+Y$2,Vychodiská!$G$24:$BN$25,2,0),HLOOKUP(VALUE(RIGHT($E11,4))+Y$2,Vychodiská!$G$24:$BN$25,2,0))</f>
        <v>2007110</v>
      </c>
      <c r="Z11" s="73">
        <f>$F11*Vychodiská!$D$15*-1*IF(LEN($E11)=4,HLOOKUP($E11+Z$2,Vychodiská!$G$24:$BN$25,2,0),HLOOKUP(VALUE(RIGHT($E11,4))+Z$2,Vychodiská!$G$24:$BN$25,2,0))</f>
        <v>2026045</v>
      </c>
      <c r="AA11" s="73">
        <f>$F11*Vychodiská!$D$15*-1*IF(LEN($E11)=4,HLOOKUP($E11+AA$2,Vychodiská!$G$24:$BN$25,2,0),HLOOKUP(VALUE(RIGHT($E11,4))+AA$2,Vychodiská!$G$24:$BN$25,2,0))</f>
        <v>2044980</v>
      </c>
      <c r="AB11" s="73">
        <f>$F11*Vychodiská!$D$15*-1*IF(LEN($E11)=4,HLOOKUP($E11+AB$2,Vychodiská!$G$24:$BN$25,2,0),HLOOKUP(VALUE(RIGHT($E11,4))+AB$2,Vychodiská!$G$24:$BN$25,2,0))</f>
        <v>2063915</v>
      </c>
      <c r="AC11" s="73">
        <f>$F11*Vychodiská!$D$15*-1*IF(LEN($E11)=4,HLOOKUP($E11+AC$2,Vychodiská!$G$24:$BN$25,2,0),HLOOKUP(VALUE(RIGHT($E11,4))+AC$2,Vychodiská!$G$24:$BN$25,2,0))</f>
        <v>2082850</v>
      </c>
      <c r="AD11" s="73">
        <f>$F11*Vychodiská!$D$15*-1*IF(LEN($E11)=4,HLOOKUP($E11+AD$2,Vychodiská!$G$24:$BN$25,2,0),HLOOKUP(VALUE(RIGHT($E11,4))+AD$2,Vychodiská!$G$24:$BN$25,2,0))</f>
        <v>2101785</v>
      </c>
      <c r="AE11" s="73">
        <f>$F11*Vychodiská!$D$15*-1*IF(LEN($E11)=4,HLOOKUP($E11+AE$2,Vychodiská!$G$24:$BN$25,2,0),HLOOKUP(VALUE(RIGHT($E11,4))+AE$2,Vychodiská!$G$24:$BN$25,2,0))</f>
        <v>2120720</v>
      </c>
      <c r="AF11" s="73">
        <f>$F11*Vychodiská!$D$15*-1*IF(LEN($E11)=4,HLOOKUP($E11+AF$2,Vychodiská!$G$24:$BN$25,2,0),HLOOKUP(VALUE(RIGHT($E11,4))+AF$2,Vychodiská!$G$24:$BN$25,2,0))</f>
        <v>2139655</v>
      </c>
      <c r="AG11" s="73">
        <f>$F11*Vychodiská!$D$15*-1*IF(LEN($E11)=4,HLOOKUP($E11+AG$2,Vychodiská!$G$24:$BN$25,2,0),HLOOKUP(VALUE(RIGHT($E11,4))+AG$2,Vychodiská!$G$24:$BN$25,2,0))</f>
        <v>2158590</v>
      </c>
      <c r="AH11" s="73">
        <f>$F11*Vychodiská!$D$15*-1*IF(LEN($E11)=4,HLOOKUP($E11+AH$2,Vychodiská!$G$24:$BN$25,2,0),HLOOKUP(VALUE(RIGHT($E11,4))+AH$2,Vychodiská!$G$24:$BN$25,2,0))</f>
        <v>2177525</v>
      </c>
      <c r="AI11" s="73">
        <f>$F11*Vychodiská!$D$15*-1*IF(LEN($E11)=4,HLOOKUP($E11+AI$2,Vychodiská!$G$24:$BN$25,2,0),HLOOKUP(VALUE(RIGHT($E11,4))+AI$2,Vychodiská!$G$24:$BN$25,2,0))</f>
        <v>2196460</v>
      </c>
      <c r="AJ11" s="74">
        <f>$F11*Vychodiská!$D$15*-1*IF(LEN($E11)=4,HLOOKUP($E11+AJ$2,Vychodiská!$G$24:$BN$25,2,0),HLOOKUP(VALUE(RIGHT($E11,4))+AJ$2,Vychodiská!$G$24:$BN$25,2,0))</f>
        <v>2215395</v>
      </c>
      <c r="AK11" s="73">
        <f t="shared" si="1"/>
        <v>1628410</v>
      </c>
      <c r="AL11" s="73">
        <f>SUM($G11:H11)</f>
        <v>3294690</v>
      </c>
      <c r="AM11" s="73">
        <f>SUM($G11:I11)</f>
        <v>4998840</v>
      </c>
      <c r="AN11" s="73">
        <f>SUM($G11:J11)</f>
        <v>6721925</v>
      </c>
      <c r="AO11" s="73">
        <f>SUM($G11:K11)</f>
        <v>8463945</v>
      </c>
      <c r="AP11" s="73">
        <f>SUM($G11:L11)</f>
        <v>10224900</v>
      </c>
      <c r="AQ11" s="73">
        <f>SUM($G11:M11)</f>
        <v>12004790</v>
      </c>
      <c r="AR11" s="73">
        <f>SUM($G11:N11)</f>
        <v>13803615</v>
      </c>
      <c r="AS11" s="73">
        <f>SUM($G11:O11)</f>
        <v>15621375</v>
      </c>
      <c r="AT11" s="73">
        <f>SUM($G11:P11)</f>
        <v>17458070</v>
      </c>
      <c r="AU11" s="73">
        <f>SUM($G11:Q11)</f>
        <v>19313700</v>
      </c>
      <c r="AV11" s="73">
        <f>SUM($G11:R11)</f>
        <v>21188265</v>
      </c>
      <c r="AW11" s="73">
        <f>SUM($G11:S11)</f>
        <v>23081765</v>
      </c>
      <c r="AX11" s="73">
        <f>SUM($G11:T11)</f>
        <v>24994200</v>
      </c>
      <c r="AY11" s="73">
        <f>SUM($G11:U11)</f>
        <v>26925570</v>
      </c>
      <c r="AZ11" s="73">
        <f>SUM($G11:V11)</f>
        <v>28875875</v>
      </c>
      <c r="BA11" s="73">
        <f>SUM($G11:W11)</f>
        <v>30845115</v>
      </c>
      <c r="BB11" s="73">
        <f>SUM($G11:X11)</f>
        <v>32833290</v>
      </c>
      <c r="BC11" s="73">
        <f>SUM($G11:Y11)</f>
        <v>34840400</v>
      </c>
      <c r="BD11" s="73">
        <f>SUM($G11:Z11)</f>
        <v>36866445</v>
      </c>
      <c r="BE11" s="73">
        <f>SUM($G11:AA11)</f>
        <v>38911425</v>
      </c>
      <c r="BF11" s="73">
        <f>SUM($G11:AB11)</f>
        <v>40975340</v>
      </c>
      <c r="BG11" s="73">
        <f>SUM($G11:AC11)</f>
        <v>43058190</v>
      </c>
      <c r="BH11" s="73">
        <f>SUM($G11:AD11)</f>
        <v>45159975</v>
      </c>
      <c r="BI11" s="73">
        <f>SUM($G11:AE11)</f>
        <v>47280695</v>
      </c>
      <c r="BJ11" s="73">
        <f>SUM($G11:AF11)</f>
        <v>49420350</v>
      </c>
      <c r="BK11" s="73">
        <f>SUM($G11:AG11)</f>
        <v>51578940</v>
      </c>
      <c r="BL11" s="73">
        <f>SUM($G11:AH11)</f>
        <v>53756465</v>
      </c>
      <c r="BM11" s="73">
        <f>SUM($G11:AI11)</f>
        <v>55952925</v>
      </c>
      <c r="BN11" s="73">
        <f>SUM($G11:AJ11)</f>
        <v>58168320</v>
      </c>
      <c r="BO11" s="76">
        <f>IF(CU11&gt;0,G11/((1+Vychodiská!$C$150)^emisie_CO2!CU11),0)</f>
        <v>1157280.584797191</v>
      </c>
      <c r="BP11" s="73">
        <f>IF(CV11&gt;0,H11/((1+Vychodiská!$C$150)^emisie_CO2!CV11),0)</f>
        <v>1127803.8921611609</v>
      </c>
      <c r="BQ11" s="73">
        <f>IF(CW11&gt;0,I11/((1+Vychodiská!$C$150)^emisie_CO2!CW11),0)</f>
        <v>1098510.2845725592</v>
      </c>
      <c r="BR11" s="73">
        <f>IF(CX11&gt;0,J11/((1+Vychodiská!$C$150)^emisie_CO2!CX11),0)</f>
        <v>1057824.7184772792</v>
      </c>
      <c r="BS11" s="73">
        <f>IF(CY11&gt;0,K11/((1+Vychodiská!$C$150)^emisie_CO2!CY11),0)</f>
        <v>1018523.0151743557</v>
      </c>
      <c r="BT11" s="73">
        <f>IF(CZ11&gt;0,L11/((1+Vychodiská!$C$150)^emisie_CO2!CZ11),0)</f>
        <v>980565.63572686433</v>
      </c>
      <c r="BU11" s="73">
        <f>IF(DA11&gt;0,M11/((1+Vychodiská!$C$150)^emisie_CO2!DA11),0)</f>
        <v>943913.66880005354</v>
      </c>
      <c r="BV11" s="73">
        <f>IF(DB11&gt;0,N11/((1+Vychodiská!$C$150)^emisie_CO2!DB11),0)</f>
        <v>908528.86054716422</v>
      </c>
      <c r="BW11" s="73">
        <f>IF(DC11&gt;0,O11/((1+Vychodiská!$C$150)^emisie_CO2!DC11),0)</f>
        <v>874373.64022584201</v>
      </c>
      <c r="BX11" s="73">
        <f>IF(DD11&gt;0,P11/((1+Vychodiská!$C$150)^emisie_CO2!DD11),0)</f>
        <v>841411.1418839948</v>
      </c>
      <c r="BY11" s="73">
        <f>IF(DE11&gt;0,Q11/((1+Vychodiská!$C$150)^emisie_CO2!DE11),0)</f>
        <v>809605.22243133513</v>
      </c>
      <c r="BZ11" s="73">
        <f>IF(DF11&gt;0,R11/((1+Vychodiská!$C$150)^emisie_CO2!DF11),0)</f>
        <v>778920.47639166354</v>
      </c>
      <c r="CA11" s="73">
        <f>IF(DG11&gt;0,S11/((1+Vychodiská!$C$150)^emisie_CO2!DG11),0)</f>
        <v>749322.24761102791</v>
      </c>
      <c r="CB11" s="73">
        <f>IF(DH11&gt;0,T11/((1+Vychodiská!$C$150)^emisie_CO2!DH11),0)</f>
        <v>720776.63817822689</v>
      </c>
      <c r="CC11" s="73">
        <f>IF(DI11&gt;0,U11/((1+Vychodiská!$C$150)^emisie_CO2!DI11),0)</f>
        <v>693250.5147965973</v>
      </c>
      <c r="CD11" s="73">
        <f>IF(DJ11&gt;0,V11/((1+Vychodiská!$C$150)^emisie_CO2!DJ11),0)</f>
        <v>666711.51282959408</v>
      </c>
      <c r="CE11" s="73">
        <f>IF(DK11&gt;0,W11/((1+Vychodiská!$C$150)^emisie_CO2!DK11),0)</f>
        <v>641128.03822725639</v>
      </c>
      <c r="CF11" s="73">
        <f>IF(DL11&gt;0,X11/((1+Vychodiská!$C$150)^emisie_CO2!DL11),0)</f>
        <v>616469.26752620807</v>
      </c>
      <c r="CG11" s="73">
        <f>IF(DM11&gt;0,Y11/((1+Vychodiská!$C$150)^emisie_CO2!DM11),0)</f>
        <v>592705.14610229526</v>
      </c>
      <c r="CH11" s="73">
        <f>IF(DN11&gt;0,Z11/((1+Vychodiská!$C$150)^emisie_CO2!DN11),0)</f>
        <v>569806.38484227844</v>
      </c>
      <c r="CI11" s="73">
        <f>IF(DO11&gt;0,AA11/((1+Vychodiská!$C$150)^emisie_CO2!DO11),0)</f>
        <v>547744.45538910606</v>
      </c>
      <c r="CJ11" s="73">
        <f>IF(DP11&gt;0,AB11/((1+Vychodiská!$C$150)^emisie_CO2!DP11),0)</f>
        <v>526491.5841041673</v>
      </c>
      <c r="CK11" s="73">
        <f>IF(DQ11&gt;0,AC11/((1+Vychodiská!$C$150)^emisie_CO2!DQ11),0)</f>
        <v>506020.74487949663</v>
      </c>
      <c r="CL11" s="73">
        <f>IF(DR11&gt;0,AD11/((1+Vychodiská!$C$150)^emisie_CO2!DR11),0)</f>
        <v>486305.6509231528</v>
      </c>
      <c r="CM11" s="73">
        <f>IF(DS11&gt;0,AE11/((1+Vychodiská!$C$150)^emisie_CO2!DS11),0)</f>
        <v>467320.74563185836</v>
      </c>
      <c r="CN11" s="73">
        <f>IF(DT11&gt;0,AF11/((1+Vychodiská!$C$150)^emisie_CO2!DT11),0)</f>
        <v>449041.1926564626</v>
      </c>
      <c r="CO11" s="73">
        <f>IF(DU11&gt;0,AG11/((1+Vychodiská!$C$150)^emisie_CO2!DU11),0)</f>
        <v>431442.86525778956</v>
      </c>
      <c r="CP11" s="73">
        <f>IF(DV11&gt;0,AH11/((1+Vychodiská!$C$150)^emisie_CO2!DV11),0)</f>
        <v>414502.33504298917</v>
      </c>
      <c r="CQ11" s="73">
        <f>IF(DW11&gt;0,AI11/((1+Vychodiská!$C$150)^emisie_CO2!DW11),0)</f>
        <v>398196.86016552162</v>
      </c>
      <c r="CR11" s="74">
        <f>IF(DX11&gt;0,AJ11/((1+Vychodiská!$C$150)^emisie_CO2!DX11),0)</f>
        <v>382504.37306540261</v>
      </c>
      <c r="CS11" s="77">
        <f t="shared" si="2"/>
        <v>21457001.698418889</v>
      </c>
      <c r="CT11" s="73"/>
      <c r="CU11" s="78">
        <f t="shared" si="3"/>
        <v>7</v>
      </c>
      <c r="CV11" s="78">
        <f t="shared" ref="CV11:DX11" si="11">IF(CU11=0,0,IF(CV$2&gt;$D11,0,CU11+1))</f>
        <v>8</v>
      </c>
      <c r="CW11" s="78">
        <f t="shared" si="11"/>
        <v>9</v>
      </c>
      <c r="CX11" s="78">
        <f t="shared" si="11"/>
        <v>10</v>
      </c>
      <c r="CY11" s="78">
        <f t="shared" si="11"/>
        <v>11</v>
      </c>
      <c r="CZ11" s="78">
        <f t="shared" si="11"/>
        <v>12</v>
      </c>
      <c r="DA11" s="78">
        <f t="shared" si="11"/>
        <v>13</v>
      </c>
      <c r="DB11" s="78">
        <f t="shared" si="11"/>
        <v>14</v>
      </c>
      <c r="DC11" s="78">
        <f t="shared" si="11"/>
        <v>15</v>
      </c>
      <c r="DD11" s="78">
        <f t="shared" si="11"/>
        <v>16</v>
      </c>
      <c r="DE11" s="78">
        <f t="shared" si="11"/>
        <v>17</v>
      </c>
      <c r="DF11" s="78">
        <f t="shared" si="11"/>
        <v>18</v>
      </c>
      <c r="DG11" s="78">
        <f t="shared" si="11"/>
        <v>19</v>
      </c>
      <c r="DH11" s="78">
        <f t="shared" si="11"/>
        <v>20</v>
      </c>
      <c r="DI11" s="78">
        <f t="shared" si="11"/>
        <v>21</v>
      </c>
      <c r="DJ11" s="78">
        <f t="shared" si="11"/>
        <v>22</v>
      </c>
      <c r="DK11" s="78">
        <f t="shared" si="11"/>
        <v>23</v>
      </c>
      <c r="DL11" s="78">
        <f t="shared" si="11"/>
        <v>24</v>
      </c>
      <c r="DM11" s="78">
        <f t="shared" si="11"/>
        <v>25</v>
      </c>
      <c r="DN11" s="78">
        <f t="shared" si="11"/>
        <v>26</v>
      </c>
      <c r="DO11" s="78">
        <f t="shared" si="11"/>
        <v>27</v>
      </c>
      <c r="DP11" s="78">
        <f t="shared" si="11"/>
        <v>28</v>
      </c>
      <c r="DQ11" s="78">
        <f t="shared" si="11"/>
        <v>29</v>
      </c>
      <c r="DR11" s="78">
        <f t="shared" si="11"/>
        <v>30</v>
      </c>
      <c r="DS11" s="78">
        <f t="shared" si="11"/>
        <v>31</v>
      </c>
      <c r="DT11" s="78">
        <f t="shared" si="11"/>
        <v>32</v>
      </c>
      <c r="DU11" s="78">
        <f t="shared" si="11"/>
        <v>33</v>
      </c>
      <c r="DV11" s="78">
        <f t="shared" si="11"/>
        <v>34</v>
      </c>
      <c r="DW11" s="78">
        <f t="shared" si="11"/>
        <v>35</v>
      </c>
      <c r="DX11" s="79">
        <f t="shared" si="11"/>
        <v>36</v>
      </c>
    </row>
    <row r="12" spans="1:128" s="80" customFormat="1" ht="31.05" customHeight="1" x14ac:dyDescent="0.3">
      <c r="A12" s="70">
        <v>17</v>
      </c>
      <c r="B12" s="71" t="str">
        <f>INDEX(Data!$B$3:$B$24,MATCH(emisie_CO2!A12,Data!$A$3:$A$24,0))</f>
        <v xml:space="preserve">Tepláreň Košice, a.s. </v>
      </c>
      <c r="C12" s="71" t="str">
        <f>INDEX(Data!$D$3:$D$24,MATCH(emisie_CO2!A12,Data!$A$3:$A$24,0))</f>
        <v>Ekologizácia kotla PK4n</v>
      </c>
      <c r="D12" s="72">
        <f>INDEX(Data!$M$3:$M$24,MATCH(emisie_CO2!A12,Data!$A$3:$A$24,0))</f>
        <v>40</v>
      </c>
      <c r="E12" s="72" t="str">
        <f>INDEX(Data!$J$3:$J$24,MATCH(emisie_CO2!A12,Data!$A$3:$A$24,0))</f>
        <v>2023-2024</v>
      </c>
      <c r="F12" s="74">
        <f>INDEX(Data!$U$3:$U$24,MATCH(emisie_CO2!A12,Data!$A$3:$A$24,0))</f>
        <v>-23400</v>
      </c>
      <c r="G12" s="73">
        <f>$F12*Vychodiská!$D$15*-1*IF(LEN($E12)=4,HLOOKUP($E12+G$2,Vychodiská!$G$24:$BN$25,2,0),HLOOKUP(VALUE(RIGHT($E12,4))+G$2,Vychodiská!$G$24:$BN$25,2,0))</f>
        <v>936000</v>
      </c>
      <c r="H12" s="73">
        <f>$F12*Vychodiská!$D$15*-1*IF(LEN($E12)=4,HLOOKUP($E12+H$2,Vychodiská!$G$24:$BN$25,2,0),HLOOKUP(VALUE(RIGHT($E12,4))+H$2,Vychodiská!$G$24:$BN$25,2,0))</f>
        <v>959400</v>
      </c>
      <c r="I12" s="73">
        <f>$F12*Vychodiská!$D$15*-1*IF(LEN($E12)=4,HLOOKUP($E12+I$2,Vychodiská!$G$24:$BN$25,2,0),HLOOKUP(VALUE(RIGHT($E12,4))+I$2,Vychodiská!$G$24:$BN$25,2,0))</f>
        <v>982800</v>
      </c>
      <c r="J12" s="73">
        <f>$F12*Vychodiská!$D$15*-1*IF(LEN($E12)=4,HLOOKUP($E12+J$2,Vychodiská!$G$24:$BN$25,2,0),HLOOKUP(VALUE(RIGHT($E12,4))+J$2,Vychodiská!$G$24:$BN$25,2,0))</f>
        <v>1006200</v>
      </c>
      <c r="K12" s="73">
        <f>$F12*Vychodiská!$D$15*-1*IF(LEN($E12)=4,HLOOKUP($E12+K$2,Vychodiská!$G$24:$BN$25,2,0),HLOOKUP(VALUE(RIGHT($E12,4))+K$2,Vychodiská!$G$24:$BN$25,2,0))</f>
        <v>1029600</v>
      </c>
      <c r="L12" s="73">
        <f>$F12*Vychodiská!$D$15*-1*IF(LEN($E12)=4,HLOOKUP($E12+L$2,Vychodiská!$G$24:$BN$25,2,0),HLOOKUP(VALUE(RIGHT($E12,4))+L$2,Vychodiská!$G$24:$BN$25,2,0))</f>
        <v>1053000</v>
      </c>
      <c r="M12" s="73">
        <f>$F12*Vychodiská!$D$15*-1*IF(LEN($E12)=4,HLOOKUP($E12+M$2,Vychodiská!$G$24:$BN$25,2,0),HLOOKUP(VALUE(RIGHT($E12,4))+M$2,Vychodiská!$G$24:$BN$25,2,0))</f>
        <v>1064700</v>
      </c>
      <c r="N12" s="73">
        <f>$F12*Vychodiská!$D$15*-1*IF(LEN($E12)=4,HLOOKUP($E12+N$2,Vychodiská!$G$24:$BN$25,2,0),HLOOKUP(VALUE(RIGHT($E12,4))+N$2,Vychodiská!$G$24:$BN$25,2,0))</f>
        <v>1076400</v>
      </c>
      <c r="O12" s="73">
        <f>$F12*Vychodiská!$D$15*-1*IF(LEN($E12)=4,HLOOKUP($E12+O$2,Vychodiská!$G$24:$BN$25,2,0),HLOOKUP(VALUE(RIGHT($E12,4))+O$2,Vychodiská!$G$24:$BN$25,2,0))</f>
        <v>1088100</v>
      </c>
      <c r="P12" s="73">
        <f>$F12*Vychodiská!$D$15*-1*IF(LEN($E12)=4,HLOOKUP($E12+P$2,Vychodiská!$G$24:$BN$25,2,0),HLOOKUP(VALUE(RIGHT($E12,4))+P$2,Vychodiská!$G$24:$BN$25,2,0))</f>
        <v>1099800</v>
      </c>
      <c r="Q12" s="73">
        <f>$F12*Vychodiská!$D$15*-1*IF(LEN($E12)=4,HLOOKUP($E12+Q$2,Vychodiská!$G$24:$BN$25,2,0),HLOOKUP(VALUE(RIGHT($E12,4))+Q$2,Vychodiská!$G$24:$BN$25,2,0))</f>
        <v>1111500</v>
      </c>
      <c r="R12" s="73">
        <f>$F12*Vychodiská!$D$15*-1*IF(LEN($E12)=4,HLOOKUP($E12+R$2,Vychodiská!$G$24:$BN$25,2,0),HLOOKUP(VALUE(RIGHT($E12,4))+R$2,Vychodiská!$G$24:$BN$25,2,0))</f>
        <v>1123200</v>
      </c>
      <c r="S12" s="73">
        <f>$F12*Vychodiská!$D$15*-1*IF(LEN($E12)=4,HLOOKUP($E12+S$2,Vychodiská!$G$24:$BN$25,2,0),HLOOKUP(VALUE(RIGHT($E12,4))+S$2,Vychodiská!$G$24:$BN$25,2,0))</f>
        <v>1134900</v>
      </c>
      <c r="T12" s="73">
        <f>$F12*Vychodiská!$D$15*-1*IF(LEN($E12)=4,HLOOKUP($E12+T$2,Vychodiská!$G$24:$BN$25,2,0),HLOOKUP(VALUE(RIGHT($E12,4))+T$2,Vychodiská!$G$24:$BN$25,2,0))</f>
        <v>1146600</v>
      </c>
      <c r="U12" s="73">
        <f>$F12*Vychodiská!$D$15*-1*IF(LEN($E12)=4,HLOOKUP($E12+U$2,Vychodiská!$G$24:$BN$25,2,0),HLOOKUP(VALUE(RIGHT($E12,4))+U$2,Vychodiská!$G$24:$BN$25,2,0))</f>
        <v>1158300</v>
      </c>
      <c r="V12" s="73">
        <f>$F12*Vychodiská!$D$15*-1*IF(LEN($E12)=4,HLOOKUP($E12+V$2,Vychodiská!$G$24:$BN$25,2,0),HLOOKUP(VALUE(RIGHT($E12,4))+V$2,Vychodiská!$G$24:$BN$25,2,0))</f>
        <v>1170000</v>
      </c>
      <c r="W12" s="73">
        <f>$F12*Vychodiská!$D$15*-1*IF(LEN($E12)=4,HLOOKUP($E12+W$2,Vychodiská!$G$24:$BN$25,2,0),HLOOKUP(VALUE(RIGHT($E12,4))+W$2,Vychodiská!$G$24:$BN$25,2,0))</f>
        <v>1181700</v>
      </c>
      <c r="X12" s="73">
        <f>$F12*Vychodiská!$D$15*-1*IF(LEN($E12)=4,HLOOKUP($E12+X$2,Vychodiská!$G$24:$BN$25,2,0),HLOOKUP(VALUE(RIGHT($E12,4))+X$2,Vychodiská!$G$24:$BN$25,2,0))</f>
        <v>1193400</v>
      </c>
      <c r="Y12" s="73">
        <f>$F12*Vychodiská!$D$15*-1*IF(LEN($E12)=4,HLOOKUP($E12+Y$2,Vychodiská!$G$24:$BN$25,2,0),HLOOKUP(VALUE(RIGHT($E12,4))+Y$2,Vychodiská!$G$24:$BN$25,2,0))</f>
        <v>1205100</v>
      </c>
      <c r="Z12" s="73">
        <f>$F12*Vychodiská!$D$15*-1*IF(LEN($E12)=4,HLOOKUP($E12+Z$2,Vychodiská!$G$24:$BN$25,2,0),HLOOKUP(VALUE(RIGHT($E12,4))+Z$2,Vychodiská!$G$24:$BN$25,2,0))</f>
        <v>1216800</v>
      </c>
      <c r="AA12" s="73">
        <f>$F12*Vychodiská!$D$15*-1*IF(LEN($E12)=4,HLOOKUP($E12+AA$2,Vychodiská!$G$24:$BN$25,2,0),HLOOKUP(VALUE(RIGHT($E12,4))+AA$2,Vychodiská!$G$24:$BN$25,2,0))</f>
        <v>1228500</v>
      </c>
      <c r="AB12" s="73">
        <f>$F12*Vychodiská!$D$15*-1*IF(LEN($E12)=4,HLOOKUP($E12+AB$2,Vychodiská!$G$24:$BN$25,2,0),HLOOKUP(VALUE(RIGHT($E12,4))+AB$2,Vychodiská!$G$24:$BN$25,2,0))</f>
        <v>1240200</v>
      </c>
      <c r="AC12" s="73">
        <f>$F12*Vychodiská!$D$15*-1*IF(LEN($E12)=4,HLOOKUP($E12+AC$2,Vychodiská!$G$24:$BN$25,2,0),HLOOKUP(VALUE(RIGHT($E12,4))+AC$2,Vychodiská!$G$24:$BN$25,2,0))</f>
        <v>1251900</v>
      </c>
      <c r="AD12" s="73">
        <f>$F12*Vychodiská!$D$15*-1*IF(LEN($E12)=4,HLOOKUP($E12+AD$2,Vychodiská!$G$24:$BN$25,2,0),HLOOKUP(VALUE(RIGHT($E12,4))+AD$2,Vychodiská!$G$24:$BN$25,2,0))</f>
        <v>1263600</v>
      </c>
      <c r="AE12" s="73">
        <f>$F12*Vychodiská!$D$15*-1*IF(LEN($E12)=4,HLOOKUP($E12+AE$2,Vychodiská!$G$24:$BN$25,2,0),HLOOKUP(VALUE(RIGHT($E12,4))+AE$2,Vychodiská!$G$24:$BN$25,2,0))</f>
        <v>1275300</v>
      </c>
      <c r="AF12" s="73">
        <f>$F12*Vychodiská!$D$15*-1*IF(LEN($E12)=4,HLOOKUP($E12+AF$2,Vychodiská!$G$24:$BN$25,2,0),HLOOKUP(VALUE(RIGHT($E12,4))+AF$2,Vychodiská!$G$24:$BN$25,2,0))</f>
        <v>1287000</v>
      </c>
      <c r="AG12" s="73">
        <f>$F12*Vychodiská!$D$15*-1*IF(LEN($E12)=4,HLOOKUP($E12+AG$2,Vychodiská!$G$24:$BN$25,2,0),HLOOKUP(VALUE(RIGHT($E12,4))+AG$2,Vychodiská!$G$24:$BN$25,2,0))</f>
        <v>1298700</v>
      </c>
      <c r="AH12" s="73">
        <f>$F12*Vychodiská!$D$15*-1*IF(LEN($E12)=4,HLOOKUP($E12+AH$2,Vychodiská!$G$24:$BN$25,2,0),HLOOKUP(VALUE(RIGHT($E12,4))+AH$2,Vychodiská!$G$24:$BN$25,2,0))</f>
        <v>1310400</v>
      </c>
      <c r="AI12" s="73">
        <f>$F12*Vychodiská!$D$15*-1*IF(LEN($E12)=4,HLOOKUP($E12+AI$2,Vychodiská!$G$24:$BN$25,2,0),HLOOKUP(VALUE(RIGHT($E12,4))+AI$2,Vychodiská!$G$24:$BN$25,2,0))</f>
        <v>1322100</v>
      </c>
      <c r="AJ12" s="74">
        <f>$F12*Vychodiská!$D$15*-1*IF(LEN($E12)=4,HLOOKUP($E12+AJ$2,Vychodiská!$G$24:$BN$25,2,0),HLOOKUP(VALUE(RIGHT($E12,4))+AJ$2,Vychodiská!$G$24:$BN$25,2,0))</f>
        <v>1333800</v>
      </c>
      <c r="AK12" s="73">
        <f t="shared" si="1"/>
        <v>936000</v>
      </c>
      <c r="AL12" s="73">
        <f>SUM($G12:H12)</f>
        <v>1895400</v>
      </c>
      <c r="AM12" s="73">
        <f>SUM($G12:I12)</f>
        <v>2878200</v>
      </c>
      <c r="AN12" s="73">
        <f>SUM($G12:J12)</f>
        <v>3884400</v>
      </c>
      <c r="AO12" s="73">
        <f>SUM($G12:K12)</f>
        <v>4914000</v>
      </c>
      <c r="AP12" s="73">
        <f>SUM($G12:L12)</f>
        <v>5967000</v>
      </c>
      <c r="AQ12" s="73">
        <f>SUM($G12:M12)</f>
        <v>7031700</v>
      </c>
      <c r="AR12" s="73">
        <f>SUM($G12:N12)</f>
        <v>8108100</v>
      </c>
      <c r="AS12" s="73">
        <f>SUM($G12:O12)</f>
        <v>9196200</v>
      </c>
      <c r="AT12" s="73">
        <f>SUM($G12:P12)</f>
        <v>10296000</v>
      </c>
      <c r="AU12" s="73">
        <f>SUM($G12:Q12)</f>
        <v>11407500</v>
      </c>
      <c r="AV12" s="73">
        <f>SUM($G12:R12)</f>
        <v>12530700</v>
      </c>
      <c r="AW12" s="73">
        <f>SUM($G12:S12)</f>
        <v>13665600</v>
      </c>
      <c r="AX12" s="73">
        <f>SUM($G12:T12)</f>
        <v>14812200</v>
      </c>
      <c r="AY12" s="73">
        <f>SUM($G12:U12)</f>
        <v>15970500</v>
      </c>
      <c r="AZ12" s="73">
        <f>SUM($G12:V12)</f>
        <v>17140500</v>
      </c>
      <c r="BA12" s="73">
        <f>SUM($G12:W12)</f>
        <v>18322200</v>
      </c>
      <c r="BB12" s="73">
        <f>SUM($G12:X12)</f>
        <v>19515600</v>
      </c>
      <c r="BC12" s="73">
        <f>SUM($G12:Y12)</f>
        <v>20720700</v>
      </c>
      <c r="BD12" s="73">
        <f>SUM($G12:Z12)</f>
        <v>21937500</v>
      </c>
      <c r="BE12" s="73">
        <f>SUM($G12:AA12)</f>
        <v>23166000</v>
      </c>
      <c r="BF12" s="73">
        <f>SUM($G12:AB12)</f>
        <v>24406200</v>
      </c>
      <c r="BG12" s="73">
        <f>SUM($G12:AC12)</f>
        <v>25658100</v>
      </c>
      <c r="BH12" s="73">
        <f>SUM($G12:AD12)</f>
        <v>26921700</v>
      </c>
      <c r="BI12" s="73">
        <f>SUM($G12:AE12)</f>
        <v>28197000</v>
      </c>
      <c r="BJ12" s="73">
        <f>SUM($G12:AF12)</f>
        <v>29484000</v>
      </c>
      <c r="BK12" s="73">
        <f>SUM($G12:AG12)</f>
        <v>30782700</v>
      </c>
      <c r="BL12" s="73">
        <f>SUM($G12:AH12)</f>
        <v>32093100</v>
      </c>
      <c r="BM12" s="73">
        <f>SUM($G12:AI12)</f>
        <v>33415200</v>
      </c>
      <c r="BN12" s="73">
        <f>SUM($G12:AJ12)</f>
        <v>34749000</v>
      </c>
      <c r="BO12" s="76">
        <f>IF(CU12&gt;0,G12/((1+Vychodiská!$C$150)^emisie_CO2!CU12),0)</f>
        <v>808551.99222546152</v>
      </c>
      <c r="BP12" s="73">
        <f>IF(CV12&gt;0,H12/((1+Vychodiská!$C$150)^emisie_CO2!CV12),0)</f>
        <v>789300.75431533158</v>
      </c>
      <c r="BQ12" s="73">
        <f>IF(CW12&gt;0,I12/((1+Vychodiská!$C$150)^emisie_CO2!CW12),0)</f>
        <v>770049.5164052014</v>
      </c>
      <c r="BR12" s="73">
        <f>IF(CX12&gt;0,J12/((1+Vychodiská!$C$150)^emisie_CO2!CX12),0)</f>
        <v>750841.9320957748</v>
      </c>
      <c r="BS12" s="73">
        <f>IF(CY12&gt;0,K12/((1+Vychodiská!$C$150)^emisie_CO2!CY12),0)</f>
        <v>731717.49750197306</v>
      </c>
      <c r="BT12" s="73">
        <f>IF(CZ12&gt;0,L12/((1+Vychodiská!$C$150)^emisie_CO2!CZ12),0)</f>
        <v>712711.84821620758</v>
      </c>
      <c r="BU12" s="73">
        <f>IF(DA12&gt;0,M12/((1+Vychodiská!$C$150)^emisie_CO2!DA12),0)</f>
        <v>686315.11309708876</v>
      </c>
      <c r="BV12" s="73">
        <f>IF(DB12&gt;0,N12/((1+Vychodiská!$C$150)^emisie_CO2!DB12),0)</f>
        <v>660816.22611127328</v>
      </c>
      <c r="BW12" s="73">
        <f>IF(DC12&gt;0,O12/((1+Vychodiská!$C$150)^emisie_CO2!DC12),0)</f>
        <v>636189.53445495258</v>
      </c>
      <c r="BX12" s="73">
        <f>IF(DD12&gt;0,P12/((1+Vychodiská!$C$150)^emisie_CO2!DD12),0)</f>
        <v>612409.79251167993</v>
      </c>
      <c r="BY12" s="73">
        <f>IF(DE12&gt;0,Q12/((1+Vychodiská!$C$150)^emisie_CO2!DE12),0)</f>
        <v>589452.18124224502</v>
      </c>
      <c r="BZ12" s="73">
        <f>IF(DF12&gt;0,R12/((1+Vychodiská!$C$150)^emisie_CO2!DF12),0)</f>
        <v>567292.3248045668</v>
      </c>
      <c r="CA12" s="73">
        <f>IF(DG12&gt;0,S12/((1+Vychodiská!$C$150)^emisie_CO2!DG12),0)</f>
        <v>545906.304623442</v>
      </c>
      <c r="CB12" s="73">
        <f>IF(DH12&gt;0,T12/((1+Vychodiská!$C$150)^emisie_CO2!DH12),0)</f>
        <v>525270.6711153395</v>
      </c>
      <c r="CC12" s="73">
        <f>IF(DI12&gt;0,U12/((1+Vychodiská!$C$150)^emisie_CO2!DI12),0)</f>
        <v>505362.45325965603</v>
      </c>
      <c r="CD12" s="73">
        <f>IF(DJ12&gt;0,V12/((1+Vychodiská!$C$150)^emisie_CO2!DJ12),0)</f>
        <v>486159.16619495529</v>
      </c>
      <c r="CE12" s="73">
        <f>IF(DK12&gt;0,W12/((1+Vychodiská!$C$150)^emisie_CO2!DK12),0)</f>
        <v>467638.81700657605</v>
      </c>
      <c r="CF12" s="73">
        <f>IF(DL12&gt;0,X12/((1+Vychodiská!$C$150)^emisie_CO2!DL12),0)</f>
        <v>449779.90886063891</v>
      </c>
      <c r="CG12" s="73">
        <f>IF(DM12&gt;0,Y12/((1+Vychodiská!$C$150)^emisie_CO2!DM12),0)</f>
        <v>432561.44362881238</v>
      </c>
      <c r="CH12" s="73">
        <f>IF(DN12&gt;0,Z12/((1+Vychodiská!$C$150)^emisie_CO2!DN12),0)</f>
        <v>415962.92313820153</v>
      </c>
      <c r="CI12" s="73">
        <f>IF(DO12&gt;0,AA12/((1+Vychodiská!$C$150)^emisie_CO2!DO12),0)</f>
        <v>399964.34917134751</v>
      </c>
      <c r="CJ12" s="73">
        <f>IF(DP12&gt;0,AB12/((1+Vychodiská!$C$150)^emisie_CO2!DP12),0)</f>
        <v>384546.22233254282</v>
      </c>
      <c r="CK12" s="73">
        <f>IF(DQ12&gt;0,AC12/((1+Vychodiská!$C$150)^emisie_CO2!DQ12),0)</f>
        <v>369689.53988842835</v>
      </c>
      <c r="CL12" s="73">
        <f>IF(DR12&gt;0,AD12/((1+Vychodiská!$C$150)^emisie_CO2!DR12),0)</f>
        <v>355375.79268313543</v>
      </c>
      <c r="CM12" s="73">
        <f>IF(DS12&gt;0,AE12/((1+Vychodiská!$C$150)^emisie_CO2!DS12),0)</f>
        <v>341586.96122100315</v>
      </c>
      <c r="CN12" s="73">
        <f>IF(DT12&gt;0,AF12/((1+Vychodiská!$C$150)^emisie_CO2!DT12),0)</f>
        <v>328305.51100314857</v>
      </c>
      <c r="CO12" s="73">
        <f>IF(DU12&gt;0,AG12/((1+Vychodiská!$C$150)^emisie_CO2!DU12),0)</f>
        <v>315514.38719783101</v>
      </c>
      <c r="CP12" s="73">
        <f>IF(DV12&gt;0,AH12/((1+Vychodiská!$C$150)^emisie_CO2!DV12),0)</f>
        <v>303197.00871863653</v>
      </c>
      <c r="CQ12" s="73">
        <f>IF(DW12&gt;0,AI12/((1+Vychodiská!$C$150)^emisie_CO2!DW12),0)</f>
        <v>291337.26177896187</v>
      </c>
      <c r="CR12" s="74">
        <f>IF(DX12&gt;0,AJ12/((1+Vychodiská!$C$150)^emisie_CO2!DX12),0)</f>
        <v>279919.49298610748</v>
      </c>
      <c r="CS12" s="77">
        <f t="shared" si="2"/>
        <v>15513726.927790521</v>
      </c>
      <c r="CT12" s="73"/>
      <c r="CU12" s="78">
        <f t="shared" si="3"/>
        <v>3</v>
      </c>
      <c r="CV12" s="78">
        <f t="shared" ref="CV12:DX12" si="12">IF(CU12=0,0,IF(CV$2&gt;$D12,0,CU12+1))</f>
        <v>4</v>
      </c>
      <c r="CW12" s="78">
        <f t="shared" si="12"/>
        <v>5</v>
      </c>
      <c r="CX12" s="78">
        <f t="shared" si="12"/>
        <v>6</v>
      </c>
      <c r="CY12" s="78">
        <f t="shared" si="12"/>
        <v>7</v>
      </c>
      <c r="CZ12" s="78">
        <f t="shared" si="12"/>
        <v>8</v>
      </c>
      <c r="DA12" s="78">
        <f t="shared" si="12"/>
        <v>9</v>
      </c>
      <c r="DB12" s="78">
        <f t="shared" si="12"/>
        <v>10</v>
      </c>
      <c r="DC12" s="78">
        <f t="shared" si="12"/>
        <v>11</v>
      </c>
      <c r="DD12" s="78">
        <f t="shared" si="12"/>
        <v>12</v>
      </c>
      <c r="DE12" s="78">
        <f t="shared" si="12"/>
        <v>13</v>
      </c>
      <c r="DF12" s="78">
        <f t="shared" si="12"/>
        <v>14</v>
      </c>
      <c r="DG12" s="78">
        <f t="shared" si="12"/>
        <v>15</v>
      </c>
      <c r="DH12" s="78">
        <f t="shared" si="12"/>
        <v>16</v>
      </c>
      <c r="DI12" s="78">
        <f t="shared" si="12"/>
        <v>17</v>
      </c>
      <c r="DJ12" s="78">
        <f t="shared" si="12"/>
        <v>18</v>
      </c>
      <c r="DK12" s="78">
        <f t="shared" si="12"/>
        <v>19</v>
      </c>
      <c r="DL12" s="78">
        <f t="shared" si="12"/>
        <v>20</v>
      </c>
      <c r="DM12" s="78">
        <f t="shared" si="12"/>
        <v>21</v>
      </c>
      <c r="DN12" s="78">
        <f t="shared" si="12"/>
        <v>22</v>
      </c>
      <c r="DO12" s="78">
        <f t="shared" si="12"/>
        <v>23</v>
      </c>
      <c r="DP12" s="78">
        <f t="shared" si="12"/>
        <v>24</v>
      </c>
      <c r="DQ12" s="78">
        <f t="shared" si="12"/>
        <v>25</v>
      </c>
      <c r="DR12" s="78">
        <f t="shared" si="12"/>
        <v>26</v>
      </c>
      <c r="DS12" s="78">
        <f t="shared" si="12"/>
        <v>27</v>
      </c>
      <c r="DT12" s="78">
        <f t="shared" si="12"/>
        <v>28</v>
      </c>
      <c r="DU12" s="78">
        <f t="shared" si="12"/>
        <v>29</v>
      </c>
      <c r="DV12" s="78">
        <f t="shared" si="12"/>
        <v>30</v>
      </c>
      <c r="DW12" s="78">
        <f t="shared" si="12"/>
        <v>31</v>
      </c>
      <c r="DX12" s="79">
        <f t="shared" si="12"/>
        <v>32</v>
      </c>
    </row>
    <row r="13" spans="1:128" s="80" customFormat="1" ht="31.05" customHeight="1" x14ac:dyDescent="0.3">
      <c r="A13" s="70">
        <v>18</v>
      </c>
      <c r="B13" s="71" t="str">
        <f>INDEX(Data!$B$3:$B$24,MATCH(emisie_CO2!A13,Data!$A$3:$A$24,0))</f>
        <v xml:space="preserve">Tepláreň Košice, a.s. </v>
      </c>
      <c r="C13" s="71" t="str">
        <f>INDEX(Data!$D$3:$D$24,MATCH(emisie_CO2!A13,Data!$A$3:$A$24,0))</f>
        <v>Rozvoj SCZT - akumulácia el. energie</v>
      </c>
      <c r="D13" s="72">
        <f>INDEX(Data!$M$3:$M$24,MATCH(emisie_CO2!A13,Data!$A$3:$A$24,0))</f>
        <v>15</v>
      </c>
      <c r="E13" s="72" t="str">
        <f>INDEX(Data!$J$3:$J$24,MATCH(emisie_CO2!A13,Data!$A$3:$A$24,0))</f>
        <v>2022-2023</v>
      </c>
      <c r="F13" s="74">
        <f>INDEX(Data!$U$3:$U$24,MATCH(emisie_CO2!A13,Data!$A$3:$A$24,0))</f>
        <v>-201</v>
      </c>
      <c r="G13" s="73">
        <f>$F13*Vychodiská!$D$15*-1*IF(LEN($E13)=4,HLOOKUP($E13+G$2,Vychodiská!$G$24:$BN$25,2,0),HLOOKUP(VALUE(RIGHT($E13,4))+G$2,Vychodiská!$G$24:$BN$25,2,0))</f>
        <v>7839</v>
      </c>
      <c r="H13" s="73">
        <f>$F13*Vychodiská!$D$15*-1*IF(LEN($E13)=4,HLOOKUP($E13+H$2,Vychodiská!$G$24:$BN$25,2,0),HLOOKUP(VALUE(RIGHT($E13,4))+H$2,Vychodiská!$G$24:$BN$25,2,0))</f>
        <v>8040</v>
      </c>
      <c r="I13" s="73">
        <f>$F13*Vychodiská!$D$15*-1*IF(LEN($E13)=4,HLOOKUP($E13+I$2,Vychodiská!$G$24:$BN$25,2,0),HLOOKUP(VALUE(RIGHT($E13,4))+I$2,Vychodiská!$G$24:$BN$25,2,0))</f>
        <v>8241</v>
      </c>
      <c r="J13" s="73">
        <f>$F13*Vychodiská!$D$15*-1*IF(LEN($E13)=4,HLOOKUP($E13+J$2,Vychodiská!$G$24:$BN$25,2,0),HLOOKUP(VALUE(RIGHT($E13,4))+J$2,Vychodiská!$G$24:$BN$25,2,0))</f>
        <v>8442</v>
      </c>
      <c r="K13" s="73">
        <f>$F13*Vychodiská!$D$15*-1*IF(LEN($E13)=4,HLOOKUP($E13+K$2,Vychodiská!$G$24:$BN$25,2,0),HLOOKUP(VALUE(RIGHT($E13,4))+K$2,Vychodiská!$G$24:$BN$25,2,0))</f>
        <v>8643</v>
      </c>
      <c r="L13" s="73">
        <f>$F13*Vychodiská!$D$15*-1*IF(LEN($E13)=4,HLOOKUP($E13+L$2,Vychodiská!$G$24:$BN$25,2,0),HLOOKUP(VALUE(RIGHT($E13,4))+L$2,Vychodiská!$G$24:$BN$25,2,0))</f>
        <v>8844</v>
      </c>
      <c r="M13" s="73">
        <f>$F13*Vychodiská!$D$15*-1*IF(LEN($E13)=4,HLOOKUP($E13+M$2,Vychodiská!$G$24:$BN$25,2,0),HLOOKUP(VALUE(RIGHT($E13,4))+M$2,Vychodiská!$G$24:$BN$25,2,0))</f>
        <v>9045</v>
      </c>
      <c r="N13" s="73">
        <f>$F13*Vychodiská!$D$15*-1*IF(LEN($E13)=4,HLOOKUP($E13+N$2,Vychodiská!$G$24:$BN$25,2,0),HLOOKUP(VALUE(RIGHT($E13,4))+N$2,Vychodiská!$G$24:$BN$25,2,0))</f>
        <v>9145.5</v>
      </c>
      <c r="O13" s="73">
        <f>$F13*Vychodiská!$D$15*-1*IF(LEN($E13)=4,HLOOKUP($E13+O$2,Vychodiská!$G$24:$BN$25,2,0),HLOOKUP(VALUE(RIGHT($E13,4))+O$2,Vychodiská!$G$24:$BN$25,2,0))</f>
        <v>9246</v>
      </c>
      <c r="P13" s="73">
        <f>$F13*Vychodiská!$D$15*-1*IF(LEN($E13)=4,HLOOKUP($E13+P$2,Vychodiská!$G$24:$BN$25,2,0),HLOOKUP(VALUE(RIGHT($E13,4))+P$2,Vychodiská!$G$24:$BN$25,2,0))</f>
        <v>9346.5</v>
      </c>
      <c r="Q13" s="73">
        <f>$F13*Vychodiská!$D$15*-1*IF(LEN($E13)=4,HLOOKUP($E13+Q$2,Vychodiská!$G$24:$BN$25,2,0),HLOOKUP(VALUE(RIGHT($E13,4))+Q$2,Vychodiská!$G$24:$BN$25,2,0))</f>
        <v>9447</v>
      </c>
      <c r="R13" s="73">
        <f>$F13*Vychodiská!$D$15*-1*IF(LEN($E13)=4,HLOOKUP($E13+R$2,Vychodiská!$G$24:$BN$25,2,0),HLOOKUP(VALUE(RIGHT($E13,4))+R$2,Vychodiská!$G$24:$BN$25,2,0))</f>
        <v>9547.5</v>
      </c>
      <c r="S13" s="73">
        <f>$F13*Vychodiská!$D$15*-1*IF(LEN($E13)=4,HLOOKUP($E13+S$2,Vychodiská!$G$24:$BN$25,2,0),HLOOKUP(VALUE(RIGHT($E13,4))+S$2,Vychodiská!$G$24:$BN$25,2,0))</f>
        <v>9648</v>
      </c>
      <c r="T13" s="73">
        <f>$F13*Vychodiská!$D$15*-1*IF(LEN($E13)=4,HLOOKUP($E13+T$2,Vychodiská!$G$24:$BN$25,2,0),HLOOKUP(VALUE(RIGHT($E13,4))+T$2,Vychodiská!$G$24:$BN$25,2,0))</f>
        <v>9748.5</v>
      </c>
      <c r="U13" s="73">
        <f>$F13*Vychodiská!$D$15*-1*IF(LEN($E13)=4,HLOOKUP($E13+U$2,Vychodiská!$G$24:$BN$25,2,0),HLOOKUP(VALUE(RIGHT($E13,4))+U$2,Vychodiská!$G$24:$BN$25,2,0))</f>
        <v>9849</v>
      </c>
      <c r="V13" s="73">
        <f>$F13*Vychodiská!$D$15*-1*IF(LEN($E13)=4,HLOOKUP($E13+V$2,Vychodiská!$G$24:$BN$25,2,0),HLOOKUP(VALUE(RIGHT($E13,4))+V$2,Vychodiská!$G$24:$BN$25,2,0))</f>
        <v>9949.5</v>
      </c>
      <c r="W13" s="73">
        <f>$F13*Vychodiská!$D$15*-1*IF(LEN($E13)=4,HLOOKUP($E13+W$2,Vychodiská!$G$24:$BN$25,2,0),HLOOKUP(VALUE(RIGHT($E13,4))+W$2,Vychodiská!$G$24:$BN$25,2,0))</f>
        <v>10050</v>
      </c>
      <c r="X13" s="73">
        <f>$F13*Vychodiská!$D$15*-1*IF(LEN($E13)=4,HLOOKUP($E13+X$2,Vychodiská!$G$24:$BN$25,2,0),HLOOKUP(VALUE(RIGHT($E13,4))+X$2,Vychodiská!$G$24:$BN$25,2,0))</f>
        <v>10150.5</v>
      </c>
      <c r="Y13" s="73">
        <f>$F13*Vychodiská!$D$15*-1*IF(LEN($E13)=4,HLOOKUP($E13+Y$2,Vychodiská!$G$24:$BN$25,2,0),HLOOKUP(VALUE(RIGHT($E13,4))+Y$2,Vychodiská!$G$24:$BN$25,2,0))</f>
        <v>10251</v>
      </c>
      <c r="Z13" s="73">
        <f>$F13*Vychodiská!$D$15*-1*IF(LEN($E13)=4,HLOOKUP($E13+Z$2,Vychodiská!$G$24:$BN$25,2,0),HLOOKUP(VALUE(RIGHT($E13,4))+Z$2,Vychodiská!$G$24:$BN$25,2,0))</f>
        <v>10351.5</v>
      </c>
      <c r="AA13" s="73">
        <f>$F13*Vychodiská!$D$15*-1*IF(LEN($E13)=4,HLOOKUP($E13+AA$2,Vychodiská!$G$24:$BN$25,2,0),HLOOKUP(VALUE(RIGHT($E13,4))+AA$2,Vychodiská!$G$24:$BN$25,2,0))</f>
        <v>10452</v>
      </c>
      <c r="AB13" s="73">
        <f>$F13*Vychodiská!$D$15*-1*IF(LEN($E13)=4,HLOOKUP($E13+AB$2,Vychodiská!$G$24:$BN$25,2,0),HLOOKUP(VALUE(RIGHT($E13,4))+AB$2,Vychodiská!$G$24:$BN$25,2,0))</f>
        <v>10552.5</v>
      </c>
      <c r="AC13" s="73">
        <f>$F13*Vychodiská!$D$15*-1*IF(LEN($E13)=4,HLOOKUP($E13+AC$2,Vychodiská!$G$24:$BN$25,2,0),HLOOKUP(VALUE(RIGHT($E13,4))+AC$2,Vychodiská!$G$24:$BN$25,2,0))</f>
        <v>10653</v>
      </c>
      <c r="AD13" s="73">
        <f>$F13*Vychodiská!$D$15*-1*IF(LEN($E13)=4,HLOOKUP($E13+AD$2,Vychodiská!$G$24:$BN$25,2,0),HLOOKUP(VALUE(RIGHT($E13,4))+AD$2,Vychodiská!$G$24:$BN$25,2,0))</f>
        <v>10753.5</v>
      </c>
      <c r="AE13" s="73">
        <f>$F13*Vychodiská!$D$15*-1*IF(LEN($E13)=4,HLOOKUP($E13+AE$2,Vychodiská!$G$24:$BN$25,2,0),HLOOKUP(VALUE(RIGHT($E13,4))+AE$2,Vychodiská!$G$24:$BN$25,2,0))</f>
        <v>10854</v>
      </c>
      <c r="AF13" s="73">
        <f>$F13*Vychodiská!$D$15*-1*IF(LEN($E13)=4,HLOOKUP($E13+AF$2,Vychodiská!$G$24:$BN$25,2,0),HLOOKUP(VALUE(RIGHT($E13,4))+AF$2,Vychodiská!$G$24:$BN$25,2,0))</f>
        <v>10954.5</v>
      </c>
      <c r="AG13" s="73">
        <f>$F13*Vychodiská!$D$15*-1*IF(LEN($E13)=4,HLOOKUP($E13+AG$2,Vychodiská!$G$24:$BN$25,2,0),HLOOKUP(VALUE(RIGHT($E13,4))+AG$2,Vychodiská!$G$24:$BN$25,2,0))</f>
        <v>11055</v>
      </c>
      <c r="AH13" s="73">
        <f>$F13*Vychodiská!$D$15*-1*IF(LEN($E13)=4,HLOOKUP($E13+AH$2,Vychodiská!$G$24:$BN$25,2,0),HLOOKUP(VALUE(RIGHT($E13,4))+AH$2,Vychodiská!$G$24:$BN$25,2,0))</f>
        <v>11155.5</v>
      </c>
      <c r="AI13" s="73">
        <f>$F13*Vychodiská!$D$15*-1*IF(LEN($E13)=4,HLOOKUP($E13+AI$2,Vychodiská!$G$24:$BN$25,2,0),HLOOKUP(VALUE(RIGHT($E13,4))+AI$2,Vychodiská!$G$24:$BN$25,2,0))</f>
        <v>11256</v>
      </c>
      <c r="AJ13" s="74">
        <f>$F13*Vychodiská!$D$15*-1*IF(LEN($E13)=4,HLOOKUP($E13+AJ$2,Vychodiská!$G$24:$BN$25,2,0),HLOOKUP(VALUE(RIGHT($E13,4))+AJ$2,Vychodiská!$G$24:$BN$25,2,0))</f>
        <v>11356.5</v>
      </c>
      <c r="AK13" s="73">
        <f t="shared" si="1"/>
        <v>7839</v>
      </c>
      <c r="AL13" s="73">
        <f>SUM($G13:H13)</f>
        <v>15879</v>
      </c>
      <c r="AM13" s="73">
        <f>SUM($G13:I13)</f>
        <v>24120</v>
      </c>
      <c r="AN13" s="73">
        <f>SUM($G13:J13)</f>
        <v>32562</v>
      </c>
      <c r="AO13" s="73">
        <f>SUM($G13:K13)</f>
        <v>41205</v>
      </c>
      <c r="AP13" s="73">
        <f>SUM($G13:L13)</f>
        <v>50049</v>
      </c>
      <c r="AQ13" s="73">
        <f>SUM($G13:M13)</f>
        <v>59094</v>
      </c>
      <c r="AR13" s="73">
        <f>SUM($G13:N13)</f>
        <v>68239.5</v>
      </c>
      <c r="AS13" s="73">
        <f>SUM($G13:O13)</f>
        <v>77485.5</v>
      </c>
      <c r="AT13" s="73">
        <f>SUM($G13:P13)</f>
        <v>86832</v>
      </c>
      <c r="AU13" s="73">
        <f>SUM($G13:Q13)</f>
        <v>96279</v>
      </c>
      <c r="AV13" s="73">
        <f>SUM($G13:R13)</f>
        <v>105826.5</v>
      </c>
      <c r="AW13" s="73">
        <f>SUM($G13:S13)</f>
        <v>115474.5</v>
      </c>
      <c r="AX13" s="73">
        <f>SUM($G13:T13)</f>
        <v>125223</v>
      </c>
      <c r="AY13" s="73">
        <f>SUM($G13:U13)</f>
        <v>135072</v>
      </c>
      <c r="AZ13" s="73">
        <f>SUM($G13:V13)</f>
        <v>145021.5</v>
      </c>
      <c r="BA13" s="73">
        <f>SUM($G13:W13)</f>
        <v>155071.5</v>
      </c>
      <c r="BB13" s="73">
        <f>SUM($G13:X13)</f>
        <v>165222</v>
      </c>
      <c r="BC13" s="73">
        <f>SUM($G13:Y13)</f>
        <v>175473</v>
      </c>
      <c r="BD13" s="73">
        <f>SUM($G13:Z13)</f>
        <v>185824.5</v>
      </c>
      <c r="BE13" s="73">
        <f>SUM($G13:AA13)</f>
        <v>196276.5</v>
      </c>
      <c r="BF13" s="73">
        <f>SUM($G13:AB13)</f>
        <v>206829</v>
      </c>
      <c r="BG13" s="73">
        <f>SUM($G13:AC13)</f>
        <v>217482</v>
      </c>
      <c r="BH13" s="73">
        <f>SUM($G13:AD13)</f>
        <v>228235.5</v>
      </c>
      <c r="BI13" s="73">
        <f>SUM($G13:AE13)</f>
        <v>239089.5</v>
      </c>
      <c r="BJ13" s="73">
        <f>SUM($G13:AF13)</f>
        <v>250044</v>
      </c>
      <c r="BK13" s="73">
        <f>SUM($G13:AG13)</f>
        <v>261099</v>
      </c>
      <c r="BL13" s="73">
        <f>SUM($G13:AH13)</f>
        <v>272254.5</v>
      </c>
      <c r="BM13" s="73">
        <f>SUM($G13:AI13)</f>
        <v>283510.5</v>
      </c>
      <c r="BN13" s="73">
        <f>SUM($G13:AJ13)</f>
        <v>294867</v>
      </c>
      <c r="BO13" s="76">
        <f>IF(CU13&gt;0,G13/((1+Vychodiská!$C$150)^emisie_CO2!CU13),0)</f>
        <v>6771.6229348882407</v>
      </c>
      <c r="BP13" s="73">
        <f>IF(CV13&gt;0,H13/((1+Vychodiská!$C$150)^emisie_CO2!CV13),0)</f>
        <v>6614.5278973267314</v>
      </c>
      <c r="BQ13" s="73">
        <f>IF(CW13&gt;0,I13/((1+Vychodiská!$C$150)^emisie_CO2!CW13),0)</f>
        <v>6457.0391378665699</v>
      </c>
      <c r="BR13" s="73">
        <f>IF(CX13&gt;0,J13/((1+Vychodiská!$C$150)^emisie_CO2!CX13),0)</f>
        <v>6299.5503784064103</v>
      </c>
      <c r="BS13" s="73">
        <f>IF(CY13&gt;0,K13/((1+Vychodiská!$C$150)^emisie_CO2!CY13),0)</f>
        <v>6142.4187363146393</v>
      </c>
      <c r="BT13" s="73">
        <f>IF(CZ13&gt;0,L13/((1+Vychodiská!$C$150)^emisie_CO2!CZ13),0)</f>
        <v>5985.9673177817094</v>
      </c>
      <c r="BU13" s="73">
        <f>IF(DA13&gt;0,M13/((1+Vychodiská!$C$150)^emisie_CO2!DA13),0)</f>
        <v>5830.4876471899761</v>
      </c>
      <c r="BV13" s="73">
        <f>IF(DB13&gt;0,N13/((1+Vychodiská!$C$150)^emisie_CO2!DB13),0)</f>
        <v>5614.5436602570144</v>
      </c>
      <c r="BW13" s="73">
        <f>IF(DC13&gt;0,O13/((1+Vychodiská!$C$150)^emisie_CO2!DC13),0)</f>
        <v>5405.9447068932004</v>
      </c>
      <c r="BX13" s="73">
        <f>IF(DD13&gt;0,P13/((1+Vychodiská!$C$150)^emisie_CO2!DD13),0)</f>
        <v>5204.4809289965597</v>
      </c>
      <c r="BY13" s="73">
        <f>IF(DE13&gt;0,Q13/((1+Vychodiská!$C$150)^emisie_CO2!DE13),0)</f>
        <v>5009.9457995460989</v>
      </c>
      <c r="BZ13" s="73">
        <f>IF(DF13&gt;0,R13/((1+Vychodiská!$C$150)^emisie_CO2!DF13),0)</f>
        <v>4822.1362812247162</v>
      </c>
      <c r="CA13" s="73">
        <f>IF(DG13&gt;0,S13/((1+Vychodiská!$C$150)^emisie_CO2!DG13),0)</f>
        <v>4640.8529623816803</v>
      </c>
      <c r="CB13" s="73">
        <f>IF(DH13&gt;0,T13/((1+Vychodiská!$C$150)^emisie_CO2!DH13),0)</f>
        <v>4465.9001721331651</v>
      </c>
      <c r="CC13" s="73">
        <f>IF(DI13&gt;0,U13/((1+Vychodiská!$C$150)^emisie_CO2!DI13),0)</f>
        <v>4297.0860762793336</v>
      </c>
      <c r="CD13" s="73">
        <f>IF(DJ13&gt;0,V13/((1+Vychodiská!$C$150)^emisie_CO2!DJ13),0)</f>
        <v>0</v>
      </c>
      <c r="CE13" s="73">
        <f>IF(DK13&gt;0,W13/((1+Vychodiská!$C$150)^emisie_CO2!DK13),0)</f>
        <v>0</v>
      </c>
      <c r="CF13" s="73">
        <f>IF(DL13&gt;0,X13/((1+Vychodiská!$C$150)^emisie_CO2!DL13),0)</f>
        <v>0</v>
      </c>
      <c r="CG13" s="73">
        <f>IF(DM13&gt;0,Y13/((1+Vychodiská!$C$150)^emisie_CO2!DM13),0)</f>
        <v>0</v>
      </c>
      <c r="CH13" s="73">
        <f>IF(DN13&gt;0,Z13/((1+Vychodiská!$C$150)^emisie_CO2!DN13),0)</f>
        <v>0</v>
      </c>
      <c r="CI13" s="73">
        <f>IF(DO13&gt;0,AA13/((1+Vychodiská!$C$150)^emisie_CO2!DO13),0)</f>
        <v>0</v>
      </c>
      <c r="CJ13" s="73">
        <f>IF(DP13&gt;0,AB13/((1+Vychodiská!$C$150)^emisie_CO2!DP13),0)</f>
        <v>0</v>
      </c>
      <c r="CK13" s="73">
        <f>IF(DQ13&gt;0,AC13/((1+Vychodiská!$C$150)^emisie_CO2!DQ13),0)</f>
        <v>0</v>
      </c>
      <c r="CL13" s="73">
        <f>IF(DR13&gt;0,AD13/((1+Vychodiská!$C$150)^emisie_CO2!DR13),0)</f>
        <v>0</v>
      </c>
      <c r="CM13" s="73">
        <f>IF(DS13&gt;0,AE13/((1+Vychodiská!$C$150)^emisie_CO2!DS13),0)</f>
        <v>0</v>
      </c>
      <c r="CN13" s="73">
        <f>IF(DT13&gt;0,AF13/((1+Vychodiská!$C$150)^emisie_CO2!DT13),0)</f>
        <v>0</v>
      </c>
      <c r="CO13" s="73">
        <f>IF(DU13&gt;0,AG13/((1+Vychodiská!$C$150)^emisie_CO2!DU13),0)</f>
        <v>0</v>
      </c>
      <c r="CP13" s="73">
        <f>IF(DV13&gt;0,AH13/((1+Vychodiská!$C$150)^emisie_CO2!DV13),0)</f>
        <v>0</v>
      </c>
      <c r="CQ13" s="73">
        <f>IF(DW13&gt;0,AI13/((1+Vychodiská!$C$150)^emisie_CO2!DW13),0)</f>
        <v>0</v>
      </c>
      <c r="CR13" s="74">
        <f>IF(DX13&gt;0,AJ13/((1+Vychodiská!$C$150)^emisie_CO2!DX13),0)</f>
        <v>0</v>
      </c>
      <c r="CS13" s="77">
        <f t="shared" si="2"/>
        <v>83562.504637486025</v>
      </c>
      <c r="CT13" s="73"/>
      <c r="CU13" s="78">
        <f t="shared" si="3"/>
        <v>3</v>
      </c>
      <c r="CV13" s="78">
        <f t="shared" ref="CV13:DX13" si="13">IF(CU13=0,0,IF(CV$2&gt;$D13,0,CU13+1))</f>
        <v>4</v>
      </c>
      <c r="CW13" s="78">
        <f t="shared" si="13"/>
        <v>5</v>
      </c>
      <c r="CX13" s="78">
        <f t="shared" si="13"/>
        <v>6</v>
      </c>
      <c r="CY13" s="78">
        <f t="shared" si="13"/>
        <v>7</v>
      </c>
      <c r="CZ13" s="78">
        <f t="shared" si="13"/>
        <v>8</v>
      </c>
      <c r="DA13" s="78">
        <f t="shared" si="13"/>
        <v>9</v>
      </c>
      <c r="DB13" s="78">
        <f t="shared" si="13"/>
        <v>10</v>
      </c>
      <c r="DC13" s="78">
        <f t="shared" si="13"/>
        <v>11</v>
      </c>
      <c r="DD13" s="78">
        <f t="shared" si="13"/>
        <v>12</v>
      </c>
      <c r="DE13" s="78">
        <f t="shared" si="13"/>
        <v>13</v>
      </c>
      <c r="DF13" s="78">
        <f t="shared" si="13"/>
        <v>14</v>
      </c>
      <c r="DG13" s="78">
        <f t="shared" si="13"/>
        <v>15</v>
      </c>
      <c r="DH13" s="78">
        <f t="shared" si="13"/>
        <v>16</v>
      </c>
      <c r="DI13" s="78">
        <f t="shared" si="13"/>
        <v>17</v>
      </c>
      <c r="DJ13" s="78">
        <f t="shared" si="13"/>
        <v>0</v>
      </c>
      <c r="DK13" s="78">
        <f t="shared" si="13"/>
        <v>0</v>
      </c>
      <c r="DL13" s="78">
        <f t="shared" si="13"/>
        <v>0</v>
      </c>
      <c r="DM13" s="78">
        <f t="shared" si="13"/>
        <v>0</v>
      </c>
      <c r="DN13" s="78">
        <f t="shared" si="13"/>
        <v>0</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9">
        <f t="shared" si="13"/>
        <v>0</v>
      </c>
    </row>
    <row r="14" spans="1:128" s="80" customFormat="1" ht="31.05" customHeight="1" x14ac:dyDescent="0.3">
      <c r="A14" s="70">
        <v>19</v>
      </c>
      <c r="B14" s="71" t="str">
        <f>INDEX(Data!$B$3:$B$24,MATCH(emisie_CO2!A14,Data!$A$3:$A$24,0))</f>
        <v>Tepláreň Košice, a.s. .</v>
      </c>
      <c r="C14" s="71" t="str">
        <f>INDEX(Data!$D$3:$D$24,MATCH(emisie_CO2!A14,Data!$A$3:$A$24,0))</f>
        <v>Rozvoj SCZT - akumulácia tepla</v>
      </c>
      <c r="D14" s="72">
        <f>INDEX(Data!$M$3:$M$24,MATCH(emisie_CO2!A14,Data!$A$3:$A$24,0))</f>
        <v>30</v>
      </c>
      <c r="E14" s="72" t="str">
        <f>INDEX(Data!$J$3:$J$24,MATCH(emisie_CO2!A14,Data!$A$3:$A$24,0))</f>
        <v>2022-2023</v>
      </c>
      <c r="F14" s="74">
        <f>INDEX(Data!$U$3:$U$24,MATCH(emisie_CO2!A14,Data!$A$3:$A$24,0))</f>
        <v>-3008</v>
      </c>
      <c r="G14" s="73">
        <f>$F14*Vychodiská!$D$15*-1*IF(LEN($E14)=4,HLOOKUP($E14+G$2,Vychodiská!$G$24:$BN$25,2,0),HLOOKUP(VALUE(RIGHT($E14,4))+G$2,Vychodiská!$G$24:$BN$25,2,0))</f>
        <v>117312</v>
      </c>
      <c r="H14" s="73">
        <f>$F14*Vychodiská!$D$15*-1*IF(LEN($E14)=4,HLOOKUP($E14+H$2,Vychodiská!$G$24:$BN$25,2,0),HLOOKUP(VALUE(RIGHT($E14,4))+H$2,Vychodiská!$G$24:$BN$25,2,0))</f>
        <v>120320</v>
      </c>
      <c r="I14" s="73">
        <f>$F14*Vychodiská!$D$15*-1*IF(LEN($E14)=4,HLOOKUP($E14+I$2,Vychodiská!$G$24:$BN$25,2,0),HLOOKUP(VALUE(RIGHT($E14,4))+I$2,Vychodiská!$G$24:$BN$25,2,0))</f>
        <v>123328</v>
      </c>
      <c r="J14" s="73">
        <f>$F14*Vychodiská!$D$15*-1*IF(LEN($E14)=4,HLOOKUP($E14+J$2,Vychodiská!$G$24:$BN$25,2,0),HLOOKUP(VALUE(RIGHT($E14,4))+J$2,Vychodiská!$G$24:$BN$25,2,0))</f>
        <v>126336</v>
      </c>
      <c r="K14" s="73">
        <f>$F14*Vychodiská!$D$15*-1*IF(LEN($E14)=4,HLOOKUP($E14+K$2,Vychodiská!$G$24:$BN$25,2,0),HLOOKUP(VALUE(RIGHT($E14,4))+K$2,Vychodiská!$G$24:$BN$25,2,0))</f>
        <v>129344</v>
      </c>
      <c r="L14" s="73">
        <f>$F14*Vychodiská!$D$15*-1*IF(LEN($E14)=4,HLOOKUP($E14+L$2,Vychodiská!$G$24:$BN$25,2,0),HLOOKUP(VALUE(RIGHT($E14,4))+L$2,Vychodiská!$G$24:$BN$25,2,0))</f>
        <v>132352</v>
      </c>
      <c r="M14" s="73">
        <f>$F14*Vychodiská!$D$15*-1*IF(LEN($E14)=4,HLOOKUP($E14+M$2,Vychodiská!$G$24:$BN$25,2,0),HLOOKUP(VALUE(RIGHT($E14,4))+M$2,Vychodiská!$G$24:$BN$25,2,0))</f>
        <v>135360</v>
      </c>
      <c r="N14" s="73">
        <f>$F14*Vychodiská!$D$15*-1*IF(LEN($E14)=4,HLOOKUP($E14+N$2,Vychodiská!$G$24:$BN$25,2,0),HLOOKUP(VALUE(RIGHT($E14,4))+N$2,Vychodiská!$G$24:$BN$25,2,0))</f>
        <v>136864</v>
      </c>
      <c r="O14" s="73">
        <f>$F14*Vychodiská!$D$15*-1*IF(LEN($E14)=4,HLOOKUP($E14+O$2,Vychodiská!$G$24:$BN$25,2,0),HLOOKUP(VALUE(RIGHT($E14,4))+O$2,Vychodiská!$G$24:$BN$25,2,0))</f>
        <v>138368</v>
      </c>
      <c r="P14" s="73">
        <f>$F14*Vychodiská!$D$15*-1*IF(LEN($E14)=4,HLOOKUP($E14+P$2,Vychodiská!$G$24:$BN$25,2,0),HLOOKUP(VALUE(RIGHT($E14,4))+P$2,Vychodiská!$G$24:$BN$25,2,0))</f>
        <v>139872</v>
      </c>
      <c r="Q14" s="73">
        <f>$F14*Vychodiská!$D$15*-1*IF(LEN($E14)=4,HLOOKUP($E14+Q$2,Vychodiská!$G$24:$BN$25,2,0),HLOOKUP(VALUE(RIGHT($E14,4))+Q$2,Vychodiská!$G$24:$BN$25,2,0))</f>
        <v>141376</v>
      </c>
      <c r="R14" s="73">
        <f>$F14*Vychodiská!$D$15*-1*IF(LEN($E14)=4,HLOOKUP($E14+R$2,Vychodiská!$G$24:$BN$25,2,0),HLOOKUP(VALUE(RIGHT($E14,4))+R$2,Vychodiská!$G$24:$BN$25,2,0))</f>
        <v>142880</v>
      </c>
      <c r="S14" s="73">
        <f>$F14*Vychodiská!$D$15*-1*IF(LEN($E14)=4,HLOOKUP($E14+S$2,Vychodiská!$G$24:$BN$25,2,0),HLOOKUP(VALUE(RIGHT($E14,4))+S$2,Vychodiská!$G$24:$BN$25,2,0))</f>
        <v>144384</v>
      </c>
      <c r="T14" s="73">
        <f>$F14*Vychodiská!$D$15*-1*IF(LEN($E14)=4,HLOOKUP($E14+T$2,Vychodiská!$G$24:$BN$25,2,0),HLOOKUP(VALUE(RIGHT($E14,4))+T$2,Vychodiská!$G$24:$BN$25,2,0))</f>
        <v>145888</v>
      </c>
      <c r="U14" s="73">
        <f>$F14*Vychodiská!$D$15*-1*IF(LEN($E14)=4,HLOOKUP($E14+U$2,Vychodiská!$G$24:$BN$25,2,0),HLOOKUP(VALUE(RIGHT($E14,4))+U$2,Vychodiská!$G$24:$BN$25,2,0))</f>
        <v>147392</v>
      </c>
      <c r="V14" s="73">
        <f>$F14*Vychodiská!$D$15*-1*IF(LEN($E14)=4,HLOOKUP($E14+V$2,Vychodiská!$G$24:$BN$25,2,0),HLOOKUP(VALUE(RIGHT($E14,4))+V$2,Vychodiská!$G$24:$BN$25,2,0))</f>
        <v>148896</v>
      </c>
      <c r="W14" s="73">
        <f>$F14*Vychodiská!$D$15*-1*IF(LEN($E14)=4,HLOOKUP($E14+W$2,Vychodiská!$G$24:$BN$25,2,0),HLOOKUP(VALUE(RIGHT($E14,4))+W$2,Vychodiská!$G$24:$BN$25,2,0))</f>
        <v>150400</v>
      </c>
      <c r="X14" s="73">
        <f>$F14*Vychodiská!$D$15*-1*IF(LEN($E14)=4,HLOOKUP($E14+X$2,Vychodiská!$G$24:$BN$25,2,0),HLOOKUP(VALUE(RIGHT($E14,4))+X$2,Vychodiská!$G$24:$BN$25,2,0))</f>
        <v>151904</v>
      </c>
      <c r="Y14" s="73">
        <f>$F14*Vychodiská!$D$15*-1*IF(LEN($E14)=4,HLOOKUP($E14+Y$2,Vychodiská!$G$24:$BN$25,2,0),HLOOKUP(VALUE(RIGHT($E14,4))+Y$2,Vychodiská!$G$24:$BN$25,2,0))</f>
        <v>153408</v>
      </c>
      <c r="Z14" s="73">
        <f>$F14*Vychodiská!$D$15*-1*IF(LEN($E14)=4,HLOOKUP($E14+Z$2,Vychodiská!$G$24:$BN$25,2,0),HLOOKUP(VALUE(RIGHT($E14,4))+Z$2,Vychodiská!$G$24:$BN$25,2,0))</f>
        <v>154912</v>
      </c>
      <c r="AA14" s="73">
        <f>$F14*Vychodiská!$D$15*-1*IF(LEN($E14)=4,HLOOKUP($E14+AA$2,Vychodiská!$G$24:$BN$25,2,0),HLOOKUP(VALUE(RIGHT($E14,4))+AA$2,Vychodiská!$G$24:$BN$25,2,0))</f>
        <v>156416</v>
      </c>
      <c r="AB14" s="73">
        <f>$F14*Vychodiská!$D$15*-1*IF(LEN($E14)=4,HLOOKUP($E14+AB$2,Vychodiská!$G$24:$BN$25,2,0),HLOOKUP(VALUE(RIGHT($E14,4))+AB$2,Vychodiská!$G$24:$BN$25,2,0))</f>
        <v>157920</v>
      </c>
      <c r="AC14" s="73">
        <f>$F14*Vychodiská!$D$15*-1*IF(LEN($E14)=4,HLOOKUP($E14+AC$2,Vychodiská!$G$24:$BN$25,2,0),HLOOKUP(VALUE(RIGHT($E14,4))+AC$2,Vychodiská!$G$24:$BN$25,2,0))</f>
        <v>159424</v>
      </c>
      <c r="AD14" s="73">
        <f>$F14*Vychodiská!$D$15*-1*IF(LEN($E14)=4,HLOOKUP($E14+AD$2,Vychodiská!$G$24:$BN$25,2,0),HLOOKUP(VALUE(RIGHT($E14,4))+AD$2,Vychodiská!$G$24:$BN$25,2,0))</f>
        <v>160928</v>
      </c>
      <c r="AE14" s="73">
        <f>$F14*Vychodiská!$D$15*-1*IF(LEN($E14)=4,HLOOKUP($E14+AE$2,Vychodiská!$G$24:$BN$25,2,0),HLOOKUP(VALUE(RIGHT($E14,4))+AE$2,Vychodiská!$G$24:$BN$25,2,0))</f>
        <v>162432</v>
      </c>
      <c r="AF14" s="73">
        <f>$F14*Vychodiská!$D$15*-1*IF(LEN($E14)=4,HLOOKUP($E14+AF$2,Vychodiská!$G$24:$BN$25,2,0),HLOOKUP(VALUE(RIGHT($E14,4))+AF$2,Vychodiská!$G$24:$BN$25,2,0))</f>
        <v>163936</v>
      </c>
      <c r="AG14" s="73">
        <f>$F14*Vychodiská!$D$15*-1*IF(LEN($E14)=4,HLOOKUP($E14+AG$2,Vychodiská!$G$24:$BN$25,2,0),HLOOKUP(VALUE(RIGHT($E14,4))+AG$2,Vychodiská!$G$24:$BN$25,2,0))</f>
        <v>165440</v>
      </c>
      <c r="AH14" s="73">
        <f>$F14*Vychodiská!$D$15*-1*IF(LEN($E14)=4,HLOOKUP($E14+AH$2,Vychodiská!$G$24:$BN$25,2,0),HLOOKUP(VALUE(RIGHT($E14,4))+AH$2,Vychodiská!$G$24:$BN$25,2,0))</f>
        <v>166944</v>
      </c>
      <c r="AI14" s="73">
        <f>$F14*Vychodiská!$D$15*-1*IF(LEN($E14)=4,HLOOKUP($E14+AI$2,Vychodiská!$G$24:$BN$25,2,0),HLOOKUP(VALUE(RIGHT($E14,4))+AI$2,Vychodiská!$G$24:$BN$25,2,0))</f>
        <v>168448</v>
      </c>
      <c r="AJ14" s="74">
        <f>$F14*Vychodiská!$D$15*-1*IF(LEN($E14)=4,HLOOKUP($E14+AJ$2,Vychodiská!$G$24:$BN$25,2,0),HLOOKUP(VALUE(RIGHT($E14,4))+AJ$2,Vychodiská!$G$24:$BN$25,2,0))</f>
        <v>169952</v>
      </c>
      <c r="AK14" s="73">
        <f t="shared" si="1"/>
        <v>117312</v>
      </c>
      <c r="AL14" s="73">
        <f>SUM($G14:H14)</f>
        <v>237632</v>
      </c>
      <c r="AM14" s="73">
        <f>SUM($G14:I14)</f>
        <v>360960</v>
      </c>
      <c r="AN14" s="73">
        <f>SUM($G14:J14)</f>
        <v>487296</v>
      </c>
      <c r="AO14" s="73">
        <f>SUM($G14:K14)</f>
        <v>616640</v>
      </c>
      <c r="AP14" s="73">
        <f>SUM($G14:L14)</f>
        <v>748992</v>
      </c>
      <c r="AQ14" s="73">
        <f>SUM($G14:M14)</f>
        <v>884352</v>
      </c>
      <c r="AR14" s="73">
        <f>SUM($G14:N14)</f>
        <v>1021216</v>
      </c>
      <c r="AS14" s="73">
        <f>SUM($G14:O14)</f>
        <v>1159584</v>
      </c>
      <c r="AT14" s="73">
        <f>SUM($G14:P14)</f>
        <v>1299456</v>
      </c>
      <c r="AU14" s="73">
        <f>SUM($G14:Q14)</f>
        <v>1440832</v>
      </c>
      <c r="AV14" s="73">
        <f>SUM($G14:R14)</f>
        <v>1583712</v>
      </c>
      <c r="AW14" s="73">
        <f>SUM($G14:S14)</f>
        <v>1728096</v>
      </c>
      <c r="AX14" s="73">
        <f>SUM($G14:T14)</f>
        <v>1873984</v>
      </c>
      <c r="AY14" s="73">
        <f>SUM($G14:U14)</f>
        <v>2021376</v>
      </c>
      <c r="AZ14" s="73">
        <f>SUM($G14:V14)</f>
        <v>2170272</v>
      </c>
      <c r="BA14" s="73">
        <f>SUM($G14:W14)</f>
        <v>2320672</v>
      </c>
      <c r="BB14" s="73">
        <f>SUM($G14:X14)</f>
        <v>2472576</v>
      </c>
      <c r="BC14" s="73">
        <f>SUM($G14:Y14)</f>
        <v>2625984</v>
      </c>
      <c r="BD14" s="73">
        <f>SUM($G14:Z14)</f>
        <v>2780896</v>
      </c>
      <c r="BE14" s="73">
        <f>SUM($G14:AA14)</f>
        <v>2937312</v>
      </c>
      <c r="BF14" s="73">
        <f>SUM($G14:AB14)</f>
        <v>3095232</v>
      </c>
      <c r="BG14" s="73">
        <f>SUM($G14:AC14)</f>
        <v>3254656</v>
      </c>
      <c r="BH14" s="73">
        <f>SUM($G14:AD14)</f>
        <v>3415584</v>
      </c>
      <c r="BI14" s="73">
        <f>SUM($G14:AE14)</f>
        <v>3578016</v>
      </c>
      <c r="BJ14" s="73">
        <f>SUM($G14:AF14)</f>
        <v>3741952</v>
      </c>
      <c r="BK14" s="73">
        <f>SUM($G14:AG14)</f>
        <v>3907392</v>
      </c>
      <c r="BL14" s="73">
        <f>SUM($G14:AH14)</f>
        <v>4074336</v>
      </c>
      <c r="BM14" s="73">
        <f>SUM($G14:AI14)</f>
        <v>4242784</v>
      </c>
      <c r="BN14" s="73">
        <f>SUM($G14:AJ14)</f>
        <v>4412736</v>
      </c>
      <c r="BO14" s="76">
        <f>IF(CU14&gt;0,G14/((1+Vychodiská!$C$150)^emisie_CO2!CU14),0)</f>
        <v>101338.51635892451</v>
      </c>
      <c r="BP14" s="73">
        <f>IF(CV14&gt;0,H14/((1+Vychodiská!$C$150)^emisie_CO2!CV14),0)</f>
        <v>98987.561766959247</v>
      </c>
      <c r="BQ14" s="73">
        <f>IF(CW14&gt;0,I14/((1+Vychodiská!$C$150)^emisie_CO2!CW14),0)</f>
        <v>96630.715058222107</v>
      </c>
      <c r="BR14" s="73">
        <f>IF(CX14&gt;0,J14/((1+Vychodiská!$C$150)^emisie_CO2!CX14),0)</f>
        <v>94273.868349484997</v>
      </c>
      <c r="BS14" s="73">
        <f>IF(CY14&gt;0,K14/((1+Vychodiská!$C$150)^emisie_CO2!CY14),0)</f>
        <v>91922.365964350436</v>
      </c>
      <c r="BT14" s="73">
        <f>IF(CZ14&gt;0,L14/((1+Vychodiská!$C$150)^emisie_CO2!CZ14),0)</f>
        <v>89581.043243220804</v>
      </c>
      <c r="BU14" s="73">
        <f>IF(DA14&gt;0,M14/((1+Vychodiská!$C$150)^emisie_CO2!DA14),0)</f>
        <v>87254.262899241046</v>
      </c>
      <c r="BV14" s="73">
        <f>IF(DB14&gt;0,N14/((1+Vychodiská!$C$150)^emisie_CO2!DB14),0)</f>
        <v>84022.623532602476</v>
      </c>
      <c r="BW14" s="73">
        <f>IF(DC14&gt;0,O14/((1+Vychodiská!$C$150)^emisie_CO2!DC14),0)</f>
        <v>80900.903872312163</v>
      </c>
      <c r="BX14" s="73">
        <f>IF(DD14&gt;0,P14/((1+Vychodiská!$C$150)^emisie_CO2!DD14),0)</f>
        <v>77885.963355331609</v>
      </c>
      <c r="BY14" s="73">
        <f>IF(DE14&gt;0,Q14/((1+Vychodiská!$C$150)^emisie_CO2!DE14),0)</f>
        <v>74974.711268829182</v>
      </c>
      <c r="BZ14" s="73">
        <f>IF(DF14&gt;0,R14/((1+Vychodiská!$C$150)^emisie_CO2!DF14),0)</f>
        <v>72164.109123999733</v>
      </c>
      <c r="CA14" s="73">
        <f>IF(DG14&gt;0,S14/((1+Vychodiská!$C$150)^emisie_CO2!DG14),0)</f>
        <v>69451.172690766645</v>
      </c>
      <c r="CB14" s="73">
        <f>IF(DH14&gt;0,T14/((1+Vychodiská!$C$150)^emisie_CO2!DH14),0)</f>
        <v>66832.973720281399</v>
      </c>
      <c r="CC14" s="73">
        <f>IF(DI14&gt;0,U14/((1+Vychodiská!$C$150)^emisie_CO2!DI14),0)</f>
        <v>64306.641380339475</v>
      </c>
      <c r="CD14" s="73">
        <f>IF(DJ14&gt;0,V14/((1+Vychodiská!$C$150)^emisie_CO2!DJ14),0)</f>
        <v>61869.363427148768</v>
      </c>
      <c r="CE14" s="73">
        <f>IF(DK14&gt;0,W14/((1+Vychodiská!$C$150)^emisie_CO2!DK14),0)</f>
        <v>59518.387135304249</v>
      </c>
      <c r="CF14" s="73">
        <f>IF(DL14&gt;0,X14/((1+Vychodiská!$C$150)^emisie_CO2!DL14),0)</f>
        <v>57251.020006340281</v>
      </c>
      <c r="CG14" s="73">
        <f>IF(DM14&gt;0,Y14/((1+Vychodiská!$C$150)^emisie_CO2!DM14),0)</f>
        <v>55064.630274839314</v>
      </c>
      <c r="CH14" s="73">
        <f>IF(DN14&gt;0,Z14/((1+Vychodiská!$C$150)^emisie_CO2!DN14),0)</f>
        <v>52956.647229770773</v>
      </c>
      <c r="CI14" s="73">
        <f>IF(DO14&gt;0,AA14/((1+Vychodiská!$C$150)^emisie_CO2!DO14),0)</f>
        <v>50924.561367509559</v>
      </c>
      <c r="CJ14" s="73">
        <f>IF(DP14&gt;0,AB14/((1+Vychodiská!$C$150)^emisie_CO2!DP14),0)</f>
        <v>48965.924391836124</v>
      </c>
      <c r="CK14" s="73">
        <f>IF(DQ14&gt;0,AC14/((1+Vychodiská!$C$150)^emisie_CO2!DQ14),0)</f>
        <v>47078.349075144026</v>
      </c>
      <c r="CL14" s="73">
        <f>IF(DR14&gt;0,AD14/((1+Vychodiská!$C$150)^emisie_CO2!DR14),0)</f>
        <v>45259.508994073767</v>
      </c>
      <c r="CM14" s="73">
        <f>IF(DS14&gt;0,AE14/((1+Vychodiská!$C$150)^emisie_CO2!DS14),0)</f>
        <v>43507.138151846608</v>
      </c>
      <c r="CN14" s="73">
        <f>IF(DT14&gt;0,AF14/((1+Vychodiská!$C$150)^emisie_CO2!DT14),0)</f>
        <v>41819.030498688546</v>
      </c>
      <c r="CO14" s="73">
        <f>IF(DU14&gt;0,AG14/((1+Vychodiská!$C$150)^emisie_CO2!DU14),0)</f>
        <v>40193.039360906412</v>
      </c>
      <c r="CP14" s="73">
        <f>IF(DV14&gt;0,AH14/((1+Vychodiská!$C$150)^emisie_CO2!DV14),0)</f>
        <v>38627.076788403581</v>
      </c>
      <c r="CQ14" s="73">
        <f>IF(DW14&gt;0,AI14/((1+Vychodiská!$C$150)^emisie_CO2!DW14),0)</f>
        <v>37119.112829697122</v>
      </c>
      <c r="CR14" s="74">
        <f>IF(DX14&gt;0,AJ14/((1+Vychodiská!$C$150)^emisie_CO2!DX14),0)</f>
        <v>35667.174742821218</v>
      </c>
      <c r="CS14" s="77">
        <f t="shared" si="2"/>
        <v>1966348.3968591958</v>
      </c>
      <c r="CT14" s="73"/>
      <c r="CU14" s="78">
        <f t="shared" si="3"/>
        <v>3</v>
      </c>
      <c r="CV14" s="78">
        <f t="shared" ref="CV14:DX14" si="14">IF(CU14=0,0,IF(CV$2&gt;$D14,0,CU14+1))</f>
        <v>4</v>
      </c>
      <c r="CW14" s="78">
        <f t="shared" si="14"/>
        <v>5</v>
      </c>
      <c r="CX14" s="78">
        <f t="shared" si="14"/>
        <v>6</v>
      </c>
      <c r="CY14" s="78">
        <f t="shared" si="14"/>
        <v>7</v>
      </c>
      <c r="CZ14" s="78">
        <f t="shared" si="14"/>
        <v>8</v>
      </c>
      <c r="DA14" s="78">
        <f t="shared" si="14"/>
        <v>9</v>
      </c>
      <c r="DB14" s="78">
        <f t="shared" si="14"/>
        <v>10</v>
      </c>
      <c r="DC14" s="78">
        <f t="shared" si="14"/>
        <v>11</v>
      </c>
      <c r="DD14" s="78">
        <f t="shared" si="14"/>
        <v>12</v>
      </c>
      <c r="DE14" s="78">
        <f t="shared" si="14"/>
        <v>13</v>
      </c>
      <c r="DF14" s="78">
        <f t="shared" si="14"/>
        <v>14</v>
      </c>
      <c r="DG14" s="78">
        <f t="shared" si="14"/>
        <v>15</v>
      </c>
      <c r="DH14" s="78">
        <f t="shared" si="14"/>
        <v>16</v>
      </c>
      <c r="DI14" s="78">
        <f t="shared" si="14"/>
        <v>17</v>
      </c>
      <c r="DJ14" s="78">
        <f t="shared" si="14"/>
        <v>18</v>
      </c>
      <c r="DK14" s="78">
        <f t="shared" si="14"/>
        <v>19</v>
      </c>
      <c r="DL14" s="78">
        <f t="shared" si="14"/>
        <v>20</v>
      </c>
      <c r="DM14" s="78">
        <f t="shared" si="14"/>
        <v>21</v>
      </c>
      <c r="DN14" s="78">
        <f t="shared" si="14"/>
        <v>22</v>
      </c>
      <c r="DO14" s="78">
        <f t="shared" si="14"/>
        <v>23</v>
      </c>
      <c r="DP14" s="78">
        <f t="shared" si="14"/>
        <v>24</v>
      </c>
      <c r="DQ14" s="78">
        <f t="shared" si="14"/>
        <v>25</v>
      </c>
      <c r="DR14" s="78">
        <f t="shared" si="14"/>
        <v>26</v>
      </c>
      <c r="DS14" s="78">
        <f t="shared" si="14"/>
        <v>27</v>
      </c>
      <c r="DT14" s="78">
        <f t="shared" si="14"/>
        <v>28</v>
      </c>
      <c r="DU14" s="78">
        <f t="shared" si="14"/>
        <v>29</v>
      </c>
      <c r="DV14" s="78">
        <f t="shared" si="14"/>
        <v>30</v>
      </c>
      <c r="DW14" s="78">
        <f t="shared" si="14"/>
        <v>31</v>
      </c>
      <c r="DX14" s="79">
        <f t="shared" si="14"/>
        <v>32</v>
      </c>
    </row>
    <row r="15" spans="1:128" s="80" customFormat="1" ht="31.05" customHeight="1" x14ac:dyDescent="0.3">
      <c r="A15" s="70">
        <v>20</v>
      </c>
      <c r="B15" s="71" t="str">
        <f>INDEX(Data!$B$3:$B$24,MATCH(emisie_CO2!A15,Data!$A$3:$A$24,0))</f>
        <v>Tepláreň Košice, a.s.</v>
      </c>
      <c r="C15" s="71" t="str">
        <f>INDEX(Data!$D$3:$D$24,MATCH(emisie_CO2!A15,Data!$A$3:$A$24,0))</f>
        <v>Ekologizácia SCZT - inštalácia tepelného čerp.</v>
      </c>
      <c r="D15" s="72">
        <f>INDEX(Data!$M$3:$M$24,MATCH(emisie_CO2!A15,Data!$A$3:$A$24,0))</f>
        <v>30</v>
      </c>
      <c r="E15" s="72" t="str">
        <f>INDEX(Data!$J$3:$J$24,MATCH(emisie_CO2!A15,Data!$A$3:$A$24,0))</f>
        <v>2025-2027</v>
      </c>
      <c r="F15" s="74">
        <f>INDEX(Data!$U$3:$U$24,MATCH(emisie_CO2!A15,Data!$A$3:$A$24,0))</f>
        <v>-12696.15</v>
      </c>
      <c r="G15" s="73">
        <f>$F15*Vychodiská!$D$15*-1*IF(LEN($E15)=4,HLOOKUP($E15+G$2,Vychodiská!$G$24:$BN$25,2,0),HLOOKUP(VALUE(RIGHT($E15,4))+G$2,Vychodiská!$G$24:$BN$25,2,0))</f>
        <v>545934.44999999995</v>
      </c>
      <c r="H15" s="73">
        <f>$F15*Vychodiská!$D$15*-1*IF(LEN($E15)=4,HLOOKUP($E15+H$2,Vychodiská!$G$24:$BN$25,2,0),HLOOKUP(VALUE(RIGHT($E15,4))+H$2,Vychodiská!$G$24:$BN$25,2,0))</f>
        <v>558630.6</v>
      </c>
      <c r="I15" s="73">
        <f>$F15*Vychodiská!$D$15*-1*IF(LEN($E15)=4,HLOOKUP($E15+I$2,Vychodiská!$G$24:$BN$25,2,0),HLOOKUP(VALUE(RIGHT($E15,4))+I$2,Vychodiská!$G$24:$BN$25,2,0))</f>
        <v>571326.75</v>
      </c>
      <c r="J15" s="73">
        <f>$F15*Vychodiská!$D$15*-1*IF(LEN($E15)=4,HLOOKUP($E15+J$2,Vychodiská!$G$24:$BN$25,2,0),HLOOKUP(VALUE(RIGHT($E15,4))+J$2,Vychodiská!$G$24:$BN$25,2,0))</f>
        <v>577674.82499999995</v>
      </c>
      <c r="K15" s="73">
        <f>$F15*Vychodiská!$D$15*-1*IF(LEN($E15)=4,HLOOKUP($E15+K$2,Vychodiská!$G$24:$BN$25,2,0),HLOOKUP(VALUE(RIGHT($E15,4))+K$2,Vychodiská!$G$24:$BN$25,2,0))</f>
        <v>584022.9</v>
      </c>
      <c r="L15" s="73">
        <f>$F15*Vychodiská!$D$15*-1*IF(LEN($E15)=4,HLOOKUP($E15+L$2,Vychodiská!$G$24:$BN$25,2,0),HLOOKUP(VALUE(RIGHT($E15,4))+L$2,Vychodiská!$G$24:$BN$25,2,0))</f>
        <v>590370.97499999998</v>
      </c>
      <c r="M15" s="73">
        <f>$F15*Vychodiská!$D$15*-1*IF(LEN($E15)=4,HLOOKUP($E15+M$2,Vychodiská!$G$24:$BN$25,2,0),HLOOKUP(VALUE(RIGHT($E15,4))+M$2,Vychodiská!$G$24:$BN$25,2,0))</f>
        <v>596719.04999999993</v>
      </c>
      <c r="N15" s="73">
        <f>$F15*Vychodiská!$D$15*-1*IF(LEN($E15)=4,HLOOKUP($E15+N$2,Vychodiská!$G$24:$BN$25,2,0),HLOOKUP(VALUE(RIGHT($E15,4))+N$2,Vychodiská!$G$24:$BN$25,2,0))</f>
        <v>603067.125</v>
      </c>
      <c r="O15" s="73">
        <f>$F15*Vychodiská!$D$15*-1*IF(LEN($E15)=4,HLOOKUP($E15+O$2,Vychodiská!$G$24:$BN$25,2,0),HLOOKUP(VALUE(RIGHT($E15,4))+O$2,Vychodiská!$G$24:$BN$25,2,0))</f>
        <v>609415.19999999995</v>
      </c>
      <c r="P15" s="73">
        <f>$F15*Vychodiská!$D$15*-1*IF(LEN($E15)=4,HLOOKUP($E15+P$2,Vychodiská!$G$24:$BN$25,2,0),HLOOKUP(VALUE(RIGHT($E15,4))+P$2,Vychodiská!$G$24:$BN$25,2,0))</f>
        <v>615763.27500000002</v>
      </c>
      <c r="Q15" s="73">
        <f>$F15*Vychodiská!$D$15*-1*IF(LEN($E15)=4,HLOOKUP($E15+Q$2,Vychodiská!$G$24:$BN$25,2,0),HLOOKUP(VALUE(RIGHT($E15,4))+Q$2,Vychodiská!$G$24:$BN$25,2,0))</f>
        <v>622111.35</v>
      </c>
      <c r="R15" s="73">
        <f>$F15*Vychodiská!$D$15*-1*IF(LEN($E15)=4,HLOOKUP($E15+R$2,Vychodiská!$G$24:$BN$25,2,0),HLOOKUP(VALUE(RIGHT($E15,4))+R$2,Vychodiská!$G$24:$BN$25,2,0))</f>
        <v>628459.42499999993</v>
      </c>
      <c r="S15" s="73">
        <f>$F15*Vychodiská!$D$15*-1*IF(LEN($E15)=4,HLOOKUP($E15+S$2,Vychodiská!$G$24:$BN$25,2,0),HLOOKUP(VALUE(RIGHT($E15,4))+S$2,Vychodiská!$G$24:$BN$25,2,0))</f>
        <v>634807.5</v>
      </c>
      <c r="T15" s="73">
        <f>$F15*Vychodiská!$D$15*-1*IF(LEN($E15)=4,HLOOKUP($E15+T$2,Vychodiská!$G$24:$BN$25,2,0),HLOOKUP(VALUE(RIGHT($E15,4))+T$2,Vychodiská!$G$24:$BN$25,2,0))</f>
        <v>641155.57499999995</v>
      </c>
      <c r="U15" s="73">
        <f>$F15*Vychodiská!$D$15*-1*IF(LEN($E15)=4,HLOOKUP($E15+U$2,Vychodiská!$G$24:$BN$25,2,0),HLOOKUP(VALUE(RIGHT($E15,4))+U$2,Vychodiská!$G$24:$BN$25,2,0))</f>
        <v>647503.65</v>
      </c>
      <c r="V15" s="73">
        <f>$F15*Vychodiská!$D$15*-1*IF(LEN($E15)=4,HLOOKUP($E15+V$2,Vychodiská!$G$24:$BN$25,2,0),HLOOKUP(VALUE(RIGHT($E15,4))+V$2,Vychodiská!$G$24:$BN$25,2,0))</f>
        <v>653851.72499999998</v>
      </c>
      <c r="W15" s="73">
        <f>$F15*Vychodiská!$D$15*-1*IF(LEN($E15)=4,HLOOKUP($E15+W$2,Vychodiská!$G$24:$BN$25,2,0),HLOOKUP(VALUE(RIGHT($E15,4))+W$2,Vychodiská!$G$24:$BN$25,2,0))</f>
        <v>660199.79999999993</v>
      </c>
      <c r="X15" s="73">
        <f>$F15*Vychodiská!$D$15*-1*IF(LEN($E15)=4,HLOOKUP($E15+X$2,Vychodiská!$G$24:$BN$25,2,0),HLOOKUP(VALUE(RIGHT($E15,4))+X$2,Vychodiská!$G$24:$BN$25,2,0))</f>
        <v>666547.875</v>
      </c>
      <c r="Y15" s="73">
        <f>$F15*Vychodiská!$D$15*-1*IF(LEN($E15)=4,HLOOKUP($E15+Y$2,Vychodiská!$G$24:$BN$25,2,0),HLOOKUP(VALUE(RIGHT($E15,4))+Y$2,Vychodiská!$G$24:$BN$25,2,0))</f>
        <v>672895.95</v>
      </c>
      <c r="Z15" s="73">
        <f>$F15*Vychodiská!$D$15*-1*IF(LEN($E15)=4,HLOOKUP($E15+Z$2,Vychodiská!$G$24:$BN$25,2,0),HLOOKUP(VALUE(RIGHT($E15,4))+Z$2,Vychodiská!$G$24:$BN$25,2,0))</f>
        <v>679244.02500000002</v>
      </c>
      <c r="AA15" s="73">
        <f>$F15*Vychodiská!$D$15*-1*IF(LEN($E15)=4,HLOOKUP($E15+AA$2,Vychodiská!$G$24:$BN$25,2,0),HLOOKUP(VALUE(RIGHT($E15,4))+AA$2,Vychodiská!$G$24:$BN$25,2,0))</f>
        <v>685592.1</v>
      </c>
      <c r="AB15" s="73">
        <f>$F15*Vychodiská!$D$15*-1*IF(LEN($E15)=4,HLOOKUP($E15+AB$2,Vychodiská!$G$24:$BN$25,2,0),HLOOKUP(VALUE(RIGHT($E15,4))+AB$2,Vychodiská!$G$24:$BN$25,2,0))</f>
        <v>691940.17499999993</v>
      </c>
      <c r="AC15" s="73">
        <f>$F15*Vychodiská!$D$15*-1*IF(LEN($E15)=4,HLOOKUP($E15+AC$2,Vychodiská!$G$24:$BN$25,2,0),HLOOKUP(VALUE(RIGHT($E15,4))+AC$2,Vychodiská!$G$24:$BN$25,2,0))</f>
        <v>698288.25</v>
      </c>
      <c r="AD15" s="73">
        <f>$F15*Vychodiská!$D$15*-1*IF(LEN($E15)=4,HLOOKUP($E15+AD$2,Vychodiská!$G$24:$BN$25,2,0),HLOOKUP(VALUE(RIGHT($E15,4))+AD$2,Vychodiská!$G$24:$BN$25,2,0))</f>
        <v>704636.32499999995</v>
      </c>
      <c r="AE15" s="73">
        <f>$F15*Vychodiská!$D$15*-1*IF(LEN($E15)=4,HLOOKUP($E15+AE$2,Vychodiská!$G$24:$BN$25,2,0),HLOOKUP(VALUE(RIGHT($E15,4))+AE$2,Vychodiská!$G$24:$BN$25,2,0))</f>
        <v>710984.4</v>
      </c>
      <c r="AF15" s="73">
        <f>$F15*Vychodiská!$D$15*-1*IF(LEN($E15)=4,HLOOKUP($E15+AF$2,Vychodiská!$G$24:$BN$25,2,0),HLOOKUP(VALUE(RIGHT($E15,4))+AF$2,Vychodiská!$G$24:$BN$25,2,0))</f>
        <v>717332.47499999998</v>
      </c>
      <c r="AG15" s="73">
        <f>$F15*Vychodiská!$D$15*-1*IF(LEN($E15)=4,HLOOKUP($E15+AG$2,Vychodiská!$G$24:$BN$25,2,0),HLOOKUP(VALUE(RIGHT($E15,4))+AG$2,Vychodiská!$G$24:$BN$25,2,0))</f>
        <v>723680.54999999993</v>
      </c>
      <c r="AH15" s="73">
        <f>$F15*Vychodiská!$D$15*-1*IF(LEN($E15)=4,HLOOKUP($E15+AH$2,Vychodiská!$G$24:$BN$25,2,0),HLOOKUP(VALUE(RIGHT($E15,4))+AH$2,Vychodiská!$G$24:$BN$25,2,0))</f>
        <v>730028.625</v>
      </c>
      <c r="AI15" s="73">
        <f>$F15*Vychodiská!$D$15*-1*IF(LEN($E15)=4,HLOOKUP($E15+AI$2,Vychodiská!$G$24:$BN$25,2,0),HLOOKUP(VALUE(RIGHT($E15,4))+AI$2,Vychodiská!$G$24:$BN$25,2,0))</f>
        <v>736376.7</v>
      </c>
      <c r="AJ15" s="74">
        <f>$F15*Vychodiská!$D$15*-1*IF(LEN($E15)=4,HLOOKUP($E15+AJ$2,Vychodiská!$G$24:$BN$25,2,0),HLOOKUP(VALUE(RIGHT($E15,4))+AJ$2,Vychodiská!$G$24:$BN$25,2,0))</f>
        <v>742724.77500000002</v>
      </c>
      <c r="AK15" s="73">
        <f t="shared" si="1"/>
        <v>545934.44999999995</v>
      </c>
      <c r="AL15" s="73">
        <f>SUM($G15:H15)</f>
        <v>1104565.0499999998</v>
      </c>
      <c r="AM15" s="73">
        <f>SUM($G15:I15)</f>
        <v>1675891.7999999998</v>
      </c>
      <c r="AN15" s="73">
        <f>SUM($G15:J15)</f>
        <v>2253566.625</v>
      </c>
      <c r="AO15" s="73">
        <f>SUM($G15:K15)</f>
        <v>2837589.5249999999</v>
      </c>
      <c r="AP15" s="73">
        <f>SUM($G15:L15)</f>
        <v>3427960.5</v>
      </c>
      <c r="AQ15" s="73">
        <f>SUM($G15:M15)</f>
        <v>4024679.55</v>
      </c>
      <c r="AR15" s="73">
        <f>SUM($G15:N15)</f>
        <v>4627746.6749999998</v>
      </c>
      <c r="AS15" s="73">
        <f>SUM($G15:O15)</f>
        <v>5237161.875</v>
      </c>
      <c r="AT15" s="73">
        <f>SUM($G15:P15)</f>
        <v>5852925.1500000004</v>
      </c>
      <c r="AU15" s="73">
        <f>SUM($G15:Q15)</f>
        <v>6475036.5</v>
      </c>
      <c r="AV15" s="73">
        <f>SUM($G15:R15)</f>
        <v>7103495.9249999998</v>
      </c>
      <c r="AW15" s="73">
        <f>SUM($G15:S15)</f>
        <v>7738303.4249999998</v>
      </c>
      <c r="AX15" s="73">
        <f>SUM($G15:T15)</f>
        <v>8379459</v>
      </c>
      <c r="AY15" s="73">
        <f>SUM($G15:U15)</f>
        <v>9026962.6500000004</v>
      </c>
      <c r="AZ15" s="73">
        <f>SUM($G15:V15)</f>
        <v>9680814.375</v>
      </c>
      <c r="BA15" s="73">
        <f>SUM($G15:W15)</f>
        <v>10341014.175000001</v>
      </c>
      <c r="BB15" s="73">
        <f>SUM($G15:X15)</f>
        <v>11007562.050000001</v>
      </c>
      <c r="BC15" s="73">
        <f>SUM($G15:Y15)</f>
        <v>11680458</v>
      </c>
      <c r="BD15" s="73">
        <f>SUM($G15:Z15)</f>
        <v>12359702.025</v>
      </c>
      <c r="BE15" s="73">
        <f>SUM($G15:AA15)</f>
        <v>13045294.125</v>
      </c>
      <c r="BF15" s="73">
        <f>SUM($G15:AB15)</f>
        <v>13737234.300000001</v>
      </c>
      <c r="BG15" s="73">
        <f>SUM($G15:AC15)</f>
        <v>14435522.550000001</v>
      </c>
      <c r="BH15" s="73">
        <f>SUM($G15:AD15)</f>
        <v>15140158.875</v>
      </c>
      <c r="BI15" s="73">
        <f>SUM($G15:AE15)</f>
        <v>15851143.275</v>
      </c>
      <c r="BJ15" s="73">
        <f>SUM($G15:AF15)</f>
        <v>16568475.75</v>
      </c>
      <c r="BK15" s="73">
        <f>SUM($G15:AG15)</f>
        <v>17292156.300000001</v>
      </c>
      <c r="BL15" s="73">
        <f>SUM($G15:AH15)</f>
        <v>18022184.925000001</v>
      </c>
      <c r="BM15" s="73">
        <f>SUM($G15:AI15)</f>
        <v>18758561.625</v>
      </c>
      <c r="BN15" s="73">
        <f>SUM($G15:AJ15)</f>
        <v>19501286.399999999</v>
      </c>
      <c r="BO15" s="76">
        <f>IF(CU15&gt;0,G15/((1+Vychodiská!$C$150)^emisie_CO2!CU15),0)</f>
        <v>449141.62308914494</v>
      </c>
      <c r="BP15" s="73">
        <f>IF(CV15&gt;0,H15/((1+Vychodiská!$C$150)^emisie_CO2!CV15),0)</f>
        <v>437701.69248997507</v>
      </c>
      <c r="BQ15" s="73">
        <f>IF(CW15&gt;0,I15/((1+Vychodiská!$C$150)^emisie_CO2!CW15),0)</f>
        <v>426332.81736036541</v>
      </c>
      <c r="BR15" s="73">
        <f>IF(CX15&gt;0,J15/((1+Vychodiská!$C$150)^emisie_CO2!CX15),0)</f>
        <v>410542.71301368508</v>
      </c>
      <c r="BS15" s="73">
        <f>IF(CY15&gt;0,K15/((1+Vychodiská!$C$150)^emisie_CO2!CY15),0)</f>
        <v>395289.68704614381</v>
      </c>
      <c r="BT15" s="73">
        <f>IF(CZ15&gt;0,L15/((1+Vychodiská!$C$150)^emisie_CO2!CZ15),0)</f>
        <v>380558.39436119428</v>
      </c>
      <c r="BU15" s="73">
        <f>IF(DA15&gt;0,M15/((1+Vychodiská!$C$150)^emisie_CO2!DA15),0)</f>
        <v>366333.73343525099</v>
      </c>
      <c r="BV15" s="73">
        <f>IF(DB15&gt;0,N15/((1+Vychodiská!$C$150)^emisie_CO2!DB15),0)</f>
        <v>352600.8579164017</v>
      </c>
      <c r="BW15" s="73">
        <f>IF(DC15&gt;0,O15/((1+Vychodiská!$C$150)^emisie_CO2!DC15),0)</f>
        <v>339345.18656616105</v>
      </c>
      <c r="BX15" s="73">
        <f>IF(DD15&gt;0,P15/((1+Vychodiská!$C$150)^emisie_CO2!DD15),0)</f>
        <v>326552.41167577001</v>
      </c>
      <c r="BY15" s="73">
        <f>IF(DE15&gt;0,Q15/((1+Vychodiská!$C$150)^emisie_CO2!DE15),0)</f>
        <v>314208.50607977877</v>
      </c>
      <c r="BZ15" s="73">
        <f>IF(DF15&gt;0,R15/((1+Vychodiská!$C$150)^emisie_CO2!DF15),0)</f>
        <v>302299.72888141969</v>
      </c>
      <c r="CA15" s="73">
        <f>IF(DG15&gt;0,S15/((1+Vychodiská!$C$150)^emisie_CO2!DG15),0)</f>
        <v>290812.6299965558</v>
      </c>
      <c r="CB15" s="73">
        <f>IF(DH15&gt;0,T15/((1+Vychodiská!$C$150)^emisie_CO2!DH15),0)</f>
        <v>279734.05361573456</v>
      </c>
      <c r="CC15" s="73">
        <f>IF(DI15&gt;0,U15/((1+Vychodiská!$C$150)^emisie_CO2!DI15),0)</f>
        <v>269051.14067708561</v>
      </c>
      <c r="CD15" s="73">
        <f>IF(DJ15&gt;0,V15/((1+Vychodiská!$C$150)^emisie_CO2!DJ15),0)</f>
        <v>258751.33043641286</v>
      </c>
      <c r="CE15" s="73">
        <f>IF(DK15&gt;0,W15/((1+Vychodiská!$C$150)^emisie_CO2!DK15),0)</f>
        <v>248822.36121485839</v>
      </c>
      <c r="CF15" s="73">
        <f>IF(DL15&gt;0,X15/((1+Vychodiská!$C$150)^emisie_CO2!DL15),0)</f>
        <v>239252.27039890233</v>
      </c>
      <c r="CG15" s="73">
        <f>IF(DM15&gt;0,Y15/((1+Vychodiská!$C$150)^emisie_CO2!DM15),0)</f>
        <v>230029.39376220995</v>
      </c>
      <c r="CH15" s="73">
        <f>IF(DN15&gt;0,Z15/((1+Vychodiská!$C$150)^emisie_CO2!DN15),0)</f>
        <v>221142.3641739125</v>
      </c>
      <c r="CI15" s="73">
        <f>IF(DO15&gt;0,AA15/((1+Vychodiská!$C$150)^emisie_CO2!DO15),0)</f>
        <v>212580.10975329374</v>
      </c>
      <c r="CJ15" s="73">
        <f>IF(DP15&gt;0,AB15/((1+Vychodiská!$C$150)^emisie_CO2!DP15),0)</f>
        <v>204331.85152653453</v>
      </c>
      <c r="CK15" s="73">
        <f>IF(DQ15&gt;0,AC15/((1+Vychodiská!$C$150)^emisie_CO2!DQ15),0)</f>
        <v>196387.10063712363</v>
      </c>
      <c r="CL15" s="73">
        <f>IF(DR15&gt;0,AD15/((1+Vychodiská!$C$150)^emisie_CO2!DR15),0)</f>
        <v>188735.65515775516</v>
      </c>
      <c r="CM15" s="73">
        <f>IF(DS15&gt;0,AE15/((1+Vychodiská!$C$150)^emisie_CO2!DS15),0)</f>
        <v>181367.59654799299</v>
      </c>
      <c r="CN15" s="73">
        <f>IF(DT15&gt;0,AF15/((1+Vychodiská!$C$150)^emisie_CO2!DT15),0)</f>
        <v>174273.28579866668</v>
      </c>
      <c r="CO15" s="73">
        <f>IF(DU15&gt;0,AG15/((1+Vychodiská!$C$150)^emisie_CO2!DU15),0)</f>
        <v>167443.35930086818</v>
      </c>
      <c r="CP15" s="73">
        <f>IF(DV15&gt;0,AH15/((1+Vychodiská!$C$150)^emisie_CO2!DV15),0)</f>
        <v>160868.72447451824</v>
      </c>
      <c r="CQ15" s="73">
        <f>IF(DW15&gt;0,AI15/((1+Vychodiská!$C$150)^emisie_CO2!DW15),0)</f>
        <v>154540.55518877113</v>
      </c>
      <c r="CR15" s="74">
        <f>IF(DX15&gt;0,AJ15/((1+Vychodiská!$C$150)^emisie_CO2!DX15),0)</f>
        <v>148450.28700399201</v>
      </c>
      <c r="CS15" s="77">
        <f t="shared" si="2"/>
        <v>8327481.4215804813</v>
      </c>
      <c r="CT15" s="73"/>
      <c r="CU15" s="78">
        <f t="shared" si="3"/>
        <v>4</v>
      </c>
      <c r="CV15" s="78">
        <f t="shared" ref="CV15:DX15" si="15">IF(CU15=0,0,IF(CV$2&gt;$D15,0,CU15+1))</f>
        <v>5</v>
      </c>
      <c r="CW15" s="78">
        <f t="shared" si="15"/>
        <v>6</v>
      </c>
      <c r="CX15" s="78">
        <f t="shared" si="15"/>
        <v>7</v>
      </c>
      <c r="CY15" s="78">
        <f t="shared" si="15"/>
        <v>8</v>
      </c>
      <c r="CZ15" s="78">
        <f t="shared" si="15"/>
        <v>9</v>
      </c>
      <c r="DA15" s="78">
        <f t="shared" si="15"/>
        <v>10</v>
      </c>
      <c r="DB15" s="78">
        <f t="shared" si="15"/>
        <v>11</v>
      </c>
      <c r="DC15" s="78">
        <f t="shared" si="15"/>
        <v>12</v>
      </c>
      <c r="DD15" s="78">
        <f t="shared" si="15"/>
        <v>13</v>
      </c>
      <c r="DE15" s="78">
        <f t="shared" si="15"/>
        <v>14</v>
      </c>
      <c r="DF15" s="78">
        <f t="shared" si="15"/>
        <v>15</v>
      </c>
      <c r="DG15" s="78">
        <f t="shared" si="15"/>
        <v>16</v>
      </c>
      <c r="DH15" s="78">
        <f t="shared" si="15"/>
        <v>17</v>
      </c>
      <c r="DI15" s="78">
        <f t="shared" si="15"/>
        <v>18</v>
      </c>
      <c r="DJ15" s="78">
        <f t="shared" si="15"/>
        <v>19</v>
      </c>
      <c r="DK15" s="78">
        <f t="shared" si="15"/>
        <v>20</v>
      </c>
      <c r="DL15" s="78">
        <f t="shared" si="15"/>
        <v>21</v>
      </c>
      <c r="DM15" s="78">
        <f t="shared" si="15"/>
        <v>22</v>
      </c>
      <c r="DN15" s="78">
        <f t="shared" si="15"/>
        <v>23</v>
      </c>
      <c r="DO15" s="78">
        <f t="shared" si="15"/>
        <v>24</v>
      </c>
      <c r="DP15" s="78">
        <f t="shared" si="15"/>
        <v>25</v>
      </c>
      <c r="DQ15" s="78">
        <f t="shared" si="15"/>
        <v>26</v>
      </c>
      <c r="DR15" s="78">
        <f t="shared" si="15"/>
        <v>27</v>
      </c>
      <c r="DS15" s="78">
        <f t="shared" si="15"/>
        <v>28</v>
      </c>
      <c r="DT15" s="78">
        <f t="shared" si="15"/>
        <v>29</v>
      </c>
      <c r="DU15" s="78">
        <f t="shared" si="15"/>
        <v>30</v>
      </c>
      <c r="DV15" s="78">
        <f t="shared" si="15"/>
        <v>31</v>
      </c>
      <c r="DW15" s="78">
        <f t="shared" si="15"/>
        <v>32</v>
      </c>
      <c r="DX15" s="79">
        <f t="shared" si="15"/>
        <v>33</v>
      </c>
    </row>
    <row r="16" spans="1:128" s="80" customFormat="1" ht="31.05" customHeight="1" x14ac:dyDescent="0.3">
      <c r="A16" s="70">
        <v>22</v>
      </c>
      <c r="B16" s="71" t="str">
        <f>INDEX(Data!$B$3:$B$24,MATCH(emisie_CO2!A16,Data!$A$3:$A$24,0))</f>
        <v>Žilinská teplárenská, a.s.</v>
      </c>
      <c r="C16" s="71" t="str">
        <f>INDEX(Data!$D$3:$D$24,MATCH(emisie_CO2!A16,Data!$A$3:$A$24,0))</f>
        <v>Nový zdroj (ZP)</v>
      </c>
      <c r="D16" s="72">
        <f>INDEX(Data!$M$3:$M$24,MATCH(emisie_CO2!A16,Data!$A$3:$A$24,0))</f>
        <v>12</v>
      </c>
      <c r="E16" s="72" t="str">
        <f>INDEX(Data!$J$3:$J$24,MATCH(emisie_CO2!A16,Data!$A$3:$A$24,0))</f>
        <v>2022-2023</v>
      </c>
      <c r="F16" s="74">
        <f>INDEX(Data!$U$3:$U$24,MATCH(emisie_CO2!A16,Data!$A$3:$A$24,0))</f>
        <v>-58931</v>
      </c>
      <c r="G16" s="73">
        <f>$F16*Vychodiská!$D$15*-1*IF(LEN($E16)=4,HLOOKUP($E16+G$2,Vychodiská!$G$24:$BN$25,2,0),HLOOKUP(VALUE(RIGHT($E16,4))+G$2,Vychodiská!$G$24:$BN$25,2,0))</f>
        <v>2298309</v>
      </c>
      <c r="H16" s="73">
        <f>$F16*Vychodiská!$D$15*-1*IF(LEN($E16)=4,HLOOKUP($E16+H$2,Vychodiská!$G$24:$BN$25,2,0),HLOOKUP(VALUE(RIGHT($E16,4))+H$2,Vychodiská!$G$24:$BN$25,2,0))</f>
        <v>2357240</v>
      </c>
      <c r="I16" s="73">
        <f>$F16*Vychodiská!$D$15*-1*IF(LEN($E16)=4,HLOOKUP($E16+I$2,Vychodiská!$G$24:$BN$25,2,0),HLOOKUP(VALUE(RIGHT($E16,4))+I$2,Vychodiská!$G$24:$BN$25,2,0))</f>
        <v>2416171</v>
      </c>
      <c r="J16" s="73">
        <f>$F16*Vychodiská!$D$15*-1*IF(LEN($E16)=4,HLOOKUP($E16+J$2,Vychodiská!$G$24:$BN$25,2,0),HLOOKUP(VALUE(RIGHT($E16,4))+J$2,Vychodiská!$G$24:$BN$25,2,0))</f>
        <v>2475102</v>
      </c>
      <c r="K16" s="73">
        <f>$F16*Vychodiská!$D$15*-1*IF(LEN($E16)=4,HLOOKUP($E16+K$2,Vychodiská!$G$24:$BN$25,2,0),HLOOKUP(VALUE(RIGHT($E16,4))+K$2,Vychodiská!$G$24:$BN$25,2,0))</f>
        <v>2534033</v>
      </c>
      <c r="L16" s="73">
        <f>$F16*Vychodiská!$D$15*-1*IF(LEN($E16)=4,HLOOKUP($E16+L$2,Vychodiská!$G$24:$BN$25,2,0),HLOOKUP(VALUE(RIGHT($E16,4))+L$2,Vychodiská!$G$24:$BN$25,2,0))</f>
        <v>2592964</v>
      </c>
      <c r="M16" s="73">
        <f>$F16*Vychodiská!$D$15*-1*IF(LEN($E16)=4,HLOOKUP($E16+M$2,Vychodiská!$G$24:$BN$25,2,0),HLOOKUP(VALUE(RIGHT($E16,4))+M$2,Vychodiská!$G$24:$BN$25,2,0))</f>
        <v>2651895</v>
      </c>
      <c r="N16" s="73">
        <f>$F16*Vychodiská!$D$15*-1*IF(LEN($E16)=4,HLOOKUP($E16+N$2,Vychodiská!$G$24:$BN$25,2,0),HLOOKUP(VALUE(RIGHT($E16,4))+N$2,Vychodiská!$G$24:$BN$25,2,0))</f>
        <v>2681360.5</v>
      </c>
      <c r="O16" s="73">
        <f>$F16*Vychodiská!$D$15*-1*IF(LEN($E16)=4,HLOOKUP($E16+O$2,Vychodiská!$G$24:$BN$25,2,0),HLOOKUP(VALUE(RIGHT($E16,4))+O$2,Vychodiská!$G$24:$BN$25,2,0))</f>
        <v>2710826</v>
      </c>
      <c r="P16" s="73">
        <f>$F16*Vychodiská!$D$15*-1*IF(LEN($E16)=4,HLOOKUP($E16+P$2,Vychodiská!$G$24:$BN$25,2,0),HLOOKUP(VALUE(RIGHT($E16,4))+P$2,Vychodiská!$G$24:$BN$25,2,0))</f>
        <v>2740291.5</v>
      </c>
      <c r="Q16" s="73">
        <f>$F16*Vychodiská!$D$15*-1*IF(LEN($E16)=4,HLOOKUP($E16+Q$2,Vychodiská!$G$24:$BN$25,2,0),HLOOKUP(VALUE(RIGHT($E16,4))+Q$2,Vychodiská!$G$24:$BN$25,2,0))</f>
        <v>2769757</v>
      </c>
      <c r="R16" s="73">
        <f>$F16*Vychodiská!$D$15*-1*IF(LEN($E16)=4,HLOOKUP($E16+R$2,Vychodiská!$G$24:$BN$25,2,0),HLOOKUP(VALUE(RIGHT($E16,4))+R$2,Vychodiská!$G$24:$BN$25,2,0))</f>
        <v>2799222.5</v>
      </c>
      <c r="S16" s="73">
        <f>$F16*Vychodiská!$D$15*-1*IF(LEN($E16)=4,HLOOKUP($E16+S$2,Vychodiská!$G$24:$BN$25,2,0),HLOOKUP(VALUE(RIGHT($E16,4))+S$2,Vychodiská!$G$24:$BN$25,2,0))</f>
        <v>2828688</v>
      </c>
      <c r="T16" s="73">
        <f>$F16*Vychodiská!$D$15*-1*IF(LEN($E16)=4,HLOOKUP($E16+T$2,Vychodiská!$G$24:$BN$25,2,0),HLOOKUP(VALUE(RIGHT($E16,4))+T$2,Vychodiská!$G$24:$BN$25,2,0))</f>
        <v>2858153.5</v>
      </c>
      <c r="U16" s="73">
        <f>$F16*Vychodiská!$D$15*-1*IF(LEN($E16)=4,HLOOKUP($E16+U$2,Vychodiská!$G$24:$BN$25,2,0),HLOOKUP(VALUE(RIGHT($E16,4))+U$2,Vychodiská!$G$24:$BN$25,2,0))</f>
        <v>2887619</v>
      </c>
      <c r="V16" s="73">
        <f>$F16*Vychodiská!$D$15*-1*IF(LEN($E16)=4,HLOOKUP($E16+V$2,Vychodiská!$G$24:$BN$25,2,0),HLOOKUP(VALUE(RIGHT($E16,4))+V$2,Vychodiská!$G$24:$BN$25,2,0))</f>
        <v>2917084.5</v>
      </c>
      <c r="W16" s="73">
        <f>$F16*Vychodiská!$D$15*-1*IF(LEN($E16)=4,HLOOKUP($E16+W$2,Vychodiská!$G$24:$BN$25,2,0),HLOOKUP(VALUE(RIGHT($E16,4))+W$2,Vychodiská!$G$24:$BN$25,2,0))</f>
        <v>2946550</v>
      </c>
      <c r="X16" s="73">
        <f>$F16*Vychodiská!$D$15*-1*IF(LEN($E16)=4,HLOOKUP($E16+X$2,Vychodiská!$G$24:$BN$25,2,0),HLOOKUP(VALUE(RIGHT($E16,4))+X$2,Vychodiská!$G$24:$BN$25,2,0))</f>
        <v>2976015.5</v>
      </c>
      <c r="Y16" s="73">
        <f>$F16*Vychodiská!$D$15*-1*IF(LEN($E16)=4,HLOOKUP($E16+Y$2,Vychodiská!$G$24:$BN$25,2,0),HLOOKUP(VALUE(RIGHT($E16,4))+Y$2,Vychodiská!$G$24:$BN$25,2,0))</f>
        <v>3005481</v>
      </c>
      <c r="Z16" s="73">
        <f>$F16*Vychodiská!$D$15*-1*IF(LEN($E16)=4,HLOOKUP($E16+Z$2,Vychodiská!$G$24:$BN$25,2,0),HLOOKUP(VALUE(RIGHT($E16,4))+Z$2,Vychodiská!$G$24:$BN$25,2,0))</f>
        <v>3034946.5</v>
      </c>
      <c r="AA16" s="73">
        <f>$F16*Vychodiská!$D$15*-1*IF(LEN($E16)=4,HLOOKUP($E16+AA$2,Vychodiská!$G$24:$BN$25,2,0),HLOOKUP(VALUE(RIGHT($E16,4))+AA$2,Vychodiská!$G$24:$BN$25,2,0))</f>
        <v>3064412</v>
      </c>
      <c r="AB16" s="73">
        <f>$F16*Vychodiská!$D$15*-1*IF(LEN($E16)=4,HLOOKUP($E16+AB$2,Vychodiská!$G$24:$BN$25,2,0),HLOOKUP(VALUE(RIGHT($E16,4))+AB$2,Vychodiská!$G$24:$BN$25,2,0))</f>
        <v>3093877.5</v>
      </c>
      <c r="AC16" s="73">
        <f>$F16*Vychodiská!$D$15*-1*IF(LEN($E16)=4,HLOOKUP($E16+AC$2,Vychodiská!$G$24:$BN$25,2,0),HLOOKUP(VALUE(RIGHT($E16,4))+AC$2,Vychodiská!$G$24:$BN$25,2,0))</f>
        <v>3123343</v>
      </c>
      <c r="AD16" s="73">
        <f>$F16*Vychodiská!$D$15*-1*IF(LEN($E16)=4,HLOOKUP($E16+AD$2,Vychodiská!$G$24:$BN$25,2,0),HLOOKUP(VALUE(RIGHT($E16,4))+AD$2,Vychodiská!$G$24:$BN$25,2,0))</f>
        <v>3152808.5</v>
      </c>
      <c r="AE16" s="73">
        <f>$F16*Vychodiská!$D$15*-1*IF(LEN($E16)=4,HLOOKUP($E16+AE$2,Vychodiská!$G$24:$BN$25,2,0),HLOOKUP(VALUE(RIGHT($E16,4))+AE$2,Vychodiská!$G$24:$BN$25,2,0))</f>
        <v>3182274</v>
      </c>
      <c r="AF16" s="73">
        <f>$F16*Vychodiská!$D$15*-1*IF(LEN($E16)=4,HLOOKUP($E16+AF$2,Vychodiská!$G$24:$BN$25,2,0),HLOOKUP(VALUE(RIGHT($E16,4))+AF$2,Vychodiská!$G$24:$BN$25,2,0))</f>
        <v>3211739.5</v>
      </c>
      <c r="AG16" s="73">
        <f>$F16*Vychodiská!$D$15*-1*IF(LEN($E16)=4,HLOOKUP($E16+AG$2,Vychodiská!$G$24:$BN$25,2,0),HLOOKUP(VALUE(RIGHT($E16,4))+AG$2,Vychodiská!$G$24:$BN$25,2,0))</f>
        <v>3241205</v>
      </c>
      <c r="AH16" s="73">
        <f>$F16*Vychodiská!$D$15*-1*IF(LEN($E16)=4,HLOOKUP($E16+AH$2,Vychodiská!$G$24:$BN$25,2,0),HLOOKUP(VALUE(RIGHT($E16,4))+AH$2,Vychodiská!$G$24:$BN$25,2,0))</f>
        <v>3270670.5</v>
      </c>
      <c r="AI16" s="73">
        <f>$F16*Vychodiská!$D$15*-1*IF(LEN($E16)=4,HLOOKUP($E16+AI$2,Vychodiská!$G$24:$BN$25,2,0),HLOOKUP(VALUE(RIGHT($E16,4))+AI$2,Vychodiská!$G$24:$BN$25,2,0))</f>
        <v>3300136</v>
      </c>
      <c r="AJ16" s="74">
        <f>$F16*Vychodiská!$D$15*-1*IF(LEN($E16)=4,HLOOKUP($E16+AJ$2,Vychodiská!$G$24:$BN$25,2,0),HLOOKUP(VALUE(RIGHT($E16,4))+AJ$2,Vychodiská!$G$24:$BN$25,2,0))</f>
        <v>3329601.5</v>
      </c>
      <c r="AK16" s="73">
        <f t="shared" si="1"/>
        <v>2298309</v>
      </c>
      <c r="AL16" s="73">
        <f>SUM($G16:H16)</f>
        <v>4655549</v>
      </c>
      <c r="AM16" s="73">
        <f>SUM($G16:I16)</f>
        <v>7071720</v>
      </c>
      <c r="AN16" s="73">
        <f>SUM($G16:J16)</f>
        <v>9546822</v>
      </c>
      <c r="AO16" s="73">
        <f>SUM($G16:K16)</f>
        <v>12080855</v>
      </c>
      <c r="AP16" s="73">
        <f>SUM($G16:L16)</f>
        <v>14673819</v>
      </c>
      <c r="AQ16" s="73">
        <f>SUM($G16:M16)</f>
        <v>17325714</v>
      </c>
      <c r="AR16" s="73">
        <f>SUM($G16:N16)</f>
        <v>20007074.5</v>
      </c>
      <c r="AS16" s="73">
        <f>SUM($G16:O16)</f>
        <v>22717900.5</v>
      </c>
      <c r="AT16" s="73">
        <f>SUM($G16:P16)</f>
        <v>25458192</v>
      </c>
      <c r="AU16" s="73">
        <f>SUM($G16:Q16)</f>
        <v>28227949</v>
      </c>
      <c r="AV16" s="73">
        <f>SUM($G16:R16)</f>
        <v>31027171.5</v>
      </c>
      <c r="AW16" s="73">
        <f>SUM($G16:S16)</f>
        <v>33855859.5</v>
      </c>
      <c r="AX16" s="73">
        <f>SUM($G16:T16)</f>
        <v>36714013</v>
      </c>
      <c r="AY16" s="73">
        <f>SUM($G16:U16)</f>
        <v>39601632</v>
      </c>
      <c r="AZ16" s="73">
        <f>SUM($G16:V16)</f>
        <v>42518716.5</v>
      </c>
      <c r="BA16" s="73">
        <f>SUM($G16:W16)</f>
        <v>45465266.5</v>
      </c>
      <c r="BB16" s="73">
        <f>SUM($G16:X16)</f>
        <v>48441282</v>
      </c>
      <c r="BC16" s="73">
        <f>SUM($G16:Y16)</f>
        <v>51446763</v>
      </c>
      <c r="BD16" s="73">
        <f>SUM($G16:Z16)</f>
        <v>54481709.5</v>
      </c>
      <c r="BE16" s="73">
        <f>SUM($G16:AA16)</f>
        <v>57546121.5</v>
      </c>
      <c r="BF16" s="73">
        <f>SUM($G16:AB16)</f>
        <v>60639999</v>
      </c>
      <c r="BG16" s="73">
        <f>SUM($G16:AC16)</f>
        <v>63763342</v>
      </c>
      <c r="BH16" s="73">
        <f>SUM($G16:AD16)</f>
        <v>66916150.5</v>
      </c>
      <c r="BI16" s="73">
        <f>SUM($G16:AE16)</f>
        <v>70098424.5</v>
      </c>
      <c r="BJ16" s="73">
        <f>SUM($G16:AF16)</f>
        <v>73310164</v>
      </c>
      <c r="BK16" s="73">
        <f>SUM($G16:AG16)</f>
        <v>76551369</v>
      </c>
      <c r="BL16" s="73">
        <f>SUM($G16:AH16)</f>
        <v>79822039.5</v>
      </c>
      <c r="BM16" s="73">
        <f>SUM($G16:AI16)</f>
        <v>83122175.5</v>
      </c>
      <c r="BN16" s="73">
        <f>SUM($G16:AJ16)</f>
        <v>86451777</v>
      </c>
      <c r="BO16" s="76">
        <f>IF(CU16&gt;0,G16/((1+Vychodiská!$C$150)^emisie_CO2!CU16),0)</f>
        <v>1985365.7272432779</v>
      </c>
      <c r="BP16" s="73">
        <f>IF(CV16&gt;0,H16/((1+Vychodiská!$C$150)^emisie_CO2!CV16),0)</f>
        <v>1939307.181678416</v>
      </c>
      <c r="BQ16" s="73">
        <f>IF(CW16&gt;0,I16/((1+Vychodiská!$C$150)^emisie_CO2!CW16),0)</f>
        <v>1893133.2011622628</v>
      </c>
      <c r="BR16" s="73">
        <f>IF(CX16&gt;0,J16/((1+Vychodiská!$C$150)^emisie_CO2!CX16),0)</f>
        <v>1846959.2206461104</v>
      </c>
      <c r="BS16" s="73">
        <f>IF(CY16&gt;0,K16/((1+Vychodiská!$C$150)^emisie_CO2!CY16),0)</f>
        <v>1800889.9430336221</v>
      </c>
      <c r="BT16" s="73">
        <f>IF(CZ16&gt;0,L16/((1+Vychodiská!$C$150)^emisie_CO2!CZ16),0)</f>
        <v>1755020.0995233529</v>
      </c>
      <c r="BU16" s="73">
        <f>IF(DA16&gt;0,M16/((1+Vychodiská!$C$150)^emisie_CO2!DA16),0)</f>
        <v>1709435.1618733956</v>
      </c>
      <c r="BV16" s="73">
        <f>IF(DB16&gt;0,N16/((1+Vychodiská!$C$150)^emisie_CO2!DB16),0)</f>
        <v>1646122.7484706771</v>
      </c>
      <c r="BW16" s="73">
        <f>IF(DC16&gt;0,O16/((1+Vychodiská!$C$150)^emisie_CO2!DC16),0)</f>
        <v>1584963.8185170307</v>
      </c>
      <c r="BX16" s="73">
        <f>IF(DD16&gt;0,P16/((1+Vychodiská!$C$150)^emisie_CO2!DD16),0)</f>
        <v>1525896.8439139118</v>
      </c>
      <c r="BY16" s="73">
        <f>IF(DE16&gt;0,Q16/((1+Vychodiská!$C$150)^emisie_CO2!DE16),0)</f>
        <v>1468861.2731992595</v>
      </c>
      <c r="BZ16" s="73">
        <f>IF(DF16&gt;0,R16/((1+Vychodiská!$C$150)^emisie_CO2!DF16),0)</f>
        <v>1413797.5780539988</v>
      </c>
      <c r="CA16" s="73">
        <f>IF(DG16&gt;0,S16/((1+Vychodiská!$C$150)^emisie_CO2!DG16),0)</f>
        <v>0</v>
      </c>
      <c r="CB16" s="73">
        <f>IF(DH16&gt;0,T16/((1+Vychodiská!$C$150)^emisie_CO2!DH16),0)</f>
        <v>0</v>
      </c>
      <c r="CC16" s="73">
        <f>IF(DI16&gt;0,U16/((1+Vychodiská!$C$150)^emisie_CO2!DI16),0)</f>
        <v>0</v>
      </c>
      <c r="CD16" s="73">
        <f>IF(DJ16&gt;0,V16/((1+Vychodiská!$C$150)^emisie_CO2!DJ16),0)</f>
        <v>0</v>
      </c>
      <c r="CE16" s="73">
        <f>IF(DK16&gt;0,W16/((1+Vychodiská!$C$150)^emisie_CO2!DK16),0)</f>
        <v>0</v>
      </c>
      <c r="CF16" s="73">
        <f>IF(DL16&gt;0,X16/((1+Vychodiská!$C$150)^emisie_CO2!DL16),0)</f>
        <v>0</v>
      </c>
      <c r="CG16" s="73">
        <f>IF(DM16&gt;0,Y16/((1+Vychodiská!$C$150)^emisie_CO2!DM16),0)</f>
        <v>0</v>
      </c>
      <c r="CH16" s="73">
        <f>IF(DN16&gt;0,Z16/((1+Vychodiská!$C$150)^emisie_CO2!DN16),0)</f>
        <v>0</v>
      </c>
      <c r="CI16" s="73">
        <f>IF(DO16&gt;0,AA16/((1+Vychodiská!$C$150)^emisie_CO2!DO16),0)</f>
        <v>0</v>
      </c>
      <c r="CJ16" s="73">
        <f>IF(DP16&gt;0,AB16/((1+Vychodiská!$C$150)^emisie_CO2!DP16),0)</f>
        <v>0</v>
      </c>
      <c r="CK16" s="73">
        <f>IF(DQ16&gt;0,AC16/((1+Vychodiská!$C$150)^emisie_CO2!DQ16),0)</f>
        <v>0</v>
      </c>
      <c r="CL16" s="73">
        <f>IF(DR16&gt;0,AD16/((1+Vychodiská!$C$150)^emisie_CO2!DR16),0)</f>
        <v>0</v>
      </c>
      <c r="CM16" s="73">
        <f>IF(DS16&gt;0,AE16/((1+Vychodiská!$C$150)^emisie_CO2!DS16),0)</f>
        <v>0</v>
      </c>
      <c r="CN16" s="73">
        <f>IF(DT16&gt;0,AF16/((1+Vychodiská!$C$150)^emisie_CO2!DT16),0)</f>
        <v>0</v>
      </c>
      <c r="CO16" s="73">
        <f>IF(DU16&gt;0,AG16/((1+Vychodiská!$C$150)^emisie_CO2!DU16),0)</f>
        <v>0</v>
      </c>
      <c r="CP16" s="73">
        <f>IF(DV16&gt;0,AH16/((1+Vychodiská!$C$150)^emisie_CO2!DV16),0)</f>
        <v>0</v>
      </c>
      <c r="CQ16" s="73">
        <f>IF(DW16&gt;0,AI16/((1+Vychodiská!$C$150)^emisie_CO2!DW16),0)</f>
        <v>0</v>
      </c>
      <c r="CR16" s="74">
        <f>IF(DX16&gt;0,AJ16/((1+Vychodiská!$C$150)^emisie_CO2!DX16),0)</f>
        <v>0</v>
      </c>
      <c r="CS16" s="77">
        <f t="shared" si="2"/>
        <v>20569752.797315318</v>
      </c>
      <c r="CT16" s="73"/>
      <c r="CU16" s="78">
        <f t="shared" si="3"/>
        <v>3</v>
      </c>
      <c r="CV16" s="78">
        <f t="shared" ref="CV16:DX16" si="16">IF(CU16=0,0,IF(CV$2&gt;$D16,0,CU16+1))</f>
        <v>4</v>
      </c>
      <c r="CW16" s="78">
        <f t="shared" si="16"/>
        <v>5</v>
      </c>
      <c r="CX16" s="78">
        <f t="shared" si="16"/>
        <v>6</v>
      </c>
      <c r="CY16" s="78">
        <f t="shared" si="16"/>
        <v>7</v>
      </c>
      <c r="CZ16" s="78">
        <f t="shared" si="16"/>
        <v>8</v>
      </c>
      <c r="DA16" s="78">
        <f t="shared" si="16"/>
        <v>9</v>
      </c>
      <c r="DB16" s="78">
        <f t="shared" si="16"/>
        <v>10</v>
      </c>
      <c r="DC16" s="78">
        <f t="shared" si="16"/>
        <v>11</v>
      </c>
      <c r="DD16" s="78">
        <f t="shared" si="16"/>
        <v>12</v>
      </c>
      <c r="DE16" s="78">
        <f t="shared" si="16"/>
        <v>13</v>
      </c>
      <c r="DF16" s="78">
        <f t="shared" si="16"/>
        <v>14</v>
      </c>
      <c r="DG16" s="78">
        <f t="shared" si="16"/>
        <v>0</v>
      </c>
      <c r="DH16" s="78">
        <f t="shared" si="16"/>
        <v>0</v>
      </c>
      <c r="DI16" s="78">
        <f t="shared" si="16"/>
        <v>0</v>
      </c>
      <c r="DJ16" s="78">
        <f t="shared" si="16"/>
        <v>0</v>
      </c>
      <c r="DK16" s="78">
        <f t="shared" si="16"/>
        <v>0</v>
      </c>
      <c r="DL16" s="78">
        <f t="shared" si="16"/>
        <v>0</v>
      </c>
      <c r="DM16" s="78">
        <f t="shared" si="16"/>
        <v>0</v>
      </c>
      <c r="DN16" s="78">
        <f t="shared" si="16"/>
        <v>0</v>
      </c>
      <c r="DO16" s="78">
        <f t="shared" si="16"/>
        <v>0</v>
      </c>
      <c r="DP16" s="78">
        <f t="shared" si="16"/>
        <v>0</v>
      </c>
      <c r="DQ16" s="78">
        <f t="shared" si="16"/>
        <v>0</v>
      </c>
      <c r="DR16" s="78">
        <f t="shared" si="16"/>
        <v>0</v>
      </c>
      <c r="DS16" s="78">
        <f t="shared" si="16"/>
        <v>0</v>
      </c>
      <c r="DT16" s="78">
        <f t="shared" si="16"/>
        <v>0</v>
      </c>
      <c r="DU16" s="78">
        <f t="shared" si="16"/>
        <v>0</v>
      </c>
      <c r="DV16" s="78">
        <f t="shared" si="16"/>
        <v>0</v>
      </c>
      <c r="DW16" s="78">
        <f t="shared" si="16"/>
        <v>0</v>
      </c>
      <c r="DX16" s="79">
        <f t="shared" si="16"/>
        <v>0</v>
      </c>
    </row>
    <row r="17" spans="1:128" s="80" customFormat="1" ht="31.05" customHeight="1" x14ac:dyDescent="0.3">
      <c r="A17" s="70">
        <v>23</v>
      </c>
      <c r="B17" s="71" t="str">
        <f>INDEX(Data!$B$3:$B$24,MATCH(emisie_CO2!A17,Data!$A$3:$A$24,0))</f>
        <v>Žilinská teplárenská, a.s.</v>
      </c>
      <c r="C17" s="71" t="str">
        <f>INDEX(Data!$D$3:$D$24,MATCH(emisie_CO2!A17,Data!$A$3:$A$24,0))</f>
        <v>Multipalivový kotol  - spaľovanie biomasy a TAP</v>
      </c>
      <c r="D17" s="72">
        <f>INDEX(Data!$M$3:$M$24,MATCH(emisie_CO2!A17,Data!$A$3:$A$24,0))</f>
        <v>20</v>
      </c>
      <c r="E17" s="72" t="str">
        <f>INDEX(Data!$J$3:$J$24,MATCH(emisie_CO2!A17,Data!$A$3:$A$24,0))</f>
        <v>2024-2027</v>
      </c>
      <c r="F17" s="74">
        <f>INDEX(Data!$U$3:$U$24,MATCH(emisie_CO2!A17,Data!$A$3:$A$24,0))</f>
        <v>-52884</v>
      </c>
      <c r="G17" s="73">
        <f>$F17*Vychodiská!$D$15*-1*IF(LEN($E17)=4,HLOOKUP($E17+G$2,Vychodiská!$G$24:$BN$25,2,0),HLOOKUP(VALUE(RIGHT($E17,4))+G$2,Vychodiská!$G$24:$BN$25,2,0))</f>
        <v>2274012</v>
      </c>
      <c r="H17" s="73">
        <f>$F17*Vychodiská!$D$15*-1*IF(LEN($E17)=4,HLOOKUP($E17+H$2,Vychodiská!$G$24:$BN$25,2,0),HLOOKUP(VALUE(RIGHT($E17,4))+H$2,Vychodiská!$G$24:$BN$25,2,0))</f>
        <v>2326896</v>
      </c>
      <c r="I17" s="73">
        <f>$F17*Vychodiská!$D$15*-1*IF(LEN($E17)=4,HLOOKUP($E17+I$2,Vychodiská!$G$24:$BN$25,2,0),HLOOKUP(VALUE(RIGHT($E17,4))+I$2,Vychodiská!$G$24:$BN$25,2,0))</f>
        <v>2379780</v>
      </c>
      <c r="J17" s="73">
        <f>$F17*Vychodiská!$D$15*-1*IF(LEN($E17)=4,HLOOKUP($E17+J$2,Vychodiská!$G$24:$BN$25,2,0),HLOOKUP(VALUE(RIGHT($E17,4))+J$2,Vychodiská!$G$24:$BN$25,2,0))</f>
        <v>2406222</v>
      </c>
      <c r="K17" s="73">
        <f>$F17*Vychodiská!$D$15*-1*IF(LEN($E17)=4,HLOOKUP($E17+K$2,Vychodiská!$G$24:$BN$25,2,0),HLOOKUP(VALUE(RIGHT($E17,4))+K$2,Vychodiská!$G$24:$BN$25,2,0))</f>
        <v>2432664</v>
      </c>
      <c r="L17" s="73">
        <f>$F17*Vychodiská!$D$15*-1*IF(LEN($E17)=4,HLOOKUP($E17+L$2,Vychodiská!$G$24:$BN$25,2,0),HLOOKUP(VALUE(RIGHT($E17,4))+L$2,Vychodiská!$G$24:$BN$25,2,0))</f>
        <v>2459106</v>
      </c>
      <c r="M17" s="73">
        <f>$F17*Vychodiská!$D$15*-1*IF(LEN($E17)=4,HLOOKUP($E17+M$2,Vychodiská!$G$24:$BN$25,2,0),HLOOKUP(VALUE(RIGHT($E17,4))+M$2,Vychodiská!$G$24:$BN$25,2,0))</f>
        <v>2485548</v>
      </c>
      <c r="N17" s="73">
        <f>$F17*Vychodiská!$D$15*-1*IF(LEN($E17)=4,HLOOKUP($E17+N$2,Vychodiská!$G$24:$BN$25,2,0),HLOOKUP(VALUE(RIGHT($E17,4))+N$2,Vychodiská!$G$24:$BN$25,2,0))</f>
        <v>2511990</v>
      </c>
      <c r="O17" s="73">
        <f>$F17*Vychodiská!$D$15*-1*IF(LEN($E17)=4,HLOOKUP($E17+O$2,Vychodiská!$G$24:$BN$25,2,0),HLOOKUP(VALUE(RIGHT($E17,4))+O$2,Vychodiská!$G$24:$BN$25,2,0))</f>
        <v>2538432</v>
      </c>
      <c r="P17" s="73">
        <f>$F17*Vychodiská!$D$15*-1*IF(LEN($E17)=4,HLOOKUP($E17+P$2,Vychodiská!$G$24:$BN$25,2,0),HLOOKUP(VALUE(RIGHT($E17,4))+P$2,Vychodiská!$G$24:$BN$25,2,0))</f>
        <v>2564874</v>
      </c>
      <c r="Q17" s="73">
        <f>$F17*Vychodiská!$D$15*-1*IF(LEN($E17)=4,HLOOKUP($E17+Q$2,Vychodiská!$G$24:$BN$25,2,0),HLOOKUP(VALUE(RIGHT($E17,4))+Q$2,Vychodiská!$G$24:$BN$25,2,0))</f>
        <v>2591316</v>
      </c>
      <c r="R17" s="73">
        <f>$F17*Vychodiská!$D$15*-1*IF(LEN($E17)=4,HLOOKUP($E17+R$2,Vychodiská!$G$24:$BN$25,2,0),HLOOKUP(VALUE(RIGHT($E17,4))+R$2,Vychodiská!$G$24:$BN$25,2,0))</f>
        <v>2617758</v>
      </c>
      <c r="S17" s="73">
        <f>$F17*Vychodiská!$D$15*-1*IF(LEN($E17)=4,HLOOKUP($E17+S$2,Vychodiská!$G$24:$BN$25,2,0),HLOOKUP(VALUE(RIGHT($E17,4))+S$2,Vychodiská!$G$24:$BN$25,2,0))</f>
        <v>2644200</v>
      </c>
      <c r="T17" s="73">
        <f>$F17*Vychodiská!$D$15*-1*IF(LEN($E17)=4,HLOOKUP($E17+T$2,Vychodiská!$G$24:$BN$25,2,0),HLOOKUP(VALUE(RIGHT($E17,4))+T$2,Vychodiská!$G$24:$BN$25,2,0))</f>
        <v>2670642</v>
      </c>
      <c r="U17" s="73">
        <f>$F17*Vychodiská!$D$15*-1*IF(LEN($E17)=4,HLOOKUP($E17+U$2,Vychodiská!$G$24:$BN$25,2,0),HLOOKUP(VALUE(RIGHT($E17,4))+U$2,Vychodiská!$G$24:$BN$25,2,0))</f>
        <v>2697084</v>
      </c>
      <c r="V17" s="73">
        <f>$F17*Vychodiská!$D$15*-1*IF(LEN($E17)=4,HLOOKUP($E17+V$2,Vychodiská!$G$24:$BN$25,2,0),HLOOKUP(VALUE(RIGHT($E17,4))+V$2,Vychodiská!$G$24:$BN$25,2,0))</f>
        <v>2723526</v>
      </c>
      <c r="W17" s="73">
        <f>$F17*Vychodiská!$D$15*-1*IF(LEN($E17)=4,HLOOKUP($E17+W$2,Vychodiská!$G$24:$BN$25,2,0),HLOOKUP(VALUE(RIGHT($E17,4))+W$2,Vychodiská!$G$24:$BN$25,2,0))</f>
        <v>2749968</v>
      </c>
      <c r="X17" s="73">
        <f>$F17*Vychodiská!$D$15*-1*IF(LEN($E17)=4,HLOOKUP($E17+X$2,Vychodiská!$G$24:$BN$25,2,0),HLOOKUP(VALUE(RIGHT($E17,4))+X$2,Vychodiská!$G$24:$BN$25,2,0))</f>
        <v>2776410</v>
      </c>
      <c r="Y17" s="73">
        <f>$F17*Vychodiská!$D$15*-1*IF(LEN($E17)=4,HLOOKUP($E17+Y$2,Vychodiská!$G$24:$BN$25,2,0),HLOOKUP(VALUE(RIGHT($E17,4))+Y$2,Vychodiská!$G$24:$BN$25,2,0))</f>
        <v>2802852</v>
      </c>
      <c r="Z17" s="73">
        <f>$F17*Vychodiská!$D$15*-1*IF(LEN($E17)=4,HLOOKUP($E17+Z$2,Vychodiská!$G$24:$BN$25,2,0),HLOOKUP(VALUE(RIGHT($E17,4))+Z$2,Vychodiská!$G$24:$BN$25,2,0))</f>
        <v>2829294</v>
      </c>
      <c r="AA17" s="73">
        <f>$F17*Vychodiská!$D$15*-1*IF(LEN($E17)=4,HLOOKUP($E17+AA$2,Vychodiská!$G$24:$BN$25,2,0),HLOOKUP(VALUE(RIGHT($E17,4))+AA$2,Vychodiská!$G$24:$BN$25,2,0))</f>
        <v>2855736</v>
      </c>
      <c r="AB17" s="73">
        <f>$F17*Vychodiská!$D$15*-1*IF(LEN($E17)=4,HLOOKUP($E17+AB$2,Vychodiská!$G$24:$BN$25,2,0),HLOOKUP(VALUE(RIGHT($E17,4))+AB$2,Vychodiská!$G$24:$BN$25,2,0))</f>
        <v>2882178</v>
      </c>
      <c r="AC17" s="73">
        <f>$F17*Vychodiská!$D$15*-1*IF(LEN($E17)=4,HLOOKUP($E17+AC$2,Vychodiská!$G$24:$BN$25,2,0),HLOOKUP(VALUE(RIGHT($E17,4))+AC$2,Vychodiská!$G$24:$BN$25,2,0))</f>
        <v>2908620</v>
      </c>
      <c r="AD17" s="73">
        <f>$F17*Vychodiská!$D$15*-1*IF(LEN($E17)=4,HLOOKUP($E17+AD$2,Vychodiská!$G$24:$BN$25,2,0),HLOOKUP(VALUE(RIGHT($E17,4))+AD$2,Vychodiská!$G$24:$BN$25,2,0))</f>
        <v>2935062</v>
      </c>
      <c r="AE17" s="73">
        <f>$F17*Vychodiská!$D$15*-1*IF(LEN($E17)=4,HLOOKUP($E17+AE$2,Vychodiská!$G$24:$BN$25,2,0),HLOOKUP(VALUE(RIGHT($E17,4))+AE$2,Vychodiská!$G$24:$BN$25,2,0))</f>
        <v>2961504</v>
      </c>
      <c r="AF17" s="73">
        <f>$F17*Vychodiská!$D$15*-1*IF(LEN($E17)=4,HLOOKUP($E17+AF$2,Vychodiská!$G$24:$BN$25,2,0),HLOOKUP(VALUE(RIGHT($E17,4))+AF$2,Vychodiská!$G$24:$BN$25,2,0))</f>
        <v>2987946</v>
      </c>
      <c r="AG17" s="73">
        <f>$F17*Vychodiská!$D$15*-1*IF(LEN($E17)=4,HLOOKUP($E17+AG$2,Vychodiská!$G$24:$BN$25,2,0),HLOOKUP(VALUE(RIGHT($E17,4))+AG$2,Vychodiská!$G$24:$BN$25,2,0))</f>
        <v>3014388</v>
      </c>
      <c r="AH17" s="73">
        <f>$F17*Vychodiská!$D$15*-1*IF(LEN($E17)=4,HLOOKUP($E17+AH$2,Vychodiská!$G$24:$BN$25,2,0),HLOOKUP(VALUE(RIGHT($E17,4))+AH$2,Vychodiská!$G$24:$BN$25,2,0))</f>
        <v>3040830</v>
      </c>
      <c r="AI17" s="73">
        <f>$F17*Vychodiská!$D$15*-1*IF(LEN($E17)=4,HLOOKUP($E17+AI$2,Vychodiská!$G$24:$BN$25,2,0),HLOOKUP(VALUE(RIGHT($E17,4))+AI$2,Vychodiská!$G$24:$BN$25,2,0))</f>
        <v>3067272</v>
      </c>
      <c r="AJ17" s="74">
        <f>$F17*Vychodiská!$D$15*-1*IF(LEN($E17)=4,HLOOKUP($E17+AJ$2,Vychodiská!$G$24:$BN$25,2,0),HLOOKUP(VALUE(RIGHT($E17,4))+AJ$2,Vychodiská!$G$24:$BN$25,2,0))</f>
        <v>3093714</v>
      </c>
      <c r="AK17" s="73">
        <f t="shared" si="1"/>
        <v>2274012</v>
      </c>
      <c r="AL17" s="73">
        <f>SUM($G17:H17)</f>
        <v>4600908</v>
      </c>
      <c r="AM17" s="73">
        <f>SUM($G17:I17)</f>
        <v>6980688</v>
      </c>
      <c r="AN17" s="73">
        <f>SUM($G17:J17)</f>
        <v>9386910</v>
      </c>
      <c r="AO17" s="73">
        <f>SUM($G17:K17)</f>
        <v>11819574</v>
      </c>
      <c r="AP17" s="73">
        <f>SUM($G17:L17)</f>
        <v>14278680</v>
      </c>
      <c r="AQ17" s="73">
        <f>SUM($G17:M17)</f>
        <v>16764228</v>
      </c>
      <c r="AR17" s="73">
        <f>SUM($G17:N17)</f>
        <v>19276218</v>
      </c>
      <c r="AS17" s="73">
        <f>SUM($G17:O17)</f>
        <v>21814650</v>
      </c>
      <c r="AT17" s="73">
        <f>SUM($G17:P17)</f>
        <v>24379524</v>
      </c>
      <c r="AU17" s="73">
        <f>SUM($G17:Q17)</f>
        <v>26970840</v>
      </c>
      <c r="AV17" s="73">
        <f>SUM($G17:R17)</f>
        <v>29588598</v>
      </c>
      <c r="AW17" s="73">
        <f>SUM($G17:S17)</f>
        <v>32232798</v>
      </c>
      <c r="AX17" s="73">
        <f>SUM($G17:T17)</f>
        <v>34903440</v>
      </c>
      <c r="AY17" s="73">
        <f>SUM($G17:U17)</f>
        <v>37600524</v>
      </c>
      <c r="AZ17" s="73">
        <f>SUM($G17:V17)</f>
        <v>40324050</v>
      </c>
      <c r="BA17" s="73">
        <f>SUM($G17:W17)</f>
        <v>43074018</v>
      </c>
      <c r="BB17" s="73">
        <f>SUM($G17:X17)</f>
        <v>45850428</v>
      </c>
      <c r="BC17" s="73">
        <f>SUM($G17:Y17)</f>
        <v>48653280</v>
      </c>
      <c r="BD17" s="73">
        <f>SUM($G17:Z17)</f>
        <v>51482574</v>
      </c>
      <c r="BE17" s="73">
        <f>SUM($G17:AA17)</f>
        <v>54338310</v>
      </c>
      <c r="BF17" s="73">
        <f>SUM($G17:AB17)</f>
        <v>57220488</v>
      </c>
      <c r="BG17" s="73">
        <f>SUM($G17:AC17)</f>
        <v>60129108</v>
      </c>
      <c r="BH17" s="73">
        <f>SUM($G17:AD17)</f>
        <v>63064170</v>
      </c>
      <c r="BI17" s="73">
        <f>SUM($G17:AE17)</f>
        <v>66025674</v>
      </c>
      <c r="BJ17" s="73">
        <f>SUM($G17:AF17)</f>
        <v>69013620</v>
      </c>
      <c r="BK17" s="73">
        <f>SUM($G17:AG17)</f>
        <v>72028008</v>
      </c>
      <c r="BL17" s="73">
        <f>SUM($G17:AH17)</f>
        <v>75068838</v>
      </c>
      <c r="BM17" s="73">
        <f>SUM($G17:AI17)</f>
        <v>78136110</v>
      </c>
      <c r="BN17" s="73">
        <f>SUM($G17:AJ17)</f>
        <v>81229824</v>
      </c>
      <c r="BO17" s="76">
        <f>IF(CU17&gt;0,G17/((1+Vychodiská!$C$150)^emisie_CO2!CU17),0)</f>
        <v>1781747.9048632733</v>
      </c>
      <c r="BP17" s="73">
        <f>IF(CV17&gt;0,H17/((1+Vychodiská!$C$150)^emisie_CO2!CV17),0)</f>
        <v>1736365.6215721823</v>
      </c>
      <c r="BQ17" s="73">
        <f>IF(CW17&gt;0,I17/((1+Vychodiská!$C$150)^emisie_CO2!CW17),0)</f>
        <v>1691265.2158170603</v>
      </c>
      <c r="BR17" s="73">
        <f>IF(CX17&gt;0,J17/((1+Vychodiská!$C$150)^emisie_CO2!CX17),0)</f>
        <v>1628625.7633793917</v>
      </c>
      <c r="BS17" s="73">
        <f>IF(CY17&gt;0,K17/((1+Vychodiská!$C$150)^emisie_CO2!CY17),0)</f>
        <v>1568116.9045620516</v>
      </c>
      <c r="BT17" s="73">
        <f>IF(CZ17&gt;0,L17/((1+Vychodiská!$C$150)^emisie_CO2!CZ17),0)</f>
        <v>1509677.7652616026</v>
      </c>
      <c r="BU17" s="73">
        <f>IF(DA17&gt;0,M17/((1+Vychodiská!$C$150)^emisie_CO2!DA17),0)</f>
        <v>1453248.4376302164</v>
      </c>
      <c r="BV17" s="73">
        <f>IF(DB17&gt;0,N17/((1+Vychodiská!$C$150)^emisie_CO2!DB17),0)</f>
        <v>1398770.0260878478</v>
      </c>
      <c r="BW17" s="73">
        <f>IF(DC17&gt;0,O17/((1+Vychodiská!$C$150)^emisie_CO2!DC17),0)</f>
        <v>1346184.6867612367</v>
      </c>
      <c r="BX17" s="73">
        <f>IF(DD17&gt;0,P17/((1+Vychodiská!$C$150)^emisie_CO2!DD17),0)</f>
        <v>1295435.6608714284</v>
      </c>
      <c r="BY17" s="73">
        <f>IF(DE17&gt;0,Q17/((1+Vychodiská!$C$150)^emisie_CO2!DE17),0)</f>
        <v>1246467.3025567005</v>
      </c>
      <c r="BZ17" s="73">
        <f>IF(DF17&gt;0,R17/((1+Vychodiská!$C$150)^emisie_CO2!DF17),0)</f>
        <v>1199225.101585164</v>
      </c>
      <c r="CA17" s="73">
        <f>IF(DG17&gt;0,S17/((1+Vychodiská!$C$150)^emisie_CO2!DG17),0)</f>
        <v>1153655.7013806289</v>
      </c>
      <c r="CB17" s="73">
        <f>IF(DH17&gt;0,T17/((1+Vychodiská!$C$150)^emisie_CO2!DH17),0)</f>
        <v>1109706.9127566048</v>
      </c>
      <c r="CC17" s="73">
        <f>IF(DI17&gt;0,U17/((1+Vychodiská!$C$150)^emisie_CO2!DI17),0)</f>
        <v>1067327.7237262961</v>
      </c>
      <c r="CD17" s="73">
        <f>IF(DJ17&gt;0,V17/((1+Vychodiská!$C$150)^emisie_CO2!DJ17),0)</f>
        <v>1026468.3057311719</v>
      </c>
      <c r="CE17" s="73">
        <f>IF(DK17&gt;0,W17/((1+Vychodiská!$C$150)^emisie_CO2!DK17),0)</f>
        <v>987080.01660695218</v>
      </c>
      <c r="CF17" s="73">
        <f>IF(DL17&gt;0,X17/((1+Vychodiská!$C$150)^emisie_CO2!DL17),0)</f>
        <v>949115.40058360784</v>
      </c>
      <c r="CG17" s="73">
        <f>IF(DM17&gt;0,Y17/((1+Vychodiská!$C$150)^emisie_CO2!DM17),0)</f>
        <v>912528.18559512391</v>
      </c>
      <c r="CH17" s="73">
        <f>IF(DN17&gt;0,Z17/((1+Vychodiská!$C$150)^emisie_CO2!DN17),0)</f>
        <v>877273.27815524058</v>
      </c>
      <c r="CI17" s="73">
        <f>IF(DO17&gt;0,AA17/((1+Vychodiská!$C$150)^emisie_CO2!DO17),0)</f>
        <v>0</v>
      </c>
      <c r="CJ17" s="73">
        <f>IF(DP17&gt;0,AB17/((1+Vychodiská!$C$150)^emisie_CO2!DP17),0)</f>
        <v>0</v>
      </c>
      <c r="CK17" s="73">
        <f>IF(DQ17&gt;0,AC17/((1+Vychodiská!$C$150)^emisie_CO2!DQ17),0)</f>
        <v>0</v>
      </c>
      <c r="CL17" s="73">
        <f>IF(DR17&gt;0,AD17/((1+Vychodiská!$C$150)^emisie_CO2!DR17),0)</f>
        <v>0</v>
      </c>
      <c r="CM17" s="73">
        <f>IF(DS17&gt;0,AE17/((1+Vychodiská!$C$150)^emisie_CO2!DS17),0)</f>
        <v>0</v>
      </c>
      <c r="CN17" s="73">
        <f>IF(DT17&gt;0,AF17/((1+Vychodiská!$C$150)^emisie_CO2!DT17),0)</f>
        <v>0</v>
      </c>
      <c r="CO17" s="73">
        <f>IF(DU17&gt;0,AG17/((1+Vychodiská!$C$150)^emisie_CO2!DU17),0)</f>
        <v>0</v>
      </c>
      <c r="CP17" s="73">
        <f>IF(DV17&gt;0,AH17/((1+Vychodiská!$C$150)^emisie_CO2!DV17),0)</f>
        <v>0</v>
      </c>
      <c r="CQ17" s="73">
        <f>IF(DW17&gt;0,AI17/((1+Vychodiská!$C$150)^emisie_CO2!DW17),0)</f>
        <v>0</v>
      </c>
      <c r="CR17" s="74">
        <f>IF(DX17&gt;0,AJ17/((1+Vychodiská!$C$150)^emisie_CO2!DX17),0)</f>
        <v>0</v>
      </c>
      <c r="CS17" s="77">
        <f t="shared" si="2"/>
        <v>25938285.915483784</v>
      </c>
      <c r="CT17" s="73"/>
      <c r="CU17" s="78">
        <f t="shared" si="3"/>
        <v>5</v>
      </c>
      <c r="CV17" s="78">
        <f t="shared" ref="CV17:DX17" si="17">IF(CU17=0,0,IF(CV$2&gt;$D17,0,CU17+1))</f>
        <v>6</v>
      </c>
      <c r="CW17" s="78">
        <f t="shared" si="17"/>
        <v>7</v>
      </c>
      <c r="CX17" s="78">
        <f t="shared" si="17"/>
        <v>8</v>
      </c>
      <c r="CY17" s="78">
        <f t="shared" si="17"/>
        <v>9</v>
      </c>
      <c r="CZ17" s="78">
        <f t="shared" si="17"/>
        <v>10</v>
      </c>
      <c r="DA17" s="78">
        <f t="shared" si="17"/>
        <v>11</v>
      </c>
      <c r="DB17" s="78">
        <f t="shared" si="17"/>
        <v>12</v>
      </c>
      <c r="DC17" s="78">
        <f t="shared" si="17"/>
        <v>13</v>
      </c>
      <c r="DD17" s="78">
        <f t="shared" si="17"/>
        <v>14</v>
      </c>
      <c r="DE17" s="78">
        <f t="shared" si="17"/>
        <v>15</v>
      </c>
      <c r="DF17" s="78">
        <f t="shared" si="17"/>
        <v>16</v>
      </c>
      <c r="DG17" s="78">
        <f t="shared" si="17"/>
        <v>17</v>
      </c>
      <c r="DH17" s="78">
        <f t="shared" si="17"/>
        <v>18</v>
      </c>
      <c r="DI17" s="78">
        <f t="shared" si="17"/>
        <v>19</v>
      </c>
      <c r="DJ17" s="78">
        <f t="shared" si="17"/>
        <v>20</v>
      </c>
      <c r="DK17" s="78">
        <f t="shared" si="17"/>
        <v>21</v>
      </c>
      <c r="DL17" s="78">
        <f t="shared" si="17"/>
        <v>22</v>
      </c>
      <c r="DM17" s="78">
        <f t="shared" si="17"/>
        <v>23</v>
      </c>
      <c r="DN17" s="78">
        <f t="shared" si="17"/>
        <v>24</v>
      </c>
      <c r="DO17" s="78">
        <f t="shared" si="17"/>
        <v>0</v>
      </c>
      <c r="DP17" s="78">
        <f t="shared" si="17"/>
        <v>0</v>
      </c>
      <c r="DQ17" s="78">
        <f t="shared" si="17"/>
        <v>0</v>
      </c>
      <c r="DR17" s="78">
        <f t="shared" si="17"/>
        <v>0</v>
      </c>
      <c r="DS17" s="78">
        <f t="shared" si="17"/>
        <v>0</v>
      </c>
      <c r="DT17" s="78">
        <f t="shared" si="17"/>
        <v>0</v>
      </c>
      <c r="DU17" s="78">
        <f t="shared" si="17"/>
        <v>0</v>
      </c>
      <c r="DV17" s="78">
        <f t="shared" si="17"/>
        <v>0</v>
      </c>
      <c r="DW17" s="78">
        <f t="shared" si="17"/>
        <v>0</v>
      </c>
      <c r="DX17" s="79">
        <f t="shared" si="17"/>
        <v>0</v>
      </c>
    </row>
    <row r="18" spans="1:128" s="80" customFormat="1" ht="31.05" customHeight="1" x14ac:dyDescent="0.3">
      <c r="A18" s="70">
        <v>24</v>
      </c>
      <c r="B18" s="71" t="str">
        <f>INDEX(Data!$B$3:$B$24,MATCH(emisie_CO2!A18,Data!$A$3:$A$24,0))</f>
        <v>Žilinská teplárenská, a.s.</v>
      </c>
      <c r="C18" s="71" t="str">
        <f>INDEX(Data!$D$3:$D$24,MATCH(emisie_CO2!A18,Data!$A$3:$A$24,0))</f>
        <v>Vytesnenie pary III. etapa</v>
      </c>
      <c r="D18" s="72">
        <f>INDEX(Data!$M$3:$M$24,MATCH(emisie_CO2!A18,Data!$A$3:$A$24,0))</f>
        <v>20</v>
      </c>
      <c r="E18" s="72" t="str">
        <f>INDEX(Data!$J$3:$J$24,MATCH(emisie_CO2!A18,Data!$A$3:$A$24,0))</f>
        <v>2022-2025</v>
      </c>
      <c r="F18" s="74">
        <f>INDEX(Data!$U$3:$U$24,MATCH(emisie_CO2!A18,Data!$A$3:$A$24,0))</f>
        <v>-1830</v>
      </c>
      <c r="G18" s="73">
        <f>$F18*Vychodiská!$D$15*-1*IF(LEN($E18)=4,HLOOKUP($E18+G$2,Vychodiská!$G$24:$BN$25,2,0),HLOOKUP(VALUE(RIGHT($E18,4))+G$2,Vychodiská!$G$24:$BN$25,2,0))</f>
        <v>75030</v>
      </c>
      <c r="H18" s="73">
        <f>$F18*Vychodiská!$D$15*-1*IF(LEN($E18)=4,HLOOKUP($E18+H$2,Vychodiská!$G$24:$BN$25,2,0),HLOOKUP(VALUE(RIGHT($E18,4))+H$2,Vychodiská!$G$24:$BN$25,2,0))</f>
        <v>76860</v>
      </c>
      <c r="I18" s="73">
        <f>$F18*Vychodiská!$D$15*-1*IF(LEN($E18)=4,HLOOKUP($E18+I$2,Vychodiská!$G$24:$BN$25,2,0),HLOOKUP(VALUE(RIGHT($E18,4))+I$2,Vychodiská!$G$24:$BN$25,2,0))</f>
        <v>78690</v>
      </c>
      <c r="J18" s="73">
        <f>$F18*Vychodiská!$D$15*-1*IF(LEN($E18)=4,HLOOKUP($E18+J$2,Vychodiská!$G$24:$BN$25,2,0),HLOOKUP(VALUE(RIGHT($E18,4))+J$2,Vychodiská!$G$24:$BN$25,2,0))</f>
        <v>80520</v>
      </c>
      <c r="K18" s="73">
        <f>$F18*Vychodiská!$D$15*-1*IF(LEN($E18)=4,HLOOKUP($E18+K$2,Vychodiská!$G$24:$BN$25,2,0),HLOOKUP(VALUE(RIGHT($E18,4))+K$2,Vychodiská!$G$24:$BN$25,2,0))</f>
        <v>82350</v>
      </c>
      <c r="L18" s="73">
        <f>$F18*Vychodiská!$D$15*-1*IF(LEN($E18)=4,HLOOKUP($E18+L$2,Vychodiská!$G$24:$BN$25,2,0),HLOOKUP(VALUE(RIGHT($E18,4))+L$2,Vychodiská!$G$24:$BN$25,2,0))</f>
        <v>83265</v>
      </c>
      <c r="M18" s="73">
        <f>$F18*Vychodiská!$D$15*-1*IF(LEN($E18)=4,HLOOKUP($E18+M$2,Vychodiská!$G$24:$BN$25,2,0),HLOOKUP(VALUE(RIGHT($E18,4))+M$2,Vychodiská!$G$24:$BN$25,2,0))</f>
        <v>84180</v>
      </c>
      <c r="N18" s="73">
        <f>$F18*Vychodiská!$D$15*-1*IF(LEN($E18)=4,HLOOKUP($E18+N$2,Vychodiská!$G$24:$BN$25,2,0),HLOOKUP(VALUE(RIGHT($E18,4))+N$2,Vychodiská!$G$24:$BN$25,2,0))</f>
        <v>85095</v>
      </c>
      <c r="O18" s="73">
        <f>$F18*Vychodiská!$D$15*-1*IF(LEN($E18)=4,HLOOKUP($E18+O$2,Vychodiská!$G$24:$BN$25,2,0),HLOOKUP(VALUE(RIGHT($E18,4))+O$2,Vychodiská!$G$24:$BN$25,2,0))</f>
        <v>86010</v>
      </c>
      <c r="P18" s="73">
        <f>$F18*Vychodiská!$D$15*-1*IF(LEN($E18)=4,HLOOKUP($E18+P$2,Vychodiská!$G$24:$BN$25,2,0),HLOOKUP(VALUE(RIGHT($E18,4))+P$2,Vychodiská!$G$24:$BN$25,2,0))</f>
        <v>86925</v>
      </c>
      <c r="Q18" s="73">
        <f>$F18*Vychodiská!$D$15*-1*IF(LEN($E18)=4,HLOOKUP($E18+Q$2,Vychodiská!$G$24:$BN$25,2,0),HLOOKUP(VALUE(RIGHT($E18,4))+Q$2,Vychodiská!$G$24:$BN$25,2,0))</f>
        <v>87840</v>
      </c>
      <c r="R18" s="73">
        <f>$F18*Vychodiská!$D$15*-1*IF(LEN($E18)=4,HLOOKUP($E18+R$2,Vychodiská!$G$24:$BN$25,2,0),HLOOKUP(VALUE(RIGHT($E18,4))+R$2,Vychodiská!$G$24:$BN$25,2,0))</f>
        <v>88755</v>
      </c>
      <c r="S18" s="73">
        <f>$F18*Vychodiská!$D$15*-1*IF(LEN($E18)=4,HLOOKUP($E18+S$2,Vychodiská!$G$24:$BN$25,2,0),HLOOKUP(VALUE(RIGHT($E18,4))+S$2,Vychodiská!$G$24:$BN$25,2,0))</f>
        <v>89670</v>
      </c>
      <c r="T18" s="73">
        <f>$F18*Vychodiská!$D$15*-1*IF(LEN($E18)=4,HLOOKUP($E18+T$2,Vychodiská!$G$24:$BN$25,2,0),HLOOKUP(VALUE(RIGHT($E18,4))+T$2,Vychodiská!$G$24:$BN$25,2,0))</f>
        <v>90585</v>
      </c>
      <c r="U18" s="73">
        <f>$F18*Vychodiská!$D$15*-1*IF(LEN($E18)=4,HLOOKUP($E18+U$2,Vychodiská!$G$24:$BN$25,2,0),HLOOKUP(VALUE(RIGHT($E18,4))+U$2,Vychodiská!$G$24:$BN$25,2,0))</f>
        <v>91500</v>
      </c>
      <c r="V18" s="73">
        <f>$F18*Vychodiská!$D$15*-1*IF(LEN($E18)=4,HLOOKUP($E18+V$2,Vychodiská!$G$24:$BN$25,2,0),HLOOKUP(VALUE(RIGHT($E18,4))+V$2,Vychodiská!$G$24:$BN$25,2,0))</f>
        <v>92415</v>
      </c>
      <c r="W18" s="73">
        <f>$F18*Vychodiská!$D$15*-1*IF(LEN($E18)=4,HLOOKUP($E18+W$2,Vychodiská!$G$24:$BN$25,2,0),HLOOKUP(VALUE(RIGHT($E18,4))+W$2,Vychodiská!$G$24:$BN$25,2,0))</f>
        <v>93330</v>
      </c>
      <c r="X18" s="73">
        <f>$F18*Vychodiská!$D$15*-1*IF(LEN($E18)=4,HLOOKUP($E18+X$2,Vychodiská!$G$24:$BN$25,2,0),HLOOKUP(VALUE(RIGHT($E18,4))+X$2,Vychodiská!$G$24:$BN$25,2,0))</f>
        <v>94245</v>
      </c>
      <c r="Y18" s="73">
        <f>$F18*Vychodiská!$D$15*-1*IF(LEN($E18)=4,HLOOKUP($E18+Y$2,Vychodiská!$G$24:$BN$25,2,0),HLOOKUP(VALUE(RIGHT($E18,4))+Y$2,Vychodiská!$G$24:$BN$25,2,0))</f>
        <v>95160</v>
      </c>
      <c r="Z18" s="73">
        <f>$F18*Vychodiská!$D$15*-1*IF(LEN($E18)=4,HLOOKUP($E18+Z$2,Vychodiská!$G$24:$BN$25,2,0),HLOOKUP(VALUE(RIGHT($E18,4))+Z$2,Vychodiská!$G$24:$BN$25,2,0))</f>
        <v>96075</v>
      </c>
      <c r="AA18" s="73">
        <f>$F18*Vychodiská!$D$15*-1*IF(LEN($E18)=4,HLOOKUP($E18+AA$2,Vychodiská!$G$24:$BN$25,2,0),HLOOKUP(VALUE(RIGHT($E18,4))+AA$2,Vychodiská!$G$24:$BN$25,2,0))</f>
        <v>96990</v>
      </c>
      <c r="AB18" s="73">
        <f>$F18*Vychodiská!$D$15*-1*IF(LEN($E18)=4,HLOOKUP($E18+AB$2,Vychodiská!$G$24:$BN$25,2,0),HLOOKUP(VALUE(RIGHT($E18,4))+AB$2,Vychodiská!$G$24:$BN$25,2,0))</f>
        <v>97905</v>
      </c>
      <c r="AC18" s="73">
        <f>$F18*Vychodiská!$D$15*-1*IF(LEN($E18)=4,HLOOKUP($E18+AC$2,Vychodiská!$G$24:$BN$25,2,0),HLOOKUP(VALUE(RIGHT($E18,4))+AC$2,Vychodiská!$G$24:$BN$25,2,0))</f>
        <v>98820</v>
      </c>
      <c r="AD18" s="73">
        <f>$F18*Vychodiská!$D$15*-1*IF(LEN($E18)=4,HLOOKUP($E18+AD$2,Vychodiská!$G$24:$BN$25,2,0),HLOOKUP(VALUE(RIGHT($E18,4))+AD$2,Vychodiská!$G$24:$BN$25,2,0))</f>
        <v>99735</v>
      </c>
      <c r="AE18" s="73">
        <f>$F18*Vychodiská!$D$15*-1*IF(LEN($E18)=4,HLOOKUP($E18+AE$2,Vychodiská!$G$24:$BN$25,2,0),HLOOKUP(VALUE(RIGHT($E18,4))+AE$2,Vychodiská!$G$24:$BN$25,2,0))</f>
        <v>100650</v>
      </c>
      <c r="AF18" s="73">
        <f>$F18*Vychodiská!$D$15*-1*IF(LEN($E18)=4,HLOOKUP($E18+AF$2,Vychodiská!$G$24:$BN$25,2,0),HLOOKUP(VALUE(RIGHT($E18,4))+AF$2,Vychodiská!$G$24:$BN$25,2,0))</f>
        <v>101565</v>
      </c>
      <c r="AG18" s="73">
        <f>$F18*Vychodiská!$D$15*-1*IF(LEN($E18)=4,HLOOKUP($E18+AG$2,Vychodiská!$G$24:$BN$25,2,0),HLOOKUP(VALUE(RIGHT($E18,4))+AG$2,Vychodiská!$G$24:$BN$25,2,0))</f>
        <v>102480</v>
      </c>
      <c r="AH18" s="73">
        <f>$F18*Vychodiská!$D$15*-1*IF(LEN($E18)=4,HLOOKUP($E18+AH$2,Vychodiská!$G$24:$BN$25,2,0),HLOOKUP(VALUE(RIGHT($E18,4))+AH$2,Vychodiská!$G$24:$BN$25,2,0))</f>
        <v>103395</v>
      </c>
      <c r="AI18" s="73">
        <f>$F18*Vychodiská!$D$15*-1*IF(LEN($E18)=4,HLOOKUP($E18+AI$2,Vychodiská!$G$24:$BN$25,2,0),HLOOKUP(VALUE(RIGHT($E18,4))+AI$2,Vychodiská!$G$24:$BN$25,2,0))</f>
        <v>104310</v>
      </c>
      <c r="AJ18" s="74">
        <f>$F18*Vychodiská!$D$15*-1*IF(LEN($E18)=4,HLOOKUP($E18+AJ$2,Vychodiská!$G$24:$BN$25,2,0),HLOOKUP(VALUE(RIGHT($E18,4))+AJ$2,Vychodiská!$G$24:$BN$25,2,0))</f>
        <v>105225</v>
      </c>
      <c r="AK18" s="73">
        <f t="shared" si="1"/>
        <v>75030</v>
      </c>
      <c r="AL18" s="73">
        <f>SUM($G18:H18)</f>
        <v>151890</v>
      </c>
      <c r="AM18" s="73">
        <f>SUM($G18:I18)</f>
        <v>230580</v>
      </c>
      <c r="AN18" s="73">
        <f>SUM($G18:J18)</f>
        <v>311100</v>
      </c>
      <c r="AO18" s="73">
        <f>SUM($G18:K18)</f>
        <v>393450</v>
      </c>
      <c r="AP18" s="73">
        <f>SUM($G18:L18)</f>
        <v>476715</v>
      </c>
      <c r="AQ18" s="73">
        <f>SUM($G18:M18)</f>
        <v>560895</v>
      </c>
      <c r="AR18" s="73">
        <f>SUM($G18:N18)</f>
        <v>645990</v>
      </c>
      <c r="AS18" s="73">
        <f>SUM($G18:O18)</f>
        <v>732000</v>
      </c>
      <c r="AT18" s="73">
        <f>SUM($G18:P18)</f>
        <v>818925</v>
      </c>
      <c r="AU18" s="73">
        <f>SUM($G18:Q18)</f>
        <v>906765</v>
      </c>
      <c r="AV18" s="73">
        <f>SUM($G18:R18)</f>
        <v>995520</v>
      </c>
      <c r="AW18" s="73">
        <f>SUM($G18:S18)</f>
        <v>1085190</v>
      </c>
      <c r="AX18" s="73">
        <f>SUM($G18:T18)</f>
        <v>1175775</v>
      </c>
      <c r="AY18" s="73">
        <f>SUM($G18:U18)</f>
        <v>1267275</v>
      </c>
      <c r="AZ18" s="73">
        <f>SUM($G18:V18)</f>
        <v>1359690</v>
      </c>
      <c r="BA18" s="73">
        <f>SUM($G18:W18)</f>
        <v>1453020</v>
      </c>
      <c r="BB18" s="73">
        <f>SUM($G18:X18)</f>
        <v>1547265</v>
      </c>
      <c r="BC18" s="73">
        <f>SUM($G18:Y18)</f>
        <v>1642425</v>
      </c>
      <c r="BD18" s="73">
        <f>SUM($G18:Z18)</f>
        <v>1738500</v>
      </c>
      <c r="BE18" s="73">
        <f>SUM($G18:AA18)</f>
        <v>1835490</v>
      </c>
      <c r="BF18" s="73">
        <f>SUM($G18:AB18)</f>
        <v>1933395</v>
      </c>
      <c r="BG18" s="73">
        <f>SUM($G18:AC18)</f>
        <v>2032215</v>
      </c>
      <c r="BH18" s="73">
        <f>SUM($G18:AD18)</f>
        <v>2131950</v>
      </c>
      <c r="BI18" s="73">
        <f>SUM($G18:AE18)</f>
        <v>2232600</v>
      </c>
      <c r="BJ18" s="73">
        <f>SUM($G18:AF18)</f>
        <v>2334165</v>
      </c>
      <c r="BK18" s="73">
        <f>SUM($G18:AG18)</f>
        <v>2436645</v>
      </c>
      <c r="BL18" s="73">
        <f>SUM($G18:AH18)</f>
        <v>2540040</v>
      </c>
      <c r="BM18" s="73">
        <f>SUM($G18:AI18)</f>
        <v>2644350</v>
      </c>
      <c r="BN18" s="73">
        <f>SUM($G18:AJ18)</f>
        <v>2749575</v>
      </c>
      <c r="BO18" s="76">
        <f>IF(CU18&gt;0,G18/((1+Vychodiská!$C$150)^emisie_CO2!CU18),0)</f>
        <v>58787.968270128476</v>
      </c>
      <c r="BP18" s="73">
        <f>IF(CV18&gt;0,H18/((1+Vychodiská!$C$150)^emisie_CO2!CV18),0)</f>
        <v>57354.115385491205</v>
      </c>
      <c r="BQ18" s="73">
        <f>IF(CW18&gt;0,I18/((1+Vychodiská!$C$150)^emisie_CO2!CW18),0)</f>
        <v>55923.513867939255</v>
      </c>
      <c r="BR18" s="73">
        <f>IF(CX18&gt;0,J18/((1+Vychodiská!$C$150)^emisie_CO2!CX18),0)</f>
        <v>54499.105430549891</v>
      </c>
      <c r="BS18" s="73">
        <f>IF(CY18&gt;0,K18/((1+Vychodiská!$C$150)^emisie_CO2!CY18),0)</f>
        <v>53083.544250535604</v>
      </c>
      <c r="BT18" s="73">
        <f>IF(CZ18&gt;0,L18/((1+Vychodiská!$C$150)^emisie_CO2!CZ18),0)</f>
        <v>51117.487056071324</v>
      </c>
      <c r="BU18" s="73">
        <f>IF(DA18&gt;0,M18/((1+Vychodiská!$C$150)^emisie_CO2!DA18),0)</f>
        <v>49218.302555296301</v>
      </c>
      <c r="BV18" s="73">
        <f>IF(DB18&gt;0,N18/((1+Vychodiská!$C$150)^emisie_CO2!DB18),0)</f>
        <v>47384.080099819425</v>
      </c>
      <c r="BW18" s="73">
        <f>IF(DC18&gt;0,O18/((1+Vychodiská!$C$150)^emisie_CO2!DC18),0)</f>
        <v>45612.939369001797</v>
      </c>
      <c r="BX18" s="73">
        <f>IF(DD18&gt;0,P18/((1+Vychodiská!$C$150)^emisie_CO2!DD18),0)</f>
        <v>43903.031814135473</v>
      </c>
      <c r="BY18" s="73">
        <f>IF(DE18&gt;0,Q18/((1+Vychodiská!$C$150)^emisie_CO2!DE18),0)</f>
        <v>42252.541896310824</v>
      </c>
      <c r="BZ18" s="73">
        <f>IF(DF18&gt;0,R18/((1+Vychodiská!$C$150)^emisie_CO2!DF18),0)</f>
        <v>40659.688134346725</v>
      </c>
      <c r="CA18" s="73">
        <f>IF(DG18&gt;0,S18/((1+Vychodiská!$C$150)^emisie_CO2!DG18),0)</f>
        <v>39122.723978065573</v>
      </c>
      <c r="CB18" s="73">
        <f>IF(DH18&gt;0,T18/((1+Vychodiská!$C$150)^emisie_CO2!DH18),0)</f>
        <v>37639.93852117096</v>
      </c>
      <c r="CC18" s="73">
        <f>IF(DI18&gt;0,U18/((1+Vychodiská!$C$150)^emisie_CO2!DI18),0)</f>
        <v>36209.657067023531</v>
      </c>
      <c r="CD18" s="73">
        <f>IF(DJ18&gt;0,V18/((1+Vychodiská!$C$150)^emisie_CO2!DJ18),0)</f>
        <v>34830.241559708353</v>
      </c>
      <c r="CE18" s="73">
        <f>IF(DK18&gt;0,W18/((1+Vychodiská!$C$150)^emisie_CO2!DK18),0)</f>
        <v>33500.090891940141</v>
      </c>
      <c r="CF18" s="73">
        <f>IF(DL18&gt;0,X18/((1+Vychodiská!$C$150)^emisie_CO2!DL18),0)</f>
        <v>32217.641100558682</v>
      </c>
      <c r="CG18" s="73">
        <f>IF(DM18&gt;0,Y18/((1+Vychodiská!$C$150)^emisie_CO2!DM18),0)</f>
        <v>30981.36545962184</v>
      </c>
      <c r="CH18" s="73">
        <f>IF(DN18&gt;0,Z18/((1+Vychodiská!$C$150)^emisie_CO2!DN18),0)</f>
        <v>29789.77448040562</v>
      </c>
      <c r="CI18" s="73">
        <f>IF(DO18&gt;0,AA18/((1+Vychodiská!$C$150)^emisie_CO2!DO18),0)</f>
        <v>0</v>
      </c>
      <c r="CJ18" s="73">
        <f>IF(DP18&gt;0,AB18/((1+Vychodiská!$C$150)^emisie_CO2!DP18),0)</f>
        <v>0</v>
      </c>
      <c r="CK18" s="73">
        <f>IF(DQ18&gt;0,AC18/((1+Vychodiská!$C$150)^emisie_CO2!DQ18),0)</f>
        <v>0</v>
      </c>
      <c r="CL18" s="73">
        <f>IF(DR18&gt;0,AD18/((1+Vychodiská!$C$150)^emisie_CO2!DR18),0)</f>
        <v>0</v>
      </c>
      <c r="CM18" s="73">
        <f>IF(DS18&gt;0,AE18/((1+Vychodiská!$C$150)^emisie_CO2!DS18),0)</f>
        <v>0</v>
      </c>
      <c r="CN18" s="73">
        <f>IF(DT18&gt;0,AF18/((1+Vychodiská!$C$150)^emisie_CO2!DT18),0)</f>
        <v>0</v>
      </c>
      <c r="CO18" s="73">
        <f>IF(DU18&gt;0,AG18/((1+Vychodiská!$C$150)^emisie_CO2!DU18),0)</f>
        <v>0</v>
      </c>
      <c r="CP18" s="73">
        <f>IF(DV18&gt;0,AH18/((1+Vychodiská!$C$150)^emisie_CO2!DV18),0)</f>
        <v>0</v>
      </c>
      <c r="CQ18" s="73">
        <f>IF(DW18&gt;0,AI18/((1+Vychodiská!$C$150)^emisie_CO2!DW18),0)</f>
        <v>0</v>
      </c>
      <c r="CR18" s="74">
        <f>IF(DX18&gt;0,AJ18/((1+Vychodiská!$C$150)^emisie_CO2!DX18),0)</f>
        <v>0</v>
      </c>
      <c r="CS18" s="77">
        <f t="shared" si="2"/>
        <v>874087.75118812115</v>
      </c>
      <c r="CT18" s="73"/>
      <c r="CU18" s="78">
        <f t="shared" si="3"/>
        <v>5</v>
      </c>
      <c r="CV18" s="78">
        <f t="shared" ref="CV18:DX18" si="18">IF(CU18=0,0,IF(CV$2&gt;$D18,0,CU18+1))</f>
        <v>6</v>
      </c>
      <c r="CW18" s="78">
        <f t="shared" si="18"/>
        <v>7</v>
      </c>
      <c r="CX18" s="78">
        <f t="shared" si="18"/>
        <v>8</v>
      </c>
      <c r="CY18" s="78">
        <f t="shared" si="18"/>
        <v>9</v>
      </c>
      <c r="CZ18" s="78">
        <f t="shared" si="18"/>
        <v>10</v>
      </c>
      <c r="DA18" s="78">
        <f t="shared" si="18"/>
        <v>11</v>
      </c>
      <c r="DB18" s="78">
        <f t="shared" si="18"/>
        <v>12</v>
      </c>
      <c r="DC18" s="78">
        <f t="shared" si="18"/>
        <v>13</v>
      </c>
      <c r="DD18" s="78">
        <f t="shared" si="18"/>
        <v>14</v>
      </c>
      <c r="DE18" s="78">
        <f t="shared" si="18"/>
        <v>15</v>
      </c>
      <c r="DF18" s="78">
        <f t="shared" si="18"/>
        <v>16</v>
      </c>
      <c r="DG18" s="78">
        <f t="shared" si="18"/>
        <v>17</v>
      </c>
      <c r="DH18" s="78">
        <f t="shared" si="18"/>
        <v>18</v>
      </c>
      <c r="DI18" s="78">
        <f t="shared" si="18"/>
        <v>19</v>
      </c>
      <c r="DJ18" s="78">
        <f t="shared" si="18"/>
        <v>20</v>
      </c>
      <c r="DK18" s="78">
        <f t="shared" si="18"/>
        <v>21</v>
      </c>
      <c r="DL18" s="78">
        <f t="shared" si="18"/>
        <v>22</v>
      </c>
      <c r="DM18" s="78">
        <f t="shared" si="18"/>
        <v>23</v>
      </c>
      <c r="DN18" s="78">
        <f t="shared" si="18"/>
        <v>24</v>
      </c>
      <c r="DO18" s="78">
        <f t="shared" si="18"/>
        <v>0</v>
      </c>
      <c r="DP18" s="78">
        <f t="shared" si="18"/>
        <v>0</v>
      </c>
      <c r="DQ18" s="78">
        <f t="shared" si="18"/>
        <v>0</v>
      </c>
      <c r="DR18" s="78">
        <f t="shared" si="18"/>
        <v>0</v>
      </c>
      <c r="DS18" s="78">
        <f t="shared" si="18"/>
        <v>0</v>
      </c>
      <c r="DT18" s="78">
        <f t="shared" si="18"/>
        <v>0</v>
      </c>
      <c r="DU18" s="78">
        <f t="shared" si="18"/>
        <v>0</v>
      </c>
      <c r="DV18" s="78">
        <f t="shared" si="18"/>
        <v>0</v>
      </c>
      <c r="DW18" s="78">
        <f t="shared" si="18"/>
        <v>0</v>
      </c>
      <c r="DX18" s="79">
        <f t="shared" si="18"/>
        <v>0</v>
      </c>
    </row>
    <row r="19" spans="1:128" s="80" customFormat="1" ht="31.05" customHeight="1" x14ac:dyDescent="0.3">
      <c r="A19" s="70">
        <v>27</v>
      </c>
      <c r="B19" s="71" t="str">
        <f>INDEX(Data!$B$3:$B$24,MATCH(emisie_CO2!A19,Data!$A$3:$A$24,0))</f>
        <v>Martinská teplárenská, a.s.</v>
      </c>
      <c r="C19" s="71" t="str">
        <f>INDEX(Data!$D$3:$D$24,MATCH(emisie_CO2!A19,Data!$A$3:$A$24,0))</f>
        <v>Rekonštrukcia horúcovodov v meste Martin</v>
      </c>
      <c r="D19" s="72">
        <f>INDEX(Data!$M$3:$M$24,MATCH(emisie_CO2!A19,Data!$A$3:$A$24,0))</f>
        <v>30</v>
      </c>
      <c r="E19" s="72" t="str">
        <f>INDEX(Data!$J$3:$J$24,MATCH(emisie_CO2!A19,Data!$A$3:$A$24,0))</f>
        <v>2023-2025</v>
      </c>
      <c r="F19" s="74">
        <f>INDEX(Data!$U$3:$U$24,MATCH(emisie_CO2!A19,Data!$A$3:$A$24,0))</f>
        <v>-1600</v>
      </c>
      <c r="G19" s="73">
        <f>$F19*Vychodiská!$D$15*-1*IF(LEN($E19)=4,HLOOKUP($E19+G$2,Vychodiská!$G$24:$BN$25,2,0),HLOOKUP(VALUE(RIGHT($E19,4))+G$2,Vychodiská!$G$24:$BN$25,2,0))</f>
        <v>65600</v>
      </c>
      <c r="H19" s="73">
        <f>$F19*Vychodiská!$D$15*-1*IF(LEN($E19)=4,HLOOKUP($E19+H$2,Vychodiská!$G$24:$BN$25,2,0),HLOOKUP(VALUE(RIGHT($E19,4))+H$2,Vychodiská!$G$24:$BN$25,2,0))</f>
        <v>67200</v>
      </c>
      <c r="I19" s="73">
        <f>$F19*Vychodiská!$D$15*-1*IF(LEN($E19)=4,HLOOKUP($E19+I$2,Vychodiská!$G$24:$BN$25,2,0),HLOOKUP(VALUE(RIGHT($E19,4))+I$2,Vychodiská!$G$24:$BN$25,2,0))</f>
        <v>68800</v>
      </c>
      <c r="J19" s="73">
        <f>$F19*Vychodiská!$D$15*-1*IF(LEN($E19)=4,HLOOKUP($E19+J$2,Vychodiská!$G$24:$BN$25,2,0),HLOOKUP(VALUE(RIGHT($E19,4))+J$2,Vychodiská!$G$24:$BN$25,2,0))</f>
        <v>70400</v>
      </c>
      <c r="K19" s="73">
        <f>$F19*Vychodiská!$D$15*-1*IF(LEN($E19)=4,HLOOKUP($E19+K$2,Vychodiská!$G$24:$BN$25,2,0),HLOOKUP(VALUE(RIGHT($E19,4))+K$2,Vychodiská!$G$24:$BN$25,2,0))</f>
        <v>72000</v>
      </c>
      <c r="L19" s="73">
        <f>$F19*Vychodiská!$D$15*-1*IF(LEN($E19)=4,HLOOKUP($E19+L$2,Vychodiská!$G$24:$BN$25,2,0),HLOOKUP(VALUE(RIGHT($E19,4))+L$2,Vychodiská!$G$24:$BN$25,2,0))</f>
        <v>72800</v>
      </c>
      <c r="M19" s="73">
        <f>$F19*Vychodiská!$D$15*-1*IF(LEN($E19)=4,HLOOKUP($E19+M$2,Vychodiská!$G$24:$BN$25,2,0),HLOOKUP(VALUE(RIGHT($E19,4))+M$2,Vychodiská!$G$24:$BN$25,2,0))</f>
        <v>73600</v>
      </c>
      <c r="N19" s="73">
        <f>$F19*Vychodiská!$D$15*-1*IF(LEN($E19)=4,HLOOKUP($E19+N$2,Vychodiská!$G$24:$BN$25,2,0),HLOOKUP(VALUE(RIGHT($E19,4))+N$2,Vychodiská!$G$24:$BN$25,2,0))</f>
        <v>74400</v>
      </c>
      <c r="O19" s="73">
        <f>$F19*Vychodiská!$D$15*-1*IF(LEN($E19)=4,HLOOKUP($E19+O$2,Vychodiská!$G$24:$BN$25,2,0),HLOOKUP(VALUE(RIGHT($E19,4))+O$2,Vychodiská!$G$24:$BN$25,2,0))</f>
        <v>75200</v>
      </c>
      <c r="P19" s="73">
        <f>$F19*Vychodiská!$D$15*-1*IF(LEN($E19)=4,HLOOKUP($E19+P$2,Vychodiská!$G$24:$BN$25,2,0),HLOOKUP(VALUE(RIGHT($E19,4))+P$2,Vychodiská!$G$24:$BN$25,2,0))</f>
        <v>76000</v>
      </c>
      <c r="Q19" s="73">
        <f>$F19*Vychodiská!$D$15*-1*IF(LEN($E19)=4,HLOOKUP($E19+Q$2,Vychodiská!$G$24:$BN$25,2,0),HLOOKUP(VALUE(RIGHT($E19,4))+Q$2,Vychodiská!$G$24:$BN$25,2,0))</f>
        <v>76800</v>
      </c>
      <c r="R19" s="73">
        <f>$F19*Vychodiská!$D$15*-1*IF(LEN($E19)=4,HLOOKUP($E19+R$2,Vychodiská!$G$24:$BN$25,2,0),HLOOKUP(VALUE(RIGHT($E19,4))+R$2,Vychodiská!$G$24:$BN$25,2,0))</f>
        <v>77600</v>
      </c>
      <c r="S19" s="73">
        <f>$F19*Vychodiská!$D$15*-1*IF(LEN($E19)=4,HLOOKUP($E19+S$2,Vychodiská!$G$24:$BN$25,2,0),HLOOKUP(VALUE(RIGHT($E19,4))+S$2,Vychodiská!$G$24:$BN$25,2,0))</f>
        <v>78400</v>
      </c>
      <c r="T19" s="73">
        <f>$F19*Vychodiská!$D$15*-1*IF(LEN($E19)=4,HLOOKUP($E19+T$2,Vychodiská!$G$24:$BN$25,2,0),HLOOKUP(VALUE(RIGHT($E19,4))+T$2,Vychodiská!$G$24:$BN$25,2,0))</f>
        <v>79200</v>
      </c>
      <c r="U19" s="73">
        <f>$F19*Vychodiská!$D$15*-1*IF(LEN($E19)=4,HLOOKUP($E19+U$2,Vychodiská!$G$24:$BN$25,2,0),HLOOKUP(VALUE(RIGHT($E19,4))+U$2,Vychodiská!$G$24:$BN$25,2,0))</f>
        <v>80000</v>
      </c>
      <c r="V19" s="73">
        <f>$F19*Vychodiská!$D$15*-1*IF(LEN($E19)=4,HLOOKUP($E19+V$2,Vychodiská!$G$24:$BN$25,2,0),HLOOKUP(VALUE(RIGHT($E19,4))+V$2,Vychodiská!$G$24:$BN$25,2,0))</f>
        <v>80800</v>
      </c>
      <c r="W19" s="73">
        <f>$F19*Vychodiská!$D$15*-1*IF(LEN($E19)=4,HLOOKUP($E19+W$2,Vychodiská!$G$24:$BN$25,2,0),HLOOKUP(VALUE(RIGHT($E19,4))+W$2,Vychodiská!$G$24:$BN$25,2,0))</f>
        <v>81600</v>
      </c>
      <c r="X19" s="73">
        <f>$F19*Vychodiská!$D$15*-1*IF(LEN($E19)=4,HLOOKUP($E19+X$2,Vychodiská!$G$24:$BN$25,2,0),HLOOKUP(VALUE(RIGHT($E19,4))+X$2,Vychodiská!$G$24:$BN$25,2,0))</f>
        <v>82400</v>
      </c>
      <c r="Y19" s="73">
        <f>$F19*Vychodiská!$D$15*-1*IF(LEN($E19)=4,HLOOKUP($E19+Y$2,Vychodiská!$G$24:$BN$25,2,0),HLOOKUP(VALUE(RIGHT($E19,4))+Y$2,Vychodiská!$G$24:$BN$25,2,0))</f>
        <v>83200</v>
      </c>
      <c r="Z19" s="73">
        <f>$F19*Vychodiská!$D$15*-1*IF(LEN($E19)=4,HLOOKUP($E19+Z$2,Vychodiská!$G$24:$BN$25,2,0),HLOOKUP(VALUE(RIGHT($E19,4))+Z$2,Vychodiská!$G$24:$BN$25,2,0))</f>
        <v>84000</v>
      </c>
      <c r="AA19" s="73">
        <f>$F19*Vychodiská!$D$15*-1*IF(LEN($E19)=4,HLOOKUP($E19+AA$2,Vychodiská!$G$24:$BN$25,2,0),HLOOKUP(VALUE(RIGHT($E19,4))+AA$2,Vychodiská!$G$24:$BN$25,2,0))</f>
        <v>84800</v>
      </c>
      <c r="AB19" s="73">
        <f>$F19*Vychodiská!$D$15*-1*IF(LEN($E19)=4,HLOOKUP($E19+AB$2,Vychodiská!$G$24:$BN$25,2,0),HLOOKUP(VALUE(RIGHT($E19,4))+AB$2,Vychodiská!$G$24:$BN$25,2,0))</f>
        <v>85600</v>
      </c>
      <c r="AC19" s="73">
        <f>$F19*Vychodiská!$D$15*-1*IF(LEN($E19)=4,HLOOKUP($E19+AC$2,Vychodiská!$G$24:$BN$25,2,0),HLOOKUP(VALUE(RIGHT($E19,4))+AC$2,Vychodiská!$G$24:$BN$25,2,0))</f>
        <v>86400</v>
      </c>
      <c r="AD19" s="73">
        <f>$F19*Vychodiská!$D$15*-1*IF(LEN($E19)=4,HLOOKUP($E19+AD$2,Vychodiská!$G$24:$BN$25,2,0),HLOOKUP(VALUE(RIGHT($E19,4))+AD$2,Vychodiská!$G$24:$BN$25,2,0))</f>
        <v>87200</v>
      </c>
      <c r="AE19" s="73">
        <f>$F19*Vychodiská!$D$15*-1*IF(LEN($E19)=4,HLOOKUP($E19+AE$2,Vychodiská!$G$24:$BN$25,2,0),HLOOKUP(VALUE(RIGHT($E19,4))+AE$2,Vychodiská!$G$24:$BN$25,2,0))</f>
        <v>88000</v>
      </c>
      <c r="AF19" s="73">
        <f>$F19*Vychodiská!$D$15*-1*IF(LEN($E19)=4,HLOOKUP($E19+AF$2,Vychodiská!$G$24:$BN$25,2,0),HLOOKUP(VALUE(RIGHT($E19,4))+AF$2,Vychodiská!$G$24:$BN$25,2,0))</f>
        <v>88800</v>
      </c>
      <c r="AG19" s="73">
        <f>$F19*Vychodiská!$D$15*-1*IF(LEN($E19)=4,HLOOKUP($E19+AG$2,Vychodiská!$G$24:$BN$25,2,0),HLOOKUP(VALUE(RIGHT($E19,4))+AG$2,Vychodiská!$G$24:$BN$25,2,0))</f>
        <v>89600</v>
      </c>
      <c r="AH19" s="73">
        <f>$F19*Vychodiská!$D$15*-1*IF(LEN($E19)=4,HLOOKUP($E19+AH$2,Vychodiská!$G$24:$BN$25,2,0),HLOOKUP(VALUE(RIGHT($E19,4))+AH$2,Vychodiská!$G$24:$BN$25,2,0))</f>
        <v>90400</v>
      </c>
      <c r="AI19" s="73">
        <f>$F19*Vychodiská!$D$15*-1*IF(LEN($E19)=4,HLOOKUP($E19+AI$2,Vychodiská!$G$24:$BN$25,2,0),HLOOKUP(VALUE(RIGHT($E19,4))+AI$2,Vychodiská!$G$24:$BN$25,2,0))</f>
        <v>91200</v>
      </c>
      <c r="AJ19" s="74">
        <f>$F19*Vychodiská!$D$15*-1*IF(LEN($E19)=4,HLOOKUP($E19+AJ$2,Vychodiská!$G$24:$BN$25,2,0),HLOOKUP(VALUE(RIGHT($E19,4))+AJ$2,Vychodiská!$G$24:$BN$25,2,0))</f>
        <v>92000</v>
      </c>
      <c r="AK19" s="73">
        <f t="shared" si="1"/>
        <v>65600</v>
      </c>
      <c r="AL19" s="73">
        <f>SUM($G19:H19)</f>
        <v>132800</v>
      </c>
      <c r="AM19" s="73">
        <f>SUM($G19:I19)</f>
        <v>201600</v>
      </c>
      <c r="AN19" s="73">
        <f>SUM($G19:J19)</f>
        <v>272000</v>
      </c>
      <c r="AO19" s="73">
        <f>SUM($G19:K19)</f>
        <v>344000</v>
      </c>
      <c r="AP19" s="73">
        <f>SUM($G19:L19)</f>
        <v>416800</v>
      </c>
      <c r="AQ19" s="73">
        <f>SUM($G19:M19)</f>
        <v>490400</v>
      </c>
      <c r="AR19" s="73">
        <f>SUM($G19:N19)</f>
        <v>564800</v>
      </c>
      <c r="AS19" s="73">
        <f>SUM($G19:O19)</f>
        <v>640000</v>
      </c>
      <c r="AT19" s="73">
        <f>SUM($G19:P19)</f>
        <v>716000</v>
      </c>
      <c r="AU19" s="73">
        <f>SUM($G19:Q19)</f>
        <v>792800</v>
      </c>
      <c r="AV19" s="73">
        <f>SUM($G19:R19)</f>
        <v>870400</v>
      </c>
      <c r="AW19" s="73">
        <f>SUM($G19:S19)</f>
        <v>948800</v>
      </c>
      <c r="AX19" s="73">
        <f>SUM($G19:T19)</f>
        <v>1028000</v>
      </c>
      <c r="AY19" s="73">
        <f>SUM($G19:U19)</f>
        <v>1108000</v>
      </c>
      <c r="AZ19" s="73">
        <f>SUM($G19:V19)</f>
        <v>1188800</v>
      </c>
      <c r="BA19" s="73">
        <f>SUM($G19:W19)</f>
        <v>1270400</v>
      </c>
      <c r="BB19" s="73">
        <f>SUM($G19:X19)</f>
        <v>1352800</v>
      </c>
      <c r="BC19" s="73">
        <f>SUM($G19:Y19)</f>
        <v>1436000</v>
      </c>
      <c r="BD19" s="73">
        <f>SUM($G19:Z19)</f>
        <v>1520000</v>
      </c>
      <c r="BE19" s="73">
        <f>SUM($G19:AA19)</f>
        <v>1604800</v>
      </c>
      <c r="BF19" s="73">
        <f>SUM($G19:AB19)</f>
        <v>1690400</v>
      </c>
      <c r="BG19" s="73">
        <f>SUM($G19:AC19)</f>
        <v>1776800</v>
      </c>
      <c r="BH19" s="73">
        <f>SUM($G19:AD19)</f>
        <v>1864000</v>
      </c>
      <c r="BI19" s="73">
        <f>SUM($G19:AE19)</f>
        <v>1952000</v>
      </c>
      <c r="BJ19" s="73">
        <f>SUM($G19:AF19)</f>
        <v>2040800</v>
      </c>
      <c r="BK19" s="73">
        <f>SUM($G19:AG19)</f>
        <v>2130400</v>
      </c>
      <c r="BL19" s="73">
        <f>SUM($G19:AH19)</f>
        <v>2220800</v>
      </c>
      <c r="BM19" s="73">
        <f>SUM($G19:AI19)</f>
        <v>2312000</v>
      </c>
      <c r="BN19" s="73">
        <f>SUM($G19:AJ19)</f>
        <v>2404000</v>
      </c>
      <c r="BO19" s="76">
        <f>IF(CU19&gt;0,G19/((1+Vychodiská!$C$150)^emisie_CO2!CU19),0)</f>
        <v>53969.282346347456</v>
      </c>
      <c r="BP19" s="73">
        <f>IF(CV19&gt;0,H19/((1+Vychodiská!$C$150)^emisie_CO2!CV19),0)</f>
        <v>52652.958386680439</v>
      </c>
      <c r="BQ19" s="73">
        <f>IF(CW19&gt;0,I19/((1+Vychodiská!$C$150)^emisie_CO2!CW19),0)</f>
        <v>51339.619288599984</v>
      </c>
      <c r="BR19" s="73">
        <f>IF(CX19&gt;0,J19/((1+Vychodiská!$C$150)^emisie_CO2!CX19),0)</f>
        <v>50031.965641160547</v>
      </c>
      <c r="BS19" s="73">
        <f>IF(CY19&gt;0,K19/((1+Vychodiská!$C$150)^emisie_CO2!CY19),0)</f>
        <v>48732.434066065478</v>
      </c>
      <c r="BT19" s="73">
        <f>IF(CZ19&gt;0,L19/((1+Vychodiská!$C$150)^emisie_CO2!CZ19),0)</f>
        <v>46927.529100655644</v>
      </c>
      <c r="BU19" s="73">
        <f>IF(DA19&gt;0,M19/((1+Vychodiská!$C$150)^emisie_CO2!DA19),0)</f>
        <v>45184.015460599883</v>
      </c>
      <c r="BV19" s="73">
        <f>IF(DB19&gt;0,N19/((1+Vychodiská!$C$150)^emisie_CO2!DB19),0)</f>
        <v>43500.13910803094</v>
      </c>
      <c r="BW19" s="73">
        <f>IF(DC19&gt;0,O19/((1+Vychodiská!$C$150)^emisie_CO2!DC19),0)</f>
        <v>41874.173846952472</v>
      </c>
      <c r="BX19" s="73">
        <f>IF(DD19&gt;0,P19/((1+Vychodiská!$C$150)^emisie_CO2!DD19),0)</f>
        <v>40304.422649042397</v>
      </c>
      <c r="BY19" s="73">
        <f>IF(DE19&gt;0,Q19/((1+Vychodiská!$C$150)^emisie_CO2!DE19),0)</f>
        <v>38789.218790055849</v>
      </c>
      <c r="BZ19" s="73">
        <f>IF(DF19&gt;0,R19/((1+Vychodiská!$C$150)^emisie_CO2!DF19),0)</f>
        <v>37326.926811859288</v>
      </c>
      <c r="CA19" s="73">
        <f>IF(DG19&gt;0,S19/((1+Vychodiská!$C$150)^emisie_CO2!DG19),0)</f>
        <v>35915.943324125779</v>
      </c>
      <c r="CB19" s="73">
        <f>IF(DH19&gt;0,T19/((1+Vychodiská!$C$150)^emisie_CO2!DH19),0)</f>
        <v>34554.6976587799</v>
      </c>
      <c r="CC19" s="73">
        <f>IF(DI19&gt;0,U19/((1+Vychodiská!$C$150)^emisie_CO2!DI19),0)</f>
        <v>33241.652389398652</v>
      </c>
      <c r="CD19" s="73">
        <f>IF(DJ19&gt;0,V19/((1+Vychodiská!$C$150)^emisie_CO2!DJ19),0)</f>
        <v>31975.303726945371</v>
      </c>
      <c r="CE19" s="73">
        <f>IF(DK19&gt;0,W19/((1+Vychodiská!$C$150)^emisie_CO2!DK19),0)</f>
        <v>30754.181802436848</v>
      </c>
      <c r="CF19" s="73">
        <f>IF(DL19&gt;0,X19/((1+Vychodiská!$C$150)^emisie_CO2!DL19),0)</f>
        <v>29576.850846414523</v>
      </c>
      <c r="CG19" s="73">
        <f>IF(DM19&gt;0,Y19/((1+Vychodiská!$C$150)^emisie_CO2!DM19),0)</f>
        <v>28441.909274406942</v>
      </c>
      <c r="CH19" s="73">
        <f>IF(DN19&gt;0,Z19/((1+Vychodiská!$C$150)^emisie_CO2!DN19),0)</f>
        <v>27347.989686929744</v>
      </c>
      <c r="CI19" s="73">
        <f>IF(DO19&gt;0,AA19/((1+Vychodiská!$C$150)^emisie_CO2!DO19),0)</f>
        <v>26293.758791968739</v>
      </c>
      <c r="CJ19" s="73">
        <f>IF(DP19&gt;0,AB19/((1+Vychodiská!$C$150)^emisie_CO2!DP19),0)</f>
        <v>25277.917257328434</v>
      </c>
      <c r="CK19" s="73">
        <f>IF(DQ19&gt;0,AC19/((1+Vychodiská!$C$150)^emisie_CO2!DQ19),0)</f>
        <v>24299.199499701568</v>
      </c>
      <c r="CL19" s="73">
        <f>IF(DR19&gt;0,AD19/((1+Vychodiská!$C$150)^emisie_CO2!DR19),0)</f>
        <v>23356.373416820727</v>
      </c>
      <c r="CM19" s="73">
        <f>IF(DS19&gt;0,AE19/((1+Vychodiská!$C$150)^emisie_CO2!DS19),0)</f>
        <v>22448.240068591353</v>
      </c>
      <c r="CN19" s="73">
        <f>IF(DT19&gt;0,AF19/((1+Vychodiská!$C$150)^emisie_CO2!DT19),0)</f>
        <v>21573.633312672206</v>
      </c>
      <c r="CO19" s="73">
        <f>IF(DU19&gt;0,AG19/((1+Vychodiská!$C$150)^emisie_CO2!DU19),0)</f>
        <v>20731.419399564889</v>
      </c>
      <c r="CP19" s="73">
        <f>IF(DV19&gt;0,AH19/((1+Vychodiská!$C$150)^emisie_CO2!DV19),0)</f>
        <v>19920.496531894827</v>
      </c>
      <c r="CQ19" s="73">
        <f>IF(DW19&gt;0,AI19/((1+Vychodiská!$C$150)^emisie_CO2!DW19),0)</f>
        <v>19139.794392212476</v>
      </c>
      <c r="CR19" s="74">
        <f>IF(DX19&gt;0,AJ19/((1+Vychodiská!$C$150)^emisie_CO2!DX19),0)</f>
        <v>18388.273643311903</v>
      </c>
      <c r="CS19" s="77">
        <f t="shared" si="2"/>
        <v>1023870.3205195555</v>
      </c>
      <c r="CT19" s="73"/>
      <c r="CU19" s="78">
        <f t="shared" si="3"/>
        <v>4</v>
      </c>
      <c r="CV19" s="78">
        <f t="shared" ref="CV19:DX19" si="19">IF(CU19=0,0,IF(CV$2&gt;$D19,0,CU19+1))</f>
        <v>5</v>
      </c>
      <c r="CW19" s="78">
        <f t="shared" si="19"/>
        <v>6</v>
      </c>
      <c r="CX19" s="78">
        <f t="shared" si="19"/>
        <v>7</v>
      </c>
      <c r="CY19" s="78">
        <f t="shared" si="19"/>
        <v>8</v>
      </c>
      <c r="CZ19" s="78">
        <f t="shared" si="19"/>
        <v>9</v>
      </c>
      <c r="DA19" s="78">
        <f t="shared" si="19"/>
        <v>10</v>
      </c>
      <c r="DB19" s="78">
        <f t="shared" si="19"/>
        <v>11</v>
      </c>
      <c r="DC19" s="78">
        <f t="shared" si="19"/>
        <v>12</v>
      </c>
      <c r="DD19" s="78">
        <f t="shared" si="19"/>
        <v>13</v>
      </c>
      <c r="DE19" s="78">
        <f t="shared" si="19"/>
        <v>14</v>
      </c>
      <c r="DF19" s="78">
        <f t="shared" si="19"/>
        <v>15</v>
      </c>
      <c r="DG19" s="78">
        <f t="shared" si="19"/>
        <v>16</v>
      </c>
      <c r="DH19" s="78">
        <f t="shared" si="19"/>
        <v>17</v>
      </c>
      <c r="DI19" s="78">
        <f t="shared" si="19"/>
        <v>18</v>
      </c>
      <c r="DJ19" s="78">
        <f t="shared" si="19"/>
        <v>19</v>
      </c>
      <c r="DK19" s="78">
        <f t="shared" si="19"/>
        <v>20</v>
      </c>
      <c r="DL19" s="78">
        <f t="shared" si="19"/>
        <v>21</v>
      </c>
      <c r="DM19" s="78">
        <f t="shared" si="19"/>
        <v>22</v>
      </c>
      <c r="DN19" s="78">
        <f t="shared" si="19"/>
        <v>23</v>
      </c>
      <c r="DO19" s="78">
        <f t="shared" si="19"/>
        <v>24</v>
      </c>
      <c r="DP19" s="78">
        <f t="shared" si="19"/>
        <v>25</v>
      </c>
      <c r="DQ19" s="78">
        <f t="shared" si="19"/>
        <v>26</v>
      </c>
      <c r="DR19" s="78">
        <f t="shared" si="19"/>
        <v>27</v>
      </c>
      <c r="DS19" s="78">
        <f t="shared" si="19"/>
        <v>28</v>
      </c>
      <c r="DT19" s="78">
        <f t="shared" si="19"/>
        <v>29</v>
      </c>
      <c r="DU19" s="78">
        <f t="shared" si="19"/>
        <v>30</v>
      </c>
      <c r="DV19" s="78">
        <f t="shared" si="19"/>
        <v>31</v>
      </c>
      <c r="DW19" s="78">
        <f t="shared" si="19"/>
        <v>32</v>
      </c>
      <c r="DX19" s="79">
        <f t="shared" si="19"/>
        <v>33</v>
      </c>
    </row>
    <row r="20" spans="1:128" s="80" customFormat="1" ht="31.05" customHeight="1" x14ac:dyDescent="0.3">
      <c r="A20" s="70">
        <v>28</v>
      </c>
      <c r="B20" s="71" t="str">
        <f>INDEX(Data!$B$3:$B$24,MATCH(emisie_CO2!A20,Data!$A$3:$A$24,0))</f>
        <v>Zvolenská teplárenská a.s.</v>
      </c>
      <c r="C20" s="71" t="str">
        <f>INDEX(Data!$D$3:$D$24,MATCH(emisie_CO2!A20,Data!$A$3:$A$24,0))</f>
        <v>Rekonštrukcia rozvodov CZT - Sekier</v>
      </c>
      <c r="D20" s="72">
        <f>INDEX(Data!$M$3:$M$24,MATCH(emisie_CO2!A20,Data!$A$3:$A$24,0))</f>
        <v>30</v>
      </c>
      <c r="E20" s="72" t="str">
        <f>INDEX(Data!$J$3:$J$24,MATCH(emisie_CO2!A20,Data!$A$3:$A$24,0))</f>
        <v>2022 - 2024</v>
      </c>
      <c r="F20" s="74">
        <f>INDEX(Data!$U$3:$U$24,MATCH(emisie_CO2!A20,Data!$A$3:$A$24,0))</f>
        <v>-200</v>
      </c>
      <c r="G20" s="73">
        <f>$F20*Vychodiská!$D$15*-1*IF(LEN($E20)=4,HLOOKUP($E20+G$2,Vychodiská!$G$24:$BN$25,2,0),HLOOKUP(VALUE(RIGHT($E20,4))+G$2,Vychodiská!$G$24:$BN$25,2,0))</f>
        <v>8000</v>
      </c>
      <c r="H20" s="73">
        <f>$F20*Vychodiská!$D$15*-1*IF(LEN($E20)=4,HLOOKUP($E20+H$2,Vychodiská!$G$24:$BN$25,2,0),HLOOKUP(VALUE(RIGHT($E20,4))+H$2,Vychodiská!$G$24:$BN$25,2,0))</f>
        <v>8200</v>
      </c>
      <c r="I20" s="73">
        <f>$F20*Vychodiská!$D$15*-1*IF(LEN($E20)=4,HLOOKUP($E20+I$2,Vychodiská!$G$24:$BN$25,2,0),HLOOKUP(VALUE(RIGHT($E20,4))+I$2,Vychodiská!$G$24:$BN$25,2,0))</f>
        <v>8400</v>
      </c>
      <c r="J20" s="73">
        <f>$F20*Vychodiská!$D$15*-1*IF(LEN($E20)=4,HLOOKUP($E20+J$2,Vychodiská!$G$24:$BN$25,2,0),HLOOKUP(VALUE(RIGHT($E20,4))+J$2,Vychodiská!$G$24:$BN$25,2,0))</f>
        <v>8600</v>
      </c>
      <c r="K20" s="73">
        <f>$F20*Vychodiská!$D$15*-1*IF(LEN($E20)=4,HLOOKUP($E20+K$2,Vychodiská!$G$24:$BN$25,2,0),HLOOKUP(VALUE(RIGHT($E20,4))+K$2,Vychodiská!$G$24:$BN$25,2,0))</f>
        <v>8800</v>
      </c>
      <c r="L20" s="73">
        <f>$F20*Vychodiská!$D$15*-1*IF(LEN($E20)=4,HLOOKUP($E20+L$2,Vychodiská!$G$24:$BN$25,2,0),HLOOKUP(VALUE(RIGHT($E20,4))+L$2,Vychodiská!$G$24:$BN$25,2,0))</f>
        <v>9000</v>
      </c>
      <c r="M20" s="73">
        <f>$F20*Vychodiská!$D$15*-1*IF(LEN($E20)=4,HLOOKUP($E20+M$2,Vychodiská!$G$24:$BN$25,2,0),HLOOKUP(VALUE(RIGHT($E20,4))+M$2,Vychodiská!$G$24:$BN$25,2,0))</f>
        <v>9100</v>
      </c>
      <c r="N20" s="73">
        <f>$F20*Vychodiská!$D$15*-1*IF(LEN($E20)=4,HLOOKUP($E20+N$2,Vychodiská!$G$24:$BN$25,2,0),HLOOKUP(VALUE(RIGHT($E20,4))+N$2,Vychodiská!$G$24:$BN$25,2,0))</f>
        <v>9200</v>
      </c>
      <c r="O20" s="73">
        <f>$F20*Vychodiská!$D$15*-1*IF(LEN($E20)=4,HLOOKUP($E20+O$2,Vychodiská!$G$24:$BN$25,2,0),HLOOKUP(VALUE(RIGHT($E20,4))+O$2,Vychodiská!$G$24:$BN$25,2,0))</f>
        <v>9300</v>
      </c>
      <c r="P20" s="73">
        <f>$F20*Vychodiská!$D$15*-1*IF(LEN($E20)=4,HLOOKUP($E20+P$2,Vychodiská!$G$24:$BN$25,2,0),HLOOKUP(VALUE(RIGHT($E20,4))+P$2,Vychodiská!$G$24:$BN$25,2,0))</f>
        <v>9400</v>
      </c>
      <c r="Q20" s="73">
        <f>$F20*Vychodiská!$D$15*-1*IF(LEN($E20)=4,HLOOKUP($E20+Q$2,Vychodiská!$G$24:$BN$25,2,0),HLOOKUP(VALUE(RIGHT($E20,4))+Q$2,Vychodiská!$G$24:$BN$25,2,0))</f>
        <v>9500</v>
      </c>
      <c r="R20" s="73">
        <f>$F20*Vychodiská!$D$15*-1*IF(LEN($E20)=4,HLOOKUP($E20+R$2,Vychodiská!$G$24:$BN$25,2,0),HLOOKUP(VALUE(RIGHT($E20,4))+R$2,Vychodiská!$G$24:$BN$25,2,0))</f>
        <v>9600</v>
      </c>
      <c r="S20" s="73">
        <f>$F20*Vychodiská!$D$15*-1*IF(LEN($E20)=4,HLOOKUP($E20+S$2,Vychodiská!$G$24:$BN$25,2,0),HLOOKUP(VALUE(RIGHT($E20,4))+S$2,Vychodiská!$G$24:$BN$25,2,0))</f>
        <v>9700</v>
      </c>
      <c r="T20" s="73">
        <f>$F20*Vychodiská!$D$15*-1*IF(LEN($E20)=4,HLOOKUP($E20+T$2,Vychodiská!$G$24:$BN$25,2,0),HLOOKUP(VALUE(RIGHT($E20,4))+T$2,Vychodiská!$G$24:$BN$25,2,0))</f>
        <v>9800</v>
      </c>
      <c r="U20" s="73">
        <f>$F20*Vychodiská!$D$15*-1*IF(LEN($E20)=4,HLOOKUP($E20+U$2,Vychodiská!$G$24:$BN$25,2,0),HLOOKUP(VALUE(RIGHT($E20,4))+U$2,Vychodiská!$G$24:$BN$25,2,0))</f>
        <v>9900</v>
      </c>
      <c r="V20" s="73">
        <f>$F20*Vychodiská!$D$15*-1*IF(LEN($E20)=4,HLOOKUP($E20+V$2,Vychodiská!$G$24:$BN$25,2,0),HLOOKUP(VALUE(RIGHT($E20,4))+V$2,Vychodiská!$G$24:$BN$25,2,0))</f>
        <v>10000</v>
      </c>
      <c r="W20" s="73">
        <f>$F20*Vychodiská!$D$15*-1*IF(LEN($E20)=4,HLOOKUP($E20+W$2,Vychodiská!$G$24:$BN$25,2,0),HLOOKUP(VALUE(RIGHT($E20,4))+W$2,Vychodiská!$G$24:$BN$25,2,0))</f>
        <v>10100</v>
      </c>
      <c r="X20" s="73">
        <f>$F20*Vychodiská!$D$15*-1*IF(LEN($E20)=4,HLOOKUP($E20+X$2,Vychodiská!$G$24:$BN$25,2,0),HLOOKUP(VALUE(RIGHT($E20,4))+X$2,Vychodiská!$G$24:$BN$25,2,0))</f>
        <v>10200</v>
      </c>
      <c r="Y20" s="73">
        <f>$F20*Vychodiská!$D$15*-1*IF(LEN($E20)=4,HLOOKUP($E20+Y$2,Vychodiská!$G$24:$BN$25,2,0),HLOOKUP(VALUE(RIGHT($E20,4))+Y$2,Vychodiská!$G$24:$BN$25,2,0))</f>
        <v>10300</v>
      </c>
      <c r="Z20" s="73">
        <f>$F20*Vychodiská!$D$15*-1*IF(LEN($E20)=4,HLOOKUP($E20+Z$2,Vychodiská!$G$24:$BN$25,2,0),HLOOKUP(VALUE(RIGHT($E20,4))+Z$2,Vychodiská!$G$24:$BN$25,2,0))</f>
        <v>10400</v>
      </c>
      <c r="AA20" s="73">
        <f>$F20*Vychodiská!$D$15*-1*IF(LEN($E20)=4,HLOOKUP($E20+AA$2,Vychodiská!$G$24:$BN$25,2,0),HLOOKUP(VALUE(RIGHT($E20,4))+AA$2,Vychodiská!$G$24:$BN$25,2,0))</f>
        <v>10500</v>
      </c>
      <c r="AB20" s="73">
        <f>$F20*Vychodiská!$D$15*-1*IF(LEN($E20)=4,HLOOKUP($E20+AB$2,Vychodiská!$G$24:$BN$25,2,0),HLOOKUP(VALUE(RIGHT($E20,4))+AB$2,Vychodiská!$G$24:$BN$25,2,0))</f>
        <v>10600</v>
      </c>
      <c r="AC20" s="73">
        <f>$F20*Vychodiská!$D$15*-1*IF(LEN($E20)=4,HLOOKUP($E20+AC$2,Vychodiská!$G$24:$BN$25,2,0),HLOOKUP(VALUE(RIGHT($E20,4))+AC$2,Vychodiská!$G$24:$BN$25,2,0))</f>
        <v>10700</v>
      </c>
      <c r="AD20" s="73">
        <f>$F20*Vychodiská!$D$15*-1*IF(LEN($E20)=4,HLOOKUP($E20+AD$2,Vychodiská!$G$24:$BN$25,2,0),HLOOKUP(VALUE(RIGHT($E20,4))+AD$2,Vychodiská!$G$24:$BN$25,2,0))</f>
        <v>10800</v>
      </c>
      <c r="AE20" s="73">
        <f>$F20*Vychodiská!$D$15*-1*IF(LEN($E20)=4,HLOOKUP($E20+AE$2,Vychodiská!$G$24:$BN$25,2,0),HLOOKUP(VALUE(RIGHT($E20,4))+AE$2,Vychodiská!$G$24:$BN$25,2,0))</f>
        <v>10900</v>
      </c>
      <c r="AF20" s="73">
        <f>$F20*Vychodiská!$D$15*-1*IF(LEN($E20)=4,HLOOKUP($E20+AF$2,Vychodiská!$G$24:$BN$25,2,0),HLOOKUP(VALUE(RIGHT($E20,4))+AF$2,Vychodiská!$G$24:$BN$25,2,0))</f>
        <v>11000</v>
      </c>
      <c r="AG20" s="73">
        <f>$F20*Vychodiská!$D$15*-1*IF(LEN($E20)=4,HLOOKUP($E20+AG$2,Vychodiská!$G$24:$BN$25,2,0),HLOOKUP(VALUE(RIGHT($E20,4))+AG$2,Vychodiská!$G$24:$BN$25,2,0))</f>
        <v>11100</v>
      </c>
      <c r="AH20" s="73">
        <f>$F20*Vychodiská!$D$15*-1*IF(LEN($E20)=4,HLOOKUP($E20+AH$2,Vychodiská!$G$24:$BN$25,2,0),HLOOKUP(VALUE(RIGHT($E20,4))+AH$2,Vychodiská!$G$24:$BN$25,2,0))</f>
        <v>11200</v>
      </c>
      <c r="AI20" s="73">
        <f>$F20*Vychodiská!$D$15*-1*IF(LEN($E20)=4,HLOOKUP($E20+AI$2,Vychodiská!$G$24:$BN$25,2,0),HLOOKUP(VALUE(RIGHT($E20,4))+AI$2,Vychodiská!$G$24:$BN$25,2,0))</f>
        <v>11300</v>
      </c>
      <c r="AJ20" s="74">
        <f>$F20*Vychodiská!$D$15*-1*IF(LEN($E20)=4,HLOOKUP($E20+AJ$2,Vychodiská!$G$24:$BN$25,2,0),HLOOKUP(VALUE(RIGHT($E20,4))+AJ$2,Vychodiská!$G$24:$BN$25,2,0))</f>
        <v>11400</v>
      </c>
      <c r="AK20" s="73">
        <f t="shared" si="1"/>
        <v>8000</v>
      </c>
      <c r="AL20" s="73">
        <f>SUM($G20:H20)</f>
        <v>16200</v>
      </c>
      <c r="AM20" s="73">
        <f>SUM($G20:I20)</f>
        <v>24600</v>
      </c>
      <c r="AN20" s="73">
        <f>SUM($G20:J20)</f>
        <v>33200</v>
      </c>
      <c r="AO20" s="73">
        <f>SUM($G20:K20)</f>
        <v>42000</v>
      </c>
      <c r="AP20" s="73">
        <f>SUM($G20:L20)</f>
        <v>51000</v>
      </c>
      <c r="AQ20" s="73">
        <f>SUM($G20:M20)</f>
        <v>60100</v>
      </c>
      <c r="AR20" s="73">
        <f>SUM($G20:N20)</f>
        <v>69300</v>
      </c>
      <c r="AS20" s="73">
        <f>SUM($G20:O20)</f>
        <v>78600</v>
      </c>
      <c r="AT20" s="73">
        <f>SUM($G20:P20)</f>
        <v>88000</v>
      </c>
      <c r="AU20" s="73">
        <f>SUM($G20:Q20)</f>
        <v>97500</v>
      </c>
      <c r="AV20" s="73">
        <f>SUM($G20:R20)</f>
        <v>107100</v>
      </c>
      <c r="AW20" s="73">
        <f>SUM($G20:S20)</f>
        <v>116800</v>
      </c>
      <c r="AX20" s="73">
        <f>SUM($G20:T20)</f>
        <v>126600</v>
      </c>
      <c r="AY20" s="73">
        <f>SUM($G20:U20)</f>
        <v>136500</v>
      </c>
      <c r="AZ20" s="73">
        <f>SUM($G20:V20)</f>
        <v>146500</v>
      </c>
      <c r="BA20" s="73">
        <f>SUM($G20:W20)</f>
        <v>156600</v>
      </c>
      <c r="BB20" s="73">
        <f>SUM($G20:X20)</f>
        <v>166800</v>
      </c>
      <c r="BC20" s="73">
        <f>SUM($G20:Y20)</f>
        <v>177100</v>
      </c>
      <c r="BD20" s="73">
        <f>SUM($G20:Z20)</f>
        <v>187500</v>
      </c>
      <c r="BE20" s="73">
        <f>SUM($G20:AA20)</f>
        <v>198000</v>
      </c>
      <c r="BF20" s="73">
        <f>SUM($G20:AB20)</f>
        <v>208600</v>
      </c>
      <c r="BG20" s="73">
        <f>SUM($G20:AC20)</f>
        <v>219300</v>
      </c>
      <c r="BH20" s="73">
        <f>SUM($G20:AD20)</f>
        <v>230100</v>
      </c>
      <c r="BI20" s="73">
        <f>SUM($G20:AE20)</f>
        <v>241000</v>
      </c>
      <c r="BJ20" s="73">
        <f>SUM($G20:AF20)</f>
        <v>252000</v>
      </c>
      <c r="BK20" s="73">
        <f>SUM($G20:AG20)</f>
        <v>263100</v>
      </c>
      <c r="BL20" s="73">
        <f>SUM($G20:AH20)</f>
        <v>274300</v>
      </c>
      <c r="BM20" s="73">
        <f>SUM($G20:AI20)</f>
        <v>285600</v>
      </c>
      <c r="BN20" s="73">
        <f>SUM($G20:AJ20)</f>
        <v>297000</v>
      </c>
      <c r="BO20" s="76">
        <f>IF(CU20&gt;0,G20/((1+Vychodiská!$C$150)^emisie_CO2!CU20),0)</f>
        <v>6581.6197983350557</v>
      </c>
      <c r="BP20" s="73">
        <f>IF(CV20&gt;0,H20/((1+Vychodiská!$C$150)^emisie_CO2!CV20),0)</f>
        <v>6424.9145650413629</v>
      </c>
      <c r="BQ20" s="73">
        <f>IF(CW20&gt;0,I20/((1+Vychodiská!$C$150)^emisie_CO2!CW20),0)</f>
        <v>6268.209331747672</v>
      </c>
      <c r="BR20" s="73">
        <f>IF(CX20&gt;0,J20/((1+Vychodiská!$C$150)^emisie_CO2!CX20),0)</f>
        <v>6111.8594391190445</v>
      </c>
      <c r="BS20" s="73">
        <f>IF(CY20&gt;0,K20/((1+Vychodiská!$C$150)^emisie_CO2!CY20),0)</f>
        <v>5956.1863858524475</v>
      </c>
      <c r="BT20" s="73">
        <f>IF(CZ20&gt;0,L20/((1+Vychodiská!$C$150)^emisie_CO2!CZ20),0)</f>
        <v>5801.4802459601751</v>
      </c>
      <c r="BU20" s="73">
        <f>IF(DA20&gt;0,M20/((1+Vychodiská!$C$150)^emisie_CO2!DA20),0)</f>
        <v>5586.6106072209095</v>
      </c>
      <c r="BV20" s="73">
        <f>IF(DB20&gt;0,N20/((1+Vychodiská!$C$150)^emisie_CO2!DB20),0)</f>
        <v>5379.0494595952241</v>
      </c>
      <c r="BW20" s="73">
        <f>IF(DC20&gt;0,O20/((1+Vychodiská!$C$150)^emisie_CO2!DC20),0)</f>
        <v>5178.5879890513033</v>
      </c>
      <c r="BX20" s="73">
        <f>IF(DD20&gt;0,P20/((1+Vychodiská!$C$150)^emisie_CO2!DD20),0)</f>
        <v>4985.0206960657697</v>
      </c>
      <c r="BY20" s="73">
        <f>IF(DE20&gt;0,Q20/((1+Vychodiská!$C$150)^emisie_CO2!DE20),0)</f>
        <v>4798.1455534574288</v>
      </c>
      <c r="BZ20" s="73">
        <f>IF(DF20&gt;0,R20/((1+Vychodiská!$C$150)^emisie_CO2!DF20),0)</f>
        <v>4617.764141673314</v>
      </c>
      <c r="CA20" s="73">
        <f>IF(DG20&gt;0,S20/((1+Vychodiská!$C$150)^emisie_CO2!DG20),0)</f>
        <v>4443.681763316582</v>
      </c>
      <c r="CB20" s="73">
        <f>IF(DH20&gt;0,T20/((1+Vychodiská!$C$150)^emisie_CO2!DH20),0)</f>
        <v>4275.7075385864018</v>
      </c>
      <c r="CC20" s="73">
        <f>IF(DI20&gt;0,U20/((1+Vychodiská!$C$150)^emisie_CO2!DI20),0)</f>
        <v>4113.6544831880828</v>
      </c>
      <c r="CD20" s="73">
        <f>IF(DJ20&gt;0,V20/((1+Vychodiská!$C$150)^emisie_CO2!DJ20),0)</f>
        <v>3957.3395701665063</v>
      </c>
      <c r="CE20" s="73">
        <f>IF(DK20&gt;0,W20/((1+Vychodiská!$C$150)^emisie_CO2!DK20),0)</f>
        <v>3806.5837770173061</v>
      </c>
      <c r="CF20" s="73">
        <f>IF(DL20&gt;0,X20/((1+Vychodiská!$C$150)^emisie_CO2!DL20),0)</f>
        <v>3661.2121193377202</v>
      </c>
      <c r="CG20" s="73">
        <f>IF(DM20&gt;0,Y20/((1+Vychodiská!$C$150)^emisie_CO2!DM20),0)</f>
        <v>3521.0536721922053</v>
      </c>
      <c r="CH20" s="73">
        <f>IF(DN20&gt;0,Z20/((1+Vychodiská!$C$150)^emisie_CO2!DN20),0)</f>
        <v>3385.9415802865401</v>
      </c>
      <c r="CI20" s="73">
        <f>IF(DO20&gt;0,AA20/((1+Vychodiská!$C$150)^emisie_CO2!DO20),0)</f>
        <v>3255.7130579678274</v>
      </c>
      <c r="CJ20" s="73">
        <f>IF(DP20&gt;0,AB20/((1+Vychodiská!$C$150)^emisie_CO2!DP20),0)</f>
        <v>3130.2093799962781</v>
      </c>
      <c r="CK20" s="73">
        <f>IF(DQ20&gt;0,AC20/((1+Vychodiská!$C$150)^emisie_CO2!DQ20),0)</f>
        <v>3009.2758639676708</v>
      </c>
      <c r="CL20" s="73">
        <f>IF(DR20&gt;0,AD20/((1+Vychodiská!$C$150)^emisie_CO2!DR20),0)</f>
        <v>2892.7618452025672</v>
      </c>
      <c r="CM20" s="73">
        <f>IF(DS20&gt;0,AE20/((1+Vychodiská!$C$150)^emisie_CO2!DS20),0)</f>
        <v>2780.5206448596109</v>
      </c>
      <c r="CN20" s="73">
        <f>IF(DT20&gt;0,AF20/((1+Vychodiská!$C$150)^emisie_CO2!DT20),0)</f>
        <v>2672.4095319751605</v>
      </c>
      <c r="CO20" s="73">
        <f>IF(DU20&gt;0,AG20/((1+Vychodiská!$C$150)^emisie_CO2!DU20),0)</f>
        <v>2568.2896800800254</v>
      </c>
      <c r="CP20" s="73">
        <f>IF(DV20&gt;0,AH20/((1+Vychodiská!$C$150)^emisie_CO2!DV20),0)</f>
        <v>2468.0261189958192</v>
      </c>
      <c r="CQ20" s="73">
        <f>IF(DW20&gt;0,AI20/((1+Vychodiská!$C$150)^emisie_CO2!DW20),0)</f>
        <v>2371.4876823684317</v>
      </c>
      <c r="CR20" s="74">
        <f>IF(DX20&gt;0,AJ20/((1+Vychodiská!$C$150)^emisie_CO2!DX20),0)</f>
        <v>2278.5469514538663</v>
      </c>
      <c r="CS20" s="77">
        <f t="shared" si="2"/>
        <v>126281.86347407833</v>
      </c>
      <c r="CT20" s="73"/>
      <c r="CU20" s="78">
        <f t="shared" si="3"/>
        <v>4</v>
      </c>
      <c r="CV20" s="78">
        <f t="shared" ref="CV20:DX20" si="20">IF(CU20=0,0,IF(CV$2&gt;$D20,0,CU20+1))</f>
        <v>5</v>
      </c>
      <c r="CW20" s="78">
        <f t="shared" si="20"/>
        <v>6</v>
      </c>
      <c r="CX20" s="78">
        <f t="shared" si="20"/>
        <v>7</v>
      </c>
      <c r="CY20" s="78">
        <f t="shared" si="20"/>
        <v>8</v>
      </c>
      <c r="CZ20" s="78">
        <f t="shared" si="20"/>
        <v>9</v>
      </c>
      <c r="DA20" s="78">
        <f t="shared" si="20"/>
        <v>10</v>
      </c>
      <c r="DB20" s="78">
        <f t="shared" si="20"/>
        <v>11</v>
      </c>
      <c r="DC20" s="78">
        <f t="shared" si="20"/>
        <v>12</v>
      </c>
      <c r="DD20" s="78">
        <f t="shared" si="20"/>
        <v>13</v>
      </c>
      <c r="DE20" s="78">
        <f t="shared" si="20"/>
        <v>14</v>
      </c>
      <c r="DF20" s="78">
        <f t="shared" si="20"/>
        <v>15</v>
      </c>
      <c r="DG20" s="78">
        <f t="shared" si="20"/>
        <v>16</v>
      </c>
      <c r="DH20" s="78">
        <f t="shared" si="20"/>
        <v>17</v>
      </c>
      <c r="DI20" s="78">
        <f t="shared" si="20"/>
        <v>18</v>
      </c>
      <c r="DJ20" s="78">
        <f t="shared" si="20"/>
        <v>19</v>
      </c>
      <c r="DK20" s="78">
        <f t="shared" si="20"/>
        <v>20</v>
      </c>
      <c r="DL20" s="78">
        <f t="shared" si="20"/>
        <v>21</v>
      </c>
      <c r="DM20" s="78">
        <f t="shared" si="20"/>
        <v>22</v>
      </c>
      <c r="DN20" s="78">
        <f t="shared" si="20"/>
        <v>23</v>
      </c>
      <c r="DO20" s="78">
        <f t="shared" si="20"/>
        <v>24</v>
      </c>
      <c r="DP20" s="78">
        <f t="shared" si="20"/>
        <v>25</v>
      </c>
      <c r="DQ20" s="78">
        <f t="shared" si="20"/>
        <v>26</v>
      </c>
      <c r="DR20" s="78">
        <f t="shared" si="20"/>
        <v>27</v>
      </c>
      <c r="DS20" s="78">
        <f t="shared" si="20"/>
        <v>28</v>
      </c>
      <c r="DT20" s="78">
        <f t="shared" si="20"/>
        <v>29</v>
      </c>
      <c r="DU20" s="78">
        <f t="shared" si="20"/>
        <v>30</v>
      </c>
      <c r="DV20" s="78">
        <f t="shared" si="20"/>
        <v>31</v>
      </c>
      <c r="DW20" s="78">
        <f t="shared" si="20"/>
        <v>32</v>
      </c>
      <c r="DX20" s="79">
        <f t="shared" si="20"/>
        <v>33</v>
      </c>
    </row>
    <row r="21" spans="1:128" s="80" customFormat="1" ht="31.05" customHeight="1" x14ac:dyDescent="0.3">
      <c r="A21" s="70">
        <v>29</v>
      </c>
      <c r="B21" s="71" t="str">
        <f>INDEX(Data!$B$3:$B$24,MATCH(emisie_CO2!A21,Data!$A$3:$A$24,0))</f>
        <v>Zvolenská teplárenská a.s.</v>
      </c>
      <c r="C21" s="71" t="str">
        <f>INDEX(Data!$D$3:$D$24,MATCH(emisie_CO2!A21,Data!$A$3:$A$24,0))</f>
        <v>Rekonštrukcia rozvodov CZT - Zlatý Potok</v>
      </c>
      <c r="D21" s="72">
        <f>INDEX(Data!$M$3:$M$24,MATCH(emisie_CO2!A21,Data!$A$3:$A$24,0))</f>
        <v>30</v>
      </c>
      <c r="E21" s="72" t="str">
        <f>INDEX(Data!$J$3:$J$24,MATCH(emisie_CO2!A21,Data!$A$3:$A$24,0))</f>
        <v>2022 - 2024</v>
      </c>
      <c r="F21" s="74">
        <f>INDEX(Data!$U$3:$U$24,MATCH(emisie_CO2!A21,Data!$A$3:$A$24,0))</f>
        <v>-300</v>
      </c>
      <c r="G21" s="73">
        <f>$F21*Vychodiská!$D$15*-1*IF(LEN($E21)=4,HLOOKUP($E21+G$2,Vychodiská!$G$24:$BN$25,2,0),HLOOKUP(VALUE(RIGHT($E21,4))+G$2,Vychodiská!$G$24:$BN$25,2,0))</f>
        <v>12000</v>
      </c>
      <c r="H21" s="73">
        <f>$F21*Vychodiská!$D$15*-1*IF(LEN($E21)=4,HLOOKUP($E21+H$2,Vychodiská!$G$24:$BN$25,2,0),HLOOKUP(VALUE(RIGHT($E21,4))+H$2,Vychodiská!$G$24:$BN$25,2,0))</f>
        <v>12300</v>
      </c>
      <c r="I21" s="73">
        <f>$F21*Vychodiská!$D$15*-1*IF(LEN($E21)=4,HLOOKUP($E21+I$2,Vychodiská!$G$24:$BN$25,2,0),HLOOKUP(VALUE(RIGHT($E21,4))+I$2,Vychodiská!$G$24:$BN$25,2,0))</f>
        <v>12600</v>
      </c>
      <c r="J21" s="73">
        <f>$F21*Vychodiská!$D$15*-1*IF(LEN($E21)=4,HLOOKUP($E21+J$2,Vychodiská!$G$24:$BN$25,2,0),HLOOKUP(VALUE(RIGHT($E21,4))+J$2,Vychodiská!$G$24:$BN$25,2,0))</f>
        <v>12900</v>
      </c>
      <c r="K21" s="73">
        <f>$F21*Vychodiská!$D$15*-1*IF(LEN($E21)=4,HLOOKUP($E21+K$2,Vychodiská!$G$24:$BN$25,2,0),HLOOKUP(VALUE(RIGHT($E21,4))+K$2,Vychodiská!$G$24:$BN$25,2,0))</f>
        <v>13200</v>
      </c>
      <c r="L21" s="73">
        <f>$F21*Vychodiská!$D$15*-1*IF(LEN($E21)=4,HLOOKUP($E21+L$2,Vychodiská!$G$24:$BN$25,2,0),HLOOKUP(VALUE(RIGHT($E21,4))+L$2,Vychodiská!$G$24:$BN$25,2,0))</f>
        <v>13500</v>
      </c>
      <c r="M21" s="73">
        <f>$F21*Vychodiská!$D$15*-1*IF(LEN($E21)=4,HLOOKUP($E21+M$2,Vychodiská!$G$24:$BN$25,2,0),HLOOKUP(VALUE(RIGHT($E21,4))+M$2,Vychodiská!$G$24:$BN$25,2,0))</f>
        <v>13650</v>
      </c>
      <c r="N21" s="73">
        <f>$F21*Vychodiská!$D$15*-1*IF(LEN($E21)=4,HLOOKUP($E21+N$2,Vychodiská!$G$24:$BN$25,2,0),HLOOKUP(VALUE(RIGHT($E21,4))+N$2,Vychodiská!$G$24:$BN$25,2,0))</f>
        <v>13800</v>
      </c>
      <c r="O21" s="73">
        <f>$F21*Vychodiská!$D$15*-1*IF(LEN($E21)=4,HLOOKUP($E21+O$2,Vychodiská!$G$24:$BN$25,2,0),HLOOKUP(VALUE(RIGHT($E21,4))+O$2,Vychodiská!$G$24:$BN$25,2,0))</f>
        <v>13950</v>
      </c>
      <c r="P21" s="73">
        <f>$F21*Vychodiská!$D$15*-1*IF(LEN($E21)=4,HLOOKUP($E21+P$2,Vychodiská!$G$24:$BN$25,2,0),HLOOKUP(VALUE(RIGHT($E21,4))+P$2,Vychodiská!$G$24:$BN$25,2,0))</f>
        <v>14100</v>
      </c>
      <c r="Q21" s="73">
        <f>$F21*Vychodiská!$D$15*-1*IF(LEN($E21)=4,HLOOKUP($E21+Q$2,Vychodiská!$G$24:$BN$25,2,0),HLOOKUP(VALUE(RIGHT($E21,4))+Q$2,Vychodiská!$G$24:$BN$25,2,0))</f>
        <v>14250</v>
      </c>
      <c r="R21" s="73">
        <f>$F21*Vychodiská!$D$15*-1*IF(LEN($E21)=4,HLOOKUP($E21+R$2,Vychodiská!$G$24:$BN$25,2,0),HLOOKUP(VALUE(RIGHT($E21,4))+R$2,Vychodiská!$G$24:$BN$25,2,0))</f>
        <v>14400</v>
      </c>
      <c r="S21" s="73">
        <f>$F21*Vychodiská!$D$15*-1*IF(LEN($E21)=4,HLOOKUP($E21+S$2,Vychodiská!$G$24:$BN$25,2,0),HLOOKUP(VALUE(RIGHT($E21,4))+S$2,Vychodiská!$G$24:$BN$25,2,0))</f>
        <v>14550</v>
      </c>
      <c r="T21" s="73">
        <f>$F21*Vychodiská!$D$15*-1*IF(LEN($E21)=4,HLOOKUP($E21+T$2,Vychodiská!$G$24:$BN$25,2,0),HLOOKUP(VALUE(RIGHT($E21,4))+T$2,Vychodiská!$G$24:$BN$25,2,0))</f>
        <v>14700</v>
      </c>
      <c r="U21" s="73">
        <f>$F21*Vychodiská!$D$15*-1*IF(LEN($E21)=4,HLOOKUP($E21+U$2,Vychodiská!$G$24:$BN$25,2,0),HLOOKUP(VALUE(RIGHT($E21,4))+U$2,Vychodiská!$G$24:$BN$25,2,0))</f>
        <v>14850</v>
      </c>
      <c r="V21" s="73">
        <f>$F21*Vychodiská!$D$15*-1*IF(LEN($E21)=4,HLOOKUP($E21+V$2,Vychodiská!$G$24:$BN$25,2,0),HLOOKUP(VALUE(RIGHT($E21,4))+V$2,Vychodiská!$G$24:$BN$25,2,0))</f>
        <v>15000</v>
      </c>
      <c r="W21" s="73">
        <f>$F21*Vychodiská!$D$15*-1*IF(LEN($E21)=4,HLOOKUP($E21+W$2,Vychodiská!$G$24:$BN$25,2,0),HLOOKUP(VALUE(RIGHT($E21,4))+W$2,Vychodiská!$G$24:$BN$25,2,0))</f>
        <v>15150</v>
      </c>
      <c r="X21" s="73">
        <f>$F21*Vychodiská!$D$15*-1*IF(LEN($E21)=4,HLOOKUP($E21+X$2,Vychodiská!$G$24:$BN$25,2,0),HLOOKUP(VALUE(RIGHT($E21,4))+X$2,Vychodiská!$G$24:$BN$25,2,0))</f>
        <v>15300</v>
      </c>
      <c r="Y21" s="73">
        <f>$F21*Vychodiská!$D$15*-1*IF(LEN($E21)=4,HLOOKUP($E21+Y$2,Vychodiská!$G$24:$BN$25,2,0),HLOOKUP(VALUE(RIGHT($E21,4))+Y$2,Vychodiská!$G$24:$BN$25,2,0))</f>
        <v>15450</v>
      </c>
      <c r="Z21" s="73">
        <f>$F21*Vychodiská!$D$15*-1*IF(LEN($E21)=4,HLOOKUP($E21+Z$2,Vychodiská!$G$24:$BN$25,2,0),HLOOKUP(VALUE(RIGHT($E21,4))+Z$2,Vychodiská!$G$24:$BN$25,2,0))</f>
        <v>15600</v>
      </c>
      <c r="AA21" s="73">
        <f>$F21*Vychodiská!$D$15*-1*IF(LEN($E21)=4,HLOOKUP($E21+AA$2,Vychodiská!$G$24:$BN$25,2,0),HLOOKUP(VALUE(RIGHT($E21,4))+AA$2,Vychodiská!$G$24:$BN$25,2,0))</f>
        <v>15750</v>
      </c>
      <c r="AB21" s="73">
        <f>$F21*Vychodiská!$D$15*-1*IF(LEN($E21)=4,HLOOKUP($E21+AB$2,Vychodiská!$G$24:$BN$25,2,0),HLOOKUP(VALUE(RIGHT($E21,4))+AB$2,Vychodiská!$G$24:$BN$25,2,0))</f>
        <v>15900</v>
      </c>
      <c r="AC21" s="73">
        <f>$F21*Vychodiská!$D$15*-1*IF(LEN($E21)=4,HLOOKUP($E21+AC$2,Vychodiská!$G$24:$BN$25,2,0),HLOOKUP(VALUE(RIGHT($E21,4))+AC$2,Vychodiská!$G$24:$BN$25,2,0))</f>
        <v>16050</v>
      </c>
      <c r="AD21" s="73">
        <f>$F21*Vychodiská!$D$15*-1*IF(LEN($E21)=4,HLOOKUP($E21+AD$2,Vychodiská!$G$24:$BN$25,2,0),HLOOKUP(VALUE(RIGHT($E21,4))+AD$2,Vychodiská!$G$24:$BN$25,2,0))</f>
        <v>16200</v>
      </c>
      <c r="AE21" s="73">
        <f>$F21*Vychodiská!$D$15*-1*IF(LEN($E21)=4,HLOOKUP($E21+AE$2,Vychodiská!$G$24:$BN$25,2,0),HLOOKUP(VALUE(RIGHT($E21,4))+AE$2,Vychodiská!$G$24:$BN$25,2,0))</f>
        <v>16350</v>
      </c>
      <c r="AF21" s="73">
        <f>$F21*Vychodiská!$D$15*-1*IF(LEN($E21)=4,HLOOKUP($E21+AF$2,Vychodiská!$G$24:$BN$25,2,0),HLOOKUP(VALUE(RIGHT($E21,4))+AF$2,Vychodiská!$G$24:$BN$25,2,0))</f>
        <v>16500</v>
      </c>
      <c r="AG21" s="73">
        <f>$F21*Vychodiská!$D$15*-1*IF(LEN($E21)=4,HLOOKUP($E21+AG$2,Vychodiská!$G$24:$BN$25,2,0),HLOOKUP(VALUE(RIGHT($E21,4))+AG$2,Vychodiská!$G$24:$BN$25,2,0))</f>
        <v>16650</v>
      </c>
      <c r="AH21" s="73">
        <f>$F21*Vychodiská!$D$15*-1*IF(LEN($E21)=4,HLOOKUP($E21+AH$2,Vychodiská!$G$24:$BN$25,2,0),HLOOKUP(VALUE(RIGHT($E21,4))+AH$2,Vychodiská!$G$24:$BN$25,2,0))</f>
        <v>16800</v>
      </c>
      <c r="AI21" s="73">
        <f>$F21*Vychodiská!$D$15*-1*IF(LEN($E21)=4,HLOOKUP($E21+AI$2,Vychodiská!$G$24:$BN$25,2,0),HLOOKUP(VALUE(RIGHT($E21,4))+AI$2,Vychodiská!$G$24:$BN$25,2,0))</f>
        <v>16950</v>
      </c>
      <c r="AJ21" s="74">
        <f>$F21*Vychodiská!$D$15*-1*IF(LEN($E21)=4,HLOOKUP($E21+AJ$2,Vychodiská!$G$24:$BN$25,2,0),HLOOKUP(VALUE(RIGHT($E21,4))+AJ$2,Vychodiská!$G$24:$BN$25,2,0))</f>
        <v>17100</v>
      </c>
      <c r="AK21" s="73">
        <f t="shared" si="1"/>
        <v>12000</v>
      </c>
      <c r="AL21" s="73">
        <f>SUM($G21:H21)</f>
        <v>24300</v>
      </c>
      <c r="AM21" s="73">
        <f>SUM($G21:I21)</f>
        <v>36900</v>
      </c>
      <c r="AN21" s="73">
        <f>SUM($G21:J21)</f>
        <v>49800</v>
      </c>
      <c r="AO21" s="73">
        <f>SUM($G21:K21)</f>
        <v>63000</v>
      </c>
      <c r="AP21" s="73">
        <f>SUM($G21:L21)</f>
        <v>76500</v>
      </c>
      <c r="AQ21" s="73">
        <f>SUM($G21:M21)</f>
        <v>90150</v>
      </c>
      <c r="AR21" s="73">
        <f>SUM($G21:N21)</f>
        <v>103950</v>
      </c>
      <c r="AS21" s="73">
        <f>SUM($G21:O21)</f>
        <v>117900</v>
      </c>
      <c r="AT21" s="73">
        <f>SUM($G21:P21)</f>
        <v>132000</v>
      </c>
      <c r="AU21" s="73">
        <f>SUM($G21:Q21)</f>
        <v>146250</v>
      </c>
      <c r="AV21" s="73">
        <f>SUM($G21:R21)</f>
        <v>160650</v>
      </c>
      <c r="AW21" s="73">
        <f>SUM($G21:S21)</f>
        <v>175200</v>
      </c>
      <c r="AX21" s="73">
        <f>SUM($G21:T21)</f>
        <v>189900</v>
      </c>
      <c r="AY21" s="73">
        <f>SUM($G21:U21)</f>
        <v>204750</v>
      </c>
      <c r="AZ21" s="73">
        <f>SUM($G21:V21)</f>
        <v>219750</v>
      </c>
      <c r="BA21" s="73">
        <f>SUM($G21:W21)</f>
        <v>234900</v>
      </c>
      <c r="BB21" s="73">
        <f>SUM($G21:X21)</f>
        <v>250200</v>
      </c>
      <c r="BC21" s="73">
        <f>SUM($G21:Y21)</f>
        <v>265650</v>
      </c>
      <c r="BD21" s="73">
        <f>SUM($G21:Z21)</f>
        <v>281250</v>
      </c>
      <c r="BE21" s="73">
        <f>SUM($G21:AA21)</f>
        <v>297000</v>
      </c>
      <c r="BF21" s="73">
        <f>SUM($G21:AB21)</f>
        <v>312900</v>
      </c>
      <c r="BG21" s="73">
        <f>SUM($G21:AC21)</f>
        <v>328950</v>
      </c>
      <c r="BH21" s="73">
        <f>SUM($G21:AD21)</f>
        <v>345150</v>
      </c>
      <c r="BI21" s="73">
        <f>SUM($G21:AE21)</f>
        <v>361500</v>
      </c>
      <c r="BJ21" s="73">
        <f>SUM($G21:AF21)</f>
        <v>378000</v>
      </c>
      <c r="BK21" s="73">
        <f>SUM($G21:AG21)</f>
        <v>394650</v>
      </c>
      <c r="BL21" s="73">
        <f>SUM($G21:AH21)</f>
        <v>411450</v>
      </c>
      <c r="BM21" s="73">
        <f>SUM($G21:AI21)</f>
        <v>428400</v>
      </c>
      <c r="BN21" s="73">
        <f>SUM($G21:AJ21)</f>
        <v>445500</v>
      </c>
      <c r="BO21" s="76">
        <f>IF(CU21&gt;0,G21/((1+Vychodiská!$C$150)^emisie_CO2!CU21),0)</f>
        <v>9872.4296975025845</v>
      </c>
      <c r="BP21" s="73">
        <f>IF(CV21&gt;0,H21/((1+Vychodiská!$C$150)^emisie_CO2!CV21),0)</f>
        <v>9637.3718475620444</v>
      </c>
      <c r="BQ21" s="73">
        <f>IF(CW21&gt;0,I21/((1+Vychodiská!$C$150)^emisie_CO2!CW21),0)</f>
        <v>9402.313997621508</v>
      </c>
      <c r="BR21" s="73">
        <f>IF(CX21&gt;0,J21/((1+Vychodiská!$C$150)^emisie_CO2!CX21),0)</f>
        <v>9167.7891586785663</v>
      </c>
      <c r="BS21" s="73">
        <f>IF(CY21&gt;0,K21/((1+Vychodiská!$C$150)^emisie_CO2!CY21),0)</f>
        <v>8934.2795787786708</v>
      </c>
      <c r="BT21" s="73">
        <f>IF(CZ21&gt;0,L21/((1+Vychodiská!$C$150)^emisie_CO2!CZ21),0)</f>
        <v>8702.2203689402631</v>
      </c>
      <c r="BU21" s="73">
        <f>IF(DA21&gt;0,M21/((1+Vychodiská!$C$150)^emisie_CO2!DA21),0)</f>
        <v>8379.9159108313652</v>
      </c>
      <c r="BV21" s="73">
        <f>IF(DB21&gt;0,N21/((1+Vychodiská!$C$150)^emisie_CO2!DB21),0)</f>
        <v>8068.5741893928362</v>
      </c>
      <c r="BW21" s="73">
        <f>IF(DC21&gt;0,O21/((1+Vychodiská!$C$150)^emisie_CO2!DC21),0)</f>
        <v>7767.8819835769555</v>
      </c>
      <c r="BX21" s="73">
        <f>IF(DD21&gt;0,P21/((1+Vychodiská!$C$150)^emisie_CO2!DD21),0)</f>
        <v>7477.531044098655</v>
      </c>
      <c r="BY21" s="73">
        <f>IF(DE21&gt;0,Q21/((1+Vychodiská!$C$150)^emisie_CO2!DE21),0)</f>
        <v>7197.2183301861432</v>
      </c>
      <c r="BZ21" s="73">
        <f>IF(DF21&gt;0,R21/((1+Vychodiská!$C$150)^emisie_CO2!DF21),0)</f>
        <v>6926.6462125099706</v>
      </c>
      <c r="CA21" s="73">
        <f>IF(DG21&gt;0,S21/((1+Vychodiská!$C$150)^emisie_CO2!DG21),0)</f>
        <v>6665.5226449748734</v>
      </c>
      <c r="CB21" s="73">
        <f>IF(DH21&gt;0,T21/((1+Vychodiská!$C$150)^emisie_CO2!DH21),0)</f>
        <v>6413.5613078796023</v>
      </c>
      <c r="CC21" s="73">
        <f>IF(DI21&gt;0,U21/((1+Vychodiská!$C$150)^emisie_CO2!DI21),0)</f>
        <v>6170.4817247821247</v>
      </c>
      <c r="CD21" s="73">
        <f>IF(DJ21&gt;0,V21/((1+Vychodiská!$C$150)^emisie_CO2!DJ21),0)</f>
        <v>5936.0093552497592</v>
      </c>
      <c r="CE21" s="73">
        <f>IF(DK21&gt;0,W21/((1+Vychodiská!$C$150)^emisie_CO2!DK21),0)</f>
        <v>5709.8756655259594</v>
      </c>
      <c r="CF21" s="73">
        <f>IF(DL21&gt;0,X21/((1+Vychodiská!$C$150)^emisie_CO2!DL21),0)</f>
        <v>5491.8181790065801</v>
      </c>
      <c r="CG21" s="73">
        <f>IF(DM21&gt;0,Y21/((1+Vychodiská!$C$150)^emisie_CO2!DM21),0)</f>
        <v>5281.580508288308</v>
      </c>
      <c r="CH21" s="73">
        <f>IF(DN21&gt;0,Z21/((1+Vychodiská!$C$150)^emisie_CO2!DN21),0)</f>
        <v>5078.9123704298099</v>
      </c>
      <c r="CI21" s="73">
        <f>IF(DO21&gt;0,AA21/((1+Vychodiská!$C$150)^emisie_CO2!DO21),0)</f>
        <v>4883.5695869517413</v>
      </c>
      <c r="CJ21" s="73">
        <f>IF(DP21&gt;0,AB21/((1+Vychodiská!$C$150)^emisie_CO2!DP21),0)</f>
        <v>4695.314069994417</v>
      </c>
      <c r="CK21" s="73">
        <f>IF(DQ21&gt;0,AC21/((1+Vychodiská!$C$150)^emisie_CO2!DQ21),0)</f>
        <v>4513.9137959515065</v>
      </c>
      <c r="CL21" s="73">
        <f>IF(DR21&gt;0,AD21/((1+Vychodiská!$C$150)^emisie_CO2!DR21),0)</f>
        <v>4339.1427678038508</v>
      </c>
      <c r="CM21" s="73">
        <f>IF(DS21&gt;0,AE21/((1+Vychodiská!$C$150)^emisie_CO2!DS21),0)</f>
        <v>4170.7809672894164</v>
      </c>
      <c r="CN21" s="73">
        <f>IF(DT21&gt;0,AF21/((1+Vychodiská!$C$150)^emisie_CO2!DT21),0)</f>
        <v>4008.6142979627407</v>
      </c>
      <c r="CO21" s="73">
        <f>IF(DU21&gt;0,AG21/((1+Vychodiská!$C$150)^emisie_CO2!DU21),0)</f>
        <v>3852.4345201200381</v>
      </c>
      <c r="CP21" s="73">
        <f>IF(DV21&gt;0,AH21/((1+Vychodiská!$C$150)^emisie_CO2!DV21),0)</f>
        <v>3702.0391784937287</v>
      </c>
      <c r="CQ21" s="73">
        <f>IF(DW21&gt;0,AI21/((1+Vychodiská!$C$150)^emisie_CO2!DW21),0)</f>
        <v>3557.231523552648</v>
      </c>
      <c r="CR21" s="74">
        <f>IF(DX21&gt;0,AJ21/((1+Vychodiská!$C$150)^emisie_CO2!DX21),0)</f>
        <v>3417.8204271807995</v>
      </c>
      <c r="CS21" s="77">
        <f t="shared" si="2"/>
        <v>189422.79521111745</v>
      </c>
      <c r="CT21" s="73"/>
      <c r="CU21" s="78">
        <f t="shared" si="3"/>
        <v>4</v>
      </c>
      <c r="CV21" s="78">
        <f t="shared" ref="CV21:DX21" si="21">IF(CU21=0,0,IF(CV$2&gt;$D21,0,CU21+1))</f>
        <v>5</v>
      </c>
      <c r="CW21" s="78">
        <f t="shared" si="21"/>
        <v>6</v>
      </c>
      <c r="CX21" s="78">
        <f t="shared" si="21"/>
        <v>7</v>
      </c>
      <c r="CY21" s="78">
        <f t="shared" si="21"/>
        <v>8</v>
      </c>
      <c r="CZ21" s="78">
        <f t="shared" si="21"/>
        <v>9</v>
      </c>
      <c r="DA21" s="78">
        <f t="shared" si="21"/>
        <v>10</v>
      </c>
      <c r="DB21" s="78">
        <f t="shared" si="21"/>
        <v>11</v>
      </c>
      <c r="DC21" s="78">
        <f t="shared" si="21"/>
        <v>12</v>
      </c>
      <c r="DD21" s="78">
        <f t="shared" si="21"/>
        <v>13</v>
      </c>
      <c r="DE21" s="78">
        <f t="shared" si="21"/>
        <v>14</v>
      </c>
      <c r="DF21" s="78">
        <f t="shared" si="21"/>
        <v>15</v>
      </c>
      <c r="DG21" s="78">
        <f t="shared" si="21"/>
        <v>16</v>
      </c>
      <c r="DH21" s="78">
        <f t="shared" si="21"/>
        <v>17</v>
      </c>
      <c r="DI21" s="78">
        <f t="shared" si="21"/>
        <v>18</v>
      </c>
      <c r="DJ21" s="78">
        <f t="shared" si="21"/>
        <v>19</v>
      </c>
      <c r="DK21" s="78">
        <f t="shared" si="21"/>
        <v>20</v>
      </c>
      <c r="DL21" s="78">
        <f t="shared" si="21"/>
        <v>21</v>
      </c>
      <c r="DM21" s="78">
        <f t="shared" si="21"/>
        <v>22</v>
      </c>
      <c r="DN21" s="78">
        <f t="shared" si="21"/>
        <v>23</v>
      </c>
      <c r="DO21" s="78">
        <f t="shared" si="21"/>
        <v>24</v>
      </c>
      <c r="DP21" s="78">
        <f t="shared" si="21"/>
        <v>25</v>
      </c>
      <c r="DQ21" s="78">
        <f t="shared" si="21"/>
        <v>26</v>
      </c>
      <c r="DR21" s="78">
        <f t="shared" si="21"/>
        <v>27</v>
      </c>
      <c r="DS21" s="78">
        <f t="shared" si="21"/>
        <v>28</v>
      </c>
      <c r="DT21" s="78">
        <f t="shared" si="21"/>
        <v>29</v>
      </c>
      <c r="DU21" s="78">
        <f t="shared" si="21"/>
        <v>30</v>
      </c>
      <c r="DV21" s="78">
        <f t="shared" si="21"/>
        <v>31</v>
      </c>
      <c r="DW21" s="78">
        <f t="shared" si="21"/>
        <v>32</v>
      </c>
      <c r="DX21" s="79">
        <f t="shared" si="21"/>
        <v>33</v>
      </c>
    </row>
    <row r="22" spans="1:128" s="80" customFormat="1" ht="31.05" customHeight="1" x14ac:dyDescent="0.3">
      <c r="A22" s="70">
        <v>30</v>
      </c>
      <c r="B22" s="71" t="str">
        <f>INDEX(Data!$B$3:$B$24,MATCH(emisie_CO2!A22,Data!$A$3:$A$24,0))</f>
        <v>Zvolenská teplárenská a.s.</v>
      </c>
      <c r="C22" s="71" t="str">
        <f>INDEX(Data!$D$3:$D$24,MATCH(emisie_CO2!A22,Data!$A$3:$A$24,0))</f>
        <v>Turbogenerátor 7,8 MW</v>
      </c>
      <c r="D22" s="72">
        <f>INDEX(Data!$M$3:$M$24,MATCH(emisie_CO2!A22,Data!$A$3:$A$24,0))</f>
        <v>25</v>
      </c>
      <c r="E22" s="72" t="str">
        <f>INDEX(Data!$J$3:$J$24,MATCH(emisie_CO2!A22,Data!$A$3:$A$24,0))</f>
        <v>2022 - 2023</v>
      </c>
      <c r="F22" s="74">
        <f>INDEX(Data!$U$3:$U$24,MATCH(emisie_CO2!A22,Data!$A$3:$A$24,0))</f>
        <v>0</v>
      </c>
      <c r="G22" s="73">
        <f>$F22*Vychodiská!$D$15*-1*IF(LEN($E22)=4,HLOOKUP($E22+G$2,Vychodiská!$G$24:$BN$25,2,0),HLOOKUP(VALUE(RIGHT($E22,4))+G$2,Vychodiská!$G$24:$BN$25,2,0))</f>
        <v>0</v>
      </c>
      <c r="H22" s="73">
        <f>$F22*Vychodiská!$D$15*-1*IF(LEN($E22)=4,HLOOKUP($E22+H$2,Vychodiská!$G$24:$BN$25,2,0),HLOOKUP(VALUE(RIGHT($E22,4))+H$2,Vychodiská!$G$24:$BN$25,2,0))</f>
        <v>0</v>
      </c>
      <c r="I22" s="73">
        <f>$F22*Vychodiská!$D$15*-1*IF(LEN($E22)=4,HLOOKUP($E22+I$2,Vychodiská!$G$24:$BN$25,2,0),HLOOKUP(VALUE(RIGHT($E22,4))+I$2,Vychodiská!$G$24:$BN$25,2,0))</f>
        <v>0</v>
      </c>
      <c r="J22" s="73">
        <f>$F22*Vychodiská!$D$15*-1*IF(LEN($E22)=4,HLOOKUP($E22+J$2,Vychodiská!$G$24:$BN$25,2,0),HLOOKUP(VALUE(RIGHT($E22,4))+J$2,Vychodiská!$G$24:$BN$25,2,0))</f>
        <v>0</v>
      </c>
      <c r="K22" s="73">
        <f>$F22*Vychodiská!$D$15*-1*IF(LEN($E22)=4,HLOOKUP($E22+K$2,Vychodiská!$G$24:$BN$25,2,0),HLOOKUP(VALUE(RIGHT($E22,4))+K$2,Vychodiská!$G$24:$BN$25,2,0))</f>
        <v>0</v>
      </c>
      <c r="L22" s="73">
        <f>$F22*Vychodiská!$D$15*-1*IF(LEN($E22)=4,HLOOKUP($E22+L$2,Vychodiská!$G$24:$BN$25,2,0),HLOOKUP(VALUE(RIGHT($E22,4))+L$2,Vychodiská!$G$24:$BN$25,2,0))</f>
        <v>0</v>
      </c>
      <c r="M22" s="73">
        <f>$F22*Vychodiská!$D$15*-1*IF(LEN($E22)=4,HLOOKUP($E22+M$2,Vychodiská!$G$24:$BN$25,2,0),HLOOKUP(VALUE(RIGHT($E22,4))+M$2,Vychodiská!$G$24:$BN$25,2,0))</f>
        <v>0</v>
      </c>
      <c r="N22" s="73">
        <f>$F22*Vychodiská!$D$15*-1*IF(LEN($E22)=4,HLOOKUP($E22+N$2,Vychodiská!$G$24:$BN$25,2,0),HLOOKUP(VALUE(RIGHT($E22,4))+N$2,Vychodiská!$G$24:$BN$25,2,0))</f>
        <v>0</v>
      </c>
      <c r="O22" s="73">
        <f>$F22*Vychodiská!$D$15*-1*IF(LEN($E22)=4,HLOOKUP($E22+O$2,Vychodiská!$G$24:$BN$25,2,0),HLOOKUP(VALUE(RIGHT($E22,4))+O$2,Vychodiská!$G$24:$BN$25,2,0))</f>
        <v>0</v>
      </c>
      <c r="P22" s="73">
        <f>$F22*Vychodiská!$D$15*-1*IF(LEN($E22)=4,HLOOKUP($E22+P$2,Vychodiská!$G$24:$BN$25,2,0),HLOOKUP(VALUE(RIGHT($E22,4))+P$2,Vychodiská!$G$24:$BN$25,2,0))</f>
        <v>0</v>
      </c>
      <c r="Q22" s="73">
        <f>$F22*Vychodiská!$D$15*-1*IF(LEN($E22)=4,HLOOKUP($E22+Q$2,Vychodiská!$G$24:$BN$25,2,0),HLOOKUP(VALUE(RIGHT($E22,4))+Q$2,Vychodiská!$G$24:$BN$25,2,0))</f>
        <v>0</v>
      </c>
      <c r="R22" s="73">
        <f>$F22*Vychodiská!$D$15*-1*IF(LEN($E22)=4,HLOOKUP($E22+R$2,Vychodiská!$G$24:$BN$25,2,0),HLOOKUP(VALUE(RIGHT($E22,4))+R$2,Vychodiská!$G$24:$BN$25,2,0))</f>
        <v>0</v>
      </c>
      <c r="S22" s="73">
        <f>$F22*Vychodiská!$D$15*-1*IF(LEN($E22)=4,HLOOKUP($E22+S$2,Vychodiská!$G$24:$BN$25,2,0),HLOOKUP(VALUE(RIGHT($E22,4))+S$2,Vychodiská!$G$24:$BN$25,2,0))</f>
        <v>0</v>
      </c>
      <c r="T22" s="73">
        <f>$F22*Vychodiská!$D$15*-1*IF(LEN($E22)=4,HLOOKUP($E22+T$2,Vychodiská!$G$24:$BN$25,2,0),HLOOKUP(VALUE(RIGHT($E22,4))+T$2,Vychodiská!$G$24:$BN$25,2,0))</f>
        <v>0</v>
      </c>
      <c r="U22" s="73">
        <f>$F22*Vychodiská!$D$15*-1*IF(LEN($E22)=4,HLOOKUP($E22+U$2,Vychodiská!$G$24:$BN$25,2,0),HLOOKUP(VALUE(RIGHT($E22,4))+U$2,Vychodiská!$G$24:$BN$25,2,0))</f>
        <v>0</v>
      </c>
      <c r="V22" s="73">
        <f>$F22*Vychodiská!$D$15*-1*IF(LEN($E22)=4,HLOOKUP($E22+V$2,Vychodiská!$G$24:$BN$25,2,0),HLOOKUP(VALUE(RIGHT($E22,4))+V$2,Vychodiská!$G$24:$BN$25,2,0))</f>
        <v>0</v>
      </c>
      <c r="W22" s="73">
        <f>$F22*Vychodiská!$D$15*-1*IF(LEN($E22)=4,HLOOKUP($E22+W$2,Vychodiská!$G$24:$BN$25,2,0),HLOOKUP(VALUE(RIGHT($E22,4))+W$2,Vychodiská!$G$24:$BN$25,2,0))</f>
        <v>0</v>
      </c>
      <c r="X22" s="73">
        <f>$F22*Vychodiská!$D$15*-1*IF(LEN($E22)=4,HLOOKUP($E22+X$2,Vychodiská!$G$24:$BN$25,2,0),HLOOKUP(VALUE(RIGHT($E22,4))+X$2,Vychodiská!$G$24:$BN$25,2,0))</f>
        <v>0</v>
      </c>
      <c r="Y22" s="73">
        <f>$F22*Vychodiská!$D$15*-1*IF(LEN($E22)=4,HLOOKUP($E22+Y$2,Vychodiská!$G$24:$BN$25,2,0),HLOOKUP(VALUE(RIGHT($E22,4))+Y$2,Vychodiská!$G$24:$BN$25,2,0))</f>
        <v>0</v>
      </c>
      <c r="Z22" s="73">
        <f>$F22*Vychodiská!$D$15*-1*IF(LEN($E22)=4,HLOOKUP($E22+Z$2,Vychodiská!$G$24:$BN$25,2,0),HLOOKUP(VALUE(RIGHT($E22,4))+Z$2,Vychodiská!$G$24:$BN$25,2,0))</f>
        <v>0</v>
      </c>
      <c r="AA22" s="73">
        <f>$F22*Vychodiská!$D$15*-1*IF(LEN($E22)=4,HLOOKUP($E22+AA$2,Vychodiská!$G$24:$BN$25,2,0),HLOOKUP(VALUE(RIGHT($E22,4))+AA$2,Vychodiská!$G$24:$BN$25,2,0))</f>
        <v>0</v>
      </c>
      <c r="AB22" s="73">
        <f>$F22*Vychodiská!$D$15*-1*IF(LEN($E22)=4,HLOOKUP($E22+AB$2,Vychodiská!$G$24:$BN$25,2,0),HLOOKUP(VALUE(RIGHT($E22,4))+AB$2,Vychodiská!$G$24:$BN$25,2,0))</f>
        <v>0</v>
      </c>
      <c r="AC22" s="73">
        <f>$F22*Vychodiská!$D$15*-1*IF(LEN($E22)=4,HLOOKUP($E22+AC$2,Vychodiská!$G$24:$BN$25,2,0),HLOOKUP(VALUE(RIGHT($E22,4))+AC$2,Vychodiská!$G$24:$BN$25,2,0))</f>
        <v>0</v>
      </c>
      <c r="AD22" s="73">
        <f>$F22*Vychodiská!$D$15*-1*IF(LEN($E22)=4,HLOOKUP($E22+AD$2,Vychodiská!$G$24:$BN$25,2,0),HLOOKUP(VALUE(RIGHT($E22,4))+AD$2,Vychodiská!$G$24:$BN$25,2,0))</f>
        <v>0</v>
      </c>
      <c r="AE22" s="73">
        <f>$F22*Vychodiská!$D$15*-1*IF(LEN($E22)=4,HLOOKUP($E22+AE$2,Vychodiská!$G$24:$BN$25,2,0),HLOOKUP(VALUE(RIGHT($E22,4))+AE$2,Vychodiská!$G$24:$BN$25,2,0))</f>
        <v>0</v>
      </c>
      <c r="AF22" s="73">
        <f>$F22*Vychodiská!$D$15*-1*IF(LEN($E22)=4,HLOOKUP($E22+AF$2,Vychodiská!$G$24:$BN$25,2,0),HLOOKUP(VALUE(RIGHT($E22,4))+AF$2,Vychodiská!$G$24:$BN$25,2,0))</f>
        <v>0</v>
      </c>
      <c r="AG22" s="73">
        <f>$F22*Vychodiská!$D$15*-1*IF(LEN($E22)=4,HLOOKUP($E22+AG$2,Vychodiská!$G$24:$BN$25,2,0),HLOOKUP(VALUE(RIGHT($E22,4))+AG$2,Vychodiská!$G$24:$BN$25,2,0))</f>
        <v>0</v>
      </c>
      <c r="AH22" s="73">
        <f>$F22*Vychodiská!$D$15*-1*IF(LEN($E22)=4,HLOOKUP($E22+AH$2,Vychodiská!$G$24:$BN$25,2,0),HLOOKUP(VALUE(RIGHT($E22,4))+AH$2,Vychodiská!$G$24:$BN$25,2,0))</f>
        <v>0</v>
      </c>
      <c r="AI22" s="73">
        <f>$F22*Vychodiská!$D$15*-1*IF(LEN($E22)=4,HLOOKUP($E22+AI$2,Vychodiská!$G$24:$BN$25,2,0),HLOOKUP(VALUE(RIGHT($E22,4))+AI$2,Vychodiská!$G$24:$BN$25,2,0))</f>
        <v>0</v>
      </c>
      <c r="AJ22" s="74">
        <f>$F22*Vychodiská!$D$15*-1*IF(LEN($E22)=4,HLOOKUP($E22+AJ$2,Vychodiská!$G$24:$BN$25,2,0),HLOOKUP(VALUE(RIGHT($E22,4))+AJ$2,Vychodiská!$G$24:$BN$25,2,0))</f>
        <v>0</v>
      </c>
      <c r="AK22" s="73">
        <f t="shared" si="1"/>
        <v>0</v>
      </c>
      <c r="AL22" s="73">
        <f>SUM($G22:H22)</f>
        <v>0</v>
      </c>
      <c r="AM22" s="73">
        <f>SUM($G22:I22)</f>
        <v>0</v>
      </c>
      <c r="AN22" s="73">
        <f>SUM($G22:J22)</f>
        <v>0</v>
      </c>
      <c r="AO22" s="73">
        <f>SUM($G22:K22)</f>
        <v>0</v>
      </c>
      <c r="AP22" s="73">
        <f>SUM($G22:L22)</f>
        <v>0</v>
      </c>
      <c r="AQ22" s="73">
        <f>SUM($G22:M22)</f>
        <v>0</v>
      </c>
      <c r="AR22" s="73">
        <f>SUM($G22:N22)</f>
        <v>0</v>
      </c>
      <c r="AS22" s="73">
        <f>SUM($G22:O22)</f>
        <v>0</v>
      </c>
      <c r="AT22" s="73">
        <f>SUM($G22:P22)</f>
        <v>0</v>
      </c>
      <c r="AU22" s="73">
        <f>SUM($G22:Q22)</f>
        <v>0</v>
      </c>
      <c r="AV22" s="73">
        <f>SUM($G22:R22)</f>
        <v>0</v>
      </c>
      <c r="AW22" s="73">
        <f>SUM($G22:S22)</f>
        <v>0</v>
      </c>
      <c r="AX22" s="73">
        <f>SUM($G22:T22)</f>
        <v>0</v>
      </c>
      <c r="AY22" s="73">
        <f>SUM($G22:U22)</f>
        <v>0</v>
      </c>
      <c r="AZ22" s="73">
        <f>SUM($G22:V22)</f>
        <v>0</v>
      </c>
      <c r="BA22" s="73">
        <f>SUM($G22:W22)</f>
        <v>0</v>
      </c>
      <c r="BB22" s="73">
        <f>SUM($G22:X22)</f>
        <v>0</v>
      </c>
      <c r="BC22" s="73">
        <f>SUM($G22:Y22)</f>
        <v>0</v>
      </c>
      <c r="BD22" s="73">
        <f>SUM($G22:Z22)</f>
        <v>0</v>
      </c>
      <c r="BE22" s="73">
        <f>SUM($G22:AA22)</f>
        <v>0</v>
      </c>
      <c r="BF22" s="73">
        <f>SUM($G22:AB22)</f>
        <v>0</v>
      </c>
      <c r="BG22" s="73">
        <f>SUM($G22:AC22)</f>
        <v>0</v>
      </c>
      <c r="BH22" s="73">
        <f>SUM($G22:AD22)</f>
        <v>0</v>
      </c>
      <c r="BI22" s="73">
        <f>SUM($G22:AE22)</f>
        <v>0</v>
      </c>
      <c r="BJ22" s="73">
        <f>SUM($G22:AF22)</f>
        <v>0</v>
      </c>
      <c r="BK22" s="73">
        <f>SUM($G22:AG22)</f>
        <v>0</v>
      </c>
      <c r="BL22" s="73">
        <f>SUM($G22:AH22)</f>
        <v>0</v>
      </c>
      <c r="BM22" s="73">
        <f>SUM($G22:AI22)</f>
        <v>0</v>
      </c>
      <c r="BN22" s="73">
        <f>SUM($G22:AJ22)</f>
        <v>0</v>
      </c>
      <c r="BO22" s="76">
        <f>IF(CU22&gt;0,G22/((1+Vychodiská!$C$150)^emisie_CO2!CU22),0)</f>
        <v>0</v>
      </c>
      <c r="BP22" s="73">
        <f>IF(CV22&gt;0,H22/((1+Vychodiská!$C$150)^emisie_CO2!CV22),0)</f>
        <v>0</v>
      </c>
      <c r="BQ22" s="73">
        <f>IF(CW22&gt;0,I22/((1+Vychodiská!$C$150)^emisie_CO2!CW22),0)</f>
        <v>0</v>
      </c>
      <c r="BR22" s="73">
        <f>IF(CX22&gt;0,J22/((1+Vychodiská!$C$150)^emisie_CO2!CX22),0)</f>
        <v>0</v>
      </c>
      <c r="BS22" s="73">
        <f>IF(CY22&gt;0,K22/((1+Vychodiská!$C$150)^emisie_CO2!CY22),0)</f>
        <v>0</v>
      </c>
      <c r="BT22" s="73">
        <f>IF(CZ22&gt;0,L22/((1+Vychodiská!$C$150)^emisie_CO2!CZ22),0)</f>
        <v>0</v>
      </c>
      <c r="BU22" s="73">
        <f>IF(DA22&gt;0,M22/((1+Vychodiská!$C$150)^emisie_CO2!DA22),0)</f>
        <v>0</v>
      </c>
      <c r="BV22" s="73">
        <f>IF(DB22&gt;0,N22/((1+Vychodiská!$C$150)^emisie_CO2!DB22),0)</f>
        <v>0</v>
      </c>
      <c r="BW22" s="73">
        <f>IF(DC22&gt;0,O22/((1+Vychodiská!$C$150)^emisie_CO2!DC22),0)</f>
        <v>0</v>
      </c>
      <c r="BX22" s="73">
        <f>IF(DD22&gt;0,P22/((1+Vychodiská!$C$150)^emisie_CO2!DD22),0)</f>
        <v>0</v>
      </c>
      <c r="BY22" s="73">
        <f>IF(DE22&gt;0,Q22/((1+Vychodiská!$C$150)^emisie_CO2!DE22),0)</f>
        <v>0</v>
      </c>
      <c r="BZ22" s="73">
        <f>IF(DF22&gt;0,R22/((1+Vychodiská!$C$150)^emisie_CO2!DF22),0)</f>
        <v>0</v>
      </c>
      <c r="CA22" s="73">
        <f>IF(DG22&gt;0,S22/((1+Vychodiská!$C$150)^emisie_CO2!DG22),0)</f>
        <v>0</v>
      </c>
      <c r="CB22" s="73">
        <f>IF(DH22&gt;0,T22/((1+Vychodiská!$C$150)^emisie_CO2!DH22),0)</f>
        <v>0</v>
      </c>
      <c r="CC22" s="73">
        <f>IF(DI22&gt;0,U22/((1+Vychodiská!$C$150)^emisie_CO2!DI22),0)</f>
        <v>0</v>
      </c>
      <c r="CD22" s="73">
        <f>IF(DJ22&gt;0,V22/((1+Vychodiská!$C$150)^emisie_CO2!DJ22),0)</f>
        <v>0</v>
      </c>
      <c r="CE22" s="73">
        <f>IF(DK22&gt;0,W22/((1+Vychodiská!$C$150)^emisie_CO2!DK22),0)</f>
        <v>0</v>
      </c>
      <c r="CF22" s="73">
        <f>IF(DL22&gt;0,X22/((1+Vychodiská!$C$150)^emisie_CO2!DL22),0)</f>
        <v>0</v>
      </c>
      <c r="CG22" s="73">
        <f>IF(DM22&gt;0,Y22/((1+Vychodiská!$C$150)^emisie_CO2!DM22),0)</f>
        <v>0</v>
      </c>
      <c r="CH22" s="73">
        <f>IF(DN22&gt;0,Z22/((1+Vychodiská!$C$150)^emisie_CO2!DN22),0)</f>
        <v>0</v>
      </c>
      <c r="CI22" s="73">
        <f>IF(DO22&gt;0,AA22/((1+Vychodiská!$C$150)^emisie_CO2!DO22),0)</f>
        <v>0</v>
      </c>
      <c r="CJ22" s="73">
        <f>IF(DP22&gt;0,AB22/((1+Vychodiská!$C$150)^emisie_CO2!DP22),0)</f>
        <v>0</v>
      </c>
      <c r="CK22" s="73">
        <f>IF(DQ22&gt;0,AC22/((1+Vychodiská!$C$150)^emisie_CO2!DQ22),0)</f>
        <v>0</v>
      </c>
      <c r="CL22" s="73">
        <f>IF(DR22&gt;0,AD22/((1+Vychodiská!$C$150)^emisie_CO2!DR22),0)</f>
        <v>0</v>
      </c>
      <c r="CM22" s="73">
        <f>IF(DS22&gt;0,AE22/((1+Vychodiská!$C$150)^emisie_CO2!DS22),0)</f>
        <v>0</v>
      </c>
      <c r="CN22" s="73">
        <f>IF(DT22&gt;0,AF22/((1+Vychodiská!$C$150)^emisie_CO2!DT22),0)</f>
        <v>0</v>
      </c>
      <c r="CO22" s="73">
        <f>IF(DU22&gt;0,AG22/((1+Vychodiská!$C$150)^emisie_CO2!DU22),0)</f>
        <v>0</v>
      </c>
      <c r="CP22" s="73">
        <f>IF(DV22&gt;0,AH22/((1+Vychodiská!$C$150)^emisie_CO2!DV22),0)</f>
        <v>0</v>
      </c>
      <c r="CQ22" s="73">
        <f>IF(DW22&gt;0,AI22/((1+Vychodiská!$C$150)^emisie_CO2!DW22),0)</f>
        <v>0</v>
      </c>
      <c r="CR22" s="74">
        <f>IF(DX22&gt;0,AJ22/((1+Vychodiská!$C$150)^emisie_CO2!DX22),0)</f>
        <v>0</v>
      </c>
      <c r="CS22" s="77">
        <f t="shared" si="2"/>
        <v>0</v>
      </c>
      <c r="CT22" s="73"/>
      <c r="CU22" s="78">
        <f t="shared" si="3"/>
        <v>3</v>
      </c>
      <c r="CV22" s="78">
        <f t="shared" ref="CV22:DX22" si="22">IF(CU22=0,0,IF(CV$2&gt;$D22,0,CU22+1))</f>
        <v>4</v>
      </c>
      <c r="CW22" s="78">
        <f t="shared" si="22"/>
        <v>5</v>
      </c>
      <c r="CX22" s="78">
        <f t="shared" si="22"/>
        <v>6</v>
      </c>
      <c r="CY22" s="78">
        <f t="shared" si="22"/>
        <v>7</v>
      </c>
      <c r="CZ22" s="78">
        <f t="shared" si="22"/>
        <v>8</v>
      </c>
      <c r="DA22" s="78">
        <f t="shared" si="22"/>
        <v>9</v>
      </c>
      <c r="DB22" s="78">
        <f t="shared" si="22"/>
        <v>10</v>
      </c>
      <c r="DC22" s="78">
        <f t="shared" si="22"/>
        <v>11</v>
      </c>
      <c r="DD22" s="78">
        <f t="shared" si="22"/>
        <v>12</v>
      </c>
      <c r="DE22" s="78">
        <f t="shared" si="22"/>
        <v>13</v>
      </c>
      <c r="DF22" s="78">
        <f t="shared" si="22"/>
        <v>14</v>
      </c>
      <c r="DG22" s="78">
        <f t="shared" si="22"/>
        <v>15</v>
      </c>
      <c r="DH22" s="78">
        <f t="shared" si="22"/>
        <v>16</v>
      </c>
      <c r="DI22" s="78">
        <f t="shared" si="22"/>
        <v>17</v>
      </c>
      <c r="DJ22" s="78">
        <f t="shared" si="22"/>
        <v>18</v>
      </c>
      <c r="DK22" s="78">
        <f t="shared" si="22"/>
        <v>19</v>
      </c>
      <c r="DL22" s="78">
        <f t="shared" si="22"/>
        <v>20</v>
      </c>
      <c r="DM22" s="78">
        <f t="shared" si="22"/>
        <v>21</v>
      </c>
      <c r="DN22" s="78">
        <f t="shared" si="22"/>
        <v>22</v>
      </c>
      <c r="DO22" s="78">
        <f t="shared" si="22"/>
        <v>23</v>
      </c>
      <c r="DP22" s="78">
        <f t="shared" si="22"/>
        <v>24</v>
      </c>
      <c r="DQ22" s="78">
        <f t="shared" si="22"/>
        <v>25</v>
      </c>
      <c r="DR22" s="78">
        <f t="shared" si="22"/>
        <v>26</v>
      </c>
      <c r="DS22" s="78">
        <f t="shared" si="22"/>
        <v>27</v>
      </c>
      <c r="DT22" s="78">
        <f t="shared" si="22"/>
        <v>0</v>
      </c>
      <c r="DU22" s="78">
        <f t="shared" si="22"/>
        <v>0</v>
      </c>
      <c r="DV22" s="78">
        <f t="shared" si="22"/>
        <v>0</v>
      </c>
      <c r="DW22" s="78">
        <f t="shared" si="22"/>
        <v>0</v>
      </c>
      <c r="DX22" s="79">
        <f t="shared" si="22"/>
        <v>0</v>
      </c>
    </row>
    <row r="23" spans="1:128" s="80" customFormat="1" ht="31.05" customHeight="1" x14ac:dyDescent="0.3">
      <c r="A23" s="70">
        <v>32</v>
      </c>
      <c r="B23" s="71" t="str">
        <f>INDEX(Data!$B$3:$B$24,MATCH(emisie_CO2!A23,Data!$A$3:$A$24,0))</f>
        <v>Zvolenská teplárenská a.s.</v>
      </c>
      <c r="C23" s="71" t="str">
        <f>INDEX(Data!$D$3:$D$24,MATCH(emisie_CO2!A23,Data!$A$3:$A$24,0))</f>
        <v>Akumulátor tepla pre horúcovod</v>
      </c>
      <c r="D23" s="72">
        <f>INDEX(Data!$M$3:$M$24,MATCH(emisie_CO2!A23,Data!$A$3:$A$24,0))</f>
        <v>25</v>
      </c>
      <c r="E23" s="72" t="str">
        <f>INDEX(Data!$J$3:$J$24,MATCH(emisie_CO2!A23,Data!$A$3:$A$24,0))</f>
        <v>2022 - 2023</v>
      </c>
      <c r="F23" s="74">
        <f>INDEX(Data!$U$3:$U$24,MATCH(emisie_CO2!A23,Data!$A$3:$A$24,0))</f>
        <v>-3800</v>
      </c>
      <c r="G23" s="73">
        <f>$F23*Vychodiská!$D$15*-1*IF(LEN($E23)=4,HLOOKUP($E23+G$2,Vychodiská!$G$24:$BN$25,2,0),HLOOKUP(VALUE(RIGHT($E23,4))+G$2,Vychodiská!$G$24:$BN$25,2,0))</f>
        <v>148200</v>
      </c>
      <c r="H23" s="73">
        <f>$F23*Vychodiská!$D$15*-1*IF(LEN($E23)=4,HLOOKUP($E23+H$2,Vychodiská!$G$24:$BN$25,2,0),HLOOKUP(VALUE(RIGHT($E23,4))+H$2,Vychodiská!$G$24:$BN$25,2,0))</f>
        <v>152000</v>
      </c>
      <c r="I23" s="73">
        <f>$F23*Vychodiská!$D$15*-1*IF(LEN($E23)=4,HLOOKUP($E23+I$2,Vychodiská!$G$24:$BN$25,2,0),HLOOKUP(VALUE(RIGHT($E23,4))+I$2,Vychodiská!$G$24:$BN$25,2,0))</f>
        <v>155800</v>
      </c>
      <c r="J23" s="73">
        <f>$F23*Vychodiská!$D$15*-1*IF(LEN($E23)=4,HLOOKUP($E23+J$2,Vychodiská!$G$24:$BN$25,2,0),HLOOKUP(VALUE(RIGHT($E23,4))+J$2,Vychodiská!$G$24:$BN$25,2,0))</f>
        <v>159600</v>
      </c>
      <c r="K23" s="73">
        <f>$F23*Vychodiská!$D$15*-1*IF(LEN($E23)=4,HLOOKUP($E23+K$2,Vychodiská!$G$24:$BN$25,2,0),HLOOKUP(VALUE(RIGHT($E23,4))+K$2,Vychodiská!$G$24:$BN$25,2,0))</f>
        <v>163400</v>
      </c>
      <c r="L23" s="73">
        <f>$F23*Vychodiská!$D$15*-1*IF(LEN($E23)=4,HLOOKUP($E23+L$2,Vychodiská!$G$24:$BN$25,2,0),HLOOKUP(VALUE(RIGHT($E23,4))+L$2,Vychodiská!$G$24:$BN$25,2,0))</f>
        <v>167200</v>
      </c>
      <c r="M23" s="73">
        <f>$F23*Vychodiská!$D$15*-1*IF(LEN($E23)=4,HLOOKUP($E23+M$2,Vychodiská!$G$24:$BN$25,2,0),HLOOKUP(VALUE(RIGHT($E23,4))+M$2,Vychodiská!$G$24:$BN$25,2,0))</f>
        <v>171000</v>
      </c>
      <c r="N23" s="73">
        <f>$F23*Vychodiská!$D$15*-1*IF(LEN($E23)=4,HLOOKUP($E23+N$2,Vychodiská!$G$24:$BN$25,2,0),HLOOKUP(VALUE(RIGHT($E23,4))+N$2,Vychodiská!$G$24:$BN$25,2,0))</f>
        <v>172900</v>
      </c>
      <c r="O23" s="73">
        <f>$F23*Vychodiská!$D$15*-1*IF(LEN($E23)=4,HLOOKUP($E23+O$2,Vychodiská!$G$24:$BN$25,2,0),HLOOKUP(VALUE(RIGHT($E23,4))+O$2,Vychodiská!$G$24:$BN$25,2,0))</f>
        <v>174800</v>
      </c>
      <c r="P23" s="73">
        <f>$F23*Vychodiská!$D$15*-1*IF(LEN($E23)=4,HLOOKUP($E23+P$2,Vychodiská!$G$24:$BN$25,2,0),HLOOKUP(VALUE(RIGHT($E23,4))+P$2,Vychodiská!$G$24:$BN$25,2,0))</f>
        <v>176700</v>
      </c>
      <c r="Q23" s="73">
        <f>$F23*Vychodiská!$D$15*-1*IF(LEN($E23)=4,HLOOKUP($E23+Q$2,Vychodiská!$G$24:$BN$25,2,0),HLOOKUP(VALUE(RIGHT($E23,4))+Q$2,Vychodiská!$G$24:$BN$25,2,0))</f>
        <v>178600</v>
      </c>
      <c r="R23" s="73">
        <f>$F23*Vychodiská!$D$15*-1*IF(LEN($E23)=4,HLOOKUP($E23+R$2,Vychodiská!$G$24:$BN$25,2,0),HLOOKUP(VALUE(RIGHT($E23,4))+R$2,Vychodiská!$G$24:$BN$25,2,0))</f>
        <v>180500</v>
      </c>
      <c r="S23" s="73">
        <f>$F23*Vychodiská!$D$15*-1*IF(LEN($E23)=4,HLOOKUP($E23+S$2,Vychodiská!$G$24:$BN$25,2,0),HLOOKUP(VALUE(RIGHT($E23,4))+S$2,Vychodiská!$G$24:$BN$25,2,0))</f>
        <v>182400</v>
      </c>
      <c r="T23" s="73">
        <f>$F23*Vychodiská!$D$15*-1*IF(LEN($E23)=4,HLOOKUP($E23+T$2,Vychodiská!$G$24:$BN$25,2,0),HLOOKUP(VALUE(RIGHT($E23,4))+T$2,Vychodiská!$G$24:$BN$25,2,0))</f>
        <v>184300</v>
      </c>
      <c r="U23" s="73">
        <f>$F23*Vychodiská!$D$15*-1*IF(LEN($E23)=4,HLOOKUP($E23+U$2,Vychodiská!$G$24:$BN$25,2,0),HLOOKUP(VALUE(RIGHT($E23,4))+U$2,Vychodiská!$G$24:$BN$25,2,0))</f>
        <v>186200</v>
      </c>
      <c r="V23" s="73">
        <f>$F23*Vychodiská!$D$15*-1*IF(LEN($E23)=4,HLOOKUP($E23+V$2,Vychodiská!$G$24:$BN$25,2,0),HLOOKUP(VALUE(RIGHT($E23,4))+V$2,Vychodiská!$G$24:$BN$25,2,0))</f>
        <v>188100</v>
      </c>
      <c r="W23" s="73">
        <f>$F23*Vychodiská!$D$15*-1*IF(LEN($E23)=4,HLOOKUP($E23+W$2,Vychodiská!$G$24:$BN$25,2,0),HLOOKUP(VALUE(RIGHT($E23,4))+W$2,Vychodiská!$G$24:$BN$25,2,0))</f>
        <v>190000</v>
      </c>
      <c r="X23" s="73">
        <f>$F23*Vychodiská!$D$15*-1*IF(LEN($E23)=4,HLOOKUP($E23+X$2,Vychodiská!$G$24:$BN$25,2,0),HLOOKUP(VALUE(RIGHT($E23,4))+X$2,Vychodiská!$G$24:$BN$25,2,0))</f>
        <v>191900</v>
      </c>
      <c r="Y23" s="73">
        <f>$F23*Vychodiská!$D$15*-1*IF(LEN($E23)=4,HLOOKUP($E23+Y$2,Vychodiská!$G$24:$BN$25,2,0),HLOOKUP(VALUE(RIGHT($E23,4))+Y$2,Vychodiská!$G$24:$BN$25,2,0))</f>
        <v>193800</v>
      </c>
      <c r="Z23" s="73">
        <f>$F23*Vychodiská!$D$15*-1*IF(LEN($E23)=4,HLOOKUP($E23+Z$2,Vychodiská!$G$24:$BN$25,2,0),HLOOKUP(VALUE(RIGHT($E23,4))+Z$2,Vychodiská!$G$24:$BN$25,2,0))</f>
        <v>195700</v>
      </c>
      <c r="AA23" s="73">
        <f>$F23*Vychodiská!$D$15*-1*IF(LEN($E23)=4,HLOOKUP($E23+AA$2,Vychodiská!$G$24:$BN$25,2,0),HLOOKUP(VALUE(RIGHT($E23,4))+AA$2,Vychodiská!$G$24:$BN$25,2,0))</f>
        <v>197600</v>
      </c>
      <c r="AB23" s="73">
        <f>$F23*Vychodiská!$D$15*-1*IF(LEN($E23)=4,HLOOKUP($E23+AB$2,Vychodiská!$G$24:$BN$25,2,0),HLOOKUP(VALUE(RIGHT($E23,4))+AB$2,Vychodiská!$G$24:$BN$25,2,0))</f>
        <v>199500</v>
      </c>
      <c r="AC23" s="73">
        <f>$F23*Vychodiská!$D$15*-1*IF(LEN($E23)=4,HLOOKUP($E23+AC$2,Vychodiská!$G$24:$BN$25,2,0),HLOOKUP(VALUE(RIGHT($E23,4))+AC$2,Vychodiská!$G$24:$BN$25,2,0))</f>
        <v>201400</v>
      </c>
      <c r="AD23" s="73">
        <f>$F23*Vychodiská!$D$15*-1*IF(LEN($E23)=4,HLOOKUP($E23+AD$2,Vychodiská!$G$24:$BN$25,2,0),HLOOKUP(VALUE(RIGHT($E23,4))+AD$2,Vychodiská!$G$24:$BN$25,2,0))</f>
        <v>203300</v>
      </c>
      <c r="AE23" s="73">
        <f>$F23*Vychodiská!$D$15*-1*IF(LEN($E23)=4,HLOOKUP($E23+AE$2,Vychodiská!$G$24:$BN$25,2,0),HLOOKUP(VALUE(RIGHT($E23,4))+AE$2,Vychodiská!$G$24:$BN$25,2,0))</f>
        <v>205200</v>
      </c>
      <c r="AF23" s="73">
        <f>$F23*Vychodiská!$D$15*-1*IF(LEN($E23)=4,HLOOKUP($E23+AF$2,Vychodiská!$G$24:$BN$25,2,0),HLOOKUP(VALUE(RIGHT($E23,4))+AF$2,Vychodiská!$G$24:$BN$25,2,0))</f>
        <v>207100</v>
      </c>
      <c r="AG23" s="73">
        <f>$F23*Vychodiská!$D$15*-1*IF(LEN($E23)=4,HLOOKUP($E23+AG$2,Vychodiská!$G$24:$BN$25,2,0),HLOOKUP(VALUE(RIGHT($E23,4))+AG$2,Vychodiská!$G$24:$BN$25,2,0))</f>
        <v>209000</v>
      </c>
      <c r="AH23" s="73">
        <f>$F23*Vychodiská!$D$15*-1*IF(LEN($E23)=4,HLOOKUP($E23+AH$2,Vychodiská!$G$24:$BN$25,2,0),HLOOKUP(VALUE(RIGHT($E23,4))+AH$2,Vychodiská!$G$24:$BN$25,2,0))</f>
        <v>210900</v>
      </c>
      <c r="AI23" s="73">
        <f>$F23*Vychodiská!$D$15*-1*IF(LEN($E23)=4,HLOOKUP($E23+AI$2,Vychodiská!$G$24:$BN$25,2,0),HLOOKUP(VALUE(RIGHT($E23,4))+AI$2,Vychodiská!$G$24:$BN$25,2,0))</f>
        <v>212800</v>
      </c>
      <c r="AJ23" s="74">
        <f>$F23*Vychodiská!$D$15*-1*IF(LEN($E23)=4,HLOOKUP($E23+AJ$2,Vychodiská!$G$24:$BN$25,2,0),HLOOKUP(VALUE(RIGHT($E23,4))+AJ$2,Vychodiská!$G$24:$BN$25,2,0))</f>
        <v>214700</v>
      </c>
      <c r="AK23" s="73">
        <f t="shared" si="1"/>
        <v>148200</v>
      </c>
      <c r="AL23" s="73">
        <f>SUM($G23:H23)</f>
        <v>300200</v>
      </c>
      <c r="AM23" s="73">
        <f>SUM($G23:I23)</f>
        <v>456000</v>
      </c>
      <c r="AN23" s="73">
        <f>SUM($G23:J23)</f>
        <v>615600</v>
      </c>
      <c r="AO23" s="73">
        <f>SUM($G23:K23)</f>
        <v>779000</v>
      </c>
      <c r="AP23" s="73">
        <f>SUM($G23:L23)</f>
        <v>946200</v>
      </c>
      <c r="AQ23" s="73">
        <f>SUM($G23:M23)</f>
        <v>1117200</v>
      </c>
      <c r="AR23" s="73">
        <f>SUM($G23:N23)</f>
        <v>1290100</v>
      </c>
      <c r="AS23" s="73">
        <f>SUM($G23:O23)</f>
        <v>1464900</v>
      </c>
      <c r="AT23" s="73">
        <f>SUM($G23:P23)</f>
        <v>1641600</v>
      </c>
      <c r="AU23" s="73">
        <f>SUM($G23:Q23)</f>
        <v>1820200</v>
      </c>
      <c r="AV23" s="73">
        <f>SUM($G23:R23)</f>
        <v>2000700</v>
      </c>
      <c r="AW23" s="73">
        <f>SUM($G23:S23)</f>
        <v>2183100</v>
      </c>
      <c r="AX23" s="73">
        <f>SUM($G23:T23)</f>
        <v>2367400</v>
      </c>
      <c r="AY23" s="73">
        <f>SUM($G23:U23)</f>
        <v>2553600</v>
      </c>
      <c r="AZ23" s="73">
        <f>SUM($G23:V23)</f>
        <v>2741700</v>
      </c>
      <c r="BA23" s="73">
        <f>SUM($G23:W23)</f>
        <v>2931700</v>
      </c>
      <c r="BB23" s="73">
        <f>SUM($G23:X23)</f>
        <v>3123600</v>
      </c>
      <c r="BC23" s="73">
        <f>SUM($G23:Y23)</f>
        <v>3317400</v>
      </c>
      <c r="BD23" s="73">
        <f>SUM($G23:Z23)</f>
        <v>3513100</v>
      </c>
      <c r="BE23" s="73">
        <f>SUM($G23:AA23)</f>
        <v>3710700</v>
      </c>
      <c r="BF23" s="73">
        <f>SUM($G23:AB23)</f>
        <v>3910200</v>
      </c>
      <c r="BG23" s="73">
        <f>SUM($G23:AC23)</f>
        <v>4111600</v>
      </c>
      <c r="BH23" s="73">
        <f>SUM($G23:AD23)</f>
        <v>4314900</v>
      </c>
      <c r="BI23" s="73">
        <f>SUM($G23:AE23)</f>
        <v>4520100</v>
      </c>
      <c r="BJ23" s="73">
        <f>SUM($G23:AF23)</f>
        <v>4727200</v>
      </c>
      <c r="BK23" s="73">
        <f>SUM($G23:AG23)</f>
        <v>4936200</v>
      </c>
      <c r="BL23" s="73">
        <f>SUM($G23:AH23)</f>
        <v>5147100</v>
      </c>
      <c r="BM23" s="73">
        <f>SUM($G23:AI23)</f>
        <v>5359900</v>
      </c>
      <c r="BN23" s="73">
        <f>SUM($G23:AJ23)</f>
        <v>5574600</v>
      </c>
      <c r="BO23" s="76">
        <f>IF(CU23&gt;0,G23/((1+Vychodiská!$C$150)^emisie_CO2!CU23),0)</f>
        <v>128020.73210236474</v>
      </c>
      <c r="BP23" s="73">
        <f>IF(CV23&gt;0,H23/((1+Vychodiská!$C$150)^emisie_CO2!CV23),0)</f>
        <v>125050.77616836606</v>
      </c>
      <c r="BQ23" s="73">
        <f>IF(CW23&gt;0,I23/((1+Vychodiská!$C$150)^emisie_CO2!CW23),0)</f>
        <v>122073.3767357859</v>
      </c>
      <c r="BR23" s="73">
        <f>IF(CX23&gt;0,J23/((1+Vychodiská!$C$150)^emisie_CO2!CX23),0)</f>
        <v>119095.97730320577</v>
      </c>
      <c r="BS23" s="73">
        <f>IF(CY23&gt;0,K23/((1+Vychodiská!$C$150)^emisie_CO2!CY23),0)</f>
        <v>116125.32934326185</v>
      </c>
      <c r="BT23" s="73">
        <f>IF(CZ23&gt;0,L23/((1+Vychodiská!$C$150)^emisie_CO2!CZ23),0)</f>
        <v>113167.54133119649</v>
      </c>
      <c r="BU23" s="73">
        <f>IF(DA23&gt;0,M23/((1+Vychodiská!$C$150)^emisie_CO2!DA23),0)</f>
        <v>110228.12467324334</v>
      </c>
      <c r="BV23" s="73">
        <f>IF(DB23&gt;0,N23/((1+Vychodiská!$C$150)^emisie_CO2!DB23),0)</f>
        <v>106145.60153719729</v>
      </c>
      <c r="BW23" s="73">
        <f>IF(DC23&gt;0,O23/((1+Vychodiská!$C$150)^emisie_CO2!DC23),0)</f>
        <v>102201.93973230926</v>
      </c>
      <c r="BX23" s="73">
        <f>IF(DD23&gt;0,P23/((1+Vychodiská!$C$150)^emisie_CO2!DD23),0)</f>
        <v>98393.171791974761</v>
      </c>
      <c r="BY23" s="73">
        <f>IF(DE23&gt;0,Q23/((1+Vychodiská!$C$150)^emisie_CO2!DE23),0)</f>
        <v>94715.393225249631</v>
      </c>
      <c r="BZ23" s="73">
        <f>IF(DF23&gt;0,R23/((1+Vychodiská!$C$150)^emisie_CO2!DF23),0)</f>
        <v>91164.76551569115</v>
      </c>
      <c r="CA23" s="73">
        <f>IF(DG23&gt;0,S23/((1+Vychodiská!$C$150)^emisie_CO2!DG23),0)</f>
        <v>87737.518691792968</v>
      </c>
      <c r="CB23" s="73">
        <f>IF(DH23&gt;0,T23/((1+Vychodiská!$C$150)^emisie_CO2!DH23),0)</f>
        <v>84429.953503015058</v>
      </c>
      <c r="CC23" s="73">
        <f>IF(DI23&gt;0,U23/((1+Vychodiská!$C$150)^emisie_CO2!DI23),0)</f>
        <v>81238.443233141632</v>
      </c>
      <c r="CD23" s="73">
        <f>IF(DJ23&gt;0,V23/((1+Vychodiská!$C$150)^emisie_CO2!DJ23),0)</f>
        <v>78159.435180573579</v>
      </c>
      <c r="CE23" s="73">
        <f>IF(DK23&gt;0,W23/((1+Vychodiská!$C$150)^emisie_CO2!DK23),0)</f>
        <v>75189.451833163621</v>
      </c>
      <c r="CF23" s="73">
        <f>IF(DL23&gt;0,X23/((1+Vychodiská!$C$150)^emisie_CO2!DL23),0)</f>
        <v>72325.091763328819</v>
      </c>
      <c r="CG23" s="73">
        <f>IF(DM23&gt;0,Y23/((1+Vychodiská!$C$150)^emisie_CO2!DM23),0)</f>
        <v>69563.030267416689</v>
      </c>
      <c r="CH23" s="73">
        <f>IF(DN23&gt;0,Z23/((1+Vychodiská!$C$150)^emisie_CO2!DN23),0)</f>
        <v>66900.019771651903</v>
      </c>
      <c r="CI23" s="73">
        <f>IF(DO23&gt;0,AA23/((1+Vychodiská!$C$150)^emisie_CO2!DO23),0)</f>
        <v>64332.890025444256</v>
      </c>
      <c r="CJ23" s="73">
        <f>IF(DP23&gt;0,AB23/((1+Vychodiská!$C$150)^emisie_CO2!DP23),0)</f>
        <v>61858.548101388718</v>
      </c>
      <c r="CK23" s="73">
        <f>IF(DQ23&gt;0,AC23/((1+Vychodiská!$C$150)^emisie_CO2!DQ23),0)</f>
        <v>59473.978219929289</v>
      </c>
      <c r="CL23" s="73">
        <f>IF(DR23&gt;0,AD23/((1+Vychodiská!$C$150)^emisie_CO2!DR23),0)</f>
        <v>57176.241415385746</v>
      </c>
      <c r="CM23" s="73">
        <f>IF(DS23&gt;0,AE23/((1+Vychodiská!$C$150)^emisie_CO2!DS23),0)</f>
        <v>54962.475058848773</v>
      </c>
      <c r="CN23" s="73">
        <f>IF(DT23&gt;0,AF23/((1+Vychodiská!$C$150)^emisie_CO2!DT23),0)</f>
        <v>0</v>
      </c>
      <c r="CO23" s="73">
        <f>IF(DU23&gt;0,AG23/((1+Vychodiská!$C$150)^emisie_CO2!DU23),0)</f>
        <v>0</v>
      </c>
      <c r="CP23" s="73">
        <f>IF(DV23&gt;0,AH23/((1+Vychodiská!$C$150)^emisie_CO2!DV23),0)</f>
        <v>0</v>
      </c>
      <c r="CQ23" s="73">
        <f>IF(DW23&gt;0,AI23/((1+Vychodiská!$C$150)^emisie_CO2!DW23),0)</f>
        <v>0</v>
      </c>
      <c r="CR23" s="74">
        <f>IF(DX23&gt;0,AJ23/((1+Vychodiská!$C$150)^emisie_CO2!DX23),0)</f>
        <v>0</v>
      </c>
      <c r="CS23" s="77">
        <f t="shared" si="2"/>
        <v>2239729.8065249268</v>
      </c>
      <c r="CT23" s="73"/>
      <c r="CU23" s="78">
        <f t="shared" si="3"/>
        <v>3</v>
      </c>
      <c r="CV23" s="78">
        <f t="shared" ref="CV23:DX23" si="23">IF(CU23=0,0,IF(CV$2&gt;$D23,0,CU23+1))</f>
        <v>4</v>
      </c>
      <c r="CW23" s="78">
        <f t="shared" si="23"/>
        <v>5</v>
      </c>
      <c r="CX23" s="78">
        <f t="shared" si="23"/>
        <v>6</v>
      </c>
      <c r="CY23" s="78">
        <f t="shared" si="23"/>
        <v>7</v>
      </c>
      <c r="CZ23" s="78">
        <f t="shared" si="23"/>
        <v>8</v>
      </c>
      <c r="DA23" s="78">
        <f t="shared" si="23"/>
        <v>9</v>
      </c>
      <c r="DB23" s="78">
        <f t="shared" si="23"/>
        <v>10</v>
      </c>
      <c r="DC23" s="78">
        <f t="shared" si="23"/>
        <v>11</v>
      </c>
      <c r="DD23" s="78">
        <f t="shared" si="23"/>
        <v>12</v>
      </c>
      <c r="DE23" s="78">
        <f t="shared" si="23"/>
        <v>13</v>
      </c>
      <c r="DF23" s="78">
        <f t="shared" si="23"/>
        <v>14</v>
      </c>
      <c r="DG23" s="78">
        <f t="shared" si="23"/>
        <v>15</v>
      </c>
      <c r="DH23" s="78">
        <f t="shared" si="23"/>
        <v>16</v>
      </c>
      <c r="DI23" s="78">
        <f t="shared" si="23"/>
        <v>17</v>
      </c>
      <c r="DJ23" s="78">
        <f t="shared" si="23"/>
        <v>18</v>
      </c>
      <c r="DK23" s="78">
        <f t="shared" si="23"/>
        <v>19</v>
      </c>
      <c r="DL23" s="78">
        <f t="shared" si="23"/>
        <v>20</v>
      </c>
      <c r="DM23" s="78">
        <f t="shared" si="23"/>
        <v>21</v>
      </c>
      <c r="DN23" s="78">
        <f t="shared" si="23"/>
        <v>22</v>
      </c>
      <c r="DO23" s="78">
        <f t="shared" si="23"/>
        <v>23</v>
      </c>
      <c r="DP23" s="78">
        <f t="shared" si="23"/>
        <v>24</v>
      </c>
      <c r="DQ23" s="78">
        <f t="shared" si="23"/>
        <v>25</v>
      </c>
      <c r="DR23" s="78">
        <f t="shared" si="23"/>
        <v>26</v>
      </c>
      <c r="DS23" s="78">
        <f t="shared" si="23"/>
        <v>27</v>
      </c>
      <c r="DT23" s="78">
        <f t="shared" si="23"/>
        <v>0</v>
      </c>
      <c r="DU23" s="78">
        <f t="shared" si="23"/>
        <v>0</v>
      </c>
      <c r="DV23" s="78">
        <f t="shared" si="23"/>
        <v>0</v>
      </c>
      <c r="DW23" s="78">
        <f t="shared" si="23"/>
        <v>0</v>
      </c>
      <c r="DX23" s="79">
        <f t="shared" si="23"/>
        <v>0</v>
      </c>
    </row>
    <row r="24" spans="1:128" s="80" customFormat="1" ht="31.05" customHeight="1" x14ac:dyDescent="0.3">
      <c r="A24" s="70">
        <v>38</v>
      </c>
      <c r="B24" s="71" t="str">
        <f>INDEX(Data!$B$3:$B$24,MATCH(emisie_CO2!A24,Data!$A$3:$A$24,0))</f>
        <v>Trnavská teplárenská, a.s.</v>
      </c>
      <c r="C24" s="71" t="str">
        <f>INDEX(Data!$D$3:$D$24,MATCH(emisie_CO2!A24,Data!$A$3:$A$24,0))</f>
        <v>Rekonštrukcia záložného zdroja tepla: 2x HV kotol 21,5 MWt, 1x HV kotol 12 MWt, súhrnný výkon 55 MWt</v>
      </c>
      <c r="D24" s="72">
        <f>INDEX(Data!$M$3:$M$24,MATCH(emisie_CO2!A24,Data!$A$3:$A$24,0))</f>
        <v>20</v>
      </c>
      <c r="E24" s="72" t="str">
        <f>INDEX(Data!$J$3:$J$24,MATCH(emisie_CO2!A24,Data!$A$3:$A$24,0))</f>
        <v>2022-2023</v>
      </c>
      <c r="F24" s="74">
        <f>INDEX(Data!$U$3:$U$24,MATCH(emisie_CO2!A24,Data!$A$3:$A$24,0))</f>
        <v>-143.5</v>
      </c>
      <c r="G24" s="73">
        <f>$F24*Vychodiská!$D$15*-1*IF(LEN($E24)=4,HLOOKUP($E24+G$2,Vychodiská!$G$24:$BN$25,2,0),HLOOKUP(VALUE(RIGHT($E24,4))+G$2,Vychodiská!$G$24:$BN$25,2,0))</f>
        <v>5596.5</v>
      </c>
      <c r="H24" s="73">
        <f>$F24*Vychodiská!$D$15*-1*IF(LEN($E24)=4,HLOOKUP($E24+H$2,Vychodiská!$G$24:$BN$25,2,0),HLOOKUP(VALUE(RIGHT($E24,4))+H$2,Vychodiská!$G$24:$BN$25,2,0))</f>
        <v>5740</v>
      </c>
      <c r="I24" s="73">
        <f>$F24*Vychodiská!$D$15*-1*IF(LEN($E24)=4,HLOOKUP($E24+I$2,Vychodiská!$G$24:$BN$25,2,0),HLOOKUP(VALUE(RIGHT($E24,4))+I$2,Vychodiská!$G$24:$BN$25,2,0))</f>
        <v>5883.5</v>
      </c>
      <c r="J24" s="73">
        <f>$F24*Vychodiská!$D$15*-1*IF(LEN($E24)=4,HLOOKUP($E24+J$2,Vychodiská!$G$24:$BN$25,2,0),HLOOKUP(VALUE(RIGHT($E24,4))+J$2,Vychodiská!$G$24:$BN$25,2,0))</f>
        <v>6027</v>
      </c>
      <c r="K24" s="73">
        <f>$F24*Vychodiská!$D$15*-1*IF(LEN($E24)=4,HLOOKUP($E24+K$2,Vychodiská!$G$24:$BN$25,2,0),HLOOKUP(VALUE(RIGHT($E24,4))+K$2,Vychodiská!$G$24:$BN$25,2,0))</f>
        <v>6170.5</v>
      </c>
      <c r="L24" s="73">
        <f>$F24*Vychodiská!$D$15*-1*IF(LEN($E24)=4,HLOOKUP($E24+L$2,Vychodiská!$G$24:$BN$25,2,0),HLOOKUP(VALUE(RIGHT($E24,4))+L$2,Vychodiská!$G$24:$BN$25,2,0))</f>
        <v>6314</v>
      </c>
      <c r="M24" s="73">
        <f>$F24*Vychodiská!$D$15*-1*IF(LEN($E24)=4,HLOOKUP($E24+M$2,Vychodiská!$G$24:$BN$25,2,0),HLOOKUP(VALUE(RIGHT($E24,4))+M$2,Vychodiská!$G$24:$BN$25,2,0))</f>
        <v>6457.5</v>
      </c>
      <c r="N24" s="73">
        <f>$F24*Vychodiská!$D$15*-1*IF(LEN($E24)=4,HLOOKUP($E24+N$2,Vychodiská!$G$24:$BN$25,2,0),HLOOKUP(VALUE(RIGHT($E24,4))+N$2,Vychodiská!$G$24:$BN$25,2,0))</f>
        <v>6529.25</v>
      </c>
      <c r="O24" s="73">
        <f>$F24*Vychodiská!$D$15*-1*IF(LEN($E24)=4,HLOOKUP($E24+O$2,Vychodiská!$G$24:$BN$25,2,0),HLOOKUP(VALUE(RIGHT($E24,4))+O$2,Vychodiská!$G$24:$BN$25,2,0))</f>
        <v>6601</v>
      </c>
      <c r="P24" s="73">
        <f>$F24*Vychodiská!$D$15*-1*IF(LEN($E24)=4,HLOOKUP($E24+P$2,Vychodiská!$G$24:$BN$25,2,0),HLOOKUP(VALUE(RIGHT($E24,4))+P$2,Vychodiská!$G$24:$BN$25,2,0))</f>
        <v>6672.75</v>
      </c>
      <c r="Q24" s="73">
        <f>$F24*Vychodiská!$D$15*-1*IF(LEN($E24)=4,HLOOKUP($E24+Q$2,Vychodiská!$G$24:$BN$25,2,0),HLOOKUP(VALUE(RIGHT($E24,4))+Q$2,Vychodiská!$G$24:$BN$25,2,0))</f>
        <v>6744.5</v>
      </c>
      <c r="R24" s="73">
        <f>$F24*Vychodiská!$D$15*-1*IF(LEN($E24)=4,HLOOKUP($E24+R$2,Vychodiská!$G$24:$BN$25,2,0),HLOOKUP(VALUE(RIGHT($E24,4))+R$2,Vychodiská!$G$24:$BN$25,2,0))</f>
        <v>6816.25</v>
      </c>
      <c r="S24" s="73">
        <f>$F24*Vychodiská!$D$15*-1*IF(LEN($E24)=4,HLOOKUP($E24+S$2,Vychodiská!$G$24:$BN$25,2,0),HLOOKUP(VALUE(RIGHT($E24,4))+S$2,Vychodiská!$G$24:$BN$25,2,0))</f>
        <v>6888</v>
      </c>
      <c r="T24" s="73">
        <f>$F24*Vychodiská!$D$15*-1*IF(LEN($E24)=4,HLOOKUP($E24+T$2,Vychodiská!$G$24:$BN$25,2,0),HLOOKUP(VALUE(RIGHT($E24,4))+T$2,Vychodiská!$G$24:$BN$25,2,0))</f>
        <v>6959.75</v>
      </c>
      <c r="U24" s="73">
        <f>$F24*Vychodiská!$D$15*-1*IF(LEN($E24)=4,HLOOKUP($E24+U$2,Vychodiská!$G$24:$BN$25,2,0),HLOOKUP(VALUE(RIGHT($E24,4))+U$2,Vychodiská!$G$24:$BN$25,2,0))</f>
        <v>7031.5</v>
      </c>
      <c r="V24" s="73">
        <f>$F24*Vychodiská!$D$15*-1*IF(LEN($E24)=4,HLOOKUP($E24+V$2,Vychodiská!$G$24:$BN$25,2,0),HLOOKUP(VALUE(RIGHT($E24,4))+V$2,Vychodiská!$G$24:$BN$25,2,0))</f>
        <v>7103.25</v>
      </c>
      <c r="W24" s="73">
        <f>$F24*Vychodiská!$D$15*-1*IF(LEN($E24)=4,HLOOKUP($E24+W$2,Vychodiská!$G$24:$BN$25,2,0),HLOOKUP(VALUE(RIGHT($E24,4))+W$2,Vychodiská!$G$24:$BN$25,2,0))</f>
        <v>7175</v>
      </c>
      <c r="X24" s="73">
        <f>$F24*Vychodiská!$D$15*-1*IF(LEN($E24)=4,HLOOKUP($E24+X$2,Vychodiská!$G$24:$BN$25,2,0),HLOOKUP(VALUE(RIGHT($E24,4))+X$2,Vychodiská!$G$24:$BN$25,2,0))</f>
        <v>7246.75</v>
      </c>
      <c r="Y24" s="73">
        <f>$F24*Vychodiská!$D$15*-1*IF(LEN($E24)=4,HLOOKUP($E24+Y$2,Vychodiská!$G$24:$BN$25,2,0),HLOOKUP(VALUE(RIGHT($E24,4))+Y$2,Vychodiská!$G$24:$BN$25,2,0))</f>
        <v>7318.5</v>
      </c>
      <c r="Z24" s="73">
        <f>$F24*Vychodiská!$D$15*-1*IF(LEN($E24)=4,HLOOKUP($E24+Z$2,Vychodiská!$G$24:$BN$25,2,0),HLOOKUP(VALUE(RIGHT($E24,4))+Z$2,Vychodiská!$G$24:$BN$25,2,0))</f>
        <v>7390.25</v>
      </c>
      <c r="AA24" s="73">
        <f>$F24*Vychodiská!$D$15*-1*IF(LEN($E24)=4,HLOOKUP($E24+AA$2,Vychodiská!$G$24:$BN$25,2,0),HLOOKUP(VALUE(RIGHT($E24,4))+AA$2,Vychodiská!$G$24:$BN$25,2,0))</f>
        <v>7462</v>
      </c>
      <c r="AB24" s="73">
        <f>$F24*Vychodiská!$D$15*-1*IF(LEN($E24)=4,HLOOKUP($E24+AB$2,Vychodiská!$G$24:$BN$25,2,0),HLOOKUP(VALUE(RIGHT($E24,4))+AB$2,Vychodiská!$G$24:$BN$25,2,0))</f>
        <v>7533.75</v>
      </c>
      <c r="AC24" s="73">
        <f>$F24*Vychodiská!$D$15*-1*IF(LEN($E24)=4,HLOOKUP($E24+AC$2,Vychodiská!$G$24:$BN$25,2,0),HLOOKUP(VALUE(RIGHT($E24,4))+AC$2,Vychodiská!$G$24:$BN$25,2,0))</f>
        <v>7605.5</v>
      </c>
      <c r="AD24" s="73">
        <f>$F24*Vychodiská!$D$15*-1*IF(LEN($E24)=4,HLOOKUP($E24+AD$2,Vychodiská!$G$24:$BN$25,2,0),HLOOKUP(VALUE(RIGHT($E24,4))+AD$2,Vychodiská!$G$24:$BN$25,2,0))</f>
        <v>7677.25</v>
      </c>
      <c r="AE24" s="73">
        <f>$F24*Vychodiská!$D$15*-1*IF(LEN($E24)=4,HLOOKUP($E24+AE$2,Vychodiská!$G$24:$BN$25,2,0),HLOOKUP(VALUE(RIGHT($E24,4))+AE$2,Vychodiská!$G$24:$BN$25,2,0))</f>
        <v>7749</v>
      </c>
      <c r="AF24" s="73">
        <f>$F24*Vychodiská!$D$15*-1*IF(LEN($E24)=4,HLOOKUP($E24+AF$2,Vychodiská!$G$24:$BN$25,2,0),HLOOKUP(VALUE(RIGHT($E24,4))+AF$2,Vychodiská!$G$24:$BN$25,2,0))</f>
        <v>7820.75</v>
      </c>
      <c r="AG24" s="73">
        <f>$F24*Vychodiská!$D$15*-1*IF(LEN($E24)=4,HLOOKUP($E24+AG$2,Vychodiská!$G$24:$BN$25,2,0),HLOOKUP(VALUE(RIGHT($E24,4))+AG$2,Vychodiská!$G$24:$BN$25,2,0))</f>
        <v>7892.5</v>
      </c>
      <c r="AH24" s="73">
        <f>$F24*Vychodiská!$D$15*-1*IF(LEN($E24)=4,HLOOKUP($E24+AH$2,Vychodiská!$G$24:$BN$25,2,0),HLOOKUP(VALUE(RIGHT($E24,4))+AH$2,Vychodiská!$G$24:$BN$25,2,0))</f>
        <v>7964.25</v>
      </c>
      <c r="AI24" s="73">
        <f>$F24*Vychodiská!$D$15*-1*IF(LEN($E24)=4,HLOOKUP($E24+AI$2,Vychodiská!$G$24:$BN$25,2,0),HLOOKUP(VALUE(RIGHT($E24,4))+AI$2,Vychodiská!$G$24:$BN$25,2,0))</f>
        <v>8036</v>
      </c>
      <c r="AJ24" s="74">
        <f>$F24*Vychodiská!$D$15*-1*IF(LEN($E24)=4,HLOOKUP($E24+AJ$2,Vychodiská!$G$24:$BN$25,2,0),HLOOKUP(VALUE(RIGHT($E24,4))+AJ$2,Vychodiská!$G$24:$BN$25,2,0))</f>
        <v>8107.75</v>
      </c>
      <c r="AK24" s="73">
        <f t="shared" si="1"/>
        <v>5596.5</v>
      </c>
      <c r="AL24" s="73">
        <f>SUM($G24:H24)</f>
        <v>11336.5</v>
      </c>
      <c r="AM24" s="73">
        <f>SUM($G24:I24)</f>
        <v>17220</v>
      </c>
      <c r="AN24" s="73">
        <f>SUM($G24:J24)</f>
        <v>23247</v>
      </c>
      <c r="AO24" s="73">
        <f>SUM($G24:K24)</f>
        <v>29417.5</v>
      </c>
      <c r="AP24" s="73">
        <f>SUM($G24:L24)</f>
        <v>35731.5</v>
      </c>
      <c r="AQ24" s="73">
        <f>SUM($G24:M24)</f>
        <v>42189</v>
      </c>
      <c r="AR24" s="73">
        <f>SUM($G24:N24)</f>
        <v>48718.25</v>
      </c>
      <c r="AS24" s="73">
        <f>SUM($G24:O24)</f>
        <v>55319.25</v>
      </c>
      <c r="AT24" s="73">
        <f>SUM($G24:P24)</f>
        <v>61992</v>
      </c>
      <c r="AU24" s="73">
        <f>SUM($G24:Q24)</f>
        <v>68736.5</v>
      </c>
      <c r="AV24" s="73">
        <f>SUM($G24:R24)</f>
        <v>75552.75</v>
      </c>
      <c r="AW24" s="73">
        <f>SUM($G24:S24)</f>
        <v>82440.75</v>
      </c>
      <c r="AX24" s="73">
        <f>SUM($G24:T24)</f>
        <v>89400.5</v>
      </c>
      <c r="AY24" s="73">
        <f>SUM($G24:U24)</f>
        <v>96432</v>
      </c>
      <c r="AZ24" s="73">
        <f>SUM($G24:V24)</f>
        <v>103535.25</v>
      </c>
      <c r="BA24" s="73">
        <f>SUM($G24:W24)</f>
        <v>110710.25</v>
      </c>
      <c r="BB24" s="73">
        <f>SUM($G24:X24)</f>
        <v>117957</v>
      </c>
      <c r="BC24" s="73">
        <f>SUM($G24:Y24)</f>
        <v>125275.5</v>
      </c>
      <c r="BD24" s="73">
        <f>SUM($G24:Z24)</f>
        <v>132665.75</v>
      </c>
      <c r="BE24" s="73">
        <f>SUM($G24:AA24)</f>
        <v>140127.75</v>
      </c>
      <c r="BF24" s="73">
        <f>SUM($G24:AB24)</f>
        <v>147661.5</v>
      </c>
      <c r="BG24" s="73">
        <f>SUM($G24:AC24)</f>
        <v>155267</v>
      </c>
      <c r="BH24" s="73">
        <f>SUM($G24:AD24)</f>
        <v>162944.25</v>
      </c>
      <c r="BI24" s="73">
        <f>SUM($G24:AE24)</f>
        <v>170693.25</v>
      </c>
      <c r="BJ24" s="73">
        <f>SUM($G24:AF24)</f>
        <v>178514</v>
      </c>
      <c r="BK24" s="73">
        <f>SUM($G24:AG24)</f>
        <v>186406.5</v>
      </c>
      <c r="BL24" s="73">
        <f>SUM($G24:AH24)</f>
        <v>194370.75</v>
      </c>
      <c r="BM24" s="73">
        <f>SUM($G24:AI24)</f>
        <v>202406.75</v>
      </c>
      <c r="BN24" s="73">
        <f>SUM($G24:AJ24)</f>
        <v>210514.5</v>
      </c>
      <c r="BO24" s="76">
        <f>IF(CU24&gt;0,G24/((1+Vychodiská!$C$150)^emisie_CO2!CU24),0)</f>
        <v>4834.4671201814053</v>
      </c>
      <c r="BP24" s="73">
        <f>IF(CV24&gt;0,H24/((1+Vychodiská!$C$150)^emisie_CO2!CV24),0)</f>
        <v>4722.3122053054021</v>
      </c>
      <c r="BQ24" s="73">
        <f>IF(CW24&gt;0,I24/((1+Vychodiská!$C$150)^emisie_CO2!CW24),0)</f>
        <v>4609.8762004171786</v>
      </c>
      <c r="BR24" s="73">
        <f>IF(CX24&gt;0,J24/((1+Vychodiská!$C$150)^emisie_CO2!CX24),0)</f>
        <v>4497.440195528955</v>
      </c>
      <c r="BS24" s="73">
        <f>IF(CY24&gt;0,K24/((1+Vychodiská!$C$150)^emisie_CO2!CY24),0)</f>
        <v>4385.2591475679146</v>
      </c>
      <c r="BT24" s="73">
        <f>IF(CZ24&gt;0,L24/((1+Vychodiská!$C$150)^emisie_CO2!CZ24),0)</f>
        <v>4273.5637318491308</v>
      </c>
      <c r="BU24" s="73">
        <f>IF(DA24&gt;0,M24/((1+Vychodiská!$C$150)^emisie_CO2!DA24),0)</f>
        <v>4162.5620764764262</v>
      </c>
      <c r="BV24" s="73">
        <f>IF(DB24&gt;0,N24/((1+Vychodiská!$C$150)^emisie_CO2!DB24),0)</f>
        <v>4008.3931106810028</v>
      </c>
      <c r="BW24" s="73">
        <f>IF(DC24&gt;0,O24/((1+Vychodiská!$C$150)^emisie_CO2!DC24),0)</f>
        <v>3859.4679872595734</v>
      </c>
      <c r="BX24" s="73">
        <f>IF(DD24&gt;0,P24/((1+Vychodiská!$C$150)^emisie_CO2!DD24),0)</f>
        <v>3715.6368821443102</v>
      </c>
      <c r="BY24" s="73">
        <f>IF(DE24&gt;0,Q24/((1+Vychodiská!$C$150)^emisie_CO2!DE24),0)</f>
        <v>3576.75234942719</v>
      </c>
      <c r="BZ24" s="73">
        <f>IF(DF24&gt;0,R24/((1+Vychodiská!$C$150)^emisie_CO2!DF24),0)</f>
        <v>3442.6694346057052</v>
      </c>
      <c r="CA24" s="73">
        <f>IF(DG24&gt;0,S24/((1+Vychodiská!$C$150)^emisie_CO2!DG24),0)</f>
        <v>3313.2457716506028</v>
      </c>
      <c r="CB24" s="73">
        <f>IF(DH24&gt;0,T24/((1+Vychodiská!$C$150)^emisie_CO2!DH24),0)</f>
        <v>3188.3416651796479</v>
      </c>
      <c r="CC24" s="73">
        <f>IF(DI24&gt;0,U24/((1+Vychodiská!$C$150)^emisie_CO2!DI24),0)</f>
        <v>3067.8201589357432</v>
      </c>
      <c r="CD24" s="73">
        <f>IF(DJ24&gt;0,V24/((1+Vychodiská!$C$150)^emisie_CO2!DJ24),0)</f>
        <v>2951.5470916874497</v>
      </c>
      <c r="CE24" s="73">
        <f>IF(DK24&gt;0,W24/((1+Vychodiská!$C$150)^emisie_CO2!DK24),0)</f>
        <v>2839.3911415944681</v>
      </c>
      <c r="CF24" s="73">
        <f>IF(DL24&gt;0,X24/((1+Vychodiská!$C$150)^emisie_CO2!DL24),0)</f>
        <v>2731.2238600099172</v>
      </c>
      <c r="CG24" s="73">
        <f>IF(DM24&gt;0,Y24/((1+Vychodiská!$C$150)^emisie_CO2!DM24),0)</f>
        <v>2626.9196956248143</v>
      </c>
      <c r="CH24" s="73">
        <f>IF(DN24&gt;0,Z24/((1+Vychodiská!$C$150)^emisie_CO2!DN24),0)</f>
        <v>2526.3560097979075</v>
      </c>
      <c r="CI24" s="73">
        <f>IF(DO24&gt;0,AA24/((1+Vychodiská!$C$150)^emisie_CO2!DO24),0)</f>
        <v>0</v>
      </c>
      <c r="CJ24" s="73">
        <f>IF(DP24&gt;0,AB24/((1+Vychodiská!$C$150)^emisie_CO2!DP24),0)</f>
        <v>0</v>
      </c>
      <c r="CK24" s="73">
        <f>IF(DQ24&gt;0,AC24/((1+Vychodiská!$C$150)^emisie_CO2!DQ24),0)</f>
        <v>0</v>
      </c>
      <c r="CL24" s="73">
        <f>IF(DR24&gt;0,AD24/((1+Vychodiská!$C$150)^emisie_CO2!DR24),0)</f>
        <v>0</v>
      </c>
      <c r="CM24" s="73">
        <f>IF(DS24&gt;0,AE24/((1+Vychodiská!$C$150)^emisie_CO2!DS24),0)</f>
        <v>0</v>
      </c>
      <c r="CN24" s="73">
        <f>IF(DT24&gt;0,AF24/((1+Vychodiská!$C$150)^emisie_CO2!DT24),0)</f>
        <v>0</v>
      </c>
      <c r="CO24" s="73">
        <f>IF(DU24&gt;0,AG24/((1+Vychodiská!$C$150)^emisie_CO2!DU24),0)</f>
        <v>0</v>
      </c>
      <c r="CP24" s="73">
        <f>IF(DV24&gt;0,AH24/((1+Vychodiská!$C$150)^emisie_CO2!DV24),0)</f>
        <v>0</v>
      </c>
      <c r="CQ24" s="73">
        <f>IF(DW24&gt;0,AI24/((1+Vychodiská!$C$150)^emisie_CO2!DW24),0)</f>
        <v>0</v>
      </c>
      <c r="CR24" s="74">
        <f>IF(DX24&gt;0,AJ24/((1+Vychodiská!$C$150)^emisie_CO2!DX24),0)</f>
        <v>0</v>
      </c>
      <c r="CS24" s="77">
        <f t="shared" si="2"/>
        <v>73333.245835924754</v>
      </c>
      <c r="CT24" s="73"/>
      <c r="CU24" s="78">
        <f t="shared" si="3"/>
        <v>3</v>
      </c>
      <c r="CV24" s="78">
        <f t="shared" ref="CV24:DX24" si="24">IF(CU24=0,0,IF(CV$2&gt;$D24,0,CU24+1))</f>
        <v>4</v>
      </c>
      <c r="CW24" s="78">
        <f t="shared" si="24"/>
        <v>5</v>
      </c>
      <c r="CX24" s="78">
        <f t="shared" si="24"/>
        <v>6</v>
      </c>
      <c r="CY24" s="78">
        <f t="shared" si="24"/>
        <v>7</v>
      </c>
      <c r="CZ24" s="78">
        <f t="shared" si="24"/>
        <v>8</v>
      </c>
      <c r="DA24" s="78">
        <f t="shared" si="24"/>
        <v>9</v>
      </c>
      <c r="DB24" s="78">
        <f t="shared" si="24"/>
        <v>10</v>
      </c>
      <c r="DC24" s="78">
        <f t="shared" si="24"/>
        <v>11</v>
      </c>
      <c r="DD24" s="78">
        <f t="shared" si="24"/>
        <v>12</v>
      </c>
      <c r="DE24" s="78">
        <f t="shared" si="24"/>
        <v>13</v>
      </c>
      <c r="DF24" s="78">
        <f t="shared" si="24"/>
        <v>14</v>
      </c>
      <c r="DG24" s="78">
        <f t="shared" si="24"/>
        <v>15</v>
      </c>
      <c r="DH24" s="78">
        <f t="shared" si="24"/>
        <v>16</v>
      </c>
      <c r="DI24" s="78">
        <f t="shared" si="24"/>
        <v>17</v>
      </c>
      <c r="DJ24" s="78">
        <f t="shared" si="24"/>
        <v>18</v>
      </c>
      <c r="DK24" s="78">
        <f t="shared" si="24"/>
        <v>19</v>
      </c>
      <c r="DL24" s="78">
        <f t="shared" si="24"/>
        <v>20</v>
      </c>
      <c r="DM24" s="78">
        <f t="shared" si="24"/>
        <v>21</v>
      </c>
      <c r="DN24" s="78">
        <f t="shared" si="24"/>
        <v>22</v>
      </c>
      <c r="DO24" s="78">
        <f t="shared" si="24"/>
        <v>0</v>
      </c>
      <c r="DP24" s="78">
        <f t="shared" si="24"/>
        <v>0</v>
      </c>
      <c r="DQ24" s="78">
        <f t="shared" si="24"/>
        <v>0</v>
      </c>
      <c r="DR24" s="78">
        <f t="shared" si="24"/>
        <v>0</v>
      </c>
      <c r="DS24" s="78">
        <f t="shared" si="24"/>
        <v>0</v>
      </c>
      <c r="DT24" s="78">
        <f t="shared" si="24"/>
        <v>0</v>
      </c>
      <c r="DU24" s="78">
        <f t="shared" si="24"/>
        <v>0</v>
      </c>
      <c r="DV24" s="78">
        <f t="shared" si="24"/>
        <v>0</v>
      </c>
      <c r="DW24" s="78">
        <f t="shared" si="24"/>
        <v>0</v>
      </c>
      <c r="DX24" s="79">
        <f t="shared" si="24"/>
        <v>0</v>
      </c>
    </row>
  </sheetData>
  <mergeCells count="3">
    <mergeCell ref="BO1:CR1"/>
    <mergeCell ref="G1:AJ1"/>
    <mergeCell ref="AK1:BN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9"/>
  <sheetViews>
    <sheetView zoomScale="80" zoomScaleNormal="80" workbookViewId="0">
      <selection activeCell="AP1" sqref="A1:XFD1048576"/>
    </sheetView>
  </sheetViews>
  <sheetFormatPr defaultColWidth="8.77734375" defaultRowHeight="16.8" x14ac:dyDescent="0.4"/>
  <cols>
    <col min="1" max="1" width="8.88671875" style="81" bestFit="1" customWidth="1"/>
    <col min="2" max="2" width="27.77734375" style="81" bestFit="1" customWidth="1"/>
    <col min="3" max="3" width="27.77734375" style="81" customWidth="1"/>
    <col min="4" max="11" width="24.6640625" style="81" customWidth="1"/>
    <col min="12" max="41" width="11" style="81" customWidth="1"/>
    <col min="42" max="42" width="9.88671875" style="81" bestFit="1" customWidth="1"/>
    <col min="43" max="43" width="10.109375" style="81" bestFit="1" customWidth="1"/>
    <col min="44" max="44" width="10.6640625" style="81" bestFit="1" customWidth="1"/>
    <col min="45" max="46" width="10.44140625" style="81" bestFit="1" customWidth="1"/>
    <col min="47" max="47" width="10.6640625" style="81" bestFit="1" customWidth="1"/>
    <col min="48" max="48" width="11" style="81" bestFit="1" customWidth="1"/>
    <col min="49" max="49" width="10.6640625" style="81" bestFit="1" customWidth="1"/>
    <col min="50" max="50" width="11" style="81" bestFit="1" customWidth="1"/>
    <col min="51" max="51" width="10.6640625" style="81" bestFit="1" customWidth="1"/>
    <col min="52" max="53" width="11" style="81" bestFit="1" customWidth="1"/>
    <col min="54" max="54" width="11.21875" style="81" bestFit="1" customWidth="1"/>
    <col min="55" max="55" width="11.5546875" style="81" bestFit="1" customWidth="1"/>
    <col min="56" max="56" width="11" style="81" bestFit="1" customWidth="1"/>
    <col min="57" max="63" width="11.5546875" style="81" bestFit="1" customWidth="1"/>
    <col min="64" max="64" width="11.77734375" style="81" bestFit="1" customWidth="1"/>
    <col min="65" max="65" width="11.5546875" style="81" bestFit="1" customWidth="1"/>
    <col min="66" max="70" width="11.77734375" style="81" bestFit="1" customWidth="1"/>
    <col min="71" max="71" width="11.109375" style="81" customWidth="1"/>
    <col min="72" max="73" width="9.88671875" style="81" bestFit="1" customWidth="1"/>
    <col min="74" max="75" width="9.5546875" style="81" bestFit="1" customWidth="1"/>
    <col min="76" max="78" width="9.88671875" style="81" bestFit="1" customWidth="1"/>
    <col min="79" max="79" width="9.33203125" style="81" bestFit="1" customWidth="1"/>
    <col min="80" max="81" width="9.5546875" style="81" bestFit="1" customWidth="1"/>
    <col min="82" max="82" width="9.88671875" style="81" bestFit="1" customWidth="1"/>
    <col min="83" max="83" width="9.5546875" style="81" bestFit="1" customWidth="1"/>
    <col min="84" max="95" width="9.21875" style="81" bestFit="1" customWidth="1"/>
    <col min="96" max="99" width="9.33203125" style="81" bestFit="1" customWidth="1"/>
    <col min="100" max="100" width="8.21875" style="81" bestFit="1" customWidth="1"/>
    <col min="101" max="101" width="7.44140625" style="81" customWidth="1"/>
    <col min="102" max="102" width="11" style="81" bestFit="1" customWidth="1"/>
    <col min="103" max="103" width="8.77734375" style="81"/>
    <col min="104" max="104" width="11.88671875" style="81" bestFit="1" customWidth="1"/>
    <col min="105" max="133" width="8.88671875" style="81" bestFit="1" customWidth="1"/>
    <col min="134" max="16384" width="8.77734375" style="81"/>
  </cols>
  <sheetData>
    <row r="1" spans="1:133" s="56" customFormat="1" x14ac:dyDescent="0.4">
      <c r="K1" s="86"/>
      <c r="L1" s="354" t="s">
        <v>372</v>
      </c>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9"/>
      <c r="AP1" s="355" t="s">
        <v>373</v>
      </c>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6"/>
      <c r="BT1" s="351" t="s">
        <v>371</v>
      </c>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3"/>
      <c r="CX1" s="58" t="s">
        <v>371</v>
      </c>
      <c r="CY1" s="59"/>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row>
    <row r="2" spans="1:133" s="56" customFormat="1" ht="50.4" x14ac:dyDescent="0.4">
      <c r="A2" s="61" t="s">
        <v>12</v>
      </c>
      <c r="B2" s="61" t="s">
        <v>13</v>
      </c>
      <c r="C2" s="61" t="s">
        <v>15</v>
      </c>
      <c r="D2" s="61" t="s">
        <v>22</v>
      </c>
      <c r="E2" s="61" t="s">
        <v>20</v>
      </c>
      <c r="F2" s="88" t="str">
        <f>Data!O2</f>
        <v>oxidy dusíka-NOX</v>
      </c>
      <c r="G2" s="88" t="str">
        <f>Data!P2</f>
        <v>Oxid siričitý-SO2</v>
      </c>
      <c r="H2" s="88" t="str">
        <f>Data!Q2</f>
        <v>Jemné tuhé častice-PM2.5 mimo mesta</v>
      </c>
      <c r="I2" s="88" t="str">
        <f>Data!R2</f>
        <v>Jemné tuhé častice-PM2.5-okolie mesta</v>
      </c>
      <c r="J2" s="88" t="str">
        <f>Data!S2</f>
        <v>Jemné tuhé častice-PM2.5-mesto</v>
      </c>
      <c r="K2" s="87" t="str">
        <f>Data!T2</f>
        <v>Nemetánové prchavé organické látky-NMVOC</v>
      </c>
      <c r="L2" s="64">
        <v>1</v>
      </c>
      <c r="M2" s="64">
        <v>2</v>
      </c>
      <c r="N2" s="64">
        <v>3</v>
      </c>
      <c r="O2" s="64">
        <v>4</v>
      </c>
      <c r="P2" s="64">
        <v>5</v>
      </c>
      <c r="Q2" s="64">
        <v>6</v>
      </c>
      <c r="R2" s="64">
        <v>7</v>
      </c>
      <c r="S2" s="64">
        <v>8</v>
      </c>
      <c r="T2" s="64">
        <v>9</v>
      </c>
      <c r="U2" s="64">
        <v>10</v>
      </c>
      <c r="V2" s="64">
        <v>11</v>
      </c>
      <c r="W2" s="64">
        <v>12</v>
      </c>
      <c r="X2" s="64">
        <v>13</v>
      </c>
      <c r="Y2" s="64">
        <v>14</v>
      </c>
      <c r="Z2" s="64">
        <v>15</v>
      </c>
      <c r="AA2" s="64">
        <v>16</v>
      </c>
      <c r="AB2" s="64">
        <v>17</v>
      </c>
      <c r="AC2" s="64">
        <v>18</v>
      </c>
      <c r="AD2" s="64">
        <v>19</v>
      </c>
      <c r="AE2" s="64">
        <v>20</v>
      </c>
      <c r="AF2" s="64">
        <v>21</v>
      </c>
      <c r="AG2" s="64">
        <v>22</v>
      </c>
      <c r="AH2" s="64">
        <v>23</v>
      </c>
      <c r="AI2" s="64">
        <v>24</v>
      </c>
      <c r="AJ2" s="64">
        <v>25</v>
      </c>
      <c r="AK2" s="64">
        <v>26</v>
      </c>
      <c r="AL2" s="64">
        <v>27</v>
      </c>
      <c r="AM2" s="64">
        <v>28</v>
      </c>
      <c r="AN2" s="64">
        <v>29</v>
      </c>
      <c r="AO2" s="65">
        <v>30</v>
      </c>
      <c r="AP2" s="64">
        <v>1</v>
      </c>
      <c r="AQ2" s="64">
        <v>2</v>
      </c>
      <c r="AR2" s="64">
        <v>3</v>
      </c>
      <c r="AS2" s="64">
        <v>4</v>
      </c>
      <c r="AT2" s="64">
        <v>5</v>
      </c>
      <c r="AU2" s="64">
        <v>6</v>
      </c>
      <c r="AV2" s="64">
        <v>7</v>
      </c>
      <c r="AW2" s="64">
        <v>8</v>
      </c>
      <c r="AX2" s="64">
        <v>9</v>
      </c>
      <c r="AY2" s="64">
        <v>10</v>
      </c>
      <c r="AZ2" s="64">
        <v>11</v>
      </c>
      <c r="BA2" s="64">
        <v>12</v>
      </c>
      <c r="BB2" s="64">
        <v>13</v>
      </c>
      <c r="BC2" s="64">
        <v>14</v>
      </c>
      <c r="BD2" s="64">
        <v>15</v>
      </c>
      <c r="BE2" s="64">
        <v>16</v>
      </c>
      <c r="BF2" s="64">
        <v>17</v>
      </c>
      <c r="BG2" s="64">
        <v>18</v>
      </c>
      <c r="BH2" s="64">
        <v>19</v>
      </c>
      <c r="BI2" s="64">
        <v>20</v>
      </c>
      <c r="BJ2" s="64">
        <v>21</v>
      </c>
      <c r="BK2" s="64">
        <v>22</v>
      </c>
      <c r="BL2" s="64">
        <v>23</v>
      </c>
      <c r="BM2" s="64">
        <v>24</v>
      </c>
      <c r="BN2" s="64">
        <v>25</v>
      </c>
      <c r="BO2" s="64">
        <v>26</v>
      </c>
      <c r="BP2" s="64">
        <v>27</v>
      </c>
      <c r="BQ2" s="64">
        <v>28</v>
      </c>
      <c r="BR2" s="64">
        <v>29</v>
      </c>
      <c r="BS2" s="65">
        <v>30</v>
      </c>
      <c r="BT2" s="66">
        <v>1</v>
      </c>
      <c r="BU2" s="67">
        <v>2</v>
      </c>
      <c r="BV2" s="67">
        <v>3</v>
      </c>
      <c r="BW2" s="67">
        <v>4</v>
      </c>
      <c r="BX2" s="67">
        <v>5</v>
      </c>
      <c r="BY2" s="67">
        <v>6</v>
      </c>
      <c r="BZ2" s="67">
        <v>7</v>
      </c>
      <c r="CA2" s="67">
        <v>8</v>
      </c>
      <c r="CB2" s="67">
        <v>9</v>
      </c>
      <c r="CC2" s="67">
        <v>10</v>
      </c>
      <c r="CD2" s="67">
        <v>11</v>
      </c>
      <c r="CE2" s="67">
        <v>12</v>
      </c>
      <c r="CF2" s="67">
        <v>13</v>
      </c>
      <c r="CG2" s="67">
        <v>14</v>
      </c>
      <c r="CH2" s="67">
        <v>15</v>
      </c>
      <c r="CI2" s="67">
        <v>16</v>
      </c>
      <c r="CJ2" s="67">
        <v>17</v>
      </c>
      <c r="CK2" s="67">
        <v>18</v>
      </c>
      <c r="CL2" s="67">
        <v>19</v>
      </c>
      <c r="CM2" s="67">
        <v>20</v>
      </c>
      <c r="CN2" s="67">
        <v>21</v>
      </c>
      <c r="CO2" s="67">
        <v>22</v>
      </c>
      <c r="CP2" s="67">
        <v>23</v>
      </c>
      <c r="CQ2" s="67">
        <v>24</v>
      </c>
      <c r="CR2" s="67">
        <v>25</v>
      </c>
      <c r="CS2" s="67">
        <v>26</v>
      </c>
      <c r="CT2" s="67">
        <v>27</v>
      </c>
      <c r="CU2" s="67">
        <v>28</v>
      </c>
      <c r="CV2" s="67">
        <v>29</v>
      </c>
      <c r="CW2" s="68">
        <v>30</v>
      </c>
      <c r="CX2" s="69" t="s">
        <v>374</v>
      </c>
      <c r="CY2" s="67"/>
      <c r="CZ2" s="67">
        <v>1</v>
      </c>
      <c r="DA2" s="67">
        <v>2</v>
      </c>
      <c r="DB2" s="67">
        <v>3</v>
      </c>
      <c r="DC2" s="67">
        <v>4</v>
      </c>
      <c r="DD2" s="67">
        <v>5</v>
      </c>
      <c r="DE2" s="67">
        <v>6</v>
      </c>
      <c r="DF2" s="67">
        <v>7</v>
      </c>
      <c r="DG2" s="67">
        <v>8</v>
      </c>
      <c r="DH2" s="67">
        <v>9</v>
      </c>
      <c r="DI2" s="67">
        <v>10</v>
      </c>
      <c r="DJ2" s="67">
        <v>11</v>
      </c>
      <c r="DK2" s="67">
        <v>12</v>
      </c>
      <c r="DL2" s="67">
        <v>13</v>
      </c>
      <c r="DM2" s="67">
        <v>14</v>
      </c>
      <c r="DN2" s="67">
        <v>15</v>
      </c>
      <c r="DO2" s="67">
        <v>16</v>
      </c>
      <c r="DP2" s="67">
        <v>17</v>
      </c>
      <c r="DQ2" s="67">
        <v>18</v>
      </c>
      <c r="DR2" s="67">
        <v>19</v>
      </c>
      <c r="DS2" s="67">
        <v>20</v>
      </c>
      <c r="DT2" s="67">
        <v>21</v>
      </c>
      <c r="DU2" s="67">
        <v>22</v>
      </c>
      <c r="DV2" s="67">
        <v>23</v>
      </c>
      <c r="DW2" s="67">
        <v>24</v>
      </c>
      <c r="DX2" s="67">
        <v>25</v>
      </c>
      <c r="DY2" s="67">
        <v>26</v>
      </c>
      <c r="DZ2" s="67">
        <v>27</v>
      </c>
      <c r="EA2" s="67">
        <v>28</v>
      </c>
      <c r="EB2" s="67">
        <v>29</v>
      </c>
      <c r="EC2" s="68">
        <v>30</v>
      </c>
    </row>
    <row r="3" spans="1:133" s="80" customFormat="1" ht="31.05" customHeight="1" x14ac:dyDescent="0.3">
      <c r="A3" s="70">
        <v>3</v>
      </c>
      <c r="B3" s="71" t="str">
        <f>INDEX(Data!$B$3:$B$24,MATCH(emisie_ostatné!A3,Data!$A$3:$A$24,0))</f>
        <v xml:space="preserve">Bratislavská teplárenská, a.s. </v>
      </c>
      <c r="C3" s="71" t="str">
        <f>INDEX(Data!$D$3:$D$24,MATCH(emisie_ostatné!A3,Data!$A$3:$A$24,0))</f>
        <v>Modernizácia HV rozvodov CZT východ</v>
      </c>
      <c r="D3" s="72">
        <f>INDEX(Data!$M$3:$M$24,MATCH(emisie_ostatné!A3,Data!$A$3:$A$24,0))</f>
        <v>30</v>
      </c>
      <c r="E3" s="72" t="str">
        <f>INDEX(Data!$J$3:$J$24,MATCH(emisie_ostatné!A3,Data!$A$3:$A$24,0))</f>
        <v>2024-2029</v>
      </c>
      <c r="F3" s="72">
        <f>INDEX(Data!$O$3:$O$24,MATCH(emisie_ostatné!A3,Data!$A$3:$A$24,0))</f>
        <v>-0.7</v>
      </c>
      <c r="G3" s="72">
        <f>INDEX(Data!$P$3:$P$24,MATCH(emisie_ostatné!A3,Data!$A$3:$A$24,0))</f>
        <v>-2.3E-2</v>
      </c>
      <c r="H3" s="72">
        <f>INDEX(Data!$Q$3:$Q$24,MATCH(emisie_ostatné!A3,Data!$A$3:$A$24,0))</f>
        <v>0</v>
      </c>
      <c r="I3" s="72">
        <f>INDEX(Data!$R$3:$R$24,MATCH(emisie_ostatné!A3,Data!$A$3:$A$24,0))</f>
        <v>0</v>
      </c>
      <c r="J3" s="72">
        <f>INDEX(Data!$S$3:$S$24,MATCH(emisie_ostatné!A3,Data!$A$3:$A$24,0))</f>
        <v>-1.2E-2</v>
      </c>
      <c r="K3" s="74">
        <f>INDEX(Data!$T$3:$T$24,MATCH(emisie_ostatné!A3,Data!$A$3:$A$24,0))</f>
        <v>0</v>
      </c>
      <c r="L3" s="73">
        <f>($F3*IF(LEN($E3)=4,HLOOKUP($E3+L$2,Vychodiská!$J$9:$BH$15,2,0),HLOOKUP(VALUE(RIGHT($E3,4))+L$2,Vychodiská!$J$9:$BH$15,2,0)))*-1+($G3*IF(LEN($E3)=4,HLOOKUP($E3+L$2,Vychodiská!$J$9:$BH$15,3,0),HLOOKUP(VALUE(RIGHT($E3,4))+L$2,Vychodiská!$J$9:$BH$15,3,0)))*-1+($H3*IF(LEN($E3)=4,HLOOKUP($E3+L$2,Vychodiská!$J$9:$BH$15,4,0),HLOOKUP(VALUE(RIGHT($E3,4))+L$2,Vychodiská!$J$9:$BH$15,4,0)))*-1+($I3*IF(LEN($E3)=4,HLOOKUP($E3+L$2,Vychodiská!$J$9:$BH$15,5,0),HLOOKUP(VALUE(RIGHT($E3,4))+L$2,Vychodiská!$J$9:$BH$15,5,0)))*-1+($J3*IF(LEN($E3)=4,HLOOKUP($E3+L$2,Vychodiská!$J$9:$BH$15,6),HLOOKUP(VALUE(RIGHT($E3,4))+L$2,Vychodiská!$J$9:$BH$15,6,0)))*-1+($K3*IF(LEN($E3)=4,HLOOKUP($E3+L$2,Vychodiská!$J$9:$BH$15,7),HLOOKUP(VALUE(RIGHT($E3,4))+L$2,Vychodiská!$J$9:$BH$15,7,0)))*-1</f>
        <v>30548.634455307871</v>
      </c>
      <c r="M3" s="73">
        <f>($F3*IF(LEN($E3)=4,HLOOKUP($E3+M$2,Vychodiská!$J$9:$BH$15,2,0),HLOOKUP(VALUE(RIGHT($E3,4))+M$2,Vychodiská!$J$9:$BH$15,2,0)))*-1+($G3*IF(LEN($E3)=4,HLOOKUP($E3+M$2,Vychodiská!$J$9:$BH$15,3,0),HLOOKUP(VALUE(RIGHT($E3,4))+M$2,Vychodiská!$J$9:$BH$15,3,0)))*-1+($H3*IF(LEN($E3)=4,HLOOKUP($E3+M$2,Vychodiská!$J$9:$BH$15,4,0),HLOOKUP(VALUE(RIGHT($E3,4))+M$2,Vychodiská!$J$9:$BH$15,4,0)))*-1+($I3*IF(LEN($E3)=4,HLOOKUP($E3+M$2,Vychodiská!$J$9:$BH$15,5,0),HLOOKUP(VALUE(RIGHT($E3,4))+M$2,Vychodiská!$J$9:$BH$15,5,0)))*-1+($J3*IF(LEN($E3)=4,HLOOKUP($E3+M$2,Vychodiská!$J$9:$BH$15,6),HLOOKUP(VALUE(RIGHT($E3,4))+M$2,Vychodiská!$J$9:$BH$15,6,0)))*-1+($K3*IF(LEN($E3)=4,HLOOKUP($E3+M$2,Vychodiská!$J$9:$BH$15,7),HLOOKUP(VALUE(RIGHT($E3,4))+M$2,Vychodiská!$J$9:$BH$15,7,0)))*-1</f>
        <v>30915.218068771566</v>
      </c>
      <c r="N3" s="73">
        <f>($F3*IF(LEN($E3)=4,HLOOKUP($E3+N$2,Vychodiská!$J$9:$BH$15,2,0),HLOOKUP(VALUE(RIGHT($E3,4))+N$2,Vychodiská!$J$9:$BH$15,2,0)))*-1+($G3*IF(LEN($E3)=4,HLOOKUP($E3+N$2,Vychodiská!$J$9:$BH$15,3,0),HLOOKUP(VALUE(RIGHT($E3,4))+N$2,Vychodiská!$J$9:$BH$15,3,0)))*-1+($H3*IF(LEN($E3)=4,HLOOKUP($E3+N$2,Vychodiská!$J$9:$BH$15,4,0),HLOOKUP(VALUE(RIGHT($E3,4))+N$2,Vychodiská!$J$9:$BH$15,4,0)))*-1+($I3*IF(LEN($E3)=4,HLOOKUP($E3+N$2,Vychodiská!$J$9:$BH$15,5,0),HLOOKUP(VALUE(RIGHT($E3,4))+N$2,Vychodiská!$J$9:$BH$15,5,0)))*-1+($J3*IF(LEN($E3)=4,HLOOKUP($E3+N$2,Vychodiská!$J$9:$BH$15,6),HLOOKUP(VALUE(RIGHT($E3,4))+N$2,Vychodiská!$J$9:$BH$15,6,0)))*-1+($K3*IF(LEN($E3)=4,HLOOKUP($E3+N$2,Vychodiská!$J$9:$BH$15,7),HLOOKUP(VALUE(RIGHT($E3,4))+N$2,Vychodiská!$J$9:$BH$15,7,0)))*-1</f>
        <v>31286.200685596828</v>
      </c>
      <c r="O3" s="73">
        <f>($F3*IF(LEN($E3)=4,HLOOKUP($E3+O$2,Vychodiská!$J$9:$BH$15,2,0),HLOOKUP(VALUE(RIGHT($E3,4))+O$2,Vychodiská!$J$9:$BH$15,2,0)))*-1+($G3*IF(LEN($E3)=4,HLOOKUP($E3+O$2,Vychodiská!$J$9:$BH$15,3,0),HLOOKUP(VALUE(RIGHT($E3,4))+O$2,Vychodiská!$J$9:$BH$15,3,0)))*-1+($H3*IF(LEN($E3)=4,HLOOKUP($E3+O$2,Vychodiská!$J$9:$BH$15,4,0),HLOOKUP(VALUE(RIGHT($E3,4))+O$2,Vychodiská!$J$9:$BH$15,4,0)))*-1+($I3*IF(LEN($E3)=4,HLOOKUP($E3+O$2,Vychodiská!$J$9:$BH$15,5,0),HLOOKUP(VALUE(RIGHT($E3,4))+O$2,Vychodiská!$J$9:$BH$15,5,0)))*-1+($J3*IF(LEN($E3)=4,HLOOKUP($E3+O$2,Vychodiská!$J$9:$BH$15,6),HLOOKUP(VALUE(RIGHT($E3,4))+O$2,Vychodiská!$J$9:$BH$15,6,0)))*-1+($K3*IF(LEN($E3)=4,HLOOKUP($E3+O$2,Vychodiská!$J$9:$BH$15,7),HLOOKUP(VALUE(RIGHT($E3,4))+O$2,Vychodiská!$J$9:$BH$15,7,0)))*-1</f>
        <v>31661.635093823992</v>
      </c>
      <c r="P3" s="73">
        <f>($F3*IF(LEN($E3)=4,HLOOKUP($E3+P$2,Vychodiská!$J$9:$BH$15,2,0),HLOOKUP(VALUE(RIGHT($E3,4))+P$2,Vychodiská!$J$9:$BH$15,2,0)))*-1+($G3*IF(LEN($E3)=4,HLOOKUP($E3+P$2,Vychodiská!$J$9:$BH$15,3,0),HLOOKUP(VALUE(RIGHT($E3,4))+P$2,Vychodiská!$J$9:$BH$15,3,0)))*-1+($H3*IF(LEN($E3)=4,HLOOKUP($E3+P$2,Vychodiská!$J$9:$BH$15,4,0),HLOOKUP(VALUE(RIGHT($E3,4))+P$2,Vychodiská!$J$9:$BH$15,4,0)))*-1+($I3*IF(LEN($E3)=4,HLOOKUP($E3+P$2,Vychodiská!$J$9:$BH$15,5,0),HLOOKUP(VALUE(RIGHT($E3,4))+P$2,Vychodiská!$J$9:$BH$15,5,0)))*-1+($J3*IF(LEN($E3)=4,HLOOKUP($E3+P$2,Vychodiská!$J$9:$BH$15,6),HLOOKUP(VALUE(RIGHT($E3,4))+P$2,Vychodiská!$J$9:$BH$15,6,0)))*-1+($K3*IF(LEN($E3)=4,HLOOKUP($E3+P$2,Vychodiská!$J$9:$BH$15,7),HLOOKUP(VALUE(RIGHT($E3,4))+P$2,Vychodiská!$J$9:$BH$15,7,0)))*-1</f>
        <v>32041.574714949878</v>
      </c>
      <c r="Q3" s="73">
        <f>($F3*IF(LEN($E3)=4,HLOOKUP($E3+Q$2,Vychodiská!$J$9:$BH$15,2,0),HLOOKUP(VALUE(RIGHT($E3,4))+Q$2,Vychodiská!$J$9:$BH$15,2,0)))*-1+($G3*IF(LEN($E3)=4,HLOOKUP($E3+Q$2,Vychodiská!$J$9:$BH$15,3,0),HLOOKUP(VALUE(RIGHT($E3,4))+Q$2,Vychodiská!$J$9:$BH$15,3,0)))*-1+($H3*IF(LEN($E3)=4,HLOOKUP($E3+Q$2,Vychodiská!$J$9:$BH$15,4,0),HLOOKUP(VALUE(RIGHT($E3,4))+Q$2,Vychodiská!$J$9:$BH$15,4,0)))*-1+($I3*IF(LEN($E3)=4,HLOOKUP($E3+Q$2,Vychodiská!$J$9:$BH$15,5,0),HLOOKUP(VALUE(RIGHT($E3,4))+Q$2,Vychodiská!$J$9:$BH$15,5,0)))*-1+($J3*IF(LEN($E3)=4,HLOOKUP($E3+Q$2,Vychodiská!$J$9:$BH$15,6),HLOOKUP(VALUE(RIGHT($E3,4))+Q$2,Vychodiská!$J$9:$BH$15,6,0)))*-1+($K3*IF(LEN($E3)=4,HLOOKUP($E3+Q$2,Vychodiská!$J$9:$BH$15,7),HLOOKUP(VALUE(RIGHT($E3,4))+Q$2,Vychodiská!$J$9:$BH$15,7,0)))*-1</f>
        <v>32426.073611529275</v>
      </c>
      <c r="R3" s="73">
        <f>($F3*IF(LEN($E3)=4,HLOOKUP($E3+R$2,Vychodiská!$J$9:$BH$15,2,0),HLOOKUP(VALUE(RIGHT($E3,4))+R$2,Vychodiská!$J$9:$BH$15,2,0)))*-1+($G3*IF(LEN($E3)=4,HLOOKUP($E3+R$2,Vychodiská!$J$9:$BH$15,3,0),HLOOKUP(VALUE(RIGHT($E3,4))+R$2,Vychodiská!$J$9:$BH$15,3,0)))*-1+($H3*IF(LEN($E3)=4,HLOOKUP($E3+R$2,Vychodiská!$J$9:$BH$15,4,0),HLOOKUP(VALUE(RIGHT($E3,4))+R$2,Vychodiská!$J$9:$BH$15,4,0)))*-1+($I3*IF(LEN($E3)=4,HLOOKUP($E3+R$2,Vychodiská!$J$9:$BH$15,5,0),HLOOKUP(VALUE(RIGHT($E3,4))+R$2,Vychodiská!$J$9:$BH$15,5,0)))*-1+($J3*IF(LEN($E3)=4,HLOOKUP($E3+R$2,Vychodiská!$J$9:$BH$15,6),HLOOKUP(VALUE(RIGHT($E3,4))+R$2,Vychodiská!$J$9:$BH$15,6,0)))*-1+($K3*IF(LEN($E3)=4,HLOOKUP($E3+R$2,Vychodiská!$J$9:$BH$15,7),HLOOKUP(VALUE(RIGHT($E3,4))+R$2,Vychodiská!$J$9:$BH$15,7,0)))*-1</f>
        <v>32815.186494867623</v>
      </c>
      <c r="S3" s="73">
        <f>($F3*IF(LEN($E3)=4,HLOOKUP($E3+S$2,Vychodiská!$J$9:$BH$15,2,0),HLOOKUP(VALUE(RIGHT($E3,4))+S$2,Vychodiská!$J$9:$BH$15,2,0)))*-1+($G3*IF(LEN($E3)=4,HLOOKUP($E3+S$2,Vychodiská!$J$9:$BH$15,3,0),HLOOKUP(VALUE(RIGHT($E3,4))+S$2,Vychodiská!$J$9:$BH$15,3,0)))*-1+($H3*IF(LEN($E3)=4,HLOOKUP($E3+S$2,Vychodiská!$J$9:$BH$15,4,0),HLOOKUP(VALUE(RIGHT($E3,4))+S$2,Vychodiská!$J$9:$BH$15,4,0)))*-1+($I3*IF(LEN($E3)=4,HLOOKUP($E3+S$2,Vychodiská!$J$9:$BH$15,5,0),HLOOKUP(VALUE(RIGHT($E3,4))+S$2,Vychodiská!$J$9:$BH$15,5,0)))*-1+($J3*IF(LEN($E3)=4,HLOOKUP($E3+S$2,Vychodiská!$J$9:$BH$15,6),HLOOKUP(VALUE(RIGHT($E3,4))+S$2,Vychodiská!$J$9:$BH$15,6,0)))*-1+($K3*IF(LEN($E3)=4,HLOOKUP($E3+S$2,Vychodiská!$J$9:$BH$15,7),HLOOKUP(VALUE(RIGHT($E3,4))+S$2,Vychodiská!$J$9:$BH$15,7,0)))*-1</f>
        <v>33208.968732806032</v>
      </c>
      <c r="T3" s="73">
        <f>($F3*IF(LEN($E3)=4,HLOOKUP($E3+T$2,Vychodiská!$J$9:$BH$15,2,0),HLOOKUP(VALUE(RIGHT($E3,4))+T$2,Vychodiská!$J$9:$BH$15,2,0)))*-1+($G3*IF(LEN($E3)=4,HLOOKUP($E3+T$2,Vychodiská!$J$9:$BH$15,3,0),HLOOKUP(VALUE(RIGHT($E3,4))+T$2,Vychodiská!$J$9:$BH$15,3,0)))*-1+($H3*IF(LEN($E3)=4,HLOOKUP($E3+T$2,Vychodiská!$J$9:$BH$15,4,0),HLOOKUP(VALUE(RIGHT($E3,4))+T$2,Vychodiská!$J$9:$BH$15,4,0)))*-1+($I3*IF(LEN($E3)=4,HLOOKUP($E3+T$2,Vychodiská!$J$9:$BH$15,5,0),HLOOKUP(VALUE(RIGHT($E3,4))+T$2,Vychodiská!$J$9:$BH$15,5,0)))*-1+($J3*IF(LEN($E3)=4,HLOOKUP($E3+T$2,Vychodiská!$J$9:$BH$15,6),HLOOKUP(VALUE(RIGHT($E3,4))+T$2,Vychodiská!$J$9:$BH$15,6,0)))*-1+($K3*IF(LEN($E3)=4,HLOOKUP($E3+T$2,Vychodiská!$J$9:$BH$15,7),HLOOKUP(VALUE(RIGHT($E3,4))+T$2,Vychodiská!$J$9:$BH$15,7,0)))*-1</f>
        <v>33607.476357599706</v>
      </c>
      <c r="U3" s="73">
        <f>($F3*IF(LEN($E3)=4,HLOOKUP($E3+U$2,Vychodiská!$J$9:$BH$15,2,0),HLOOKUP(VALUE(RIGHT($E3,4))+U$2,Vychodiská!$J$9:$BH$15,2,0)))*-1+($G3*IF(LEN($E3)=4,HLOOKUP($E3+U$2,Vychodiská!$J$9:$BH$15,3,0),HLOOKUP(VALUE(RIGHT($E3,4))+U$2,Vychodiská!$J$9:$BH$15,3,0)))*-1+($H3*IF(LEN($E3)=4,HLOOKUP($E3+U$2,Vychodiská!$J$9:$BH$15,4,0),HLOOKUP(VALUE(RIGHT($E3,4))+U$2,Vychodiská!$J$9:$BH$15,4,0)))*-1+($I3*IF(LEN($E3)=4,HLOOKUP($E3+U$2,Vychodiská!$J$9:$BH$15,5,0),HLOOKUP(VALUE(RIGHT($E3,4))+U$2,Vychodiská!$J$9:$BH$15,5,0)))*-1+($J3*IF(LEN($E3)=4,HLOOKUP($E3+U$2,Vychodiská!$J$9:$BH$15,6),HLOOKUP(VALUE(RIGHT($E3,4))+U$2,Vychodiská!$J$9:$BH$15,6,0)))*-1+($K3*IF(LEN($E3)=4,HLOOKUP($E3+U$2,Vychodiská!$J$9:$BH$15,7),HLOOKUP(VALUE(RIGHT($E3,4))+U$2,Vychodiská!$J$9:$BH$15,7,0)))*-1</f>
        <v>34010.766073890903</v>
      </c>
      <c r="V3" s="73">
        <f>($F3*IF(LEN($E3)=4,HLOOKUP($E3+V$2,Vychodiská!$J$9:$BH$15,2,0),HLOOKUP(VALUE(RIGHT($E3,4))+V$2,Vychodiská!$J$9:$BH$15,2,0)))*-1+($G3*IF(LEN($E3)=4,HLOOKUP($E3+V$2,Vychodiská!$J$9:$BH$15,3,0),HLOOKUP(VALUE(RIGHT($E3,4))+V$2,Vychodiská!$J$9:$BH$15,3,0)))*-1+($H3*IF(LEN($E3)=4,HLOOKUP($E3+V$2,Vychodiská!$J$9:$BH$15,4,0),HLOOKUP(VALUE(RIGHT($E3,4))+V$2,Vychodiská!$J$9:$BH$15,4,0)))*-1+($I3*IF(LEN($E3)=4,HLOOKUP($E3+V$2,Vychodiská!$J$9:$BH$15,5,0),HLOOKUP(VALUE(RIGHT($E3,4))+V$2,Vychodiská!$J$9:$BH$15,5,0)))*-1+($J3*IF(LEN($E3)=4,HLOOKUP($E3+V$2,Vychodiská!$J$9:$BH$15,6),HLOOKUP(VALUE(RIGHT($E3,4))+V$2,Vychodiská!$J$9:$BH$15,6,0)))*-1+($K3*IF(LEN($E3)=4,HLOOKUP($E3+V$2,Vychodiská!$J$9:$BH$15,7),HLOOKUP(VALUE(RIGHT($E3,4))+V$2,Vychodiská!$J$9:$BH$15,7,0)))*-1</f>
        <v>34418.895266777588</v>
      </c>
      <c r="W3" s="73">
        <f>($F3*IF(LEN($E3)=4,HLOOKUP($E3+W$2,Vychodiská!$J$9:$BH$15,2,0),HLOOKUP(VALUE(RIGHT($E3,4))+W$2,Vychodiská!$J$9:$BH$15,2,0)))*-1+($G3*IF(LEN($E3)=4,HLOOKUP($E3+W$2,Vychodiská!$J$9:$BH$15,3,0),HLOOKUP(VALUE(RIGHT($E3,4))+W$2,Vychodiská!$J$9:$BH$15,3,0)))*-1+($H3*IF(LEN($E3)=4,HLOOKUP($E3+W$2,Vychodiská!$J$9:$BH$15,4,0),HLOOKUP(VALUE(RIGHT($E3,4))+W$2,Vychodiská!$J$9:$BH$15,4,0)))*-1+($I3*IF(LEN($E3)=4,HLOOKUP($E3+W$2,Vychodiská!$J$9:$BH$15,5,0),HLOOKUP(VALUE(RIGHT($E3,4))+W$2,Vychodiská!$J$9:$BH$15,5,0)))*-1+($J3*IF(LEN($E3)=4,HLOOKUP($E3+W$2,Vychodiská!$J$9:$BH$15,6),HLOOKUP(VALUE(RIGHT($E3,4))+W$2,Vychodiská!$J$9:$BH$15,6,0)))*-1+($K3*IF(LEN($E3)=4,HLOOKUP($E3+W$2,Vychodiská!$J$9:$BH$15,7),HLOOKUP(VALUE(RIGHT($E3,4))+W$2,Vychodiská!$J$9:$BH$15,7,0)))*-1</f>
        <v>34763.084219445373</v>
      </c>
      <c r="X3" s="73">
        <f>($F3*IF(LEN($E3)=4,HLOOKUP($E3+X$2,Vychodiská!$J$9:$BH$15,2,0),HLOOKUP(VALUE(RIGHT($E3,4))+X$2,Vychodiská!$J$9:$BH$15,2,0)))*-1+($G3*IF(LEN($E3)=4,HLOOKUP($E3+X$2,Vychodiská!$J$9:$BH$15,3,0),HLOOKUP(VALUE(RIGHT($E3,4))+X$2,Vychodiská!$J$9:$BH$15,3,0)))*-1+($H3*IF(LEN($E3)=4,HLOOKUP($E3+X$2,Vychodiská!$J$9:$BH$15,4,0),HLOOKUP(VALUE(RIGHT($E3,4))+X$2,Vychodiská!$J$9:$BH$15,4,0)))*-1+($I3*IF(LEN($E3)=4,HLOOKUP($E3+X$2,Vychodiská!$J$9:$BH$15,5,0),HLOOKUP(VALUE(RIGHT($E3,4))+X$2,Vychodiská!$J$9:$BH$15,5,0)))*-1+($J3*IF(LEN($E3)=4,HLOOKUP($E3+X$2,Vychodiská!$J$9:$BH$15,6),HLOOKUP(VALUE(RIGHT($E3,4))+X$2,Vychodiská!$J$9:$BH$15,6,0)))*-1+($K3*IF(LEN($E3)=4,HLOOKUP($E3+X$2,Vychodiská!$J$9:$BH$15,7),HLOOKUP(VALUE(RIGHT($E3,4))+X$2,Vychodiská!$J$9:$BH$15,7,0)))*-1</f>
        <v>35110.715061639828</v>
      </c>
      <c r="Y3" s="73">
        <f>($F3*IF(LEN($E3)=4,HLOOKUP($E3+Y$2,Vychodiská!$J$9:$BH$15,2,0),HLOOKUP(VALUE(RIGHT($E3,4))+Y$2,Vychodiská!$J$9:$BH$15,2,0)))*-1+($G3*IF(LEN($E3)=4,HLOOKUP($E3+Y$2,Vychodiská!$J$9:$BH$15,3,0),HLOOKUP(VALUE(RIGHT($E3,4))+Y$2,Vychodiská!$J$9:$BH$15,3,0)))*-1+($H3*IF(LEN($E3)=4,HLOOKUP($E3+Y$2,Vychodiská!$J$9:$BH$15,4,0),HLOOKUP(VALUE(RIGHT($E3,4))+Y$2,Vychodiská!$J$9:$BH$15,4,0)))*-1+($I3*IF(LEN($E3)=4,HLOOKUP($E3+Y$2,Vychodiská!$J$9:$BH$15,5,0),HLOOKUP(VALUE(RIGHT($E3,4))+Y$2,Vychodiská!$J$9:$BH$15,5,0)))*-1+($J3*IF(LEN($E3)=4,HLOOKUP($E3+Y$2,Vychodiská!$J$9:$BH$15,6),HLOOKUP(VALUE(RIGHT($E3,4))+Y$2,Vychodiská!$J$9:$BH$15,6,0)))*-1+($K3*IF(LEN($E3)=4,HLOOKUP($E3+Y$2,Vychodiská!$J$9:$BH$15,7),HLOOKUP(VALUE(RIGHT($E3,4))+Y$2,Vychodiská!$J$9:$BH$15,7,0)))*-1</f>
        <v>35461.822212256229</v>
      </c>
      <c r="Z3" s="73">
        <f>($F3*IF(LEN($E3)=4,HLOOKUP($E3+Z$2,Vychodiská!$J$9:$BH$15,2,0),HLOOKUP(VALUE(RIGHT($E3,4))+Z$2,Vychodiská!$J$9:$BH$15,2,0)))*-1+($G3*IF(LEN($E3)=4,HLOOKUP($E3+Z$2,Vychodiská!$J$9:$BH$15,3,0),HLOOKUP(VALUE(RIGHT($E3,4))+Z$2,Vychodiská!$J$9:$BH$15,3,0)))*-1+($H3*IF(LEN($E3)=4,HLOOKUP($E3+Z$2,Vychodiská!$J$9:$BH$15,4,0),HLOOKUP(VALUE(RIGHT($E3,4))+Z$2,Vychodiská!$J$9:$BH$15,4,0)))*-1+($I3*IF(LEN($E3)=4,HLOOKUP($E3+Z$2,Vychodiská!$J$9:$BH$15,5,0),HLOOKUP(VALUE(RIGHT($E3,4))+Z$2,Vychodiská!$J$9:$BH$15,5,0)))*-1+($J3*IF(LEN($E3)=4,HLOOKUP($E3+Z$2,Vychodiská!$J$9:$BH$15,6),HLOOKUP(VALUE(RIGHT($E3,4))+Z$2,Vychodiská!$J$9:$BH$15,6,0)))*-1+($K3*IF(LEN($E3)=4,HLOOKUP($E3+Z$2,Vychodiská!$J$9:$BH$15,7),HLOOKUP(VALUE(RIGHT($E3,4))+Z$2,Vychodiská!$J$9:$BH$15,7,0)))*-1</f>
        <v>35816.44043437879</v>
      </c>
      <c r="AA3" s="73">
        <f>($F3*IF(LEN($E3)=4,HLOOKUP($E3+AA$2,Vychodiská!$J$9:$BH$15,2,0),HLOOKUP(VALUE(RIGHT($E3,4))+AA$2,Vychodiská!$J$9:$BH$15,2,0)))*-1+($G3*IF(LEN($E3)=4,HLOOKUP($E3+AA$2,Vychodiská!$J$9:$BH$15,3,0),HLOOKUP(VALUE(RIGHT($E3,4))+AA$2,Vychodiská!$J$9:$BH$15,3,0)))*-1+($H3*IF(LEN($E3)=4,HLOOKUP($E3+AA$2,Vychodiská!$J$9:$BH$15,4,0),HLOOKUP(VALUE(RIGHT($E3,4))+AA$2,Vychodiská!$J$9:$BH$15,4,0)))*-1+($I3*IF(LEN($E3)=4,HLOOKUP($E3+AA$2,Vychodiská!$J$9:$BH$15,5,0),HLOOKUP(VALUE(RIGHT($E3,4))+AA$2,Vychodiská!$J$9:$BH$15,5,0)))*-1+($J3*IF(LEN($E3)=4,HLOOKUP($E3+AA$2,Vychodiská!$J$9:$BH$15,6),HLOOKUP(VALUE(RIGHT($E3,4))+AA$2,Vychodiská!$J$9:$BH$15,6,0)))*-1+($K3*IF(LEN($E3)=4,HLOOKUP($E3+AA$2,Vychodiská!$J$9:$BH$15,7),HLOOKUP(VALUE(RIGHT($E3,4))+AA$2,Vychodiská!$J$9:$BH$15,7,0)))*-1</f>
        <v>36174.604838722575</v>
      </c>
      <c r="AB3" s="73">
        <f>($F3*IF(LEN($E3)=4,HLOOKUP($E3+AB$2,Vychodiská!$J$9:$BH$15,2,0),HLOOKUP(VALUE(RIGHT($E3,4))+AB$2,Vychodiská!$J$9:$BH$15,2,0)))*-1+($G3*IF(LEN($E3)=4,HLOOKUP($E3+AB$2,Vychodiská!$J$9:$BH$15,3,0),HLOOKUP(VALUE(RIGHT($E3,4))+AB$2,Vychodiská!$J$9:$BH$15,3,0)))*-1+($H3*IF(LEN($E3)=4,HLOOKUP($E3+AB$2,Vychodiská!$J$9:$BH$15,4,0),HLOOKUP(VALUE(RIGHT($E3,4))+AB$2,Vychodiská!$J$9:$BH$15,4,0)))*-1+($I3*IF(LEN($E3)=4,HLOOKUP($E3+AB$2,Vychodiská!$J$9:$BH$15,5,0),HLOOKUP(VALUE(RIGHT($E3,4))+AB$2,Vychodiská!$J$9:$BH$15,5,0)))*-1+($J3*IF(LEN($E3)=4,HLOOKUP($E3+AB$2,Vychodiská!$J$9:$BH$15,6),HLOOKUP(VALUE(RIGHT($E3,4))+AB$2,Vychodiská!$J$9:$BH$15,6,0)))*-1+($K3*IF(LEN($E3)=4,HLOOKUP($E3+AB$2,Vychodiská!$J$9:$BH$15,7),HLOOKUP(VALUE(RIGHT($E3,4))+AB$2,Vychodiská!$J$9:$BH$15,7,0)))*-1</f>
        <v>36536.350887109802</v>
      </c>
      <c r="AC3" s="73">
        <f>($F3*IF(LEN($E3)=4,HLOOKUP($E3+AC$2,Vychodiská!$J$9:$BH$15,2,0),HLOOKUP(VALUE(RIGHT($E3,4))+AC$2,Vychodiská!$J$9:$BH$15,2,0)))*-1+($G3*IF(LEN($E3)=4,HLOOKUP($E3+AC$2,Vychodiská!$J$9:$BH$15,3,0),HLOOKUP(VALUE(RIGHT($E3,4))+AC$2,Vychodiská!$J$9:$BH$15,3,0)))*-1+($H3*IF(LEN($E3)=4,HLOOKUP($E3+AC$2,Vychodiská!$J$9:$BH$15,4,0),HLOOKUP(VALUE(RIGHT($E3,4))+AC$2,Vychodiská!$J$9:$BH$15,4,0)))*-1+($I3*IF(LEN($E3)=4,HLOOKUP($E3+AC$2,Vychodiská!$J$9:$BH$15,5,0),HLOOKUP(VALUE(RIGHT($E3,4))+AC$2,Vychodiská!$J$9:$BH$15,5,0)))*-1+($J3*IF(LEN($E3)=4,HLOOKUP($E3+AC$2,Vychodiská!$J$9:$BH$15,6),HLOOKUP(VALUE(RIGHT($E3,4))+AC$2,Vychodiská!$J$9:$BH$15,6,0)))*-1+($K3*IF(LEN($E3)=4,HLOOKUP($E3+AC$2,Vychodiská!$J$9:$BH$15,7),HLOOKUP(VALUE(RIGHT($E3,4))+AC$2,Vychodiská!$J$9:$BH$15,7,0)))*-1</f>
        <v>36901.714395980896</v>
      </c>
      <c r="AD3" s="73">
        <f>($F3*IF(LEN($E3)=4,HLOOKUP($E3+AD$2,Vychodiská!$J$9:$BH$15,2,0),HLOOKUP(VALUE(RIGHT($E3,4))+AD$2,Vychodiská!$J$9:$BH$15,2,0)))*-1+($G3*IF(LEN($E3)=4,HLOOKUP($E3+AD$2,Vychodiská!$J$9:$BH$15,3,0),HLOOKUP(VALUE(RIGHT($E3,4))+AD$2,Vychodiská!$J$9:$BH$15,3,0)))*-1+($H3*IF(LEN($E3)=4,HLOOKUP($E3+AD$2,Vychodiská!$J$9:$BH$15,4,0),HLOOKUP(VALUE(RIGHT($E3,4))+AD$2,Vychodiská!$J$9:$BH$15,4,0)))*-1+($I3*IF(LEN($E3)=4,HLOOKUP($E3+AD$2,Vychodiská!$J$9:$BH$15,5,0),HLOOKUP(VALUE(RIGHT($E3,4))+AD$2,Vychodiská!$J$9:$BH$15,5,0)))*-1+($J3*IF(LEN($E3)=4,HLOOKUP($E3+AD$2,Vychodiská!$J$9:$BH$15,6),HLOOKUP(VALUE(RIGHT($E3,4))+AD$2,Vychodiská!$J$9:$BH$15,6,0)))*-1+($K3*IF(LEN($E3)=4,HLOOKUP($E3+AD$2,Vychodiská!$J$9:$BH$15,7),HLOOKUP(VALUE(RIGHT($E3,4))+AD$2,Vychodiská!$J$9:$BH$15,7,0)))*-1</f>
        <v>37270.731539940709</v>
      </c>
      <c r="AE3" s="73">
        <f>($F3*IF(LEN($E3)=4,HLOOKUP($E3+AE$2,Vychodiská!$J$9:$BH$15,2,0),HLOOKUP(VALUE(RIGHT($E3,4))+AE$2,Vychodiská!$J$9:$BH$15,2,0)))*-1+($G3*IF(LEN($E3)=4,HLOOKUP($E3+AE$2,Vychodiská!$J$9:$BH$15,3,0),HLOOKUP(VALUE(RIGHT($E3,4))+AE$2,Vychodiská!$J$9:$BH$15,3,0)))*-1+($H3*IF(LEN($E3)=4,HLOOKUP($E3+AE$2,Vychodiská!$J$9:$BH$15,4,0),HLOOKUP(VALUE(RIGHT($E3,4))+AE$2,Vychodiská!$J$9:$BH$15,4,0)))*-1+($I3*IF(LEN($E3)=4,HLOOKUP($E3+AE$2,Vychodiská!$J$9:$BH$15,5,0),HLOOKUP(VALUE(RIGHT($E3,4))+AE$2,Vychodiská!$J$9:$BH$15,5,0)))*-1+($J3*IF(LEN($E3)=4,HLOOKUP($E3+AE$2,Vychodiská!$J$9:$BH$15,6),HLOOKUP(VALUE(RIGHT($E3,4))+AE$2,Vychodiská!$J$9:$BH$15,6,0)))*-1+($K3*IF(LEN($E3)=4,HLOOKUP($E3+AE$2,Vychodiská!$J$9:$BH$15,7),HLOOKUP(VALUE(RIGHT($E3,4))+AE$2,Vychodiská!$J$9:$BH$15,7,0)))*-1</f>
        <v>37643.438855340115</v>
      </c>
      <c r="AF3" s="73">
        <f>($F3*IF(LEN($E3)=4,HLOOKUP($E3+AF$2,Vychodiská!$J$9:$BH$15,2,0),HLOOKUP(VALUE(RIGHT($E3,4))+AF$2,Vychodiská!$J$9:$BH$15,2,0)))*-1+($G3*IF(LEN($E3)=4,HLOOKUP($E3+AF$2,Vychodiská!$J$9:$BH$15,3,0),HLOOKUP(VALUE(RIGHT($E3,4))+AF$2,Vychodiská!$J$9:$BH$15,3,0)))*-1+($H3*IF(LEN($E3)=4,HLOOKUP($E3+AF$2,Vychodiská!$J$9:$BH$15,4,0),HLOOKUP(VALUE(RIGHT($E3,4))+AF$2,Vychodiská!$J$9:$BH$15,4,0)))*-1+($I3*IF(LEN($E3)=4,HLOOKUP($E3+AF$2,Vychodiská!$J$9:$BH$15,5,0),HLOOKUP(VALUE(RIGHT($E3,4))+AF$2,Vychodiská!$J$9:$BH$15,5,0)))*-1+($J3*IF(LEN($E3)=4,HLOOKUP($E3+AF$2,Vychodiská!$J$9:$BH$15,6),HLOOKUP(VALUE(RIGHT($E3,4))+AF$2,Vychodiská!$J$9:$BH$15,6,0)))*-1+($K3*IF(LEN($E3)=4,HLOOKUP($E3+AF$2,Vychodiská!$J$9:$BH$15,7),HLOOKUP(VALUE(RIGHT($E3,4))+AF$2,Vychodiská!$J$9:$BH$15,7,0)))*-1</f>
        <v>38019.873243893511</v>
      </c>
      <c r="AG3" s="73">
        <f>($F3*IF(LEN($E3)=4,HLOOKUP($E3+AG$2,Vychodiská!$J$9:$BH$15,2,0),HLOOKUP(VALUE(RIGHT($E3,4))+AG$2,Vychodiská!$J$9:$BH$15,2,0)))*-1+($G3*IF(LEN($E3)=4,HLOOKUP($E3+AG$2,Vychodiská!$J$9:$BH$15,3,0),HLOOKUP(VALUE(RIGHT($E3,4))+AG$2,Vychodiská!$J$9:$BH$15,3,0)))*-1+($H3*IF(LEN($E3)=4,HLOOKUP($E3+AG$2,Vychodiská!$J$9:$BH$15,4,0),HLOOKUP(VALUE(RIGHT($E3,4))+AG$2,Vychodiská!$J$9:$BH$15,4,0)))*-1+($I3*IF(LEN($E3)=4,HLOOKUP($E3+AG$2,Vychodiská!$J$9:$BH$15,5,0),HLOOKUP(VALUE(RIGHT($E3,4))+AG$2,Vychodiská!$J$9:$BH$15,5,0)))*-1+($J3*IF(LEN($E3)=4,HLOOKUP($E3+AG$2,Vychodiská!$J$9:$BH$15,6),HLOOKUP(VALUE(RIGHT($E3,4))+AG$2,Vychodiská!$J$9:$BH$15,6,0)))*-1+($K3*IF(LEN($E3)=4,HLOOKUP($E3+AG$2,Vychodiská!$J$9:$BH$15,7),HLOOKUP(VALUE(RIGHT($E3,4))+AG$2,Vychodiská!$J$9:$BH$15,7,0)))*-1</f>
        <v>38514.13159606413</v>
      </c>
      <c r="AH3" s="73">
        <f>($F3*IF(LEN($E3)=4,HLOOKUP($E3+AH$2,Vychodiská!$J$9:$BH$15,2,0),HLOOKUP(VALUE(RIGHT($E3,4))+AH$2,Vychodiská!$J$9:$BH$15,2,0)))*-1+($G3*IF(LEN($E3)=4,HLOOKUP($E3+AH$2,Vychodiská!$J$9:$BH$15,3,0),HLOOKUP(VALUE(RIGHT($E3,4))+AH$2,Vychodiská!$J$9:$BH$15,3,0)))*-1+($H3*IF(LEN($E3)=4,HLOOKUP($E3+AH$2,Vychodiská!$J$9:$BH$15,4,0),HLOOKUP(VALUE(RIGHT($E3,4))+AH$2,Vychodiská!$J$9:$BH$15,4,0)))*-1+($I3*IF(LEN($E3)=4,HLOOKUP($E3+AH$2,Vychodiská!$J$9:$BH$15,5,0),HLOOKUP(VALUE(RIGHT($E3,4))+AH$2,Vychodiská!$J$9:$BH$15,5,0)))*-1+($J3*IF(LEN($E3)=4,HLOOKUP($E3+AH$2,Vychodiská!$J$9:$BH$15,6),HLOOKUP(VALUE(RIGHT($E3,4))+AH$2,Vychodiská!$J$9:$BH$15,6,0)))*-1+($K3*IF(LEN($E3)=4,HLOOKUP($E3+AH$2,Vychodiská!$J$9:$BH$15,7),HLOOKUP(VALUE(RIGHT($E3,4))+AH$2,Vychodiská!$J$9:$BH$15,7,0)))*-1</f>
        <v>39014.815306812954</v>
      </c>
      <c r="AI3" s="73">
        <f>($F3*IF(LEN($E3)=4,HLOOKUP($E3+AI$2,Vychodiská!$J$9:$BH$15,2,0),HLOOKUP(VALUE(RIGHT($E3,4))+AI$2,Vychodiská!$J$9:$BH$15,2,0)))*-1+($G3*IF(LEN($E3)=4,HLOOKUP($E3+AI$2,Vychodiská!$J$9:$BH$15,3,0),HLOOKUP(VALUE(RIGHT($E3,4))+AI$2,Vychodiská!$J$9:$BH$15,3,0)))*-1+($H3*IF(LEN($E3)=4,HLOOKUP($E3+AI$2,Vychodiská!$J$9:$BH$15,4,0),HLOOKUP(VALUE(RIGHT($E3,4))+AI$2,Vychodiská!$J$9:$BH$15,4,0)))*-1+($I3*IF(LEN($E3)=4,HLOOKUP($E3+AI$2,Vychodiská!$J$9:$BH$15,5,0),HLOOKUP(VALUE(RIGHT($E3,4))+AI$2,Vychodiská!$J$9:$BH$15,5,0)))*-1+($J3*IF(LEN($E3)=4,HLOOKUP($E3+AI$2,Vychodiská!$J$9:$BH$15,6),HLOOKUP(VALUE(RIGHT($E3,4))+AI$2,Vychodiská!$J$9:$BH$15,6,0)))*-1+($K3*IF(LEN($E3)=4,HLOOKUP($E3+AI$2,Vychodiská!$J$9:$BH$15,7),HLOOKUP(VALUE(RIGHT($E3,4))+AI$2,Vychodiská!$J$9:$BH$15,7,0)))*-1</f>
        <v>39522.007905801525</v>
      </c>
      <c r="AJ3" s="73">
        <f>($F3*IF(LEN($E3)=4,HLOOKUP($E3+AJ$2,Vychodiská!$J$9:$BH$15,2,0),HLOOKUP(VALUE(RIGHT($E3,4))+AJ$2,Vychodiská!$J$9:$BH$15,2,0)))*-1+($G3*IF(LEN($E3)=4,HLOOKUP($E3+AJ$2,Vychodiská!$J$9:$BH$15,3,0),HLOOKUP(VALUE(RIGHT($E3,4))+AJ$2,Vychodiská!$J$9:$BH$15,3,0)))*-1+($H3*IF(LEN($E3)=4,HLOOKUP($E3+AJ$2,Vychodiská!$J$9:$BH$15,4,0),HLOOKUP(VALUE(RIGHT($E3,4))+AJ$2,Vychodiská!$J$9:$BH$15,4,0)))*-1+($I3*IF(LEN($E3)=4,HLOOKUP($E3+AJ$2,Vychodiská!$J$9:$BH$15,5,0),HLOOKUP(VALUE(RIGHT($E3,4))+AJ$2,Vychodiská!$J$9:$BH$15,5,0)))*-1+($J3*IF(LEN($E3)=4,HLOOKUP($E3+AJ$2,Vychodiská!$J$9:$BH$15,6),HLOOKUP(VALUE(RIGHT($E3,4))+AJ$2,Vychodiská!$J$9:$BH$15,6,0)))*-1+($K3*IF(LEN($E3)=4,HLOOKUP($E3+AJ$2,Vychodiská!$J$9:$BH$15,7),HLOOKUP(VALUE(RIGHT($E3,4))+AJ$2,Vychodiská!$J$9:$BH$15,7,0)))*-1</f>
        <v>40035.794008576944</v>
      </c>
      <c r="AK3" s="73">
        <f>($F3*IF(LEN($E3)=4,HLOOKUP($E3+AK$2,Vychodiská!$J$9:$BH$15,2,0),HLOOKUP(VALUE(RIGHT($E3,4))+AK$2,Vychodiská!$J$9:$BH$15,2,0)))*-1+($G3*IF(LEN($E3)=4,HLOOKUP($E3+AK$2,Vychodiská!$J$9:$BH$15,3,0),HLOOKUP(VALUE(RIGHT($E3,4))+AK$2,Vychodiská!$J$9:$BH$15,3,0)))*-1+($H3*IF(LEN($E3)=4,HLOOKUP($E3+AK$2,Vychodiská!$J$9:$BH$15,4,0),HLOOKUP(VALUE(RIGHT($E3,4))+AK$2,Vychodiská!$J$9:$BH$15,4,0)))*-1+($I3*IF(LEN($E3)=4,HLOOKUP($E3+AK$2,Vychodiská!$J$9:$BH$15,5,0),HLOOKUP(VALUE(RIGHT($E3,4))+AK$2,Vychodiská!$J$9:$BH$15,5,0)))*-1+($J3*IF(LEN($E3)=4,HLOOKUP($E3+AK$2,Vychodiská!$J$9:$BH$15,6),HLOOKUP(VALUE(RIGHT($E3,4))+AK$2,Vychodiská!$J$9:$BH$15,6,0)))*-1+($K3*IF(LEN($E3)=4,HLOOKUP($E3+AK$2,Vychodiská!$J$9:$BH$15,7),HLOOKUP(VALUE(RIGHT($E3,4))+AK$2,Vychodiská!$J$9:$BH$15,7,0)))*-1</f>
        <v>40556.259330688437</v>
      </c>
      <c r="AL3" s="73">
        <f>($F3*IF(LEN($E3)=4,HLOOKUP($E3+AL$2,Vychodiská!$J$9:$BH$15,2,0),HLOOKUP(VALUE(RIGHT($E3,4))+AL$2,Vychodiská!$J$9:$BH$15,2,0)))*-1+($G3*IF(LEN($E3)=4,HLOOKUP($E3+AL$2,Vychodiská!$J$9:$BH$15,3,0),HLOOKUP(VALUE(RIGHT($E3,4))+AL$2,Vychodiská!$J$9:$BH$15,3,0)))*-1+($H3*IF(LEN($E3)=4,HLOOKUP($E3+AL$2,Vychodiská!$J$9:$BH$15,4,0),HLOOKUP(VALUE(RIGHT($E3,4))+AL$2,Vychodiská!$J$9:$BH$15,4,0)))*-1+($I3*IF(LEN($E3)=4,HLOOKUP($E3+AL$2,Vychodiská!$J$9:$BH$15,5,0),HLOOKUP(VALUE(RIGHT($E3,4))+AL$2,Vychodiská!$J$9:$BH$15,5,0)))*-1+($J3*IF(LEN($E3)=4,HLOOKUP($E3+AL$2,Vychodiská!$J$9:$BH$15,6),HLOOKUP(VALUE(RIGHT($E3,4))+AL$2,Vychodiská!$J$9:$BH$15,6,0)))*-1+($K3*IF(LEN($E3)=4,HLOOKUP($E3+AL$2,Vychodiská!$J$9:$BH$15,7),HLOOKUP(VALUE(RIGHT($E3,4))+AL$2,Vychodiská!$J$9:$BH$15,7,0)))*-1</f>
        <v>41083.490701987386</v>
      </c>
      <c r="AM3" s="73">
        <f>($F3*IF(LEN($E3)=4,HLOOKUP($E3+AM$2,Vychodiská!$J$9:$BH$15,2,0),HLOOKUP(VALUE(RIGHT($E3,4))+AM$2,Vychodiská!$J$9:$BH$15,2,0)))*-1+($G3*IF(LEN($E3)=4,HLOOKUP($E3+AM$2,Vychodiská!$J$9:$BH$15,3,0),HLOOKUP(VALUE(RIGHT($E3,4))+AM$2,Vychodiská!$J$9:$BH$15,3,0)))*-1+($H3*IF(LEN($E3)=4,HLOOKUP($E3+AM$2,Vychodiská!$J$9:$BH$15,4,0),HLOOKUP(VALUE(RIGHT($E3,4))+AM$2,Vychodiská!$J$9:$BH$15,4,0)))*-1+($I3*IF(LEN($E3)=4,HLOOKUP($E3+AM$2,Vychodiská!$J$9:$BH$15,5,0),HLOOKUP(VALUE(RIGHT($E3,4))+AM$2,Vychodiská!$J$9:$BH$15,5,0)))*-1+($J3*IF(LEN($E3)=4,HLOOKUP($E3+AM$2,Vychodiská!$J$9:$BH$15,6),HLOOKUP(VALUE(RIGHT($E3,4))+AM$2,Vychodiská!$J$9:$BH$15,6,0)))*-1+($K3*IF(LEN($E3)=4,HLOOKUP($E3+AM$2,Vychodiská!$J$9:$BH$15,7),HLOOKUP(VALUE(RIGHT($E3,4))+AM$2,Vychodiská!$J$9:$BH$15,7,0)))*-1</f>
        <v>41617.576081113206</v>
      </c>
      <c r="AN3" s="73">
        <f>($F3*IF(LEN($E3)=4,HLOOKUP($E3+AN$2,Vychodiská!$J$9:$BH$15,2,0),HLOOKUP(VALUE(RIGHT($E3,4))+AN$2,Vychodiská!$J$9:$BH$15,2,0)))*-1+($G3*IF(LEN($E3)=4,HLOOKUP($E3+AN$2,Vychodiská!$J$9:$BH$15,3,0),HLOOKUP(VALUE(RIGHT($E3,4))+AN$2,Vychodiská!$J$9:$BH$15,3,0)))*-1+($H3*IF(LEN($E3)=4,HLOOKUP($E3+AN$2,Vychodiská!$J$9:$BH$15,4,0),HLOOKUP(VALUE(RIGHT($E3,4))+AN$2,Vychodiská!$J$9:$BH$15,4,0)))*-1+($I3*IF(LEN($E3)=4,HLOOKUP($E3+AN$2,Vychodiská!$J$9:$BH$15,5,0),HLOOKUP(VALUE(RIGHT($E3,4))+AN$2,Vychodiská!$J$9:$BH$15,5,0)))*-1+($J3*IF(LEN($E3)=4,HLOOKUP($E3+AN$2,Vychodiská!$J$9:$BH$15,6),HLOOKUP(VALUE(RIGHT($E3,4))+AN$2,Vychodiská!$J$9:$BH$15,6,0)))*-1+($K3*IF(LEN($E3)=4,HLOOKUP($E3+AN$2,Vychodiská!$J$9:$BH$15,7),HLOOKUP(VALUE(RIGHT($E3,4))+AN$2,Vychodiská!$J$9:$BH$15,7,0)))*-1</f>
        <v>42158.604570167678</v>
      </c>
      <c r="AO3" s="74">
        <f>($F3*IF(LEN($E3)=4,HLOOKUP($E3+AO$2,Vychodiská!$J$9:$BH$15,2,0),HLOOKUP(VALUE(RIGHT($E3,4))+AO$2,Vychodiská!$J$9:$BH$15,2,0)))*-1+($G3*IF(LEN($E3)=4,HLOOKUP($E3+AO$2,Vychodiská!$J$9:$BH$15,3,0),HLOOKUP(VALUE(RIGHT($E3,4))+AO$2,Vychodiská!$J$9:$BH$15,3,0)))*-1+($H3*IF(LEN($E3)=4,HLOOKUP($E3+AO$2,Vychodiská!$J$9:$BH$15,4,0),HLOOKUP(VALUE(RIGHT($E3,4))+AO$2,Vychodiská!$J$9:$BH$15,4,0)))*-1+($I3*IF(LEN($E3)=4,HLOOKUP($E3+AO$2,Vychodiská!$J$9:$BH$15,5,0),HLOOKUP(VALUE(RIGHT($E3,4))+AO$2,Vychodiská!$J$9:$BH$15,5,0)))*-1+($J3*IF(LEN($E3)=4,HLOOKUP($E3+AO$2,Vychodiská!$J$9:$BH$15,6),HLOOKUP(VALUE(RIGHT($E3,4))+AO$2,Vychodiská!$J$9:$BH$15,6,0)))*-1+($K3*IF(LEN($E3)=4,HLOOKUP($E3+AO$2,Vychodiská!$J$9:$BH$15,7),HLOOKUP(VALUE(RIGHT($E3,4))+AO$2,Vychodiská!$J$9:$BH$15,7,0)))*-1</f>
        <v>42706.666429579862</v>
      </c>
      <c r="AP3" s="73">
        <f>L3</f>
        <v>30548.634455307871</v>
      </c>
      <c r="AQ3" s="73">
        <f>SUM($L3:M3)</f>
        <v>61463.852524079441</v>
      </c>
      <c r="AR3" s="73">
        <f>SUM($L3:N3)</f>
        <v>92750.053209676262</v>
      </c>
      <c r="AS3" s="73">
        <f>SUM($L3:O3)</f>
        <v>124411.68830350025</v>
      </c>
      <c r="AT3" s="73">
        <f>SUM($L3:P3)</f>
        <v>156453.26301845012</v>
      </c>
      <c r="AU3" s="73">
        <f>SUM($L3:Q3)</f>
        <v>188879.3366299794</v>
      </c>
      <c r="AV3" s="73">
        <f>SUM($L3:R3)</f>
        <v>221694.52312484704</v>
      </c>
      <c r="AW3" s="73">
        <f>SUM($L3:S3)</f>
        <v>254903.49185765308</v>
      </c>
      <c r="AX3" s="73">
        <f>SUM($L3:T3)</f>
        <v>288510.9682152528</v>
      </c>
      <c r="AY3" s="73">
        <f>SUM($L3:U3)</f>
        <v>322521.7342891437</v>
      </c>
      <c r="AZ3" s="73">
        <f>SUM($L3:V3)</f>
        <v>356940.6295559213</v>
      </c>
      <c r="BA3" s="73">
        <f>SUM($L3:W3)</f>
        <v>391703.71377536666</v>
      </c>
      <c r="BB3" s="73">
        <f>SUM($L3:X3)</f>
        <v>426814.4288370065</v>
      </c>
      <c r="BC3" s="73">
        <f>SUM($L3:Y3)</f>
        <v>462276.2510492627</v>
      </c>
      <c r="BD3" s="73">
        <f>SUM($L3:Z3)</f>
        <v>498092.69148364151</v>
      </c>
      <c r="BE3" s="73">
        <f>SUM($L3:AA3)</f>
        <v>534267.29632236413</v>
      </c>
      <c r="BF3" s="73">
        <f>SUM($L3:AB3)</f>
        <v>570803.64720947389</v>
      </c>
      <c r="BG3" s="73">
        <f>SUM($L3:AC3)</f>
        <v>607705.36160545482</v>
      </c>
      <c r="BH3" s="73">
        <f>SUM($L3:AD3)</f>
        <v>644976.09314539551</v>
      </c>
      <c r="BI3" s="73">
        <f>SUM($L3:AE3)</f>
        <v>682619.53200073563</v>
      </c>
      <c r="BJ3" s="73">
        <f>SUM($L3:AF3)</f>
        <v>720639.40524462913</v>
      </c>
      <c r="BK3" s="73">
        <f>SUM($L3:AG3)</f>
        <v>759153.53684069321</v>
      </c>
      <c r="BL3" s="73">
        <f>SUM($L3:AH3)</f>
        <v>798168.3521475062</v>
      </c>
      <c r="BM3" s="73">
        <f>SUM($L3:AI3)</f>
        <v>837690.36005330773</v>
      </c>
      <c r="BN3" s="73">
        <f>SUM($L3:AJ3)</f>
        <v>877726.15406188462</v>
      </c>
      <c r="BO3" s="73">
        <f>SUM($L3:AK3)</f>
        <v>918282.41339257301</v>
      </c>
      <c r="BP3" s="73">
        <f>SUM($L3:AL3)</f>
        <v>959365.90409456042</v>
      </c>
      <c r="BQ3" s="73">
        <f>SUM($L3:AM3)</f>
        <v>1000983.4801756736</v>
      </c>
      <c r="BR3" s="73">
        <f>SUM($L3:AN3)</f>
        <v>1043142.0847458413</v>
      </c>
      <c r="BS3" s="75">
        <f>SUM($L3:AO3)</f>
        <v>1085848.7511754213</v>
      </c>
      <c r="BT3" s="76">
        <f>IF(CZ3=0,0,L3/((1+Vychodiská!$C$150)^emisie_ostatné!CZ3))</f>
        <v>21710.344168357056</v>
      </c>
      <c r="BU3" s="73">
        <f>IF(DA3=0,0,M3/((1+Vychodiská!$C$150)^emisie_ostatné!DA3))</f>
        <v>20924.636474645089</v>
      </c>
      <c r="BV3" s="73">
        <f>IF(DB3=0,0,N3/((1+Vychodiská!$C$150)^emisie_ostatné!DB3))</f>
        <v>20167.363916515078</v>
      </c>
      <c r="BW3" s="73">
        <f>IF(DC3=0,0,O3/((1+Vychodiská!$C$150)^emisie_ostatné!DC3))</f>
        <v>19437.497412869772</v>
      </c>
      <c r="BX3" s="73">
        <f>IF(DD3=0,0,P3/((1+Vychodiská!$C$150)^emisie_ostatné!DD3))</f>
        <v>18734.045125546862</v>
      </c>
      <c r="BY3" s="73">
        <f>IF(DE3=0,0,Q3/((1+Vychodiská!$C$150)^emisie_ostatné!DE3))</f>
        <v>18056.051111479454</v>
      </c>
      <c r="BZ3" s="73">
        <f>IF(DF3=0,0,R3/((1+Vychodiská!$C$150)^emisie_ostatné!DF3))</f>
        <v>17402.594023635433</v>
      </c>
      <c r="CA3" s="73">
        <f>IF(DG3=0,0,S3/((1+Vychodiská!$C$150)^emisie_ostatné!DG3))</f>
        <v>16772.785858970532</v>
      </c>
      <c r="CB3" s="73">
        <f>IF(DH3=0,0,T3/((1+Vychodiská!$C$150)^emisie_ostatné!DH3))</f>
        <v>16165.770751693499</v>
      </c>
      <c r="CC3" s="73">
        <f>IF(DI3=0,0,U3/((1+Vychodiská!$C$150)^emisie_ostatné!DI3))</f>
        <v>15580.723810203641</v>
      </c>
      <c r="CD3" s="73">
        <f>IF(DJ3=0,0,V3/((1+Vychodiská!$C$150)^emisie_ostatné!DJ3))</f>
        <v>15016.849996120076</v>
      </c>
      <c r="CE3" s="73">
        <f>IF(DK3=0,0,W3/((1+Vychodiská!$C$150)^emisie_ostatné!DK3))</f>
        <v>14444.779520077411</v>
      </c>
      <c r="CF3" s="73">
        <f>IF(DL3=0,0,X3/((1+Vychodiská!$C$150)^emisie_ostatné!DL3))</f>
        <v>13894.502205026844</v>
      </c>
      <c r="CG3" s="73">
        <f>IF(DM3=0,0,Y3/((1+Vychodiská!$C$150)^emisie_ostatné!DM3))</f>
        <v>13365.187835311537</v>
      </c>
      <c r="CH3" s="73">
        <f>IF(DN3=0,0,Z3/((1+Vychodiská!$C$150)^emisie_ostatné!DN3))</f>
        <v>12856.037822537763</v>
      </c>
      <c r="CI3" s="73">
        <f>IF(DO3=0,0,AA3/((1+Vychodiská!$C$150)^emisie_ostatné!DO3))</f>
        <v>12366.284000726801</v>
      </c>
      <c r="CJ3" s="73">
        <f>IF(DP3=0,0,AB3/((1+Vychodiská!$C$150)^emisie_ostatné!DP3))</f>
        <v>11895.187467365779</v>
      </c>
      <c r="CK3" s="73">
        <f>IF(DQ3=0,0,AC3/((1+Vychodiská!$C$150)^emisie_ostatné!DQ3))</f>
        <v>11442.037468608987</v>
      </c>
      <c r="CL3" s="73">
        <f>IF(DR3=0,0,AD3/((1+Vychodiská!$C$150)^emisie_ostatné!DR3))</f>
        <v>11006.150326947693</v>
      </c>
      <c r="CM3" s="73">
        <f>IF(DS3=0,0,AE3/((1+Vychodiská!$C$150)^emisie_ostatné!DS3))</f>
        <v>10586.868409730638</v>
      </c>
      <c r="CN3" s="73">
        <f>IF(DT3=0,0,AF3/((1+Vychodiská!$C$150)^emisie_ostatné!DT3))</f>
        <v>10183.559136978991</v>
      </c>
      <c r="CO3" s="73">
        <f>IF(DU3=0,0,AG3/((1+Vychodiská!$C$150)^emisie_ostatné!DU3))</f>
        <v>9824.709910247353</v>
      </c>
      <c r="CP3" s="73">
        <f>IF(DV3=0,0,AH3/((1+Vychodiská!$C$150)^emisie_ostatné!DV3))</f>
        <v>9478.5058467433937</v>
      </c>
      <c r="CQ3" s="73">
        <f>IF(DW3=0,0,AI3/((1+Vychodiská!$C$150)^emisie_ostatné!DW3))</f>
        <v>9144.5013550010117</v>
      </c>
      <c r="CR3" s="73">
        <f>IF(DX3=0,0,AJ3/((1+Vychodiská!$C$150)^emisie_ostatné!DX3))</f>
        <v>8822.2665453485915</v>
      </c>
      <c r="CS3" s="73">
        <f>IF(DY3=0,0,AK3/((1+Vychodiská!$C$150)^emisie_ostatné!DY3))</f>
        <v>8511.3866766077354</v>
      </c>
      <c r="CT3" s="73">
        <f>IF(DZ3=0,0,AL3/((1+Vychodiská!$C$150)^emisie_ostatné!DZ3))</f>
        <v>8211.4616222891764</v>
      </c>
      <c r="CU3" s="73">
        <f>IF(EA3=0,0,AM3/((1+Vychodiská!$C$150)^emisie_ostatné!EA3))</f>
        <v>7922.1053555989838</v>
      </c>
      <c r="CV3" s="73">
        <f>IF(EB3=0,0,AN3/((1+Vychodiská!$C$150)^emisie_ostatné!EB3))</f>
        <v>7642.9454525921619</v>
      </c>
      <c r="CW3" s="74">
        <f>IF(EC3=0,0,AO3/((1+Vychodiská!$C$150)^emisie_ostatné!EC3))</f>
        <v>7373.6226128341541</v>
      </c>
      <c r="CX3" s="77">
        <f>SUM(BT3:CW3)</f>
        <v>398940.76222061133</v>
      </c>
      <c r="CY3" s="73"/>
      <c r="CZ3" s="78">
        <f>(VALUE(RIGHT(E3,4))-VALUE(LEFT(E3,4)))+2</f>
        <v>7</v>
      </c>
      <c r="DA3" s="78">
        <f>IF(CZ3=0,0,IF(DA$2&gt;$D3,0,CZ3+1))</f>
        <v>8</v>
      </c>
      <c r="DB3" s="78">
        <f t="shared" ref="DB3:EC3" si="0">IF(DA3=0,0,IF(DB$2&gt;$D3,0,DA3+1))</f>
        <v>9</v>
      </c>
      <c r="DC3" s="78">
        <f t="shared" si="0"/>
        <v>10</v>
      </c>
      <c r="DD3" s="78">
        <f t="shared" si="0"/>
        <v>11</v>
      </c>
      <c r="DE3" s="78">
        <f t="shared" si="0"/>
        <v>12</v>
      </c>
      <c r="DF3" s="78">
        <f t="shared" si="0"/>
        <v>13</v>
      </c>
      <c r="DG3" s="78">
        <f t="shared" si="0"/>
        <v>14</v>
      </c>
      <c r="DH3" s="78">
        <f t="shared" si="0"/>
        <v>15</v>
      </c>
      <c r="DI3" s="78">
        <f t="shared" si="0"/>
        <v>16</v>
      </c>
      <c r="DJ3" s="78">
        <f t="shared" si="0"/>
        <v>17</v>
      </c>
      <c r="DK3" s="78">
        <f t="shared" si="0"/>
        <v>18</v>
      </c>
      <c r="DL3" s="78">
        <f t="shared" si="0"/>
        <v>19</v>
      </c>
      <c r="DM3" s="78">
        <f t="shared" si="0"/>
        <v>20</v>
      </c>
      <c r="DN3" s="78">
        <f t="shared" si="0"/>
        <v>21</v>
      </c>
      <c r="DO3" s="78">
        <f t="shared" si="0"/>
        <v>22</v>
      </c>
      <c r="DP3" s="78">
        <f t="shared" si="0"/>
        <v>23</v>
      </c>
      <c r="DQ3" s="78">
        <f t="shared" si="0"/>
        <v>24</v>
      </c>
      <c r="DR3" s="78">
        <f t="shared" si="0"/>
        <v>25</v>
      </c>
      <c r="DS3" s="78">
        <f t="shared" si="0"/>
        <v>26</v>
      </c>
      <c r="DT3" s="78">
        <f t="shared" si="0"/>
        <v>27</v>
      </c>
      <c r="DU3" s="78">
        <f t="shared" si="0"/>
        <v>28</v>
      </c>
      <c r="DV3" s="78">
        <f t="shared" si="0"/>
        <v>29</v>
      </c>
      <c r="DW3" s="78">
        <f t="shared" si="0"/>
        <v>30</v>
      </c>
      <c r="DX3" s="78">
        <f t="shared" si="0"/>
        <v>31</v>
      </c>
      <c r="DY3" s="78">
        <f t="shared" si="0"/>
        <v>32</v>
      </c>
      <c r="DZ3" s="78">
        <f t="shared" si="0"/>
        <v>33</v>
      </c>
      <c r="EA3" s="78">
        <f t="shared" si="0"/>
        <v>34</v>
      </c>
      <c r="EB3" s="78">
        <f t="shared" si="0"/>
        <v>35</v>
      </c>
      <c r="EC3" s="79">
        <f t="shared" si="0"/>
        <v>36</v>
      </c>
    </row>
    <row r="4" spans="1:133" s="80" customFormat="1" ht="31.05" customHeight="1" x14ac:dyDescent="0.3">
      <c r="A4" s="70">
        <v>4</v>
      </c>
      <c r="B4" s="71" t="str">
        <f>INDEX(Data!$B$3:$B$24,MATCH(emisie_ostatné!A4,Data!$A$3:$A$24,0))</f>
        <v xml:space="preserve">Bratislavská teplárenská, a.s. </v>
      </c>
      <c r="C4" s="71" t="str">
        <f>INDEX(Data!$D$3:$D$24,MATCH(emisie_ostatné!A4,Data!$A$3:$A$24,0))</f>
        <v>Modernizácia HV rozvodov CZT západ</v>
      </c>
      <c r="D4" s="72">
        <f>INDEX(Data!$M$3:$M$24,MATCH(emisie_ostatné!A4,Data!$A$3:$A$24,0))</f>
        <v>30</v>
      </c>
      <c r="E4" s="72">
        <f>INDEX(Data!$J$3:$J$24,MATCH(emisie_ostatné!A4,Data!$A$3:$A$24,0))</f>
        <v>2024</v>
      </c>
      <c r="F4" s="72">
        <f>INDEX(Data!$O$3:$O$24,MATCH(emisie_ostatné!A4,Data!$A$3:$A$24,0))</f>
        <v>-0.12</v>
      </c>
      <c r="G4" s="72">
        <f>INDEX(Data!$P$3:$P$24,MATCH(emisie_ostatné!A4,Data!$A$3:$A$24,0))</f>
        <v>-0.09</v>
      </c>
      <c r="H4" s="72">
        <f>INDEX(Data!$Q$3:$Q$24,MATCH(emisie_ostatné!A4,Data!$A$3:$A$24,0))</f>
        <v>0</v>
      </c>
      <c r="I4" s="72">
        <f>INDEX(Data!$R$3:$R$24,MATCH(emisie_ostatné!A4,Data!$A$3:$A$24,0))</f>
        <v>0</v>
      </c>
      <c r="J4" s="72">
        <f>INDEX(Data!$S$3:$S$24,MATCH(emisie_ostatné!A4,Data!$A$3:$A$24,0))</f>
        <v>-0.01</v>
      </c>
      <c r="K4" s="74">
        <f>INDEX(Data!$T$3:$T$24,MATCH(emisie_ostatné!A4,Data!$A$3:$A$24,0))</f>
        <v>0</v>
      </c>
      <c r="L4" s="73">
        <f>($F4*IF(LEN($E4)=4,HLOOKUP($E4+L$2,Vychodiská!$J$9:$BH$15,2,0),HLOOKUP(VALUE(RIGHT($E4,4))+L$2,Vychodiská!$J$9:$BH$15,2,0)))*-1+($G4*IF(LEN($E4)=4,HLOOKUP($E4+L$2,Vychodiská!$J$9:$BH$15,3,0),HLOOKUP(VALUE(RIGHT($E4,4))+L$2,Vychodiská!$J$9:$BH$15,3,0)))*-1+($H4*IF(LEN($E4)=4,HLOOKUP($E4+L$2,Vychodiská!$J$9:$BH$15,4,0),HLOOKUP(VALUE(RIGHT($E4,4))+L$2,Vychodiská!$J$9:$BH$15,4,0)))*-1+($I4*IF(LEN($E4)=4,HLOOKUP($E4+L$2,Vychodiská!$J$9:$BH$15,5,0),HLOOKUP(VALUE(RIGHT($E4,4))+L$2,Vychodiská!$J$9:$BH$15,5,0)))*-1+($J4*IF(LEN($E4)=4,HLOOKUP($E4+L$2,Vychodiská!$J$9:$BH$15,6),HLOOKUP(VALUE(RIGHT($E4,4))+L$2,Vychodiská!$J$9:$BH$15,6,0)))*-1+($K4*IF(LEN($E4)=4,HLOOKUP($E4+L$2,Vychodiská!$J$9:$BH$15,7),HLOOKUP(VALUE(RIGHT($E4,4))+L$2,Vychodiská!$J$9:$BH$15,7,0)))*-1</f>
        <v>9876.5112327751576</v>
      </c>
      <c r="M4" s="73">
        <f>($F4*IF(LEN($E4)=4,HLOOKUP($E4+M$2,Vychodiská!$J$9:$BH$15,2,0),HLOOKUP(VALUE(RIGHT($E4,4))+M$2,Vychodiská!$J$9:$BH$15,2,0)))*-1+($G4*IF(LEN($E4)=4,HLOOKUP($E4+M$2,Vychodiská!$J$9:$BH$15,3,0),HLOOKUP(VALUE(RIGHT($E4,4))+M$2,Vychodiská!$J$9:$BH$15,3,0)))*-1+($H4*IF(LEN($E4)=4,HLOOKUP($E4+M$2,Vychodiská!$J$9:$BH$15,4,0),HLOOKUP(VALUE(RIGHT($E4,4))+M$2,Vychodiská!$J$9:$BH$15,4,0)))*-1+($I4*IF(LEN($E4)=4,HLOOKUP($E4+M$2,Vychodiská!$J$9:$BH$15,5,0),HLOOKUP(VALUE(RIGHT($E4,4))+M$2,Vychodiská!$J$9:$BH$15,5,0)))*-1+($J4*IF(LEN($E4)=4,HLOOKUP($E4+M$2,Vychodiská!$J$9:$BH$15,6),HLOOKUP(VALUE(RIGHT($E4,4))+M$2,Vychodiská!$J$9:$BH$15,6,0)))*-1+($K4*IF(LEN($E4)=4,HLOOKUP($E4+M$2,Vychodiská!$J$9:$BH$15,7),HLOOKUP(VALUE(RIGHT($E4,4))+M$2,Vychodiská!$J$9:$BH$15,7,0)))*-1</f>
        <v>10044.411923732334</v>
      </c>
      <c r="N4" s="73">
        <f>($F4*IF(LEN($E4)=4,HLOOKUP($E4+N$2,Vychodiská!$J$9:$BH$15,2,0),HLOOKUP(VALUE(RIGHT($E4,4))+N$2,Vychodiská!$J$9:$BH$15,2,0)))*-1+($G4*IF(LEN($E4)=4,HLOOKUP($E4+N$2,Vychodiská!$J$9:$BH$15,3,0),HLOOKUP(VALUE(RIGHT($E4,4))+N$2,Vychodiská!$J$9:$BH$15,3,0)))*-1+($H4*IF(LEN($E4)=4,HLOOKUP($E4+N$2,Vychodiská!$J$9:$BH$15,4,0),HLOOKUP(VALUE(RIGHT($E4,4))+N$2,Vychodiská!$J$9:$BH$15,4,0)))*-1+($I4*IF(LEN($E4)=4,HLOOKUP($E4+N$2,Vychodiská!$J$9:$BH$15,5,0),HLOOKUP(VALUE(RIGHT($E4,4))+N$2,Vychodiská!$J$9:$BH$15,5,0)))*-1+($J4*IF(LEN($E4)=4,HLOOKUP($E4+N$2,Vychodiská!$J$9:$BH$15,6),HLOOKUP(VALUE(RIGHT($E4,4))+N$2,Vychodiská!$J$9:$BH$15,6,0)))*-1+($K4*IF(LEN($E4)=4,HLOOKUP($E4+N$2,Vychodiská!$J$9:$BH$15,7),HLOOKUP(VALUE(RIGHT($E4,4))+N$2,Vychodiská!$J$9:$BH$15,7,0)))*-1</f>
        <v>10215.166926435782</v>
      </c>
      <c r="O4" s="73">
        <f>($F4*IF(LEN($E4)=4,HLOOKUP($E4+O$2,Vychodiská!$J$9:$BH$15,2,0),HLOOKUP(VALUE(RIGHT($E4,4))+O$2,Vychodiská!$J$9:$BH$15,2,0)))*-1+($G4*IF(LEN($E4)=4,HLOOKUP($E4+O$2,Vychodiská!$J$9:$BH$15,3,0),HLOOKUP(VALUE(RIGHT($E4,4))+O$2,Vychodiská!$J$9:$BH$15,3,0)))*-1+($H4*IF(LEN($E4)=4,HLOOKUP($E4+O$2,Vychodiská!$J$9:$BH$15,4,0),HLOOKUP(VALUE(RIGHT($E4,4))+O$2,Vychodiská!$J$9:$BH$15,4,0)))*-1+($I4*IF(LEN($E4)=4,HLOOKUP($E4+O$2,Vychodiská!$J$9:$BH$15,5,0),HLOOKUP(VALUE(RIGHT($E4,4))+O$2,Vychodiská!$J$9:$BH$15,5,0)))*-1+($J4*IF(LEN($E4)=4,HLOOKUP($E4+O$2,Vychodiská!$J$9:$BH$15,6),HLOOKUP(VALUE(RIGHT($E4,4))+O$2,Vychodiská!$J$9:$BH$15,6,0)))*-1+($K4*IF(LEN($E4)=4,HLOOKUP($E4+O$2,Vychodiská!$J$9:$BH$15,7),HLOOKUP(VALUE(RIGHT($E4,4))+O$2,Vychodiská!$J$9:$BH$15,7,0)))*-1</f>
        <v>10388.824764185189</v>
      </c>
      <c r="P4" s="73">
        <f>($F4*IF(LEN($E4)=4,HLOOKUP($E4+P$2,Vychodiská!$J$9:$BH$15,2,0),HLOOKUP(VALUE(RIGHT($E4,4))+P$2,Vychodiská!$J$9:$BH$15,2,0)))*-1+($G4*IF(LEN($E4)=4,HLOOKUP($E4+P$2,Vychodiská!$J$9:$BH$15,3,0),HLOOKUP(VALUE(RIGHT($E4,4))+P$2,Vychodiská!$J$9:$BH$15,3,0)))*-1+($H4*IF(LEN($E4)=4,HLOOKUP($E4+P$2,Vychodiská!$J$9:$BH$15,4,0),HLOOKUP(VALUE(RIGHT($E4,4))+P$2,Vychodiská!$J$9:$BH$15,4,0)))*-1+($I4*IF(LEN($E4)=4,HLOOKUP($E4+P$2,Vychodiská!$J$9:$BH$15,5,0),HLOOKUP(VALUE(RIGHT($E4,4))+P$2,Vychodiská!$J$9:$BH$15,5,0)))*-1+($J4*IF(LEN($E4)=4,HLOOKUP($E4+P$2,Vychodiská!$J$9:$BH$15,6),HLOOKUP(VALUE(RIGHT($E4,4))+P$2,Vychodiská!$J$9:$BH$15,6,0)))*-1+($K4*IF(LEN($E4)=4,HLOOKUP($E4+P$2,Vychodiská!$J$9:$BH$15,7),HLOOKUP(VALUE(RIGHT($E4,4))+P$2,Vychodiská!$J$9:$BH$15,7,0)))*-1</f>
        <v>10565.434785176338</v>
      </c>
      <c r="Q4" s="73">
        <f>($F4*IF(LEN($E4)=4,HLOOKUP($E4+Q$2,Vychodiská!$J$9:$BH$15,2,0),HLOOKUP(VALUE(RIGHT($E4,4))+Q$2,Vychodiská!$J$9:$BH$15,2,0)))*-1+($G4*IF(LEN($E4)=4,HLOOKUP($E4+Q$2,Vychodiská!$J$9:$BH$15,3,0),HLOOKUP(VALUE(RIGHT($E4,4))+Q$2,Vychodiská!$J$9:$BH$15,3,0)))*-1+($H4*IF(LEN($E4)=4,HLOOKUP($E4+Q$2,Vychodiská!$J$9:$BH$15,4,0),HLOOKUP(VALUE(RIGHT($E4,4))+Q$2,Vychodiská!$J$9:$BH$15,4,0)))*-1+($I4*IF(LEN($E4)=4,HLOOKUP($E4+Q$2,Vychodiská!$J$9:$BH$15,5,0),HLOOKUP(VALUE(RIGHT($E4,4))+Q$2,Vychodiská!$J$9:$BH$15,5,0)))*-1+($J4*IF(LEN($E4)=4,HLOOKUP($E4+Q$2,Vychodiská!$J$9:$BH$15,6),HLOOKUP(VALUE(RIGHT($E4,4))+Q$2,Vychodiská!$J$9:$BH$15,6,0)))*-1+($K4*IF(LEN($E4)=4,HLOOKUP($E4+Q$2,Vychodiská!$J$9:$BH$15,7),HLOOKUP(VALUE(RIGHT($E4,4))+Q$2,Vychodiská!$J$9:$BH$15,7,0)))*-1</f>
        <v>10745.047176524335</v>
      </c>
      <c r="R4" s="73">
        <f>($F4*IF(LEN($E4)=4,HLOOKUP($E4+R$2,Vychodiská!$J$9:$BH$15,2,0),HLOOKUP(VALUE(RIGHT($E4,4))+R$2,Vychodiská!$J$9:$BH$15,2,0)))*-1+($G4*IF(LEN($E4)=4,HLOOKUP($E4+R$2,Vychodiská!$J$9:$BH$15,3,0),HLOOKUP(VALUE(RIGHT($E4,4))+R$2,Vychodiská!$J$9:$BH$15,3,0)))*-1+($H4*IF(LEN($E4)=4,HLOOKUP($E4+R$2,Vychodiská!$J$9:$BH$15,4,0),HLOOKUP(VALUE(RIGHT($E4,4))+R$2,Vychodiská!$J$9:$BH$15,4,0)))*-1+($I4*IF(LEN($E4)=4,HLOOKUP($E4+R$2,Vychodiská!$J$9:$BH$15,5,0),HLOOKUP(VALUE(RIGHT($E4,4))+R$2,Vychodiská!$J$9:$BH$15,5,0)))*-1+($J4*IF(LEN($E4)=4,HLOOKUP($E4+R$2,Vychodiská!$J$9:$BH$15,6),HLOOKUP(VALUE(RIGHT($E4,4))+R$2,Vychodiská!$J$9:$BH$15,6,0)))*-1+($K4*IF(LEN($E4)=4,HLOOKUP($E4+R$2,Vychodiská!$J$9:$BH$15,7),HLOOKUP(VALUE(RIGHT($E4,4))+R$2,Vychodiská!$J$9:$BH$15,7,0)))*-1</f>
        <v>10873.987742642625</v>
      </c>
      <c r="S4" s="73">
        <f>($F4*IF(LEN($E4)=4,HLOOKUP($E4+S$2,Vychodiská!$J$9:$BH$15,2,0),HLOOKUP(VALUE(RIGHT($E4,4))+S$2,Vychodiská!$J$9:$BH$15,2,0)))*-1+($G4*IF(LEN($E4)=4,HLOOKUP($E4+S$2,Vychodiská!$J$9:$BH$15,3,0),HLOOKUP(VALUE(RIGHT($E4,4))+S$2,Vychodiská!$J$9:$BH$15,3,0)))*-1+($H4*IF(LEN($E4)=4,HLOOKUP($E4+S$2,Vychodiská!$J$9:$BH$15,4,0),HLOOKUP(VALUE(RIGHT($E4,4))+S$2,Vychodiská!$J$9:$BH$15,4,0)))*-1+($I4*IF(LEN($E4)=4,HLOOKUP($E4+S$2,Vychodiská!$J$9:$BH$15,5,0),HLOOKUP(VALUE(RIGHT($E4,4))+S$2,Vychodiská!$J$9:$BH$15,5,0)))*-1+($J4*IF(LEN($E4)=4,HLOOKUP($E4+S$2,Vychodiská!$J$9:$BH$15,6),HLOOKUP(VALUE(RIGHT($E4,4))+S$2,Vychodiská!$J$9:$BH$15,6,0)))*-1+($K4*IF(LEN($E4)=4,HLOOKUP($E4+S$2,Vychodiská!$J$9:$BH$15,7),HLOOKUP(VALUE(RIGHT($E4,4))+S$2,Vychodiská!$J$9:$BH$15,7,0)))*-1</f>
        <v>11004.475595554337</v>
      </c>
      <c r="T4" s="73">
        <f>($F4*IF(LEN($E4)=4,HLOOKUP($E4+T$2,Vychodiská!$J$9:$BH$15,2,0),HLOOKUP(VALUE(RIGHT($E4,4))+T$2,Vychodiská!$J$9:$BH$15,2,0)))*-1+($G4*IF(LEN($E4)=4,HLOOKUP($E4+T$2,Vychodiská!$J$9:$BH$15,3,0),HLOOKUP(VALUE(RIGHT($E4,4))+T$2,Vychodiská!$J$9:$BH$15,3,0)))*-1+($H4*IF(LEN($E4)=4,HLOOKUP($E4+T$2,Vychodiská!$J$9:$BH$15,4,0),HLOOKUP(VALUE(RIGHT($E4,4))+T$2,Vychodiská!$J$9:$BH$15,4,0)))*-1+($I4*IF(LEN($E4)=4,HLOOKUP($E4+T$2,Vychodiská!$J$9:$BH$15,5,0),HLOOKUP(VALUE(RIGHT($E4,4))+T$2,Vychodiská!$J$9:$BH$15,5,0)))*-1+($J4*IF(LEN($E4)=4,HLOOKUP($E4+T$2,Vychodiská!$J$9:$BH$15,6),HLOOKUP(VALUE(RIGHT($E4,4))+T$2,Vychodiská!$J$9:$BH$15,6,0)))*-1+($K4*IF(LEN($E4)=4,HLOOKUP($E4+T$2,Vychodiská!$J$9:$BH$15,7),HLOOKUP(VALUE(RIGHT($E4,4))+T$2,Vychodiská!$J$9:$BH$15,7,0)))*-1</f>
        <v>11136.52930270099</v>
      </c>
      <c r="U4" s="73">
        <f>($F4*IF(LEN($E4)=4,HLOOKUP($E4+U$2,Vychodiská!$J$9:$BH$15,2,0),HLOOKUP(VALUE(RIGHT($E4,4))+U$2,Vychodiská!$J$9:$BH$15,2,0)))*-1+($G4*IF(LEN($E4)=4,HLOOKUP($E4+U$2,Vychodiská!$J$9:$BH$15,3,0),HLOOKUP(VALUE(RIGHT($E4,4))+U$2,Vychodiská!$J$9:$BH$15,3,0)))*-1+($H4*IF(LEN($E4)=4,HLOOKUP($E4+U$2,Vychodiská!$J$9:$BH$15,4,0),HLOOKUP(VALUE(RIGHT($E4,4))+U$2,Vychodiská!$J$9:$BH$15,4,0)))*-1+($I4*IF(LEN($E4)=4,HLOOKUP($E4+U$2,Vychodiská!$J$9:$BH$15,5,0),HLOOKUP(VALUE(RIGHT($E4,4))+U$2,Vychodiská!$J$9:$BH$15,5,0)))*-1+($J4*IF(LEN($E4)=4,HLOOKUP($E4+U$2,Vychodiská!$J$9:$BH$15,6),HLOOKUP(VALUE(RIGHT($E4,4))+U$2,Vychodiská!$J$9:$BH$15,6,0)))*-1+($K4*IF(LEN($E4)=4,HLOOKUP($E4+U$2,Vychodiská!$J$9:$BH$15,7),HLOOKUP(VALUE(RIGHT($E4,4))+U$2,Vychodiská!$J$9:$BH$15,7,0)))*-1</f>
        <v>11270.167654333402</v>
      </c>
      <c r="V4" s="73">
        <f>($F4*IF(LEN($E4)=4,HLOOKUP($E4+V$2,Vychodiská!$J$9:$BH$15,2,0),HLOOKUP(VALUE(RIGHT($E4,4))+V$2,Vychodiská!$J$9:$BH$15,2,0)))*-1+($G4*IF(LEN($E4)=4,HLOOKUP($E4+V$2,Vychodiská!$J$9:$BH$15,3,0),HLOOKUP(VALUE(RIGHT($E4,4))+V$2,Vychodiská!$J$9:$BH$15,3,0)))*-1+($H4*IF(LEN($E4)=4,HLOOKUP($E4+V$2,Vychodiská!$J$9:$BH$15,4,0),HLOOKUP(VALUE(RIGHT($E4,4))+V$2,Vychodiská!$J$9:$BH$15,4,0)))*-1+($I4*IF(LEN($E4)=4,HLOOKUP($E4+V$2,Vychodiská!$J$9:$BH$15,5,0),HLOOKUP(VALUE(RIGHT($E4,4))+V$2,Vychodiská!$J$9:$BH$15,5,0)))*-1+($J4*IF(LEN($E4)=4,HLOOKUP($E4+V$2,Vychodiská!$J$9:$BH$15,6),HLOOKUP(VALUE(RIGHT($E4,4))+V$2,Vychodiská!$J$9:$BH$15,6,0)))*-1+($K4*IF(LEN($E4)=4,HLOOKUP($E4+V$2,Vychodiská!$J$9:$BH$15,7),HLOOKUP(VALUE(RIGHT($E4,4))+V$2,Vychodiská!$J$9:$BH$15,7,0)))*-1</f>
        <v>11405.409666185402</v>
      </c>
      <c r="W4" s="73">
        <f>($F4*IF(LEN($E4)=4,HLOOKUP($E4+W$2,Vychodiská!$J$9:$BH$15,2,0),HLOOKUP(VALUE(RIGHT($E4,4))+W$2,Vychodiská!$J$9:$BH$15,2,0)))*-1+($G4*IF(LEN($E4)=4,HLOOKUP($E4+W$2,Vychodiská!$J$9:$BH$15,3,0),HLOOKUP(VALUE(RIGHT($E4,4))+W$2,Vychodiská!$J$9:$BH$15,3,0)))*-1+($H4*IF(LEN($E4)=4,HLOOKUP($E4+W$2,Vychodiská!$J$9:$BH$15,4,0),HLOOKUP(VALUE(RIGHT($E4,4))+W$2,Vychodiská!$J$9:$BH$15,4,0)))*-1+($I4*IF(LEN($E4)=4,HLOOKUP($E4+W$2,Vychodiská!$J$9:$BH$15,5,0),HLOOKUP(VALUE(RIGHT($E4,4))+W$2,Vychodiská!$J$9:$BH$15,5,0)))*-1+($J4*IF(LEN($E4)=4,HLOOKUP($E4+W$2,Vychodiská!$J$9:$BH$15,6),HLOOKUP(VALUE(RIGHT($E4,4))+W$2,Vychodiská!$J$9:$BH$15,6,0)))*-1+($K4*IF(LEN($E4)=4,HLOOKUP($E4+W$2,Vychodiská!$J$9:$BH$15,7),HLOOKUP(VALUE(RIGHT($E4,4))+W$2,Vychodiská!$J$9:$BH$15,7,0)))*-1</f>
        <v>11542.274582179627</v>
      </c>
      <c r="X4" s="73">
        <f>($F4*IF(LEN($E4)=4,HLOOKUP($E4+X$2,Vychodiská!$J$9:$BH$15,2,0),HLOOKUP(VALUE(RIGHT($E4,4))+X$2,Vychodiská!$J$9:$BH$15,2,0)))*-1+($G4*IF(LEN($E4)=4,HLOOKUP($E4+X$2,Vychodiská!$J$9:$BH$15,3,0),HLOOKUP(VALUE(RIGHT($E4,4))+X$2,Vychodiská!$J$9:$BH$15,3,0)))*-1+($H4*IF(LEN($E4)=4,HLOOKUP($E4+X$2,Vychodiská!$J$9:$BH$15,4,0),HLOOKUP(VALUE(RIGHT($E4,4))+X$2,Vychodiská!$J$9:$BH$15,4,0)))*-1+($I4*IF(LEN($E4)=4,HLOOKUP($E4+X$2,Vychodiská!$J$9:$BH$15,5,0),HLOOKUP(VALUE(RIGHT($E4,4))+X$2,Vychodiská!$J$9:$BH$15,5,0)))*-1+($J4*IF(LEN($E4)=4,HLOOKUP($E4+X$2,Vychodiská!$J$9:$BH$15,6),HLOOKUP(VALUE(RIGHT($E4,4))+X$2,Vychodiská!$J$9:$BH$15,6,0)))*-1+($K4*IF(LEN($E4)=4,HLOOKUP($E4+X$2,Vychodiská!$J$9:$BH$15,7),HLOOKUP(VALUE(RIGHT($E4,4))+X$2,Vychodiská!$J$9:$BH$15,7,0)))*-1</f>
        <v>11680.781877165784</v>
      </c>
      <c r="Y4" s="73">
        <f>($F4*IF(LEN($E4)=4,HLOOKUP($E4+Y$2,Vychodiská!$J$9:$BH$15,2,0),HLOOKUP(VALUE(RIGHT($E4,4))+Y$2,Vychodiská!$J$9:$BH$15,2,0)))*-1+($G4*IF(LEN($E4)=4,HLOOKUP($E4+Y$2,Vychodiská!$J$9:$BH$15,3,0),HLOOKUP(VALUE(RIGHT($E4,4))+Y$2,Vychodiská!$J$9:$BH$15,3,0)))*-1+($H4*IF(LEN($E4)=4,HLOOKUP($E4+Y$2,Vychodiská!$J$9:$BH$15,4,0),HLOOKUP(VALUE(RIGHT($E4,4))+Y$2,Vychodiská!$J$9:$BH$15,4,0)))*-1+($I4*IF(LEN($E4)=4,HLOOKUP($E4+Y$2,Vychodiská!$J$9:$BH$15,5,0),HLOOKUP(VALUE(RIGHT($E4,4))+Y$2,Vychodiská!$J$9:$BH$15,5,0)))*-1+($J4*IF(LEN($E4)=4,HLOOKUP($E4+Y$2,Vychodiská!$J$9:$BH$15,6),HLOOKUP(VALUE(RIGHT($E4,4))+Y$2,Vychodiská!$J$9:$BH$15,6,0)))*-1+($K4*IF(LEN($E4)=4,HLOOKUP($E4+Y$2,Vychodiská!$J$9:$BH$15,7),HLOOKUP(VALUE(RIGHT($E4,4))+Y$2,Vychodiská!$J$9:$BH$15,7,0)))*-1</f>
        <v>11820.951259691774</v>
      </c>
      <c r="Z4" s="73">
        <f>($F4*IF(LEN($E4)=4,HLOOKUP($E4+Z$2,Vychodiská!$J$9:$BH$15,2,0),HLOOKUP(VALUE(RIGHT($E4,4))+Z$2,Vychodiská!$J$9:$BH$15,2,0)))*-1+($G4*IF(LEN($E4)=4,HLOOKUP($E4+Z$2,Vychodiská!$J$9:$BH$15,3,0),HLOOKUP(VALUE(RIGHT($E4,4))+Z$2,Vychodiská!$J$9:$BH$15,3,0)))*-1+($H4*IF(LEN($E4)=4,HLOOKUP($E4+Z$2,Vychodiská!$J$9:$BH$15,4,0),HLOOKUP(VALUE(RIGHT($E4,4))+Z$2,Vychodiská!$J$9:$BH$15,4,0)))*-1+($I4*IF(LEN($E4)=4,HLOOKUP($E4+Z$2,Vychodiská!$J$9:$BH$15,5,0),HLOOKUP(VALUE(RIGHT($E4,4))+Z$2,Vychodiská!$J$9:$BH$15,5,0)))*-1+($J4*IF(LEN($E4)=4,HLOOKUP($E4+Z$2,Vychodiská!$J$9:$BH$15,6),HLOOKUP(VALUE(RIGHT($E4,4))+Z$2,Vychodiská!$J$9:$BH$15,6,0)))*-1+($K4*IF(LEN($E4)=4,HLOOKUP($E4+Z$2,Vychodiská!$J$9:$BH$15,7),HLOOKUP(VALUE(RIGHT($E4,4))+Z$2,Vychodiská!$J$9:$BH$15,7,0)))*-1</f>
        <v>11962.802674808074</v>
      </c>
      <c r="AA4" s="73">
        <f>($F4*IF(LEN($E4)=4,HLOOKUP($E4+AA$2,Vychodiská!$J$9:$BH$15,2,0),HLOOKUP(VALUE(RIGHT($E4,4))+AA$2,Vychodiská!$J$9:$BH$15,2,0)))*-1+($G4*IF(LEN($E4)=4,HLOOKUP($E4+AA$2,Vychodiská!$J$9:$BH$15,3,0),HLOOKUP(VALUE(RIGHT($E4,4))+AA$2,Vychodiská!$J$9:$BH$15,3,0)))*-1+($H4*IF(LEN($E4)=4,HLOOKUP($E4+AA$2,Vychodiská!$J$9:$BH$15,4,0),HLOOKUP(VALUE(RIGHT($E4,4))+AA$2,Vychodiská!$J$9:$BH$15,4,0)))*-1+($I4*IF(LEN($E4)=4,HLOOKUP($E4+AA$2,Vychodiská!$J$9:$BH$15,5,0),HLOOKUP(VALUE(RIGHT($E4,4))+AA$2,Vychodiská!$J$9:$BH$15,5,0)))*-1+($J4*IF(LEN($E4)=4,HLOOKUP($E4+AA$2,Vychodiská!$J$9:$BH$15,6),HLOOKUP(VALUE(RIGHT($E4,4))+AA$2,Vychodiská!$J$9:$BH$15,6,0)))*-1+($K4*IF(LEN($E4)=4,HLOOKUP($E4+AA$2,Vychodiská!$J$9:$BH$15,7),HLOOKUP(VALUE(RIGHT($E4,4))+AA$2,Vychodiská!$J$9:$BH$15,7,0)))*-1</f>
        <v>12106.356306905771</v>
      </c>
      <c r="AB4" s="73">
        <f>($F4*IF(LEN($E4)=4,HLOOKUP($E4+AB$2,Vychodiská!$J$9:$BH$15,2,0),HLOOKUP(VALUE(RIGHT($E4,4))+AB$2,Vychodiská!$J$9:$BH$15,2,0)))*-1+($G4*IF(LEN($E4)=4,HLOOKUP($E4+AB$2,Vychodiská!$J$9:$BH$15,3,0),HLOOKUP(VALUE(RIGHT($E4,4))+AB$2,Vychodiská!$J$9:$BH$15,3,0)))*-1+($H4*IF(LEN($E4)=4,HLOOKUP($E4+AB$2,Vychodiská!$J$9:$BH$15,4,0),HLOOKUP(VALUE(RIGHT($E4,4))+AB$2,Vychodiská!$J$9:$BH$15,4,0)))*-1+($I4*IF(LEN($E4)=4,HLOOKUP($E4+AB$2,Vychodiská!$J$9:$BH$15,5,0),HLOOKUP(VALUE(RIGHT($E4,4))+AB$2,Vychodiská!$J$9:$BH$15,5,0)))*-1+($J4*IF(LEN($E4)=4,HLOOKUP($E4+AB$2,Vychodiská!$J$9:$BH$15,6),HLOOKUP(VALUE(RIGHT($E4,4))+AB$2,Vychodiská!$J$9:$BH$15,6,0)))*-1+($K4*IF(LEN($E4)=4,HLOOKUP($E4+AB$2,Vychodiská!$J$9:$BH$15,7),HLOOKUP(VALUE(RIGHT($E4,4))+AB$2,Vychodiská!$J$9:$BH$15,7,0)))*-1</f>
        <v>12227.419869974829</v>
      </c>
      <c r="AC4" s="73">
        <f>($F4*IF(LEN($E4)=4,HLOOKUP($E4+AC$2,Vychodiská!$J$9:$BH$15,2,0),HLOOKUP(VALUE(RIGHT($E4,4))+AC$2,Vychodiská!$J$9:$BH$15,2,0)))*-1+($G4*IF(LEN($E4)=4,HLOOKUP($E4+AC$2,Vychodiská!$J$9:$BH$15,3,0),HLOOKUP(VALUE(RIGHT($E4,4))+AC$2,Vychodiská!$J$9:$BH$15,3,0)))*-1+($H4*IF(LEN($E4)=4,HLOOKUP($E4+AC$2,Vychodiská!$J$9:$BH$15,4,0),HLOOKUP(VALUE(RIGHT($E4,4))+AC$2,Vychodiská!$J$9:$BH$15,4,0)))*-1+($I4*IF(LEN($E4)=4,HLOOKUP($E4+AC$2,Vychodiská!$J$9:$BH$15,5,0),HLOOKUP(VALUE(RIGHT($E4,4))+AC$2,Vychodiská!$J$9:$BH$15,5,0)))*-1+($J4*IF(LEN($E4)=4,HLOOKUP($E4+AC$2,Vychodiská!$J$9:$BH$15,6),HLOOKUP(VALUE(RIGHT($E4,4))+AC$2,Vychodiská!$J$9:$BH$15,6,0)))*-1+($K4*IF(LEN($E4)=4,HLOOKUP($E4+AC$2,Vychodiská!$J$9:$BH$15,7),HLOOKUP(VALUE(RIGHT($E4,4))+AC$2,Vychodiská!$J$9:$BH$15,7,0)))*-1</f>
        <v>12349.694068674577</v>
      </c>
      <c r="AD4" s="73">
        <f>($F4*IF(LEN($E4)=4,HLOOKUP($E4+AD$2,Vychodiská!$J$9:$BH$15,2,0),HLOOKUP(VALUE(RIGHT($E4,4))+AD$2,Vychodiská!$J$9:$BH$15,2,0)))*-1+($G4*IF(LEN($E4)=4,HLOOKUP($E4+AD$2,Vychodiská!$J$9:$BH$15,3,0),HLOOKUP(VALUE(RIGHT($E4,4))+AD$2,Vychodiská!$J$9:$BH$15,3,0)))*-1+($H4*IF(LEN($E4)=4,HLOOKUP($E4+AD$2,Vychodiská!$J$9:$BH$15,4,0),HLOOKUP(VALUE(RIGHT($E4,4))+AD$2,Vychodiská!$J$9:$BH$15,4,0)))*-1+($I4*IF(LEN($E4)=4,HLOOKUP($E4+AD$2,Vychodiská!$J$9:$BH$15,5,0),HLOOKUP(VALUE(RIGHT($E4,4))+AD$2,Vychodiská!$J$9:$BH$15,5,0)))*-1+($J4*IF(LEN($E4)=4,HLOOKUP($E4+AD$2,Vychodiská!$J$9:$BH$15,6),HLOOKUP(VALUE(RIGHT($E4,4))+AD$2,Vychodiská!$J$9:$BH$15,6,0)))*-1+($K4*IF(LEN($E4)=4,HLOOKUP($E4+AD$2,Vychodiská!$J$9:$BH$15,7),HLOOKUP(VALUE(RIGHT($E4,4))+AD$2,Vychodiská!$J$9:$BH$15,7,0)))*-1</f>
        <v>12473.191009361322</v>
      </c>
      <c r="AE4" s="73">
        <f>($F4*IF(LEN($E4)=4,HLOOKUP($E4+AE$2,Vychodiská!$J$9:$BH$15,2,0),HLOOKUP(VALUE(RIGHT($E4,4))+AE$2,Vychodiská!$J$9:$BH$15,2,0)))*-1+($G4*IF(LEN($E4)=4,HLOOKUP($E4+AE$2,Vychodiská!$J$9:$BH$15,3,0),HLOOKUP(VALUE(RIGHT($E4,4))+AE$2,Vychodiská!$J$9:$BH$15,3,0)))*-1+($H4*IF(LEN($E4)=4,HLOOKUP($E4+AE$2,Vychodiská!$J$9:$BH$15,4,0),HLOOKUP(VALUE(RIGHT($E4,4))+AE$2,Vychodiská!$J$9:$BH$15,4,0)))*-1+($I4*IF(LEN($E4)=4,HLOOKUP($E4+AE$2,Vychodiská!$J$9:$BH$15,5,0),HLOOKUP(VALUE(RIGHT($E4,4))+AE$2,Vychodiská!$J$9:$BH$15,5,0)))*-1+($J4*IF(LEN($E4)=4,HLOOKUP($E4+AE$2,Vychodiská!$J$9:$BH$15,6),HLOOKUP(VALUE(RIGHT($E4,4))+AE$2,Vychodiská!$J$9:$BH$15,6,0)))*-1+($K4*IF(LEN($E4)=4,HLOOKUP($E4+AE$2,Vychodiská!$J$9:$BH$15,7),HLOOKUP(VALUE(RIGHT($E4,4))+AE$2,Vychodiská!$J$9:$BH$15,7,0)))*-1</f>
        <v>12597.922919454937</v>
      </c>
      <c r="AF4" s="73">
        <f>($F4*IF(LEN($E4)=4,HLOOKUP($E4+AF$2,Vychodiská!$J$9:$BH$15,2,0),HLOOKUP(VALUE(RIGHT($E4,4))+AF$2,Vychodiská!$J$9:$BH$15,2,0)))*-1+($G4*IF(LEN($E4)=4,HLOOKUP($E4+AF$2,Vychodiská!$J$9:$BH$15,3,0),HLOOKUP(VALUE(RIGHT($E4,4))+AF$2,Vychodiská!$J$9:$BH$15,3,0)))*-1+($H4*IF(LEN($E4)=4,HLOOKUP($E4+AF$2,Vychodiská!$J$9:$BH$15,4,0),HLOOKUP(VALUE(RIGHT($E4,4))+AF$2,Vychodiská!$J$9:$BH$15,4,0)))*-1+($I4*IF(LEN($E4)=4,HLOOKUP($E4+AF$2,Vychodiská!$J$9:$BH$15,5,0),HLOOKUP(VALUE(RIGHT($E4,4))+AF$2,Vychodiská!$J$9:$BH$15,5,0)))*-1+($J4*IF(LEN($E4)=4,HLOOKUP($E4+AF$2,Vychodiská!$J$9:$BH$15,6),HLOOKUP(VALUE(RIGHT($E4,4))+AF$2,Vychodiská!$J$9:$BH$15,6,0)))*-1+($K4*IF(LEN($E4)=4,HLOOKUP($E4+AF$2,Vychodiská!$J$9:$BH$15,7),HLOOKUP(VALUE(RIGHT($E4,4))+AF$2,Vychodiská!$J$9:$BH$15,7,0)))*-1</f>
        <v>12723.902148649486</v>
      </c>
      <c r="AG4" s="73">
        <f>($F4*IF(LEN($E4)=4,HLOOKUP($E4+AG$2,Vychodiská!$J$9:$BH$15,2,0),HLOOKUP(VALUE(RIGHT($E4,4))+AG$2,Vychodiská!$J$9:$BH$15,2,0)))*-1+($G4*IF(LEN($E4)=4,HLOOKUP($E4+AG$2,Vychodiská!$J$9:$BH$15,3,0),HLOOKUP(VALUE(RIGHT($E4,4))+AG$2,Vychodiská!$J$9:$BH$15,3,0)))*-1+($H4*IF(LEN($E4)=4,HLOOKUP($E4+AG$2,Vychodiská!$J$9:$BH$15,4,0),HLOOKUP(VALUE(RIGHT($E4,4))+AG$2,Vychodiská!$J$9:$BH$15,4,0)))*-1+($I4*IF(LEN($E4)=4,HLOOKUP($E4+AG$2,Vychodiská!$J$9:$BH$15,5,0),HLOOKUP(VALUE(RIGHT($E4,4))+AG$2,Vychodiská!$J$9:$BH$15,5,0)))*-1+($J4*IF(LEN($E4)=4,HLOOKUP($E4+AG$2,Vychodiská!$J$9:$BH$15,6),HLOOKUP(VALUE(RIGHT($E4,4))+AG$2,Vychodiská!$J$9:$BH$15,6,0)))*-1+($K4*IF(LEN($E4)=4,HLOOKUP($E4+AG$2,Vychodiská!$J$9:$BH$15,7),HLOOKUP(VALUE(RIGHT($E4,4))+AG$2,Vychodiská!$J$9:$BH$15,7,0)))*-1</f>
        <v>12851.141170135981</v>
      </c>
      <c r="AH4" s="73">
        <f>($F4*IF(LEN($E4)=4,HLOOKUP($E4+AH$2,Vychodiská!$J$9:$BH$15,2,0),HLOOKUP(VALUE(RIGHT($E4,4))+AH$2,Vychodiská!$J$9:$BH$15,2,0)))*-1+($G4*IF(LEN($E4)=4,HLOOKUP($E4+AH$2,Vychodiská!$J$9:$BH$15,3,0),HLOOKUP(VALUE(RIGHT($E4,4))+AH$2,Vychodiská!$J$9:$BH$15,3,0)))*-1+($H4*IF(LEN($E4)=4,HLOOKUP($E4+AH$2,Vychodiská!$J$9:$BH$15,4,0),HLOOKUP(VALUE(RIGHT($E4,4))+AH$2,Vychodiská!$J$9:$BH$15,4,0)))*-1+($I4*IF(LEN($E4)=4,HLOOKUP($E4+AH$2,Vychodiská!$J$9:$BH$15,5,0),HLOOKUP(VALUE(RIGHT($E4,4))+AH$2,Vychodiská!$J$9:$BH$15,5,0)))*-1+($J4*IF(LEN($E4)=4,HLOOKUP($E4+AH$2,Vychodiská!$J$9:$BH$15,6),HLOOKUP(VALUE(RIGHT($E4,4))+AH$2,Vychodiská!$J$9:$BH$15,6,0)))*-1+($K4*IF(LEN($E4)=4,HLOOKUP($E4+AH$2,Vychodiská!$J$9:$BH$15,7),HLOOKUP(VALUE(RIGHT($E4,4))+AH$2,Vychodiská!$J$9:$BH$15,7,0)))*-1</f>
        <v>12979.652581837341</v>
      </c>
      <c r="AI4" s="73">
        <f>($F4*IF(LEN($E4)=4,HLOOKUP($E4+AI$2,Vychodiská!$J$9:$BH$15,2,0),HLOOKUP(VALUE(RIGHT($E4,4))+AI$2,Vychodiská!$J$9:$BH$15,2,0)))*-1+($G4*IF(LEN($E4)=4,HLOOKUP($E4+AI$2,Vychodiská!$J$9:$BH$15,3,0),HLOOKUP(VALUE(RIGHT($E4,4))+AI$2,Vychodiská!$J$9:$BH$15,3,0)))*-1+($H4*IF(LEN($E4)=4,HLOOKUP($E4+AI$2,Vychodiská!$J$9:$BH$15,4,0),HLOOKUP(VALUE(RIGHT($E4,4))+AI$2,Vychodiská!$J$9:$BH$15,4,0)))*-1+($I4*IF(LEN($E4)=4,HLOOKUP($E4+AI$2,Vychodiská!$J$9:$BH$15,5,0),HLOOKUP(VALUE(RIGHT($E4,4))+AI$2,Vychodiská!$J$9:$BH$15,5,0)))*-1+($J4*IF(LEN($E4)=4,HLOOKUP($E4+AI$2,Vychodiská!$J$9:$BH$15,6),HLOOKUP(VALUE(RIGHT($E4,4))+AI$2,Vychodiská!$J$9:$BH$15,6,0)))*-1+($K4*IF(LEN($E4)=4,HLOOKUP($E4+AI$2,Vychodiská!$J$9:$BH$15,7),HLOOKUP(VALUE(RIGHT($E4,4))+AI$2,Vychodiská!$J$9:$BH$15,7,0)))*-1</f>
        <v>13109.449107655715</v>
      </c>
      <c r="AJ4" s="73">
        <f>($F4*IF(LEN($E4)=4,HLOOKUP($E4+AJ$2,Vychodiská!$J$9:$BH$15,2,0),HLOOKUP(VALUE(RIGHT($E4,4))+AJ$2,Vychodiská!$J$9:$BH$15,2,0)))*-1+($G4*IF(LEN($E4)=4,HLOOKUP($E4+AJ$2,Vychodiská!$J$9:$BH$15,3,0),HLOOKUP(VALUE(RIGHT($E4,4))+AJ$2,Vychodiská!$J$9:$BH$15,3,0)))*-1+($H4*IF(LEN($E4)=4,HLOOKUP($E4+AJ$2,Vychodiská!$J$9:$BH$15,4,0),HLOOKUP(VALUE(RIGHT($E4,4))+AJ$2,Vychodiská!$J$9:$BH$15,4,0)))*-1+($I4*IF(LEN($E4)=4,HLOOKUP($E4+AJ$2,Vychodiská!$J$9:$BH$15,5,0),HLOOKUP(VALUE(RIGHT($E4,4))+AJ$2,Vychodiská!$J$9:$BH$15,5,0)))*-1+($J4*IF(LEN($E4)=4,HLOOKUP($E4+AJ$2,Vychodiská!$J$9:$BH$15,6),HLOOKUP(VALUE(RIGHT($E4,4))+AJ$2,Vychodiská!$J$9:$BH$15,6,0)))*-1+($K4*IF(LEN($E4)=4,HLOOKUP($E4+AJ$2,Vychodiská!$J$9:$BH$15,7),HLOOKUP(VALUE(RIGHT($E4,4))+AJ$2,Vychodiská!$J$9:$BH$15,7,0)))*-1</f>
        <v>13240.543598732273</v>
      </c>
      <c r="AK4" s="73">
        <f>($F4*IF(LEN($E4)=4,HLOOKUP($E4+AK$2,Vychodiská!$J$9:$BH$15,2,0),HLOOKUP(VALUE(RIGHT($E4,4))+AK$2,Vychodiská!$J$9:$BH$15,2,0)))*-1+($G4*IF(LEN($E4)=4,HLOOKUP($E4+AK$2,Vychodiská!$J$9:$BH$15,3,0),HLOOKUP(VALUE(RIGHT($E4,4))+AK$2,Vychodiská!$J$9:$BH$15,3,0)))*-1+($H4*IF(LEN($E4)=4,HLOOKUP($E4+AK$2,Vychodiská!$J$9:$BH$15,4,0),HLOOKUP(VALUE(RIGHT($E4,4))+AK$2,Vychodiská!$J$9:$BH$15,4,0)))*-1+($I4*IF(LEN($E4)=4,HLOOKUP($E4+AK$2,Vychodiská!$J$9:$BH$15,5,0),HLOOKUP(VALUE(RIGHT($E4,4))+AK$2,Vychodiská!$J$9:$BH$15,5,0)))*-1+($J4*IF(LEN($E4)=4,HLOOKUP($E4+AK$2,Vychodiská!$J$9:$BH$15,6),HLOOKUP(VALUE(RIGHT($E4,4))+AK$2,Vychodiská!$J$9:$BH$15,6,0)))*-1+($K4*IF(LEN($E4)=4,HLOOKUP($E4+AK$2,Vychodiská!$J$9:$BH$15,7),HLOOKUP(VALUE(RIGHT($E4,4))+AK$2,Vychodiská!$J$9:$BH$15,7,0)))*-1</f>
        <v>13372.949034719595</v>
      </c>
      <c r="AL4" s="73">
        <f>($F4*IF(LEN($E4)=4,HLOOKUP($E4+AL$2,Vychodiská!$J$9:$BH$15,2,0),HLOOKUP(VALUE(RIGHT($E4,4))+AL$2,Vychodiská!$J$9:$BH$15,2,0)))*-1+($G4*IF(LEN($E4)=4,HLOOKUP($E4+AL$2,Vychodiská!$J$9:$BH$15,3,0),HLOOKUP(VALUE(RIGHT($E4,4))+AL$2,Vychodiská!$J$9:$BH$15,3,0)))*-1+($H4*IF(LEN($E4)=4,HLOOKUP($E4+AL$2,Vychodiská!$J$9:$BH$15,4,0),HLOOKUP(VALUE(RIGHT($E4,4))+AL$2,Vychodiská!$J$9:$BH$15,4,0)))*-1+($I4*IF(LEN($E4)=4,HLOOKUP($E4+AL$2,Vychodiská!$J$9:$BH$15,5,0),HLOOKUP(VALUE(RIGHT($E4,4))+AL$2,Vychodiská!$J$9:$BH$15,5,0)))*-1+($J4*IF(LEN($E4)=4,HLOOKUP($E4+AL$2,Vychodiská!$J$9:$BH$15,6),HLOOKUP(VALUE(RIGHT($E4,4))+AL$2,Vychodiská!$J$9:$BH$15,6,0)))*-1+($K4*IF(LEN($E4)=4,HLOOKUP($E4+AL$2,Vychodiská!$J$9:$BH$15,7),HLOOKUP(VALUE(RIGHT($E4,4))+AL$2,Vychodiská!$J$9:$BH$15,7,0)))*-1</f>
        <v>13546.79737217095</v>
      </c>
      <c r="AM4" s="73">
        <f>($F4*IF(LEN($E4)=4,HLOOKUP($E4+AM$2,Vychodiská!$J$9:$BH$15,2,0),HLOOKUP(VALUE(RIGHT($E4,4))+AM$2,Vychodiská!$J$9:$BH$15,2,0)))*-1+($G4*IF(LEN($E4)=4,HLOOKUP($E4+AM$2,Vychodiská!$J$9:$BH$15,3,0),HLOOKUP(VALUE(RIGHT($E4,4))+AM$2,Vychodiská!$J$9:$BH$15,3,0)))*-1+($H4*IF(LEN($E4)=4,HLOOKUP($E4+AM$2,Vychodiská!$J$9:$BH$15,4,0),HLOOKUP(VALUE(RIGHT($E4,4))+AM$2,Vychodiská!$J$9:$BH$15,4,0)))*-1+($I4*IF(LEN($E4)=4,HLOOKUP($E4+AM$2,Vychodiská!$J$9:$BH$15,5,0),HLOOKUP(VALUE(RIGHT($E4,4))+AM$2,Vychodiská!$J$9:$BH$15,5,0)))*-1+($J4*IF(LEN($E4)=4,HLOOKUP($E4+AM$2,Vychodiská!$J$9:$BH$15,6),HLOOKUP(VALUE(RIGHT($E4,4))+AM$2,Vychodiská!$J$9:$BH$15,6,0)))*-1+($K4*IF(LEN($E4)=4,HLOOKUP($E4+AM$2,Vychodiská!$J$9:$BH$15,7),HLOOKUP(VALUE(RIGHT($E4,4))+AM$2,Vychodiská!$J$9:$BH$15,7,0)))*-1</f>
        <v>13722.905738009169</v>
      </c>
      <c r="AN4" s="73">
        <f>($F4*IF(LEN($E4)=4,HLOOKUP($E4+AN$2,Vychodiská!$J$9:$BH$15,2,0),HLOOKUP(VALUE(RIGHT($E4,4))+AN$2,Vychodiská!$J$9:$BH$15,2,0)))*-1+($G4*IF(LEN($E4)=4,HLOOKUP($E4+AN$2,Vychodiská!$J$9:$BH$15,3,0),HLOOKUP(VALUE(RIGHT($E4,4))+AN$2,Vychodiská!$J$9:$BH$15,3,0)))*-1+($H4*IF(LEN($E4)=4,HLOOKUP($E4+AN$2,Vychodiská!$J$9:$BH$15,4,0),HLOOKUP(VALUE(RIGHT($E4,4))+AN$2,Vychodiská!$J$9:$BH$15,4,0)))*-1+($I4*IF(LEN($E4)=4,HLOOKUP($E4+AN$2,Vychodiská!$J$9:$BH$15,5,0),HLOOKUP(VALUE(RIGHT($E4,4))+AN$2,Vychodiská!$J$9:$BH$15,5,0)))*-1+($J4*IF(LEN($E4)=4,HLOOKUP($E4+AN$2,Vychodiská!$J$9:$BH$15,6),HLOOKUP(VALUE(RIGHT($E4,4))+AN$2,Vychodiská!$J$9:$BH$15,6,0)))*-1+($K4*IF(LEN($E4)=4,HLOOKUP($E4+AN$2,Vychodiská!$J$9:$BH$15,7),HLOOKUP(VALUE(RIGHT($E4,4))+AN$2,Vychodiská!$J$9:$BH$15,7,0)))*-1</f>
        <v>13901.303512603288</v>
      </c>
      <c r="AO4" s="74">
        <f>($F4*IF(LEN($E4)=4,HLOOKUP($E4+AO$2,Vychodiská!$J$9:$BH$15,2,0),HLOOKUP(VALUE(RIGHT($E4,4))+AO$2,Vychodiská!$J$9:$BH$15,2,0)))*-1+($G4*IF(LEN($E4)=4,HLOOKUP($E4+AO$2,Vychodiská!$J$9:$BH$15,3,0),HLOOKUP(VALUE(RIGHT($E4,4))+AO$2,Vychodiská!$J$9:$BH$15,3,0)))*-1+($H4*IF(LEN($E4)=4,HLOOKUP($E4+AO$2,Vychodiská!$J$9:$BH$15,4,0),HLOOKUP(VALUE(RIGHT($E4,4))+AO$2,Vychodiská!$J$9:$BH$15,4,0)))*-1+($I4*IF(LEN($E4)=4,HLOOKUP($E4+AO$2,Vychodiská!$J$9:$BH$15,5,0),HLOOKUP(VALUE(RIGHT($E4,4))+AO$2,Vychodiská!$J$9:$BH$15,5,0)))*-1+($J4*IF(LEN($E4)=4,HLOOKUP($E4+AO$2,Vychodiská!$J$9:$BH$15,6),HLOOKUP(VALUE(RIGHT($E4,4))+AO$2,Vychodiská!$J$9:$BH$15,6,0)))*-1+($K4*IF(LEN($E4)=4,HLOOKUP($E4+AO$2,Vychodiská!$J$9:$BH$15,7),HLOOKUP(VALUE(RIGHT($E4,4))+AO$2,Vychodiská!$J$9:$BH$15,7,0)))*-1</f>
        <v>14082.020458267129</v>
      </c>
      <c r="AP4" s="73">
        <f t="shared" ref="AP4:AP24" si="1">L4</f>
        <v>9876.5112327751576</v>
      </c>
      <c r="AQ4" s="73">
        <f>SUM($L4:M4)</f>
        <v>19920.923156507492</v>
      </c>
      <c r="AR4" s="73">
        <f>SUM($L4:N4)</f>
        <v>30136.090082943272</v>
      </c>
      <c r="AS4" s="73">
        <f>SUM($L4:O4)</f>
        <v>40524.914847128457</v>
      </c>
      <c r="AT4" s="73">
        <f>SUM($L4:P4)</f>
        <v>51090.349632304795</v>
      </c>
      <c r="AU4" s="73">
        <f>SUM($L4:Q4)</f>
        <v>61835.396808829129</v>
      </c>
      <c r="AV4" s="73">
        <f>SUM($L4:R4)</f>
        <v>72709.384551471754</v>
      </c>
      <c r="AW4" s="73">
        <f>SUM($L4:S4)</f>
        <v>83713.860147026091</v>
      </c>
      <c r="AX4" s="73">
        <f>SUM($L4:T4)</f>
        <v>94850.389449727081</v>
      </c>
      <c r="AY4" s="73">
        <f>SUM($L4:U4)</f>
        <v>106120.55710406048</v>
      </c>
      <c r="AZ4" s="73">
        <f>SUM($L4:V4)</f>
        <v>117525.96677024588</v>
      </c>
      <c r="BA4" s="73">
        <f>SUM($L4:W4)</f>
        <v>129068.24135242551</v>
      </c>
      <c r="BB4" s="73">
        <f>SUM($L4:X4)</f>
        <v>140749.02322959129</v>
      </c>
      <c r="BC4" s="73">
        <f>SUM($L4:Y4)</f>
        <v>152569.97448928305</v>
      </c>
      <c r="BD4" s="73">
        <f>SUM($L4:Z4)</f>
        <v>164532.77716409112</v>
      </c>
      <c r="BE4" s="73">
        <f>SUM($L4:AA4)</f>
        <v>176639.13347099689</v>
      </c>
      <c r="BF4" s="73">
        <f>SUM($L4:AB4)</f>
        <v>188866.55334097173</v>
      </c>
      <c r="BG4" s="73">
        <f>SUM($L4:AC4)</f>
        <v>201216.24740964631</v>
      </c>
      <c r="BH4" s="73">
        <f>SUM($L4:AD4)</f>
        <v>213689.43841900764</v>
      </c>
      <c r="BI4" s="73">
        <f>SUM($L4:AE4)</f>
        <v>226287.36133846256</v>
      </c>
      <c r="BJ4" s="73">
        <f>SUM($L4:AF4)</f>
        <v>239011.26348711204</v>
      </c>
      <c r="BK4" s="73">
        <f>SUM($L4:AG4)</f>
        <v>251862.40465724803</v>
      </c>
      <c r="BL4" s="73">
        <f>SUM($L4:AH4)</f>
        <v>264842.05723908538</v>
      </c>
      <c r="BM4" s="73">
        <f>SUM($L4:AI4)</f>
        <v>277951.50634674111</v>
      </c>
      <c r="BN4" s="73">
        <f>SUM($L4:AJ4)</f>
        <v>291192.04994547338</v>
      </c>
      <c r="BO4" s="73">
        <f>SUM($L4:AK4)</f>
        <v>304564.99898019299</v>
      </c>
      <c r="BP4" s="73">
        <f>SUM($L4:AL4)</f>
        <v>318111.79635236395</v>
      </c>
      <c r="BQ4" s="73">
        <f>SUM($L4:AM4)</f>
        <v>331834.70209037315</v>
      </c>
      <c r="BR4" s="73">
        <f>SUM($L4:AN4)</f>
        <v>345736.00560297642</v>
      </c>
      <c r="BS4" s="74">
        <f>SUM($L4:AO4)</f>
        <v>359818.02606124355</v>
      </c>
      <c r="BT4" s="76">
        <f>IF(CZ4=0,0,L4/((1+Vychodiská!$C$150)^emisie_ostatné!CZ4))</f>
        <v>8958.2868324491228</v>
      </c>
      <c r="BU4" s="73">
        <f>IF(DA4=0,0,M4/((1+Vychodiská!$C$150)^emisie_ostatné!DA4))</f>
        <v>8676.7406748578614</v>
      </c>
      <c r="BV4" s="73">
        <f>IF(DB4=0,0,N4/((1+Vychodiská!$C$150)^emisie_ostatné!DB4))</f>
        <v>8404.0431107909008</v>
      </c>
      <c r="BW4" s="73">
        <f>IF(DC4=0,0,O4/((1+Vychodiská!$C$150)^emisie_ostatné!DC4))</f>
        <v>8139.9160415946126</v>
      </c>
      <c r="BX4" s="73">
        <f>IF(DD4=0,0,P4/((1+Vychodiská!$C$150)^emisie_ostatné!DD4))</f>
        <v>7884.0901088587834</v>
      </c>
      <c r="BY4" s="73">
        <f>IF(DE4=0,0,Q4/((1+Vychodiská!$C$150)^emisie_ostatné!DE4))</f>
        <v>7636.3044197232202</v>
      </c>
      <c r="BZ4" s="73">
        <f>IF(DF4=0,0,R4/((1+Vychodiská!$C$150)^emisie_ostatné!DF4))</f>
        <v>7359.9429264379987</v>
      </c>
      <c r="CA4" s="73">
        <f>IF(DG4=0,0,S4/((1+Vychodiská!$C$150)^emisie_ostatné!DG4))</f>
        <v>7093.5830871954804</v>
      </c>
      <c r="CB4" s="73">
        <f>IF(DH4=0,0,T4/((1+Vychodiská!$C$150)^emisie_ostatné!DH4))</f>
        <v>6836.8629373731683</v>
      </c>
      <c r="CC4" s="73">
        <f>IF(DI4=0,0,U4/((1+Vychodiská!$C$150)^emisie_ostatné!DI4))</f>
        <v>6589.4336120206153</v>
      </c>
      <c r="CD4" s="73">
        <f>IF(DJ4=0,0,V4/((1+Vychodiská!$C$150)^emisie_ostatné!DJ4))</f>
        <v>6350.9588717760598</v>
      </c>
      <c r="CE4" s="73">
        <f>IF(DK4=0,0,W4/((1+Vychodiská!$C$150)^emisie_ostatné!DK4))</f>
        <v>6121.1146459403544</v>
      </c>
      <c r="CF4" s="73">
        <f>IF(DL4=0,0,X4/((1+Vychodiská!$C$150)^emisie_ostatné!DL4))</f>
        <v>5899.588592087277</v>
      </c>
      <c r="CG4" s="73">
        <f>IF(DM4=0,0,Y4/((1+Vychodiská!$C$150)^emisie_ostatné!DM4))</f>
        <v>5686.0796716117356</v>
      </c>
      <c r="CH4" s="73">
        <f>IF(DN4=0,0,Z4/((1+Vychodiská!$C$150)^emisie_ostatné!DN4))</f>
        <v>5480.2977406391201</v>
      </c>
      <c r="CI4" s="73">
        <f>IF(DO4=0,0,AA4/((1+Vychodiská!$C$150)^emisie_ostatné!DO4))</f>
        <v>5281.9631557397988</v>
      </c>
      <c r="CJ4" s="73">
        <f>IF(DP4=0,0,AB4/((1+Vychodiská!$C$150)^emisie_ostatné!DP4))</f>
        <v>5080.745511711616</v>
      </c>
      <c r="CK4" s="73">
        <f>IF(DQ4=0,0,AC4/((1+Vychodiská!$C$150)^emisie_ostatné!DQ4))</f>
        <v>4887.1933017416495</v>
      </c>
      <c r="CL4" s="73">
        <f>IF(DR4=0,0,AD4/((1+Vychodiská!$C$150)^emisie_ostatné!DR4))</f>
        <v>4701.0145092943494</v>
      </c>
      <c r="CM4" s="73">
        <f>IF(DS4=0,0,AE4/((1+Vychodiská!$C$150)^emisie_ostatné!DS4))</f>
        <v>4521.9282422736123</v>
      </c>
      <c r="CN4" s="73">
        <f>IF(DT4=0,0,AF4/((1+Vychodiská!$C$150)^emisie_ostatné!DT4))</f>
        <v>4349.6643092346176</v>
      </c>
      <c r="CO4" s="73">
        <f>IF(DU4=0,0,AG4/((1+Vychodiská!$C$150)^emisie_ostatné!DU4))</f>
        <v>4183.9628117399652</v>
      </c>
      <c r="CP4" s="73">
        <f>IF(DV4=0,0,AH4/((1+Vychodiská!$C$150)^emisie_ostatné!DV4))</f>
        <v>4024.57375224511</v>
      </c>
      <c r="CQ4" s="73">
        <f>IF(DW4=0,0,AI4/((1+Vychodiská!$C$150)^emisie_ostatné!DW4))</f>
        <v>3871.2566569214869</v>
      </c>
      <c r="CR4" s="73">
        <f>IF(DX4=0,0,AJ4/((1+Vychodiská!$C$150)^emisie_ostatné!DX4))</f>
        <v>3723.7802128482872</v>
      </c>
      <c r="CS4" s="73">
        <f>IF(DY4=0,0,AK4/((1+Vychodiská!$C$150)^emisie_ostatné!DY4))</f>
        <v>3581.9219190254948</v>
      </c>
      <c r="CT4" s="73">
        <f>IF(DZ4=0,0,AL4/((1+Vychodiská!$C$150)^emisie_ostatné!DZ4))</f>
        <v>3455.7018133074539</v>
      </c>
      <c r="CU4" s="73">
        <f>IF(EA4=0,0,AM4/((1+Vychodiská!$C$150)^emisie_ostatné!EA4))</f>
        <v>3333.9294636956661</v>
      </c>
      <c r="CV4" s="73">
        <f>IF(EB4=0,0,AN4/((1+Vychodiská!$C$150)^emisie_ostatné!EB4))</f>
        <v>3216.4481397368677</v>
      </c>
      <c r="CW4" s="74">
        <f>IF(EC4=0,0,AO4/((1+Vychodiská!$C$150)^emisie_ostatné!EC4))</f>
        <v>3103.1066338604242</v>
      </c>
      <c r="CX4" s="77">
        <f>SUM(BT4:CW4)</f>
        <v>168434.43370673267</v>
      </c>
      <c r="CY4" s="73"/>
      <c r="CZ4" s="78">
        <f t="shared" ref="CZ4:CZ24" si="2">(VALUE(RIGHT(E4,4))-VALUE(LEFT(E4,4)))+2</f>
        <v>2</v>
      </c>
      <c r="DA4" s="78">
        <f t="shared" ref="DA4:EC4" si="3">IF(CZ4=0,0,IF(DA$2&gt;$D4,0,CZ4+1))</f>
        <v>3</v>
      </c>
      <c r="DB4" s="78">
        <f t="shared" si="3"/>
        <v>4</v>
      </c>
      <c r="DC4" s="78">
        <f t="shared" si="3"/>
        <v>5</v>
      </c>
      <c r="DD4" s="78">
        <f t="shared" si="3"/>
        <v>6</v>
      </c>
      <c r="DE4" s="78">
        <f t="shared" si="3"/>
        <v>7</v>
      </c>
      <c r="DF4" s="78">
        <f t="shared" si="3"/>
        <v>8</v>
      </c>
      <c r="DG4" s="78">
        <f t="shared" si="3"/>
        <v>9</v>
      </c>
      <c r="DH4" s="78">
        <f t="shared" si="3"/>
        <v>10</v>
      </c>
      <c r="DI4" s="78">
        <f t="shared" si="3"/>
        <v>11</v>
      </c>
      <c r="DJ4" s="78">
        <f t="shared" si="3"/>
        <v>12</v>
      </c>
      <c r="DK4" s="78">
        <f t="shared" si="3"/>
        <v>13</v>
      </c>
      <c r="DL4" s="78">
        <f t="shared" si="3"/>
        <v>14</v>
      </c>
      <c r="DM4" s="78">
        <f t="shared" si="3"/>
        <v>15</v>
      </c>
      <c r="DN4" s="78">
        <f t="shared" si="3"/>
        <v>16</v>
      </c>
      <c r="DO4" s="78">
        <f t="shared" si="3"/>
        <v>17</v>
      </c>
      <c r="DP4" s="78">
        <f t="shared" si="3"/>
        <v>18</v>
      </c>
      <c r="DQ4" s="78">
        <f t="shared" si="3"/>
        <v>19</v>
      </c>
      <c r="DR4" s="78">
        <f t="shared" si="3"/>
        <v>20</v>
      </c>
      <c r="DS4" s="78">
        <f t="shared" si="3"/>
        <v>21</v>
      </c>
      <c r="DT4" s="78">
        <f t="shared" si="3"/>
        <v>22</v>
      </c>
      <c r="DU4" s="78">
        <f t="shared" si="3"/>
        <v>23</v>
      </c>
      <c r="DV4" s="78">
        <f t="shared" si="3"/>
        <v>24</v>
      </c>
      <c r="DW4" s="78">
        <f t="shared" si="3"/>
        <v>25</v>
      </c>
      <c r="DX4" s="78">
        <f t="shared" si="3"/>
        <v>26</v>
      </c>
      <c r="DY4" s="78">
        <f t="shared" si="3"/>
        <v>27</v>
      </c>
      <c r="DZ4" s="78">
        <f t="shared" si="3"/>
        <v>28</v>
      </c>
      <c r="EA4" s="78">
        <f t="shared" si="3"/>
        <v>29</v>
      </c>
      <c r="EB4" s="78">
        <f t="shared" si="3"/>
        <v>30</v>
      </c>
      <c r="EC4" s="79">
        <f t="shared" si="3"/>
        <v>31</v>
      </c>
    </row>
    <row r="5" spans="1:133" s="80" customFormat="1" ht="31.05" customHeight="1" x14ac:dyDescent="0.3">
      <c r="A5" s="70">
        <v>5</v>
      </c>
      <c r="B5" s="71" t="str">
        <f>INDEX(Data!$B$3:$B$24,MATCH(emisie_ostatné!A5,Data!$A$3:$A$24,0))</f>
        <v xml:space="preserve">Bratislavská teplárenská, a.s. </v>
      </c>
      <c r="C5" s="71" t="str">
        <f>INDEX(Data!$D$3:$D$24,MATCH(emisie_ostatné!A5,Data!$A$3:$A$24,0))</f>
        <v>Modernizácia zdroja Tp západ</v>
      </c>
      <c r="D5" s="72">
        <f>INDEX(Data!$M$3:$M$24,MATCH(emisie_ostatné!A5,Data!$A$3:$A$24,0))</f>
        <v>30</v>
      </c>
      <c r="E5" s="72">
        <f>INDEX(Data!$J$3:$J$24,MATCH(emisie_ostatné!A5,Data!$A$3:$A$24,0))</f>
        <v>2025</v>
      </c>
      <c r="F5" s="72">
        <f>INDEX(Data!$O$3:$O$24,MATCH(emisie_ostatné!A5,Data!$A$3:$A$24,0))</f>
        <v>-1</v>
      </c>
      <c r="G5" s="72">
        <f>INDEX(Data!$P$3:$P$24,MATCH(emisie_ostatné!A5,Data!$A$3:$A$24,0))</f>
        <v>-0.2</v>
      </c>
      <c r="H5" s="72">
        <f>INDEX(Data!$Q$3:$Q$24,MATCH(emisie_ostatné!A5,Data!$A$3:$A$24,0))</f>
        <v>0</v>
      </c>
      <c r="I5" s="72">
        <f>INDEX(Data!$R$3:$R$24,MATCH(emisie_ostatné!A5,Data!$A$3:$A$24,0))</f>
        <v>0</v>
      </c>
      <c r="J5" s="72">
        <f>INDEX(Data!$S$3:$S$24,MATCH(emisie_ostatné!A5,Data!$A$3:$A$24,0))</f>
        <v>-1.2E-2</v>
      </c>
      <c r="K5" s="74">
        <f>INDEX(Data!$T$3:$T$24,MATCH(emisie_ostatné!A5,Data!$A$3:$A$24,0))</f>
        <v>0</v>
      </c>
      <c r="L5" s="73">
        <f>($F5*IF(LEN($E5)=4,HLOOKUP($E5+L$2,Vychodiská!$J$9:$BH$15,2,0),HLOOKUP(VALUE(RIGHT($E5,4))+L$2,Vychodiská!$J$9:$BH$15,2,0)))*-1+($G5*IF(LEN($E5)=4,HLOOKUP($E5+L$2,Vychodiská!$J$9:$BH$15,3,0),HLOOKUP(VALUE(RIGHT($E5,4))+L$2,Vychodiská!$J$9:$BH$15,3,0)))*-1+($H5*IF(LEN($E5)=4,HLOOKUP($E5+L$2,Vychodiská!$J$9:$BH$15,4,0),HLOOKUP(VALUE(RIGHT($E5,4))+L$2,Vychodiská!$J$9:$BH$15,4,0)))*-1+($I5*IF(LEN($E5)=4,HLOOKUP($E5+L$2,Vychodiská!$J$9:$BH$15,5,0),HLOOKUP(VALUE(RIGHT($E5,4))+L$2,Vychodiská!$J$9:$BH$15,5,0)))*-1+($J5*IF(LEN($E5)=4,HLOOKUP($E5+L$2,Vychodiská!$J$9:$BH$15,6),HLOOKUP(VALUE(RIGHT($E5,4))+L$2,Vychodiská!$J$9:$BH$15,6,0)))*-1+($K5*IF(LEN($E5)=4,HLOOKUP($E5+L$2,Vychodiská!$J$9:$BH$15,7),HLOOKUP(VALUE(RIGHT($E5,4))+L$2,Vychodiská!$J$9:$BH$15,7,0)))*-1</f>
        <v>43467.442370172765</v>
      </c>
      <c r="M5" s="73">
        <f>($F5*IF(LEN($E5)=4,HLOOKUP($E5+M$2,Vychodiská!$J$9:$BH$15,2,0),HLOOKUP(VALUE(RIGHT($E5,4))+M$2,Vychodiská!$J$9:$BH$15,2,0)))*-1+($G5*IF(LEN($E5)=4,HLOOKUP($E5+M$2,Vychodiská!$J$9:$BH$15,3,0),HLOOKUP(VALUE(RIGHT($E5,4))+M$2,Vychodiská!$J$9:$BH$15,3,0)))*-1+($H5*IF(LEN($E5)=4,HLOOKUP($E5+M$2,Vychodiská!$J$9:$BH$15,4,0),HLOOKUP(VALUE(RIGHT($E5,4))+M$2,Vychodiská!$J$9:$BH$15,4,0)))*-1+($I5*IF(LEN($E5)=4,HLOOKUP($E5+M$2,Vychodiská!$J$9:$BH$15,5,0),HLOOKUP(VALUE(RIGHT($E5,4))+M$2,Vychodiská!$J$9:$BH$15,5,0)))*-1+($J5*IF(LEN($E5)=4,HLOOKUP($E5+M$2,Vychodiská!$J$9:$BH$15,6),HLOOKUP(VALUE(RIGHT($E5,4))+M$2,Vychodiská!$J$9:$BH$15,6,0)))*-1+($K5*IF(LEN($E5)=4,HLOOKUP($E5+M$2,Vychodiská!$J$9:$BH$15,7),HLOOKUP(VALUE(RIGHT($E5,4))+M$2,Vychodiská!$J$9:$BH$15,7,0)))*-1</f>
        <v>44206.3888904657</v>
      </c>
      <c r="N5" s="73">
        <f>($F5*IF(LEN($E5)=4,HLOOKUP($E5+N$2,Vychodiská!$J$9:$BH$15,2,0),HLOOKUP(VALUE(RIGHT($E5,4))+N$2,Vychodiská!$J$9:$BH$15,2,0)))*-1+($G5*IF(LEN($E5)=4,HLOOKUP($E5+N$2,Vychodiská!$J$9:$BH$15,3,0),HLOOKUP(VALUE(RIGHT($E5,4))+N$2,Vychodiská!$J$9:$BH$15,3,0)))*-1+($H5*IF(LEN($E5)=4,HLOOKUP($E5+N$2,Vychodiská!$J$9:$BH$15,4,0),HLOOKUP(VALUE(RIGHT($E5,4))+N$2,Vychodiská!$J$9:$BH$15,4,0)))*-1+($I5*IF(LEN($E5)=4,HLOOKUP($E5+N$2,Vychodiská!$J$9:$BH$15,5,0),HLOOKUP(VALUE(RIGHT($E5,4))+N$2,Vychodiská!$J$9:$BH$15,5,0)))*-1+($J5*IF(LEN($E5)=4,HLOOKUP($E5+N$2,Vychodiská!$J$9:$BH$15,6),HLOOKUP(VALUE(RIGHT($E5,4))+N$2,Vychodiská!$J$9:$BH$15,6,0)))*-1+($K5*IF(LEN($E5)=4,HLOOKUP($E5+N$2,Vychodiská!$J$9:$BH$15,7),HLOOKUP(VALUE(RIGHT($E5,4))+N$2,Vychodiská!$J$9:$BH$15,7,0)))*-1</f>
        <v>44957.897501603606</v>
      </c>
      <c r="O5" s="73">
        <f>($F5*IF(LEN($E5)=4,HLOOKUP($E5+O$2,Vychodiská!$J$9:$BH$15,2,0),HLOOKUP(VALUE(RIGHT($E5,4))+O$2,Vychodiská!$J$9:$BH$15,2,0)))*-1+($G5*IF(LEN($E5)=4,HLOOKUP($E5+O$2,Vychodiská!$J$9:$BH$15,3,0),HLOOKUP(VALUE(RIGHT($E5,4))+O$2,Vychodiská!$J$9:$BH$15,3,0)))*-1+($H5*IF(LEN($E5)=4,HLOOKUP($E5+O$2,Vychodiská!$J$9:$BH$15,4,0),HLOOKUP(VALUE(RIGHT($E5,4))+O$2,Vychodiská!$J$9:$BH$15,4,0)))*-1+($I5*IF(LEN($E5)=4,HLOOKUP($E5+O$2,Vychodiská!$J$9:$BH$15,5,0),HLOOKUP(VALUE(RIGHT($E5,4))+O$2,Vychodiská!$J$9:$BH$15,5,0)))*-1+($J5*IF(LEN($E5)=4,HLOOKUP($E5+O$2,Vychodiská!$J$9:$BH$15,6),HLOOKUP(VALUE(RIGHT($E5,4))+O$2,Vychodiská!$J$9:$BH$15,6,0)))*-1+($K5*IF(LEN($E5)=4,HLOOKUP($E5+O$2,Vychodiská!$J$9:$BH$15,7),HLOOKUP(VALUE(RIGHT($E5,4))+O$2,Vychodiská!$J$9:$BH$15,7,0)))*-1</f>
        <v>45722.181759130865</v>
      </c>
      <c r="P5" s="73">
        <f>($F5*IF(LEN($E5)=4,HLOOKUP($E5+P$2,Vychodiská!$J$9:$BH$15,2,0),HLOOKUP(VALUE(RIGHT($E5,4))+P$2,Vychodiská!$J$9:$BH$15,2,0)))*-1+($G5*IF(LEN($E5)=4,HLOOKUP($E5+P$2,Vychodiská!$J$9:$BH$15,3,0),HLOOKUP(VALUE(RIGHT($E5,4))+P$2,Vychodiská!$J$9:$BH$15,3,0)))*-1+($H5*IF(LEN($E5)=4,HLOOKUP($E5+P$2,Vychodiská!$J$9:$BH$15,4,0),HLOOKUP(VALUE(RIGHT($E5,4))+P$2,Vychodiská!$J$9:$BH$15,4,0)))*-1+($I5*IF(LEN($E5)=4,HLOOKUP($E5+P$2,Vychodiská!$J$9:$BH$15,5,0),HLOOKUP(VALUE(RIGHT($E5,4))+P$2,Vychodiská!$J$9:$BH$15,5,0)))*-1+($J5*IF(LEN($E5)=4,HLOOKUP($E5+P$2,Vychodiská!$J$9:$BH$15,6),HLOOKUP(VALUE(RIGHT($E5,4))+P$2,Vychodiská!$J$9:$BH$15,6,0)))*-1+($K5*IF(LEN($E5)=4,HLOOKUP($E5+P$2,Vychodiská!$J$9:$BH$15,7),HLOOKUP(VALUE(RIGHT($E5,4))+P$2,Vychodiská!$J$9:$BH$15,7,0)))*-1</f>
        <v>46499.458849036091</v>
      </c>
      <c r="Q5" s="73">
        <f>($F5*IF(LEN($E5)=4,HLOOKUP($E5+Q$2,Vychodiská!$J$9:$BH$15,2,0),HLOOKUP(VALUE(RIGHT($E5,4))+Q$2,Vychodiská!$J$9:$BH$15,2,0)))*-1+($G5*IF(LEN($E5)=4,HLOOKUP($E5+Q$2,Vychodiská!$J$9:$BH$15,3,0),HLOOKUP(VALUE(RIGHT($E5,4))+Q$2,Vychodiská!$J$9:$BH$15,3,0)))*-1+($H5*IF(LEN($E5)=4,HLOOKUP($E5+Q$2,Vychodiská!$J$9:$BH$15,4,0),HLOOKUP(VALUE(RIGHT($E5,4))+Q$2,Vychodiská!$J$9:$BH$15,4,0)))*-1+($I5*IF(LEN($E5)=4,HLOOKUP($E5+Q$2,Vychodiská!$J$9:$BH$15,5,0),HLOOKUP(VALUE(RIGHT($E5,4))+Q$2,Vychodiská!$J$9:$BH$15,5,0)))*-1+($J5*IF(LEN($E5)=4,HLOOKUP($E5+Q$2,Vychodiská!$J$9:$BH$15,6),HLOOKUP(VALUE(RIGHT($E5,4))+Q$2,Vychodiská!$J$9:$BH$15,6,0)))*-1+($K5*IF(LEN($E5)=4,HLOOKUP($E5+Q$2,Vychodiská!$J$9:$BH$15,7),HLOOKUP(VALUE(RIGHT($E5,4))+Q$2,Vychodiská!$J$9:$BH$15,7,0)))*-1</f>
        <v>47057.452355224515</v>
      </c>
      <c r="R5" s="73">
        <f>($F5*IF(LEN($E5)=4,HLOOKUP($E5+R$2,Vychodiská!$J$9:$BH$15,2,0),HLOOKUP(VALUE(RIGHT($E5,4))+R$2,Vychodiská!$J$9:$BH$15,2,0)))*-1+($G5*IF(LEN($E5)=4,HLOOKUP($E5+R$2,Vychodiská!$J$9:$BH$15,3,0),HLOOKUP(VALUE(RIGHT($E5,4))+R$2,Vychodiská!$J$9:$BH$15,3,0)))*-1+($H5*IF(LEN($E5)=4,HLOOKUP($E5+R$2,Vychodiská!$J$9:$BH$15,4,0),HLOOKUP(VALUE(RIGHT($E5,4))+R$2,Vychodiská!$J$9:$BH$15,4,0)))*-1+($I5*IF(LEN($E5)=4,HLOOKUP($E5+R$2,Vychodiská!$J$9:$BH$15,5,0),HLOOKUP(VALUE(RIGHT($E5,4))+R$2,Vychodiská!$J$9:$BH$15,5,0)))*-1+($J5*IF(LEN($E5)=4,HLOOKUP($E5+R$2,Vychodiská!$J$9:$BH$15,6),HLOOKUP(VALUE(RIGHT($E5,4))+R$2,Vychodiská!$J$9:$BH$15,6,0)))*-1+($K5*IF(LEN($E5)=4,HLOOKUP($E5+R$2,Vychodiská!$J$9:$BH$15,7),HLOOKUP(VALUE(RIGHT($E5,4))+R$2,Vychodiská!$J$9:$BH$15,7,0)))*-1</f>
        <v>47622.141783487219</v>
      </c>
      <c r="S5" s="73">
        <f>($F5*IF(LEN($E5)=4,HLOOKUP($E5+S$2,Vychodiská!$J$9:$BH$15,2,0),HLOOKUP(VALUE(RIGHT($E5,4))+S$2,Vychodiská!$J$9:$BH$15,2,0)))*-1+($G5*IF(LEN($E5)=4,HLOOKUP($E5+S$2,Vychodiská!$J$9:$BH$15,3,0),HLOOKUP(VALUE(RIGHT($E5,4))+S$2,Vychodiská!$J$9:$BH$15,3,0)))*-1+($H5*IF(LEN($E5)=4,HLOOKUP($E5+S$2,Vychodiská!$J$9:$BH$15,4,0),HLOOKUP(VALUE(RIGHT($E5,4))+S$2,Vychodiská!$J$9:$BH$15,4,0)))*-1+($I5*IF(LEN($E5)=4,HLOOKUP($E5+S$2,Vychodiská!$J$9:$BH$15,5,0),HLOOKUP(VALUE(RIGHT($E5,4))+S$2,Vychodiská!$J$9:$BH$15,5,0)))*-1+($J5*IF(LEN($E5)=4,HLOOKUP($E5+S$2,Vychodiská!$J$9:$BH$15,6),HLOOKUP(VALUE(RIGHT($E5,4))+S$2,Vychodiská!$J$9:$BH$15,6,0)))*-1+($K5*IF(LEN($E5)=4,HLOOKUP($E5+S$2,Vychodiská!$J$9:$BH$15,7),HLOOKUP(VALUE(RIGHT($E5,4))+S$2,Vychodiská!$J$9:$BH$15,7,0)))*-1</f>
        <v>48193.607484889064</v>
      </c>
      <c r="T5" s="73">
        <f>($F5*IF(LEN($E5)=4,HLOOKUP($E5+T$2,Vychodiská!$J$9:$BH$15,2,0),HLOOKUP(VALUE(RIGHT($E5,4))+T$2,Vychodiská!$J$9:$BH$15,2,0)))*-1+($G5*IF(LEN($E5)=4,HLOOKUP($E5+T$2,Vychodiská!$J$9:$BH$15,3,0),HLOOKUP(VALUE(RIGHT($E5,4))+T$2,Vychodiská!$J$9:$BH$15,3,0)))*-1+($H5*IF(LEN($E5)=4,HLOOKUP($E5+T$2,Vychodiská!$J$9:$BH$15,4,0),HLOOKUP(VALUE(RIGHT($E5,4))+T$2,Vychodiská!$J$9:$BH$15,4,0)))*-1+($I5*IF(LEN($E5)=4,HLOOKUP($E5+T$2,Vychodiská!$J$9:$BH$15,5,0),HLOOKUP(VALUE(RIGHT($E5,4))+T$2,Vychodiská!$J$9:$BH$15,5,0)))*-1+($J5*IF(LEN($E5)=4,HLOOKUP($E5+T$2,Vychodiská!$J$9:$BH$15,6),HLOOKUP(VALUE(RIGHT($E5,4))+T$2,Vychodiská!$J$9:$BH$15,6,0)))*-1+($K5*IF(LEN($E5)=4,HLOOKUP($E5+T$2,Vychodiská!$J$9:$BH$15,7),HLOOKUP(VALUE(RIGHT($E5,4))+T$2,Vychodiská!$J$9:$BH$15,7,0)))*-1</f>
        <v>48771.930774707733</v>
      </c>
      <c r="U5" s="73">
        <f>($F5*IF(LEN($E5)=4,HLOOKUP($E5+U$2,Vychodiská!$J$9:$BH$15,2,0),HLOOKUP(VALUE(RIGHT($E5,4))+U$2,Vychodiská!$J$9:$BH$15,2,0)))*-1+($G5*IF(LEN($E5)=4,HLOOKUP($E5+U$2,Vychodiská!$J$9:$BH$15,3,0),HLOOKUP(VALUE(RIGHT($E5,4))+U$2,Vychodiská!$J$9:$BH$15,3,0)))*-1+($H5*IF(LEN($E5)=4,HLOOKUP($E5+U$2,Vychodiská!$J$9:$BH$15,4,0),HLOOKUP(VALUE(RIGHT($E5,4))+U$2,Vychodiská!$J$9:$BH$15,4,0)))*-1+($I5*IF(LEN($E5)=4,HLOOKUP($E5+U$2,Vychodiská!$J$9:$BH$15,5,0),HLOOKUP(VALUE(RIGHT($E5,4))+U$2,Vychodiská!$J$9:$BH$15,5,0)))*-1+($J5*IF(LEN($E5)=4,HLOOKUP($E5+U$2,Vychodiská!$J$9:$BH$15,6),HLOOKUP(VALUE(RIGHT($E5,4))+U$2,Vychodiská!$J$9:$BH$15,6,0)))*-1+($K5*IF(LEN($E5)=4,HLOOKUP($E5+U$2,Vychodiská!$J$9:$BH$15,7),HLOOKUP(VALUE(RIGHT($E5,4))+U$2,Vychodiská!$J$9:$BH$15,7,0)))*-1</f>
        <v>49357.193944004226</v>
      </c>
      <c r="V5" s="73">
        <f>($F5*IF(LEN($E5)=4,HLOOKUP($E5+V$2,Vychodiská!$J$9:$BH$15,2,0),HLOOKUP(VALUE(RIGHT($E5,4))+V$2,Vychodiská!$J$9:$BH$15,2,0)))*-1+($G5*IF(LEN($E5)=4,HLOOKUP($E5+V$2,Vychodiská!$J$9:$BH$15,3,0),HLOOKUP(VALUE(RIGHT($E5,4))+V$2,Vychodiská!$J$9:$BH$15,3,0)))*-1+($H5*IF(LEN($E5)=4,HLOOKUP($E5+V$2,Vychodiská!$J$9:$BH$15,4,0),HLOOKUP(VALUE(RIGHT($E5,4))+V$2,Vychodiská!$J$9:$BH$15,4,0)))*-1+($I5*IF(LEN($E5)=4,HLOOKUP($E5+V$2,Vychodiská!$J$9:$BH$15,5,0),HLOOKUP(VALUE(RIGHT($E5,4))+V$2,Vychodiská!$J$9:$BH$15,5,0)))*-1+($J5*IF(LEN($E5)=4,HLOOKUP($E5+V$2,Vychodiská!$J$9:$BH$15,6),HLOOKUP(VALUE(RIGHT($E5,4))+V$2,Vychodiská!$J$9:$BH$15,6,0)))*-1+($K5*IF(LEN($E5)=4,HLOOKUP($E5+V$2,Vychodiská!$J$9:$BH$15,7),HLOOKUP(VALUE(RIGHT($E5,4))+V$2,Vychodiská!$J$9:$BH$15,7,0)))*-1</f>
        <v>49949.480271332272</v>
      </c>
      <c r="W5" s="73">
        <f>($F5*IF(LEN($E5)=4,HLOOKUP($E5+W$2,Vychodiská!$J$9:$BH$15,2,0),HLOOKUP(VALUE(RIGHT($E5,4))+W$2,Vychodiská!$J$9:$BH$15,2,0)))*-1+($G5*IF(LEN($E5)=4,HLOOKUP($E5+W$2,Vychodiská!$J$9:$BH$15,3,0),HLOOKUP(VALUE(RIGHT($E5,4))+W$2,Vychodiská!$J$9:$BH$15,3,0)))*-1+($H5*IF(LEN($E5)=4,HLOOKUP($E5+W$2,Vychodiská!$J$9:$BH$15,4,0),HLOOKUP(VALUE(RIGHT($E5,4))+W$2,Vychodiská!$J$9:$BH$15,4,0)))*-1+($I5*IF(LEN($E5)=4,HLOOKUP($E5+W$2,Vychodiská!$J$9:$BH$15,5,0),HLOOKUP(VALUE(RIGHT($E5,4))+W$2,Vychodiská!$J$9:$BH$15,5,0)))*-1+($J5*IF(LEN($E5)=4,HLOOKUP($E5+W$2,Vychodiská!$J$9:$BH$15,6),HLOOKUP(VALUE(RIGHT($E5,4))+W$2,Vychodiská!$J$9:$BH$15,6,0)))*-1+($K5*IF(LEN($E5)=4,HLOOKUP($E5+W$2,Vychodiská!$J$9:$BH$15,7),HLOOKUP(VALUE(RIGHT($E5,4))+W$2,Vychodiská!$J$9:$BH$15,7,0)))*-1</f>
        <v>50548.874034588254</v>
      </c>
      <c r="X5" s="73">
        <f>($F5*IF(LEN($E5)=4,HLOOKUP($E5+X$2,Vychodiská!$J$9:$BH$15,2,0),HLOOKUP(VALUE(RIGHT($E5,4))+X$2,Vychodiská!$J$9:$BH$15,2,0)))*-1+($G5*IF(LEN($E5)=4,HLOOKUP($E5+X$2,Vychodiská!$J$9:$BH$15,3,0),HLOOKUP(VALUE(RIGHT($E5,4))+X$2,Vychodiská!$J$9:$BH$15,3,0)))*-1+($H5*IF(LEN($E5)=4,HLOOKUP($E5+X$2,Vychodiská!$J$9:$BH$15,4,0),HLOOKUP(VALUE(RIGHT($E5,4))+X$2,Vychodiská!$J$9:$BH$15,4,0)))*-1+($I5*IF(LEN($E5)=4,HLOOKUP($E5+X$2,Vychodiská!$J$9:$BH$15,5,0),HLOOKUP(VALUE(RIGHT($E5,4))+X$2,Vychodiská!$J$9:$BH$15,5,0)))*-1+($J5*IF(LEN($E5)=4,HLOOKUP($E5+X$2,Vychodiská!$J$9:$BH$15,6),HLOOKUP(VALUE(RIGHT($E5,4))+X$2,Vychodiská!$J$9:$BH$15,6,0)))*-1+($K5*IF(LEN($E5)=4,HLOOKUP($E5+X$2,Vychodiská!$J$9:$BH$15,7),HLOOKUP(VALUE(RIGHT($E5,4))+X$2,Vychodiská!$J$9:$BH$15,7,0)))*-1</f>
        <v>51155.460523003319</v>
      </c>
      <c r="Y5" s="73">
        <f>($F5*IF(LEN($E5)=4,HLOOKUP($E5+Y$2,Vychodiská!$J$9:$BH$15,2,0),HLOOKUP(VALUE(RIGHT($E5,4))+Y$2,Vychodiská!$J$9:$BH$15,2,0)))*-1+($G5*IF(LEN($E5)=4,HLOOKUP($E5+Y$2,Vychodiská!$J$9:$BH$15,3,0),HLOOKUP(VALUE(RIGHT($E5,4))+Y$2,Vychodiská!$J$9:$BH$15,3,0)))*-1+($H5*IF(LEN($E5)=4,HLOOKUP($E5+Y$2,Vychodiská!$J$9:$BH$15,4,0),HLOOKUP(VALUE(RIGHT($E5,4))+Y$2,Vychodiská!$J$9:$BH$15,4,0)))*-1+($I5*IF(LEN($E5)=4,HLOOKUP($E5+Y$2,Vychodiská!$J$9:$BH$15,5,0),HLOOKUP(VALUE(RIGHT($E5,4))+Y$2,Vychodiská!$J$9:$BH$15,5,0)))*-1+($J5*IF(LEN($E5)=4,HLOOKUP($E5+Y$2,Vychodiská!$J$9:$BH$15,6),HLOOKUP(VALUE(RIGHT($E5,4))+Y$2,Vychodiská!$J$9:$BH$15,6,0)))*-1+($K5*IF(LEN($E5)=4,HLOOKUP($E5+Y$2,Vychodiská!$J$9:$BH$15,7),HLOOKUP(VALUE(RIGHT($E5,4))+Y$2,Vychodiská!$J$9:$BH$15,7,0)))*-1</f>
        <v>51769.326049279356</v>
      </c>
      <c r="Z5" s="73">
        <f>($F5*IF(LEN($E5)=4,HLOOKUP($E5+Z$2,Vychodiská!$J$9:$BH$15,2,0),HLOOKUP(VALUE(RIGHT($E5,4))+Z$2,Vychodiská!$J$9:$BH$15,2,0)))*-1+($G5*IF(LEN($E5)=4,HLOOKUP($E5+Z$2,Vychodiská!$J$9:$BH$15,3,0),HLOOKUP(VALUE(RIGHT($E5,4))+Z$2,Vychodiská!$J$9:$BH$15,3,0)))*-1+($H5*IF(LEN($E5)=4,HLOOKUP($E5+Z$2,Vychodiská!$J$9:$BH$15,4,0),HLOOKUP(VALUE(RIGHT($E5,4))+Z$2,Vychodiská!$J$9:$BH$15,4,0)))*-1+($I5*IF(LEN($E5)=4,HLOOKUP($E5+Z$2,Vychodiská!$J$9:$BH$15,5,0),HLOOKUP(VALUE(RIGHT($E5,4))+Z$2,Vychodiská!$J$9:$BH$15,5,0)))*-1+($J5*IF(LEN($E5)=4,HLOOKUP($E5+Z$2,Vychodiská!$J$9:$BH$15,6),HLOOKUP(VALUE(RIGHT($E5,4))+Z$2,Vychodiská!$J$9:$BH$15,6,0)))*-1+($K5*IF(LEN($E5)=4,HLOOKUP($E5+Z$2,Vychodiská!$J$9:$BH$15,7),HLOOKUP(VALUE(RIGHT($E5,4))+Z$2,Vychodiská!$J$9:$BH$15,7,0)))*-1</f>
        <v>52390.557961870705</v>
      </c>
      <c r="AA5" s="73">
        <f>($F5*IF(LEN($E5)=4,HLOOKUP($E5+AA$2,Vychodiská!$J$9:$BH$15,2,0),HLOOKUP(VALUE(RIGHT($E5,4))+AA$2,Vychodiská!$J$9:$BH$15,2,0)))*-1+($G5*IF(LEN($E5)=4,HLOOKUP($E5+AA$2,Vychodiská!$J$9:$BH$15,3,0),HLOOKUP(VALUE(RIGHT($E5,4))+AA$2,Vychodiská!$J$9:$BH$15,3,0)))*-1+($H5*IF(LEN($E5)=4,HLOOKUP($E5+AA$2,Vychodiská!$J$9:$BH$15,4,0),HLOOKUP(VALUE(RIGHT($E5,4))+AA$2,Vychodiská!$J$9:$BH$15,4,0)))*-1+($I5*IF(LEN($E5)=4,HLOOKUP($E5+AA$2,Vychodiská!$J$9:$BH$15,5,0),HLOOKUP(VALUE(RIGHT($E5,4))+AA$2,Vychodiská!$J$9:$BH$15,5,0)))*-1+($J5*IF(LEN($E5)=4,HLOOKUP($E5+AA$2,Vychodiská!$J$9:$BH$15,6),HLOOKUP(VALUE(RIGHT($E5,4))+AA$2,Vychodiská!$J$9:$BH$15,6,0)))*-1+($K5*IF(LEN($E5)=4,HLOOKUP($E5+AA$2,Vychodiská!$J$9:$BH$15,7),HLOOKUP(VALUE(RIGHT($E5,4))+AA$2,Vychodiská!$J$9:$BH$15,7,0)))*-1</f>
        <v>52914.463541489422</v>
      </c>
      <c r="AB5" s="73">
        <f>($F5*IF(LEN($E5)=4,HLOOKUP($E5+AB$2,Vychodiská!$J$9:$BH$15,2,0),HLOOKUP(VALUE(RIGHT($E5,4))+AB$2,Vychodiská!$J$9:$BH$15,2,0)))*-1+($G5*IF(LEN($E5)=4,HLOOKUP($E5+AB$2,Vychodiská!$J$9:$BH$15,3,0),HLOOKUP(VALUE(RIGHT($E5,4))+AB$2,Vychodiská!$J$9:$BH$15,3,0)))*-1+($H5*IF(LEN($E5)=4,HLOOKUP($E5+AB$2,Vychodiská!$J$9:$BH$15,4,0),HLOOKUP(VALUE(RIGHT($E5,4))+AB$2,Vychodiská!$J$9:$BH$15,4,0)))*-1+($I5*IF(LEN($E5)=4,HLOOKUP($E5+AB$2,Vychodiská!$J$9:$BH$15,5,0),HLOOKUP(VALUE(RIGHT($E5,4))+AB$2,Vychodiská!$J$9:$BH$15,5,0)))*-1+($J5*IF(LEN($E5)=4,HLOOKUP($E5+AB$2,Vychodiská!$J$9:$BH$15,6),HLOOKUP(VALUE(RIGHT($E5,4))+AB$2,Vychodiská!$J$9:$BH$15,6,0)))*-1+($K5*IF(LEN($E5)=4,HLOOKUP($E5+AB$2,Vychodiská!$J$9:$BH$15,7),HLOOKUP(VALUE(RIGHT($E5,4))+AB$2,Vychodiská!$J$9:$BH$15,7,0)))*-1</f>
        <v>53443.608176904316</v>
      </c>
      <c r="AC5" s="73">
        <f>($F5*IF(LEN($E5)=4,HLOOKUP($E5+AC$2,Vychodiská!$J$9:$BH$15,2,0),HLOOKUP(VALUE(RIGHT($E5,4))+AC$2,Vychodiská!$J$9:$BH$15,2,0)))*-1+($G5*IF(LEN($E5)=4,HLOOKUP($E5+AC$2,Vychodiská!$J$9:$BH$15,3,0),HLOOKUP(VALUE(RIGHT($E5,4))+AC$2,Vychodiská!$J$9:$BH$15,3,0)))*-1+($H5*IF(LEN($E5)=4,HLOOKUP($E5+AC$2,Vychodiská!$J$9:$BH$15,4,0),HLOOKUP(VALUE(RIGHT($E5,4))+AC$2,Vychodiská!$J$9:$BH$15,4,0)))*-1+($I5*IF(LEN($E5)=4,HLOOKUP($E5+AC$2,Vychodiská!$J$9:$BH$15,5,0),HLOOKUP(VALUE(RIGHT($E5,4))+AC$2,Vychodiská!$J$9:$BH$15,5,0)))*-1+($J5*IF(LEN($E5)=4,HLOOKUP($E5+AC$2,Vychodiská!$J$9:$BH$15,6),HLOOKUP(VALUE(RIGHT($E5,4))+AC$2,Vychodiská!$J$9:$BH$15,6,0)))*-1+($K5*IF(LEN($E5)=4,HLOOKUP($E5+AC$2,Vychodiská!$J$9:$BH$15,7),HLOOKUP(VALUE(RIGHT($E5,4))+AC$2,Vychodiská!$J$9:$BH$15,7,0)))*-1</f>
        <v>53978.044258673355</v>
      </c>
      <c r="AD5" s="73">
        <f>($F5*IF(LEN($E5)=4,HLOOKUP($E5+AD$2,Vychodiská!$J$9:$BH$15,2,0),HLOOKUP(VALUE(RIGHT($E5,4))+AD$2,Vychodiská!$J$9:$BH$15,2,0)))*-1+($G5*IF(LEN($E5)=4,HLOOKUP($E5+AD$2,Vychodiská!$J$9:$BH$15,3,0),HLOOKUP(VALUE(RIGHT($E5,4))+AD$2,Vychodiská!$J$9:$BH$15,3,0)))*-1+($H5*IF(LEN($E5)=4,HLOOKUP($E5+AD$2,Vychodiská!$J$9:$BH$15,4,0),HLOOKUP(VALUE(RIGHT($E5,4))+AD$2,Vychodiská!$J$9:$BH$15,4,0)))*-1+($I5*IF(LEN($E5)=4,HLOOKUP($E5+AD$2,Vychodiská!$J$9:$BH$15,5,0),HLOOKUP(VALUE(RIGHT($E5,4))+AD$2,Vychodiská!$J$9:$BH$15,5,0)))*-1+($J5*IF(LEN($E5)=4,HLOOKUP($E5+AD$2,Vychodiská!$J$9:$BH$15,6),HLOOKUP(VALUE(RIGHT($E5,4))+AD$2,Vychodiská!$J$9:$BH$15,6,0)))*-1+($K5*IF(LEN($E5)=4,HLOOKUP($E5+AD$2,Vychodiská!$J$9:$BH$15,7),HLOOKUP(VALUE(RIGHT($E5,4))+AD$2,Vychodiská!$J$9:$BH$15,7,0)))*-1</f>
        <v>54517.824701260099</v>
      </c>
      <c r="AE5" s="73">
        <f>($F5*IF(LEN($E5)=4,HLOOKUP($E5+AE$2,Vychodiská!$J$9:$BH$15,2,0),HLOOKUP(VALUE(RIGHT($E5,4))+AE$2,Vychodiská!$J$9:$BH$15,2,0)))*-1+($G5*IF(LEN($E5)=4,HLOOKUP($E5+AE$2,Vychodiská!$J$9:$BH$15,3,0),HLOOKUP(VALUE(RIGHT($E5,4))+AE$2,Vychodiská!$J$9:$BH$15,3,0)))*-1+($H5*IF(LEN($E5)=4,HLOOKUP($E5+AE$2,Vychodiská!$J$9:$BH$15,4,0),HLOOKUP(VALUE(RIGHT($E5,4))+AE$2,Vychodiská!$J$9:$BH$15,4,0)))*-1+($I5*IF(LEN($E5)=4,HLOOKUP($E5+AE$2,Vychodiská!$J$9:$BH$15,5,0),HLOOKUP(VALUE(RIGHT($E5,4))+AE$2,Vychodiská!$J$9:$BH$15,5,0)))*-1+($J5*IF(LEN($E5)=4,HLOOKUP($E5+AE$2,Vychodiská!$J$9:$BH$15,6),HLOOKUP(VALUE(RIGHT($E5,4))+AE$2,Vychodiská!$J$9:$BH$15,6,0)))*-1+($K5*IF(LEN($E5)=4,HLOOKUP($E5+AE$2,Vychodiská!$J$9:$BH$15,7),HLOOKUP(VALUE(RIGHT($E5,4))+AE$2,Vychodiská!$J$9:$BH$15,7,0)))*-1</f>
        <v>55063.002948272697</v>
      </c>
      <c r="AF5" s="73">
        <f>($F5*IF(LEN($E5)=4,HLOOKUP($E5+AF$2,Vychodiská!$J$9:$BH$15,2,0),HLOOKUP(VALUE(RIGHT($E5,4))+AF$2,Vychodiská!$J$9:$BH$15,2,0)))*-1+($G5*IF(LEN($E5)=4,HLOOKUP($E5+AF$2,Vychodiská!$J$9:$BH$15,3,0),HLOOKUP(VALUE(RIGHT($E5,4))+AF$2,Vychodiská!$J$9:$BH$15,3,0)))*-1+($H5*IF(LEN($E5)=4,HLOOKUP($E5+AF$2,Vychodiská!$J$9:$BH$15,4,0),HLOOKUP(VALUE(RIGHT($E5,4))+AF$2,Vychodiská!$J$9:$BH$15,4,0)))*-1+($I5*IF(LEN($E5)=4,HLOOKUP($E5+AF$2,Vychodiská!$J$9:$BH$15,5,0),HLOOKUP(VALUE(RIGHT($E5,4))+AF$2,Vychodiská!$J$9:$BH$15,5,0)))*-1+($J5*IF(LEN($E5)=4,HLOOKUP($E5+AF$2,Vychodiská!$J$9:$BH$15,6),HLOOKUP(VALUE(RIGHT($E5,4))+AF$2,Vychodiská!$J$9:$BH$15,6,0)))*-1+($K5*IF(LEN($E5)=4,HLOOKUP($E5+AF$2,Vychodiská!$J$9:$BH$15,7),HLOOKUP(VALUE(RIGHT($E5,4))+AF$2,Vychodiská!$J$9:$BH$15,7,0)))*-1</f>
        <v>55613.63297775542</v>
      </c>
      <c r="AG5" s="73">
        <f>($F5*IF(LEN($E5)=4,HLOOKUP($E5+AG$2,Vychodiská!$J$9:$BH$15,2,0),HLOOKUP(VALUE(RIGHT($E5,4))+AG$2,Vychodiská!$J$9:$BH$15,2,0)))*-1+($G5*IF(LEN($E5)=4,HLOOKUP($E5+AG$2,Vychodiská!$J$9:$BH$15,3,0),HLOOKUP(VALUE(RIGHT($E5,4))+AG$2,Vychodiská!$J$9:$BH$15,3,0)))*-1+($H5*IF(LEN($E5)=4,HLOOKUP($E5+AG$2,Vychodiská!$J$9:$BH$15,4,0),HLOOKUP(VALUE(RIGHT($E5,4))+AG$2,Vychodiská!$J$9:$BH$15,4,0)))*-1+($I5*IF(LEN($E5)=4,HLOOKUP($E5+AG$2,Vychodiská!$J$9:$BH$15,5,0),HLOOKUP(VALUE(RIGHT($E5,4))+AG$2,Vychodiská!$J$9:$BH$15,5,0)))*-1+($J5*IF(LEN($E5)=4,HLOOKUP($E5+AG$2,Vychodiská!$J$9:$BH$15,6),HLOOKUP(VALUE(RIGHT($E5,4))+AG$2,Vychodiská!$J$9:$BH$15,6,0)))*-1+($K5*IF(LEN($E5)=4,HLOOKUP($E5+AG$2,Vychodiská!$J$9:$BH$15,7),HLOOKUP(VALUE(RIGHT($E5,4))+AG$2,Vychodiská!$J$9:$BH$15,7,0)))*-1</f>
        <v>56169.769307532973</v>
      </c>
      <c r="AH5" s="73">
        <f>($F5*IF(LEN($E5)=4,HLOOKUP($E5+AH$2,Vychodiská!$J$9:$BH$15,2,0),HLOOKUP(VALUE(RIGHT($E5,4))+AH$2,Vychodiská!$J$9:$BH$15,2,0)))*-1+($G5*IF(LEN($E5)=4,HLOOKUP($E5+AH$2,Vychodiská!$J$9:$BH$15,3,0),HLOOKUP(VALUE(RIGHT($E5,4))+AH$2,Vychodiská!$J$9:$BH$15,3,0)))*-1+($H5*IF(LEN($E5)=4,HLOOKUP($E5+AH$2,Vychodiská!$J$9:$BH$15,4,0),HLOOKUP(VALUE(RIGHT($E5,4))+AH$2,Vychodiská!$J$9:$BH$15,4,0)))*-1+($I5*IF(LEN($E5)=4,HLOOKUP($E5+AH$2,Vychodiská!$J$9:$BH$15,5,0),HLOOKUP(VALUE(RIGHT($E5,4))+AH$2,Vychodiská!$J$9:$BH$15,5,0)))*-1+($J5*IF(LEN($E5)=4,HLOOKUP($E5+AH$2,Vychodiská!$J$9:$BH$15,6),HLOOKUP(VALUE(RIGHT($E5,4))+AH$2,Vychodiská!$J$9:$BH$15,6,0)))*-1+($K5*IF(LEN($E5)=4,HLOOKUP($E5+AH$2,Vychodiská!$J$9:$BH$15,7),HLOOKUP(VALUE(RIGHT($E5,4))+AH$2,Vychodiská!$J$9:$BH$15,7,0)))*-1</f>
        <v>56731.467000608303</v>
      </c>
      <c r="AI5" s="73">
        <f>($F5*IF(LEN($E5)=4,HLOOKUP($E5+AI$2,Vychodiská!$J$9:$BH$15,2,0),HLOOKUP(VALUE(RIGHT($E5,4))+AI$2,Vychodiská!$J$9:$BH$15,2,0)))*-1+($G5*IF(LEN($E5)=4,HLOOKUP($E5+AI$2,Vychodiská!$J$9:$BH$15,3,0),HLOOKUP(VALUE(RIGHT($E5,4))+AI$2,Vychodiská!$J$9:$BH$15,3,0)))*-1+($H5*IF(LEN($E5)=4,HLOOKUP($E5+AI$2,Vychodiská!$J$9:$BH$15,4,0),HLOOKUP(VALUE(RIGHT($E5,4))+AI$2,Vychodiská!$J$9:$BH$15,4,0)))*-1+($I5*IF(LEN($E5)=4,HLOOKUP($E5+AI$2,Vychodiská!$J$9:$BH$15,5,0),HLOOKUP(VALUE(RIGHT($E5,4))+AI$2,Vychodiská!$J$9:$BH$15,5,0)))*-1+($J5*IF(LEN($E5)=4,HLOOKUP($E5+AI$2,Vychodiská!$J$9:$BH$15,6),HLOOKUP(VALUE(RIGHT($E5,4))+AI$2,Vychodiská!$J$9:$BH$15,6,0)))*-1+($K5*IF(LEN($E5)=4,HLOOKUP($E5+AI$2,Vychodiská!$J$9:$BH$15,7),HLOOKUP(VALUE(RIGHT($E5,4))+AI$2,Vychodiská!$J$9:$BH$15,7,0)))*-1</f>
        <v>57298.781670614386</v>
      </c>
      <c r="AJ5" s="73">
        <f>($F5*IF(LEN($E5)=4,HLOOKUP($E5+AJ$2,Vychodiská!$J$9:$BH$15,2,0),HLOOKUP(VALUE(RIGHT($E5,4))+AJ$2,Vychodiská!$J$9:$BH$15,2,0)))*-1+($G5*IF(LEN($E5)=4,HLOOKUP($E5+AJ$2,Vychodiská!$J$9:$BH$15,3,0),HLOOKUP(VALUE(RIGHT($E5,4))+AJ$2,Vychodiská!$J$9:$BH$15,3,0)))*-1+($H5*IF(LEN($E5)=4,HLOOKUP($E5+AJ$2,Vychodiská!$J$9:$BH$15,4,0),HLOOKUP(VALUE(RIGHT($E5,4))+AJ$2,Vychodiská!$J$9:$BH$15,4,0)))*-1+($I5*IF(LEN($E5)=4,HLOOKUP($E5+AJ$2,Vychodiská!$J$9:$BH$15,5,0),HLOOKUP(VALUE(RIGHT($E5,4))+AJ$2,Vychodiská!$J$9:$BH$15,5,0)))*-1+($J5*IF(LEN($E5)=4,HLOOKUP($E5+AJ$2,Vychodiská!$J$9:$BH$15,6),HLOOKUP(VALUE(RIGHT($E5,4))+AJ$2,Vychodiská!$J$9:$BH$15,6,0)))*-1+($K5*IF(LEN($E5)=4,HLOOKUP($E5+AJ$2,Vychodiská!$J$9:$BH$15,7),HLOOKUP(VALUE(RIGHT($E5,4))+AJ$2,Vychodiská!$J$9:$BH$15,7,0)))*-1</f>
        <v>57871.769487320533</v>
      </c>
      <c r="AK5" s="73">
        <f>($F5*IF(LEN($E5)=4,HLOOKUP($E5+AK$2,Vychodiská!$J$9:$BH$15,2,0),HLOOKUP(VALUE(RIGHT($E5,4))+AK$2,Vychodiská!$J$9:$BH$15,2,0)))*-1+($G5*IF(LEN($E5)=4,HLOOKUP($E5+AK$2,Vychodiská!$J$9:$BH$15,3,0),HLOOKUP(VALUE(RIGHT($E5,4))+AK$2,Vychodiská!$J$9:$BH$15,3,0)))*-1+($H5*IF(LEN($E5)=4,HLOOKUP($E5+AK$2,Vychodiská!$J$9:$BH$15,4,0),HLOOKUP(VALUE(RIGHT($E5,4))+AK$2,Vychodiská!$J$9:$BH$15,4,0)))*-1+($I5*IF(LEN($E5)=4,HLOOKUP($E5+AK$2,Vychodiská!$J$9:$BH$15,5,0),HLOOKUP(VALUE(RIGHT($E5,4))+AK$2,Vychodiská!$J$9:$BH$15,5,0)))*-1+($J5*IF(LEN($E5)=4,HLOOKUP($E5+AK$2,Vychodiská!$J$9:$BH$15,6),HLOOKUP(VALUE(RIGHT($E5,4))+AK$2,Vychodiská!$J$9:$BH$15,6,0)))*-1+($K5*IF(LEN($E5)=4,HLOOKUP($E5+AK$2,Vychodiská!$J$9:$BH$15,7),HLOOKUP(VALUE(RIGHT($E5,4))+AK$2,Vychodiská!$J$9:$BH$15,7,0)))*-1</f>
        <v>58624.102490655692</v>
      </c>
      <c r="AL5" s="73">
        <f>($F5*IF(LEN($E5)=4,HLOOKUP($E5+AL$2,Vychodiská!$J$9:$BH$15,2,0),HLOOKUP(VALUE(RIGHT($E5,4))+AL$2,Vychodiská!$J$9:$BH$15,2,0)))*-1+($G5*IF(LEN($E5)=4,HLOOKUP($E5+AL$2,Vychodiská!$J$9:$BH$15,3,0),HLOOKUP(VALUE(RIGHT($E5,4))+AL$2,Vychodiská!$J$9:$BH$15,3,0)))*-1+($H5*IF(LEN($E5)=4,HLOOKUP($E5+AL$2,Vychodiská!$J$9:$BH$15,4,0),HLOOKUP(VALUE(RIGHT($E5,4))+AL$2,Vychodiská!$J$9:$BH$15,4,0)))*-1+($I5*IF(LEN($E5)=4,HLOOKUP($E5+AL$2,Vychodiská!$J$9:$BH$15,5,0),HLOOKUP(VALUE(RIGHT($E5,4))+AL$2,Vychodiská!$J$9:$BH$15,5,0)))*-1+($J5*IF(LEN($E5)=4,HLOOKUP($E5+AL$2,Vychodiská!$J$9:$BH$15,6),HLOOKUP(VALUE(RIGHT($E5,4))+AL$2,Vychodiská!$J$9:$BH$15,6,0)))*-1+($K5*IF(LEN($E5)=4,HLOOKUP($E5+AL$2,Vychodiská!$J$9:$BH$15,7),HLOOKUP(VALUE(RIGHT($E5,4))+AL$2,Vychodiská!$J$9:$BH$15,7,0)))*-1</f>
        <v>59386.21582303421</v>
      </c>
      <c r="AM5" s="73">
        <f>($F5*IF(LEN($E5)=4,HLOOKUP($E5+AM$2,Vychodiská!$J$9:$BH$15,2,0),HLOOKUP(VALUE(RIGHT($E5,4))+AM$2,Vychodiská!$J$9:$BH$15,2,0)))*-1+($G5*IF(LEN($E5)=4,HLOOKUP($E5+AM$2,Vychodiská!$J$9:$BH$15,3,0),HLOOKUP(VALUE(RIGHT($E5,4))+AM$2,Vychodiská!$J$9:$BH$15,3,0)))*-1+($H5*IF(LEN($E5)=4,HLOOKUP($E5+AM$2,Vychodiská!$J$9:$BH$15,4,0),HLOOKUP(VALUE(RIGHT($E5,4))+AM$2,Vychodiská!$J$9:$BH$15,4,0)))*-1+($I5*IF(LEN($E5)=4,HLOOKUP($E5+AM$2,Vychodiská!$J$9:$BH$15,5,0),HLOOKUP(VALUE(RIGHT($E5,4))+AM$2,Vychodiská!$J$9:$BH$15,5,0)))*-1+($J5*IF(LEN($E5)=4,HLOOKUP($E5+AM$2,Vychodiská!$J$9:$BH$15,6),HLOOKUP(VALUE(RIGHT($E5,4))+AM$2,Vychodiská!$J$9:$BH$15,6,0)))*-1+($K5*IF(LEN($E5)=4,HLOOKUP($E5+AM$2,Vychodiská!$J$9:$BH$15,7),HLOOKUP(VALUE(RIGHT($E5,4))+AM$2,Vychodiská!$J$9:$BH$15,7,0)))*-1</f>
        <v>60158.236628733655</v>
      </c>
      <c r="AN5" s="73">
        <f>($F5*IF(LEN($E5)=4,HLOOKUP($E5+AN$2,Vychodiská!$J$9:$BH$15,2,0),HLOOKUP(VALUE(RIGHT($E5,4))+AN$2,Vychodiská!$J$9:$BH$15,2,0)))*-1+($G5*IF(LEN($E5)=4,HLOOKUP($E5+AN$2,Vychodiská!$J$9:$BH$15,3,0),HLOOKUP(VALUE(RIGHT($E5,4))+AN$2,Vychodiská!$J$9:$BH$15,3,0)))*-1+($H5*IF(LEN($E5)=4,HLOOKUP($E5+AN$2,Vychodiská!$J$9:$BH$15,4,0),HLOOKUP(VALUE(RIGHT($E5,4))+AN$2,Vychodiská!$J$9:$BH$15,4,0)))*-1+($I5*IF(LEN($E5)=4,HLOOKUP($E5+AN$2,Vychodiská!$J$9:$BH$15,5,0),HLOOKUP(VALUE(RIGHT($E5,4))+AN$2,Vychodiská!$J$9:$BH$15,5,0)))*-1+($J5*IF(LEN($E5)=4,HLOOKUP($E5+AN$2,Vychodiská!$J$9:$BH$15,6),HLOOKUP(VALUE(RIGHT($E5,4))+AN$2,Vychodiská!$J$9:$BH$15,6,0)))*-1+($K5*IF(LEN($E5)=4,HLOOKUP($E5+AN$2,Vychodiská!$J$9:$BH$15,7),HLOOKUP(VALUE(RIGHT($E5,4))+AN$2,Vychodiská!$J$9:$BH$15,7,0)))*-1</f>
        <v>60940.293704907184</v>
      </c>
      <c r="AO5" s="74">
        <f>($F5*IF(LEN($E5)=4,HLOOKUP($E5+AO$2,Vychodiská!$J$9:$BH$15,2,0),HLOOKUP(VALUE(RIGHT($E5,4))+AO$2,Vychodiská!$J$9:$BH$15,2,0)))*-1+($G5*IF(LEN($E5)=4,HLOOKUP($E5+AO$2,Vychodiská!$J$9:$BH$15,3,0),HLOOKUP(VALUE(RIGHT($E5,4))+AO$2,Vychodiská!$J$9:$BH$15,3,0)))*-1+($H5*IF(LEN($E5)=4,HLOOKUP($E5+AO$2,Vychodiská!$J$9:$BH$15,4,0),HLOOKUP(VALUE(RIGHT($E5,4))+AO$2,Vychodiská!$J$9:$BH$15,4,0)))*-1+($I5*IF(LEN($E5)=4,HLOOKUP($E5+AO$2,Vychodiská!$J$9:$BH$15,5,0),HLOOKUP(VALUE(RIGHT($E5,4))+AO$2,Vychodiská!$J$9:$BH$15,5,0)))*-1+($J5*IF(LEN($E5)=4,HLOOKUP($E5+AO$2,Vychodiská!$J$9:$BH$15,6),HLOOKUP(VALUE(RIGHT($E5,4))+AO$2,Vychodiská!$J$9:$BH$15,6,0)))*-1+($K5*IF(LEN($E5)=4,HLOOKUP($E5+AO$2,Vychodiská!$J$9:$BH$15,7),HLOOKUP(VALUE(RIGHT($E5,4))+AO$2,Vychodiská!$J$9:$BH$15,7,0)))*-1</f>
        <v>61732.517523070972</v>
      </c>
      <c r="AP5" s="73">
        <f t="shared" si="1"/>
        <v>43467.442370172765</v>
      </c>
      <c r="AQ5" s="73">
        <f>SUM($L5:M5)</f>
        <v>87673.831260638457</v>
      </c>
      <c r="AR5" s="73">
        <f>SUM($L5:N5)</f>
        <v>132631.72876224207</v>
      </c>
      <c r="AS5" s="73">
        <f>SUM($L5:O5)</f>
        <v>178353.91052137292</v>
      </c>
      <c r="AT5" s="73">
        <f>SUM($L5:P5)</f>
        <v>224853.369370409</v>
      </c>
      <c r="AU5" s="73">
        <f>SUM($L5:Q5)</f>
        <v>271910.82172563352</v>
      </c>
      <c r="AV5" s="73">
        <f>SUM($L5:R5)</f>
        <v>319532.96350912075</v>
      </c>
      <c r="AW5" s="73">
        <f>SUM($L5:S5)</f>
        <v>367726.57099400979</v>
      </c>
      <c r="AX5" s="73">
        <f>SUM($L5:T5)</f>
        <v>416498.50176871754</v>
      </c>
      <c r="AY5" s="73">
        <f>SUM($L5:U5)</f>
        <v>465855.69571272179</v>
      </c>
      <c r="AZ5" s="73">
        <f>SUM($L5:V5)</f>
        <v>515805.17598405405</v>
      </c>
      <c r="BA5" s="73">
        <f>SUM($L5:W5)</f>
        <v>566354.05001864233</v>
      </c>
      <c r="BB5" s="73">
        <f>SUM($L5:X5)</f>
        <v>617509.51054164569</v>
      </c>
      <c r="BC5" s="73">
        <f>SUM($L5:Y5)</f>
        <v>669278.836590925</v>
      </c>
      <c r="BD5" s="73">
        <f>SUM($L5:Z5)</f>
        <v>721669.39455279568</v>
      </c>
      <c r="BE5" s="73">
        <f>SUM($L5:AA5)</f>
        <v>774583.85809428513</v>
      </c>
      <c r="BF5" s="73">
        <f>SUM($L5:AB5)</f>
        <v>828027.46627118939</v>
      </c>
      <c r="BG5" s="73">
        <f>SUM($L5:AC5)</f>
        <v>882005.51052986272</v>
      </c>
      <c r="BH5" s="73">
        <f>SUM($L5:AD5)</f>
        <v>936523.33523112279</v>
      </c>
      <c r="BI5" s="73">
        <f>SUM($L5:AE5)</f>
        <v>991586.33817939553</v>
      </c>
      <c r="BJ5" s="73">
        <f>SUM($L5:AF5)</f>
        <v>1047199.9711571509</v>
      </c>
      <c r="BK5" s="73">
        <f>SUM($L5:AG5)</f>
        <v>1103369.7404646839</v>
      </c>
      <c r="BL5" s="73">
        <f>SUM($L5:AH5)</f>
        <v>1160101.2074652922</v>
      </c>
      <c r="BM5" s="73">
        <f>SUM($L5:AI5)</f>
        <v>1217399.9891359066</v>
      </c>
      <c r="BN5" s="73">
        <f>SUM($L5:AJ5)</f>
        <v>1275271.758623227</v>
      </c>
      <c r="BO5" s="73">
        <f>SUM($L5:AK5)</f>
        <v>1333895.8611138826</v>
      </c>
      <c r="BP5" s="73">
        <f>SUM($L5:AL5)</f>
        <v>1393282.0769369169</v>
      </c>
      <c r="BQ5" s="73">
        <f>SUM($L5:AM5)</f>
        <v>1453440.3135656505</v>
      </c>
      <c r="BR5" s="73">
        <f>SUM($L5:AN5)</f>
        <v>1514380.6072705577</v>
      </c>
      <c r="BS5" s="74">
        <f>SUM($L5:AO5)</f>
        <v>1576113.1247936287</v>
      </c>
      <c r="BT5" s="76">
        <f>IF(CZ5=0,0,L5/((1+Vychodiská!$C$150)^emisie_ostatné!CZ5))</f>
        <v>39426.251582923142</v>
      </c>
      <c r="BU5" s="73">
        <f>IF(DA5=0,0,M5/((1+Vychodiská!$C$150)^emisie_ostatné!DA5))</f>
        <v>38187.140818888409</v>
      </c>
      <c r="BV5" s="73">
        <f>IF(DB5=0,0,N5/((1+Vychodiská!$C$150)^emisie_ostatné!DB5))</f>
        <v>36986.973536009056</v>
      </c>
      <c r="BW5" s="73">
        <f>IF(DC5=0,0,O5/((1+Vychodiská!$C$150)^emisie_ostatné!DC5))</f>
        <v>35824.525796305905</v>
      </c>
      <c r="BX5" s="73">
        <f>IF(DD5=0,0,P5/((1+Vychodiská!$C$150)^emisie_ostatné!DD5))</f>
        <v>34698.612128422013</v>
      </c>
      <c r="BY5" s="73">
        <f>IF(DE5=0,0,Q5/((1+Vychodiská!$C$150)^emisie_ostatné!DE5))</f>
        <v>33442.852832345772</v>
      </c>
      <c r="BZ5" s="73">
        <f>IF(DF5=0,0,R5/((1+Vychodiská!$C$150)^emisie_ostatné!DF5))</f>
        <v>32232.540063175176</v>
      </c>
      <c r="CA5" s="73">
        <f>IF(DG5=0,0,S5/((1+Vychodiská!$C$150)^emisie_ostatné!DG5))</f>
        <v>31066.029089460262</v>
      </c>
      <c r="CB5" s="73">
        <f>IF(DH5=0,0,T5/((1+Vychodiská!$C$150)^emisie_ostatné!DH5))</f>
        <v>29941.73470336551</v>
      </c>
      <c r="CC5" s="73">
        <f>IF(DI5=0,0,U5/((1+Vychodiská!$C$150)^emisie_ostatné!DI5))</f>
        <v>28858.129066481804</v>
      </c>
      <c r="CD5" s="73">
        <f>IF(DJ5=0,0,V5/((1+Vychodiská!$C$150)^emisie_ostatné!DJ5))</f>
        <v>27813.739633599605</v>
      </c>
      <c r="CE5" s="73">
        <f>IF(DK5=0,0,W5/((1+Vychodiská!$C$150)^emisie_ostatné!DK5))</f>
        <v>26807.14715162171</v>
      </c>
      <c r="CF5" s="73">
        <f>IF(DL5=0,0,X5/((1+Vychodiská!$C$150)^emisie_ostatné!DL5))</f>
        <v>25836.983730896362</v>
      </c>
      <c r="CG5" s="73">
        <f>IF(DM5=0,0,Y5/((1+Vychodiská!$C$150)^emisie_ostatné!DM5))</f>
        <v>24901.930986349627</v>
      </c>
      <c r="CH5" s="73">
        <f>IF(DN5=0,0,Z5/((1+Vychodiská!$C$150)^emisie_ostatné!DN5))</f>
        <v>24000.718245891261</v>
      </c>
      <c r="CI5" s="73">
        <f>IF(DO5=0,0,AA5/((1+Vychodiská!$C$150)^emisie_ostatné!DO5))</f>
        <v>23086.405169857309</v>
      </c>
      <c r="CJ5" s="73">
        <f>IF(DP5=0,0,AB5/((1+Vychodiská!$C$150)^emisie_ostatné!DP5))</f>
        <v>22206.923068148459</v>
      </c>
      <c r="CK5" s="73">
        <f>IF(DQ5=0,0,AC5/((1+Vychodiská!$C$150)^emisie_ostatné!DQ5))</f>
        <v>21360.945046504705</v>
      </c>
      <c r="CL5" s="73">
        <f>IF(DR5=0,0,AD5/((1+Vychodiská!$C$150)^emisie_ostatné!DR5))</f>
        <v>20547.194759018817</v>
      </c>
      <c r="CM5" s="73">
        <f>IF(DS5=0,0,AE5/((1+Vychodiská!$C$150)^emisie_ostatné!DS5))</f>
        <v>19764.444482484767</v>
      </c>
      <c r="CN5" s="73">
        <f>IF(DT5=0,0,AF5/((1+Vychodiská!$C$150)^emisie_ostatné!DT5))</f>
        <v>19011.513264104393</v>
      </c>
      <c r="CO5" s="73">
        <f>IF(DU5=0,0,AG5/((1+Vychodiská!$C$150)^emisie_ostatné!DU5))</f>
        <v>18287.265139757557</v>
      </c>
      <c r="CP5" s="73">
        <f>IF(DV5=0,0,AH5/((1+Vychodiská!$C$150)^emisie_ostatné!DV5))</f>
        <v>17590.607420147746</v>
      </c>
      <c r="CQ5" s="73">
        <f>IF(DW5=0,0,AI5/((1+Vychodiská!$C$150)^emisie_ostatné!DW5))</f>
        <v>16920.489042237357</v>
      </c>
      <c r="CR5" s="73">
        <f>IF(DX5=0,0,AJ5/((1+Vychodiská!$C$150)^emisie_ostatné!DX5))</f>
        <v>16275.898983485456</v>
      </c>
      <c r="CS5" s="73">
        <f>IF(DY5=0,0,AK5/((1+Vychodiská!$C$150)^emisie_ostatné!DY5))</f>
        <v>15702.367305019776</v>
      </c>
      <c r="CT5" s="73">
        <f>IF(DZ5=0,0,AL5/((1+Vychodiská!$C$150)^emisie_ostatné!DZ5))</f>
        <v>15149.045790461936</v>
      </c>
      <c r="CU5" s="73">
        <f>IF(EA5=0,0,AM5/((1+Vychodiská!$C$150)^emisie_ostatné!EA5))</f>
        <v>14615.22227213137</v>
      </c>
      <c r="CV5" s="73">
        <f>IF(EB5=0,0,AN5/((1+Vychodiská!$C$150)^emisie_ostatné!EB5))</f>
        <v>14100.209677780078</v>
      </c>
      <c r="CW5" s="74">
        <f>IF(EC5=0,0,AO5/((1+Vychodiská!$C$150)^emisie_ostatné!EC5))</f>
        <v>13603.345146277345</v>
      </c>
      <c r="CX5" s="77">
        <f t="shared" ref="CX5:CX24" si="4">SUM(BT5:CW5)</f>
        <v>738247.18593315256</v>
      </c>
      <c r="CY5" s="73"/>
      <c r="CZ5" s="78">
        <f t="shared" si="2"/>
        <v>2</v>
      </c>
      <c r="DA5" s="78">
        <f t="shared" ref="DA5:EC5" si="5">IF(CZ5=0,0,IF(DA$2&gt;$D5,0,CZ5+1))</f>
        <v>3</v>
      </c>
      <c r="DB5" s="78">
        <f t="shared" si="5"/>
        <v>4</v>
      </c>
      <c r="DC5" s="78">
        <f t="shared" si="5"/>
        <v>5</v>
      </c>
      <c r="DD5" s="78">
        <f t="shared" si="5"/>
        <v>6</v>
      </c>
      <c r="DE5" s="78">
        <f t="shared" si="5"/>
        <v>7</v>
      </c>
      <c r="DF5" s="78">
        <f t="shared" si="5"/>
        <v>8</v>
      </c>
      <c r="DG5" s="78">
        <f t="shared" si="5"/>
        <v>9</v>
      </c>
      <c r="DH5" s="78">
        <f t="shared" si="5"/>
        <v>10</v>
      </c>
      <c r="DI5" s="78">
        <f t="shared" si="5"/>
        <v>11</v>
      </c>
      <c r="DJ5" s="78">
        <f t="shared" si="5"/>
        <v>12</v>
      </c>
      <c r="DK5" s="78">
        <f t="shared" si="5"/>
        <v>13</v>
      </c>
      <c r="DL5" s="78">
        <f t="shared" si="5"/>
        <v>14</v>
      </c>
      <c r="DM5" s="78">
        <f t="shared" si="5"/>
        <v>15</v>
      </c>
      <c r="DN5" s="78">
        <f t="shared" si="5"/>
        <v>16</v>
      </c>
      <c r="DO5" s="78">
        <f t="shared" si="5"/>
        <v>17</v>
      </c>
      <c r="DP5" s="78">
        <f t="shared" si="5"/>
        <v>18</v>
      </c>
      <c r="DQ5" s="78">
        <f t="shared" si="5"/>
        <v>19</v>
      </c>
      <c r="DR5" s="78">
        <f t="shared" si="5"/>
        <v>20</v>
      </c>
      <c r="DS5" s="78">
        <f t="shared" si="5"/>
        <v>21</v>
      </c>
      <c r="DT5" s="78">
        <f t="shared" si="5"/>
        <v>22</v>
      </c>
      <c r="DU5" s="78">
        <f t="shared" si="5"/>
        <v>23</v>
      </c>
      <c r="DV5" s="78">
        <f t="shared" si="5"/>
        <v>24</v>
      </c>
      <c r="DW5" s="78">
        <f t="shared" si="5"/>
        <v>25</v>
      </c>
      <c r="DX5" s="78">
        <f t="shared" si="5"/>
        <v>26</v>
      </c>
      <c r="DY5" s="78">
        <f t="shared" si="5"/>
        <v>27</v>
      </c>
      <c r="DZ5" s="78">
        <f t="shared" si="5"/>
        <v>28</v>
      </c>
      <c r="EA5" s="78">
        <f t="shared" si="5"/>
        <v>29</v>
      </c>
      <c r="EB5" s="78">
        <f t="shared" si="5"/>
        <v>30</v>
      </c>
      <c r="EC5" s="79">
        <f t="shared" si="5"/>
        <v>31</v>
      </c>
    </row>
    <row r="6" spans="1:133" s="80" customFormat="1" ht="31.05" customHeight="1" x14ac:dyDescent="0.3">
      <c r="A6" s="70">
        <v>9</v>
      </c>
      <c r="B6" s="71" t="str">
        <f>INDEX(Data!$B$3:$B$24,MATCH(emisie_ostatné!A6,Data!$A$3:$A$24,0))</f>
        <v xml:space="preserve">Bratislavská teplárenská, a.s. </v>
      </c>
      <c r="C6" s="71" t="str">
        <f>INDEX(Data!$D$3:$D$24,MATCH(emisie_ostatné!A6,Data!$A$3:$A$24,0))</f>
        <v>Modernizácia rozšírenia HV pre oblasť Patrónka</v>
      </c>
      <c r="D6" s="72">
        <f>INDEX(Data!$M$3:$M$24,MATCH(emisie_ostatné!A6,Data!$A$3:$A$24,0))</f>
        <v>30</v>
      </c>
      <c r="E6" s="72">
        <f>INDEX(Data!$J$3:$J$24,MATCH(emisie_ostatné!A6,Data!$A$3:$A$24,0))</f>
        <v>2023</v>
      </c>
      <c r="F6" s="72">
        <f>INDEX(Data!$O$3:$O$24,MATCH(emisie_ostatné!A6,Data!$A$3:$A$24,0))</f>
        <v>-0.1</v>
      </c>
      <c r="G6" s="72">
        <f>INDEX(Data!$P$3:$P$24,MATCH(emisie_ostatné!A6,Data!$A$3:$A$24,0))</f>
        <v>-0.05</v>
      </c>
      <c r="H6" s="72">
        <f>INDEX(Data!$Q$3:$Q$24,MATCH(emisie_ostatné!A6,Data!$A$3:$A$24,0))</f>
        <v>0</v>
      </c>
      <c r="I6" s="72">
        <f>INDEX(Data!$R$3:$R$24,MATCH(emisie_ostatné!A6,Data!$A$3:$A$24,0))</f>
        <v>0</v>
      </c>
      <c r="J6" s="72">
        <f>INDEX(Data!$S$3:$S$24,MATCH(emisie_ostatné!A6,Data!$A$3:$A$24,0))</f>
        <v>-1.2E-2</v>
      </c>
      <c r="K6" s="74">
        <f>INDEX(Data!$T$3:$T$24,MATCH(emisie_ostatné!A6,Data!$A$3:$A$24,0))</f>
        <v>0</v>
      </c>
      <c r="L6" s="73">
        <f>($F6*IF(LEN($E6)=4,HLOOKUP($E6+L$2,Vychodiská!$J$9:$BH$15,2,0),HLOOKUP(VALUE(RIGHT($E6,4))+L$2,Vychodiská!$J$9:$BH$15,2,0)))*-1+($G6*IF(LEN($E6)=4,HLOOKUP($E6+L$2,Vychodiská!$J$9:$BH$15,3,0),HLOOKUP(VALUE(RIGHT($E6,4))+L$2,Vychodiská!$J$9:$BH$15,3,0)))*-1+($H6*IF(LEN($E6)=4,HLOOKUP($E6+L$2,Vychodiská!$J$9:$BH$15,4,0),HLOOKUP(VALUE(RIGHT($E6,4))+L$2,Vychodiská!$J$9:$BH$15,4,0)))*-1+($I6*IF(LEN($E6)=4,HLOOKUP($E6+L$2,Vychodiská!$J$9:$BH$15,5,0),HLOOKUP(VALUE(RIGHT($E6,4))+L$2,Vychodiská!$J$9:$BH$15,5,0)))*-1+($J6*IF(LEN($E6)=4,HLOOKUP($E6+L$2,Vychodiská!$J$9:$BH$15,6),HLOOKUP(VALUE(RIGHT($E6,4))+L$2,Vychodiská!$J$9:$BH$15,6,0)))*-1+($K6*IF(LEN($E6)=4,HLOOKUP($E6+L$2,Vychodiská!$J$9:$BH$15,7),HLOOKUP(VALUE(RIGHT($E6,4))+L$2,Vychodiská!$J$9:$BH$15,7,0)))*-1</f>
        <v>8704.4595125399428</v>
      </c>
      <c r="M6" s="73">
        <f>($F6*IF(LEN($E6)=4,HLOOKUP($E6+M$2,Vychodiská!$J$9:$BH$15,2,0),HLOOKUP(VALUE(RIGHT($E6,4))+M$2,Vychodiská!$J$9:$BH$15,2,0)))*-1+($G6*IF(LEN($E6)=4,HLOOKUP($E6+M$2,Vychodiská!$J$9:$BH$15,3,0),HLOOKUP(VALUE(RIGHT($E6,4))+M$2,Vychodiská!$J$9:$BH$15,3,0)))*-1+($H6*IF(LEN($E6)=4,HLOOKUP($E6+M$2,Vychodiská!$J$9:$BH$15,4,0),HLOOKUP(VALUE(RIGHT($E6,4))+M$2,Vychodiská!$J$9:$BH$15,4,0)))*-1+($I6*IF(LEN($E6)=4,HLOOKUP($E6+M$2,Vychodiská!$J$9:$BH$15,5,0),HLOOKUP(VALUE(RIGHT($E6,4))+M$2,Vychodiská!$J$9:$BH$15,5,0)))*-1+($J6*IF(LEN($E6)=4,HLOOKUP($E6+M$2,Vychodiská!$J$9:$BH$15,6),HLOOKUP(VALUE(RIGHT($E6,4))+M$2,Vychodiská!$J$9:$BH$15,6,0)))*-1+($K6*IF(LEN($E6)=4,HLOOKUP($E6+M$2,Vychodiská!$J$9:$BH$15,7),HLOOKUP(VALUE(RIGHT($E6,4))+M$2,Vychodiská!$J$9:$BH$15,7,0)))*-1</f>
        <v>8852.4353242531215</v>
      </c>
      <c r="N6" s="73">
        <f>($F6*IF(LEN($E6)=4,HLOOKUP($E6+N$2,Vychodiská!$J$9:$BH$15,2,0),HLOOKUP(VALUE(RIGHT($E6,4))+N$2,Vychodiská!$J$9:$BH$15,2,0)))*-1+($G6*IF(LEN($E6)=4,HLOOKUP($E6+N$2,Vychodiská!$J$9:$BH$15,3,0),HLOOKUP(VALUE(RIGHT($E6,4))+N$2,Vychodiská!$J$9:$BH$15,3,0)))*-1+($H6*IF(LEN($E6)=4,HLOOKUP($E6+N$2,Vychodiská!$J$9:$BH$15,4,0),HLOOKUP(VALUE(RIGHT($E6,4))+N$2,Vychodiská!$J$9:$BH$15,4,0)))*-1+($I6*IF(LEN($E6)=4,HLOOKUP($E6+N$2,Vychodiská!$J$9:$BH$15,5,0),HLOOKUP(VALUE(RIGHT($E6,4))+N$2,Vychodiská!$J$9:$BH$15,5,0)))*-1+($J6*IF(LEN($E6)=4,HLOOKUP($E6+N$2,Vychodiská!$J$9:$BH$15,6),HLOOKUP(VALUE(RIGHT($E6,4))+N$2,Vychodiská!$J$9:$BH$15,6,0)))*-1+($K6*IF(LEN($E6)=4,HLOOKUP($E6+N$2,Vychodiská!$J$9:$BH$15,7),HLOOKUP(VALUE(RIGHT($E6,4))+N$2,Vychodiská!$J$9:$BH$15,7,0)))*-1</f>
        <v>9002.9267247654243</v>
      </c>
      <c r="O6" s="73">
        <f>($F6*IF(LEN($E6)=4,HLOOKUP($E6+O$2,Vychodiská!$J$9:$BH$15,2,0),HLOOKUP(VALUE(RIGHT($E6,4))+O$2,Vychodiská!$J$9:$BH$15,2,0)))*-1+($G6*IF(LEN($E6)=4,HLOOKUP($E6+O$2,Vychodiská!$J$9:$BH$15,3,0),HLOOKUP(VALUE(RIGHT($E6,4))+O$2,Vychodiská!$J$9:$BH$15,3,0)))*-1+($H6*IF(LEN($E6)=4,HLOOKUP($E6+O$2,Vychodiská!$J$9:$BH$15,4,0),HLOOKUP(VALUE(RIGHT($E6,4))+O$2,Vychodiská!$J$9:$BH$15,4,0)))*-1+($I6*IF(LEN($E6)=4,HLOOKUP($E6+O$2,Vychodiská!$J$9:$BH$15,5,0),HLOOKUP(VALUE(RIGHT($E6,4))+O$2,Vychodiská!$J$9:$BH$15,5,0)))*-1+($J6*IF(LEN($E6)=4,HLOOKUP($E6+O$2,Vychodiská!$J$9:$BH$15,6),HLOOKUP(VALUE(RIGHT($E6,4))+O$2,Vychodiská!$J$9:$BH$15,6,0)))*-1+($K6*IF(LEN($E6)=4,HLOOKUP($E6+O$2,Vychodiská!$J$9:$BH$15,7),HLOOKUP(VALUE(RIGHT($E6,4))+O$2,Vychodiská!$J$9:$BH$15,7,0)))*-1</f>
        <v>9155.9764790864356</v>
      </c>
      <c r="P6" s="73">
        <f>($F6*IF(LEN($E6)=4,HLOOKUP($E6+P$2,Vychodiská!$J$9:$BH$15,2,0),HLOOKUP(VALUE(RIGHT($E6,4))+P$2,Vychodiská!$J$9:$BH$15,2,0)))*-1+($G6*IF(LEN($E6)=4,HLOOKUP($E6+P$2,Vychodiská!$J$9:$BH$15,3,0),HLOOKUP(VALUE(RIGHT($E6,4))+P$2,Vychodiská!$J$9:$BH$15,3,0)))*-1+($H6*IF(LEN($E6)=4,HLOOKUP($E6+P$2,Vychodiská!$J$9:$BH$15,4,0),HLOOKUP(VALUE(RIGHT($E6,4))+P$2,Vychodiská!$J$9:$BH$15,4,0)))*-1+($I6*IF(LEN($E6)=4,HLOOKUP($E6+P$2,Vychodiská!$J$9:$BH$15,5,0),HLOOKUP(VALUE(RIGHT($E6,4))+P$2,Vychodiská!$J$9:$BH$15,5,0)))*-1+($J6*IF(LEN($E6)=4,HLOOKUP($E6+P$2,Vychodiská!$J$9:$BH$15,6),HLOOKUP(VALUE(RIGHT($E6,4))+P$2,Vychodiská!$J$9:$BH$15,6,0)))*-1+($K6*IF(LEN($E6)=4,HLOOKUP($E6+P$2,Vychodiská!$J$9:$BH$15,7),HLOOKUP(VALUE(RIGHT($E6,4))+P$2,Vychodiská!$J$9:$BH$15,7,0)))*-1</f>
        <v>9311.6280792309044</v>
      </c>
      <c r="Q6" s="73">
        <f>($F6*IF(LEN($E6)=4,HLOOKUP($E6+Q$2,Vychodiská!$J$9:$BH$15,2,0),HLOOKUP(VALUE(RIGHT($E6,4))+Q$2,Vychodiská!$J$9:$BH$15,2,0)))*-1+($G6*IF(LEN($E6)=4,HLOOKUP($E6+Q$2,Vychodiská!$J$9:$BH$15,3,0),HLOOKUP(VALUE(RIGHT($E6,4))+Q$2,Vychodiská!$J$9:$BH$15,3,0)))*-1+($H6*IF(LEN($E6)=4,HLOOKUP($E6+Q$2,Vychodiská!$J$9:$BH$15,4,0),HLOOKUP(VALUE(RIGHT($E6,4))+Q$2,Vychodiská!$J$9:$BH$15,4,0)))*-1+($I6*IF(LEN($E6)=4,HLOOKUP($E6+Q$2,Vychodiská!$J$9:$BH$15,5,0),HLOOKUP(VALUE(RIGHT($E6,4))+Q$2,Vychodiská!$J$9:$BH$15,5,0)))*-1+($J6*IF(LEN($E6)=4,HLOOKUP($E6+Q$2,Vychodiská!$J$9:$BH$15,6),HLOOKUP(VALUE(RIGHT($E6,4))+Q$2,Vychodiská!$J$9:$BH$15,6,0)))*-1+($K6*IF(LEN($E6)=4,HLOOKUP($E6+Q$2,Vychodiská!$J$9:$BH$15,7),HLOOKUP(VALUE(RIGHT($E6,4))+Q$2,Vychodiská!$J$9:$BH$15,7,0)))*-1</f>
        <v>9469.925756577828</v>
      </c>
      <c r="R6" s="73">
        <f>($F6*IF(LEN($E6)=4,HLOOKUP($E6+R$2,Vychodiská!$J$9:$BH$15,2,0),HLOOKUP(VALUE(RIGHT($E6,4))+R$2,Vychodiská!$J$9:$BH$15,2,0)))*-1+($G6*IF(LEN($E6)=4,HLOOKUP($E6+R$2,Vychodiská!$J$9:$BH$15,3,0),HLOOKUP(VALUE(RIGHT($E6,4))+R$2,Vychodiská!$J$9:$BH$15,3,0)))*-1+($H6*IF(LEN($E6)=4,HLOOKUP($E6+R$2,Vychodiská!$J$9:$BH$15,4,0),HLOOKUP(VALUE(RIGHT($E6,4))+R$2,Vychodiská!$J$9:$BH$15,4,0)))*-1+($I6*IF(LEN($E6)=4,HLOOKUP($E6+R$2,Vychodiská!$J$9:$BH$15,5,0),HLOOKUP(VALUE(RIGHT($E6,4))+R$2,Vychodiská!$J$9:$BH$15,5,0)))*-1+($J6*IF(LEN($E6)=4,HLOOKUP($E6+R$2,Vychodiská!$J$9:$BH$15,6),HLOOKUP(VALUE(RIGHT($E6,4))+R$2,Vychodiská!$J$9:$BH$15,6,0)))*-1+($K6*IF(LEN($E6)=4,HLOOKUP($E6+R$2,Vychodiská!$J$9:$BH$15,7),HLOOKUP(VALUE(RIGHT($E6,4))+R$2,Vychodiská!$J$9:$BH$15,7,0)))*-1</f>
        <v>9630.9144944396503</v>
      </c>
      <c r="S6" s="73">
        <f>($F6*IF(LEN($E6)=4,HLOOKUP($E6+S$2,Vychodiská!$J$9:$BH$15,2,0),HLOOKUP(VALUE(RIGHT($E6,4))+S$2,Vychodiská!$J$9:$BH$15,2,0)))*-1+($G6*IF(LEN($E6)=4,HLOOKUP($E6+S$2,Vychodiská!$J$9:$BH$15,3,0),HLOOKUP(VALUE(RIGHT($E6,4))+S$2,Vychodiská!$J$9:$BH$15,3,0)))*-1+($H6*IF(LEN($E6)=4,HLOOKUP($E6+S$2,Vychodiská!$J$9:$BH$15,4,0),HLOOKUP(VALUE(RIGHT($E6,4))+S$2,Vychodiská!$J$9:$BH$15,4,0)))*-1+($I6*IF(LEN($E6)=4,HLOOKUP($E6+S$2,Vychodiská!$J$9:$BH$15,5,0),HLOOKUP(VALUE(RIGHT($E6,4))+S$2,Vychodiská!$J$9:$BH$15,5,0)))*-1+($J6*IF(LEN($E6)=4,HLOOKUP($E6+S$2,Vychodiská!$J$9:$BH$15,6),HLOOKUP(VALUE(RIGHT($E6,4))+S$2,Vychodiská!$J$9:$BH$15,6,0)))*-1+($K6*IF(LEN($E6)=4,HLOOKUP($E6+S$2,Vychodiská!$J$9:$BH$15,7),HLOOKUP(VALUE(RIGHT($E6,4))+S$2,Vychodiská!$J$9:$BH$15,7,0)))*-1</f>
        <v>9746.4854683729263</v>
      </c>
      <c r="T6" s="73">
        <f>($F6*IF(LEN($E6)=4,HLOOKUP($E6+T$2,Vychodiská!$J$9:$BH$15,2,0),HLOOKUP(VALUE(RIGHT($E6,4))+T$2,Vychodiská!$J$9:$BH$15,2,0)))*-1+($G6*IF(LEN($E6)=4,HLOOKUP($E6+T$2,Vychodiská!$J$9:$BH$15,3,0),HLOOKUP(VALUE(RIGHT($E6,4))+T$2,Vychodiská!$J$9:$BH$15,3,0)))*-1+($H6*IF(LEN($E6)=4,HLOOKUP($E6+T$2,Vychodiská!$J$9:$BH$15,4,0),HLOOKUP(VALUE(RIGHT($E6,4))+T$2,Vychodiská!$J$9:$BH$15,4,0)))*-1+($I6*IF(LEN($E6)=4,HLOOKUP($E6+T$2,Vychodiská!$J$9:$BH$15,5,0),HLOOKUP(VALUE(RIGHT($E6,4))+T$2,Vychodiská!$J$9:$BH$15,5,0)))*-1+($J6*IF(LEN($E6)=4,HLOOKUP($E6+T$2,Vychodiská!$J$9:$BH$15,6),HLOOKUP(VALUE(RIGHT($E6,4))+T$2,Vychodiská!$J$9:$BH$15,6,0)))*-1+($K6*IF(LEN($E6)=4,HLOOKUP($E6+T$2,Vychodiská!$J$9:$BH$15,7),HLOOKUP(VALUE(RIGHT($E6,4))+T$2,Vychodiská!$J$9:$BH$15,7,0)))*-1</f>
        <v>9863.4432939934013</v>
      </c>
      <c r="U6" s="73">
        <f>($F6*IF(LEN($E6)=4,HLOOKUP($E6+U$2,Vychodiská!$J$9:$BH$15,2,0),HLOOKUP(VALUE(RIGHT($E6,4))+U$2,Vychodiská!$J$9:$BH$15,2,0)))*-1+($G6*IF(LEN($E6)=4,HLOOKUP($E6+U$2,Vychodiská!$J$9:$BH$15,3,0),HLOOKUP(VALUE(RIGHT($E6,4))+U$2,Vychodiská!$J$9:$BH$15,3,0)))*-1+($H6*IF(LEN($E6)=4,HLOOKUP($E6+U$2,Vychodiská!$J$9:$BH$15,4,0),HLOOKUP(VALUE(RIGHT($E6,4))+U$2,Vychodiská!$J$9:$BH$15,4,0)))*-1+($I6*IF(LEN($E6)=4,HLOOKUP($E6+U$2,Vychodiská!$J$9:$BH$15,5,0),HLOOKUP(VALUE(RIGHT($E6,4))+U$2,Vychodiská!$J$9:$BH$15,5,0)))*-1+($J6*IF(LEN($E6)=4,HLOOKUP($E6+U$2,Vychodiská!$J$9:$BH$15,6),HLOOKUP(VALUE(RIGHT($E6,4))+U$2,Vychodiská!$J$9:$BH$15,6,0)))*-1+($K6*IF(LEN($E6)=4,HLOOKUP($E6+U$2,Vychodiská!$J$9:$BH$15,7),HLOOKUP(VALUE(RIGHT($E6,4))+U$2,Vychodiská!$J$9:$BH$15,7,0)))*-1</f>
        <v>9981.8046135213226</v>
      </c>
      <c r="V6" s="73">
        <f>($F6*IF(LEN($E6)=4,HLOOKUP($E6+V$2,Vychodiská!$J$9:$BH$15,2,0),HLOOKUP(VALUE(RIGHT($E6,4))+V$2,Vychodiská!$J$9:$BH$15,2,0)))*-1+($G6*IF(LEN($E6)=4,HLOOKUP($E6+V$2,Vychodiská!$J$9:$BH$15,3,0),HLOOKUP(VALUE(RIGHT($E6,4))+V$2,Vychodiská!$J$9:$BH$15,3,0)))*-1+($H6*IF(LEN($E6)=4,HLOOKUP($E6+V$2,Vychodiská!$J$9:$BH$15,4,0),HLOOKUP(VALUE(RIGHT($E6,4))+V$2,Vychodiská!$J$9:$BH$15,4,0)))*-1+($I6*IF(LEN($E6)=4,HLOOKUP($E6+V$2,Vychodiská!$J$9:$BH$15,5,0),HLOOKUP(VALUE(RIGHT($E6,4))+V$2,Vychodiská!$J$9:$BH$15,5,0)))*-1+($J6*IF(LEN($E6)=4,HLOOKUP($E6+V$2,Vychodiská!$J$9:$BH$15,6),HLOOKUP(VALUE(RIGHT($E6,4))+V$2,Vychodiská!$J$9:$BH$15,6,0)))*-1+($K6*IF(LEN($E6)=4,HLOOKUP($E6+V$2,Vychodiská!$J$9:$BH$15,7),HLOOKUP(VALUE(RIGHT($E6,4))+V$2,Vychodiská!$J$9:$BH$15,7,0)))*-1</f>
        <v>10101.58626888358</v>
      </c>
      <c r="W6" s="73">
        <f>($F6*IF(LEN($E6)=4,HLOOKUP($E6+W$2,Vychodiská!$J$9:$BH$15,2,0),HLOOKUP(VALUE(RIGHT($E6,4))+W$2,Vychodiská!$J$9:$BH$15,2,0)))*-1+($G6*IF(LEN($E6)=4,HLOOKUP($E6+W$2,Vychodiská!$J$9:$BH$15,3,0),HLOOKUP(VALUE(RIGHT($E6,4))+W$2,Vychodiská!$J$9:$BH$15,3,0)))*-1+($H6*IF(LEN($E6)=4,HLOOKUP($E6+W$2,Vychodiská!$J$9:$BH$15,4,0),HLOOKUP(VALUE(RIGHT($E6,4))+W$2,Vychodiská!$J$9:$BH$15,4,0)))*-1+($I6*IF(LEN($E6)=4,HLOOKUP($E6+W$2,Vychodiská!$J$9:$BH$15,5,0),HLOOKUP(VALUE(RIGHT($E6,4))+W$2,Vychodiská!$J$9:$BH$15,5,0)))*-1+($J6*IF(LEN($E6)=4,HLOOKUP($E6+W$2,Vychodiská!$J$9:$BH$15,6),HLOOKUP(VALUE(RIGHT($E6,4))+W$2,Vychodiská!$J$9:$BH$15,6,0)))*-1+($K6*IF(LEN($E6)=4,HLOOKUP($E6+W$2,Vychodiská!$J$9:$BH$15,7),HLOOKUP(VALUE(RIGHT($E6,4))+W$2,Vychodiská!$J$9:$BH$15,7,0)))*-1</f>
        <v>10222.805304110181</v>
      </c>
      <c r="X6" s="73">
        <f>($F6*IF(LEN($E6)=4,HLOOKUP($E6+X$2,Vychodiská!$J$9:$BH$15,2,0),HLOOKUP(VALUE(RIGHT($E6,4))+X$2,Vychodiská!$J$9:$BH$15,2,0)))*-1+($G6*IF(LEN($E6)=4,HLOOKUP($E6+X$2,Vychodiská!$J$9:$BH$15,3,0),HLOOKUP(VALUE(RIGHT($E6,4))+X$2,Vychodiská!$J$9:$BH$15,3,0)))*-1+($H6*IF(LEN($E6)=4,HLOOKUP($E6+X$2,Vychodiská!$J$9:$BH$15,4,0),HLOOKUP(VALUE(RIGHT($E6,4))+X$2,Vychodiská!$J$9:$BH$15,4,0)))*-1+($I6*IF(LEN($E6)=4,HLOOKUP($E6+X$2,Vychodiská!$J$9:$BH$15,5,0),HLOOKUP(VALUE(RIGHT($E6,4))+X$2,Vychodiská!$J$9:$BH$15,5,0)))*-1+($J6*IF(LEN($E6)=4,HLOOKUP($E6+X$2,Vychodiská!$J$9:$BH$15,6),HLOOKUP(VALUE(RIGHT($E6,4))+X$2,Vychodiská!$J$9:$BH$15,6,0)))*-1+($K6*IF(LEN($E6)=4,HLOOKUP($E6+X$2,Vychodiská!$J$9:$BH$15,7),HLOOKUP(VALUE(RIGHT($E6,4))+X$2,Vychodiská!$J$9:$BH$15,7,0)))*-1</f>
        <v>10345.478967759504</v>
      </c>
      <c r="Y6" s="73">
        <f>($F6*IF(LEN($E6)=4,HLOOKUP($E6+Y$2,Vychodiská!$J$9:$BH$15,2,0),HLOOKUP(VALUE(RIGHT($E6,4))+Y$2,Vychodiská!$J$9:$BH$15,2,0)))*-1+($G6*IF(LEN($E6)=4,HLOOKUP($E6+Y$2,Vychodiská!$J$9:$BH$15,3,0),HLOOKUP(VALUE(RIGHT($E6,4))+Y$2,Vychodiská!$J$9:$BH$15,3,0)))*-1+($H6*IF(LEN($E6)=4,HLOOKUP($E6+Y$2,Vychodiská!$J$9:$BH$15,4,0),HLOOKUP(VALUE(RIGHT($E6,4))+Y$2,Vychodiská!$J$9:$BH$15,4,0)))*-1+($I6*IF(LEN($E6)=4,HLOOKUP($E6+Y$2,Vychodiská!$J$9:$BH$15,5,0),HLOOKUP(VALUE(RIGHT($E6,4))+Y$2,Vychodiská!$J$9:$BH$15,5,0)))*-1+($J6*IF(LEN($E6)=4,HLOOKUP($E6+Y$2,Vychodiská!$J$9:$BH$15,6),HLOOKUP(VALUE(RIGHT($E6,4))+Y$2,Vychodiská!$J$9:$BH$15,6,0)))*-1+($K6*IF(LEN($E6)=4,HLOOKUP($E6+Y$2,Vychodiská!$J$9:$BH$15,7),HLOOKUP(VALUE(RIGHT($E6,4))+Y$2,Vychodiská!$J$9:$BH$15,7,0)))*-1</f>
        <v>10469.624715372618</v>
      </c>
      <c r="Z6" s="73">
        <f>($F6*IF(LEN($E6)=4,HLOOKUP($E6+Z$2,Vychodiská!$J$9:$BH$15,2,0),HLOOKUP(VALUE(RIGHT($E6,4))+Z$2,Vychodiská!$J$9:$BH$15,2,0)))*-1+($G6*IF(LEN($E6)=4,HLOOKUP($E6+Z$2,Vychodiská!$J$9:$BH$15,3,0),HLOOKUP(VALUE(RIGHT($E6,4))+Z$2,Vychodiská!$J$9:$BH$15,3,0)))*-1+($H6*IF(LEN($E6)=4,HLOOKUP($E6+Z$2,Vychodiská!$J$9:$BH$15,4,0),HLOOKUP(VALUE(RIGHT($E6,4))+Z$2,Vychodiská!$J$9:$BH$15,4,0)))*-1+($I6*IF(LEN($E6)=4,HLOOKUP($E6+Z$2,Vychodiská!$J$9:$BH$15,5,0),HLOOKUP(VALUE(RIGHT($E6,4))+Z$2,Vychodiská!$J$9:$BH$15,5,0)))*-1+($J6*IF(LEN($E6)=4,HLOOKUP($E6+Z$2,Vychodiská!$J$9:$BH$15,6),HLOOKUP(VALUE(RIGHT($E6,4))+Z$2,Vychodiská!$J$9:$BH$15,6,0)))*-1+($K6*IF(LEN($E6)=4,HLOOKUP($E6+Z$2,Vychodiská!$J$9:$BH$15,7),HLOOKUP(VALUE(RIGHT($E6,4))+Z$2,Vychodiská!$J$9:$BH$15,7,0)))*-1</f>
        <v>10595.260211957089</v>
      </c>
      <c r="AA6" s="73">
        <f>($F6*IF(LEN($E6)=4,HLOOKUP($E6+AA$2,Vychodiská!$J$9:$BH$15,2,0),HLOOKUP(VALUE(RIGHT($E6,4))+AA$2,Vychodiská!$J$9:$BH$15,2,0)))*-1+($G6*IF(LEN($E6)=4,HLOOKUP($E6+AA$2,Vychodiská!$J$9:$BH$15,3,0),HLOOKUP(VALUE(RIGHT($E6,4))+AA$2,Vychodiská!$J$9:$BH$15,3,0)))*-1+($H6*IF(LEN($E6)=4,HLOOKUP($E6+AA$2,Vychodiská!$J$9:$BH$15,4,0),HLOOKUP(VALUE(RIGHT($E6,4))+AA$2,Vychodiská!$J$9:$BH$15,4,0)))*-1+($I6*IF(LEN($E6)=4,HLOOKUP($E6+AA$2,Vychodiská!$J$9:$BH$15,5,0),HLOOKUP(VALUE(RIGHT($E6,4))+AA$2,Vychodiská!$J$9:$BH$15,5,0)))*-1+($J6*IF(LEN($E6)=4,HLOOKUP($E6+AA$2,Vychodiská!$J$9:$BH$15,6),HLOOKUP(VALUE(RIGHT($E6,4))+AA$2,Vychodiská!$J$9:$BH$15,6,0)))*-1+($K6*IF(LEN($E6)=4,HLOOKUP($E6+AA$2,Vychodiská!$J$9:$BH$15,7),HLOOKUP(VALUE(RIGHT($E6,4))+AA$2,Vychodiská!$J$9:$BH$15,7,0)))*-1</f>
        <v>10722.403334500574</v>
      </c>
      <c r="AB6" s="73">
        <f>($F6*IF(LEN($E6)=4,HLOOKUP($E6+AB$2,Vychodiská!$J$9:$BH$15,2,0),HLOOKUP(VALUE(RIGHT($E6,4))+AB$2,Vychodiská!$J$9:$BH$15,2,0)))*-1+($G6*IF(LEN($E6)=4,HLOOKUP($E6+AB$2,Vychodiská!$J$9:$BH$15,3,0),HLOOKUP(VALUE(RIGHT($E6,4))+AB$2,Vychodiská!$J$9:$BH$15,3,0)))*-1+($H6*IF(LEN($E6)=4,HLOOKUP($E6+AB$2,Vychodiská!$J$9:$BH$15,4,0),HLOOKUP(VALUE(RIGHT($E6,4))+AB$2,Vychodiská!$J$9:$BH$15,4,0)))*-1+($I6*IF(LEN($E6)=4,HLOOKUP($E6+AB$2,Vychodiská!$J$9:$BH$15,5,0),HLOOKUP(VALUE(RIGHT($E6,4))+AB$2,Vychodiská!$J$9:$BH$15,5,0)))*-1+($J6*IF(LEN($E6)=4,HLOOKUP($E6+AB$2,Vychodiská!$J$9:$BH$15,6),HLOOKUP(VALUE(RIGHT($E6,4))+AB$2,Vychodiská!$J$9:$BH$15,6,0)))*-1+($K6*IF(LEN($E6)=4,HLOOKUP($E6+AB$2,Vychodiská!$J$9:$BH$15,7),HLOOKUP(VALUE(RIGHT($E6,4))+AB$2,Vychodiská!$J$9:$BH$15,7,0)))*-1</f>
        <v>10851.072174514582</v>
      </c>
      <c r="AC6" s="73">
        <f>($F6*IF(LEN($E6)=4,HLOOKUP($E6+AC$2,Vychodiská!$J$9:$BH$15,2,0),HLOOKUP(VALUE(RIGHT($E6,4))+AC$2,Vychodiská!$J$9:$BH$15,2,0)))*-1+($G6*IF(LEN($E6)=4,HLOOKUP($E6+AC$2,Vychodiská!$J$9:$BH$15,3,0),HLOOKUP(VALUE(RIGHT($E6,4))+AC$2,Vychodiská!$J$9:$BH$15,3,0)))*-1+($H6*IF(LEN($E6)=4,HLOOKUP($E6+AC$2,Vychodiská!$J$9:$BH$15,4,0),HLOOKUP(VALUE(RIGHT($E6,4))+AC$2,Vychodiská!$J$9:$BH$15,4,0)))*-1+($I6*IF(LEN($E6)=4,HLOOKUP($E6+AC$2,Vychodiská!$J$9:$BH$15,5,0),HLOOKUP(VALUE(RIGHT($E6,4))+AC$2,Vychodiská!$J$9:$BH$15,5,0)))*-1+($J6*IF(LEN($E6)=4,HLOOKUP($E6+AC$2,Vychodiská!$J$9:$BH$15,6),HLOOKUP(VALUE(RIGHT($E6,4))+AC$2,Vychodiská!$J$9:$BH$15,6,0)))*-1+($K6*IF(LEN($E6)=4,HLOOKUP($E6+AC$2,Vychodiská!$J$9:$BH$15,7),HLOOKUP(VALUE(RIGHT($E6,4))+AC$2,Vychodiská!$J$9:$BH$15,7,0)))*-1</f>
        <v>10959.582896259728</v>
      </c>
      <c r="AD6" s="73">
        <f>($F6*IF(LEN($E6)=4,HLOOKUP($E6+AD$2,Vychodiská!$J$9:$BH$15,2,0),HLOOKUP(VALUE(RIGHT($E6,4))+AD$2,Vychodiská!$J$9:$BH$15,2,0)))*-1+($G6*IF(LEN($E6)=4,HLOOKUP($E6+AD$2,Vychodiská!$J$9:$BH$15,3,0),HLOOKUP(VALUE(RIGHT($E6,4))+AD$2,Vychodiská!$J$9:$BH$15,3,0)))*-1+($H6*IF(LEN($E6)=4,HLOOKUP($E6+AD$2,Vychodiská!$J$9:$BH$15,4,0),HLOOKUP(VALUE(RIGHT($E6,4))+AD$2,Vychodiská!$J$9:$BH$15,4,0)))*-1+($I6*IF(LEN($E6)=4,HLOOKUP($E6+AD$2,Vychodiská!$J$9:$BH$15,5,0),HLOOKUP(VALUE(RIGHT($E6,4))+AD$2,Vychodiská!$J$9:$BH$15,5,0)))*-1+($J6*IF(LEN($E6)=4,HLOOKUP($E6+AD$2,Vychodiská!$J$9:$BH$15,6),HLOOKUP(VALUE(RIGHT($E6,4))+AD$2,Vychodiská!$J$9:$BH$15,6,0)))*-1+($K6*IF(LEN($E6)=4,HLOOKUP($E6+AD$2,Vychodiská!$J$9:$BH$15,7),HLOOKUP(VALUE(RIGHT($E6,4))+AD$2,Vychodiská!$J$9:$BH$15,7,0)))*-1</f>
        <v>11069.178725222326</v>
      </c>
      <c r="AE6" s="73">
        <f>($F6*IF(LEN($E6)=4,HLOOKUP($E6+AE$2,Vychodiská!$J$9:$BH$15,2,0),HLOOKUP(VALUE(RIGHT($E6,4))+AE$2,Vychodiská!$J$9:$BH$15,2,0)))*-1+($G6*IF(LEN($E6)=4,HLOOKUP($E6+AE$2,Vychodiská!$J$9:$BH$15,3,0),HLOOKUP(VALUE(RIGHT($E6,4))+AE$2,Vychodiská!$J$9:$BH$15,3,0)))*-1+($H6*IF(LEN($E6)=4,HLOOKUP($E6+AE$2,Vychodiská!$J$9:$BH$15,4,0),HLOOKUP(VALUE(RIGHT($E6,4))+AE$2,Vychodiská!$J$9:$BH$15,4,0)))*-1+($I6*IF(LEN($E6)=4,HLOOKUP($E6+AE$2,Vychodiská!$J$9:$BH$15,5,0),HLOOKUP(VALUE(RIGHT($E6,4))+AE$2,Vychodiská!$J$9:$BH$15,5,0)))*-1+($J6*IF(LEN($E6)=4,HLOOKUP($E6+AE$2,Vychodiská!$J$9:$BH$15,6),HLOOKUP(VALUE(RIGHT($E6,4))+AE$2,Vychodiská!$J$9:$BH$15,6,0)))*-1+($K6*IF(LEN($E6)=4,HLOOKUP($E6+AE$2,Vychodiská!$J$9:$BH$15,7),HLOOKUP(VALUE(RIGHT($E6,4))+AE$2,Vychodiská!$J$9:$BH$15,7,0)))*-1</f>
        <v>11179.870512474548</v>
      </c>
      <c r="AF6" s="73">
        <f>($F6*IF(LEN($E6)=4,HLOOKUP($E6+AF$2,Vychodiská!$J$9:$BH$15,2,0),HLOOKUP(VALUE(RIGHT($E6,4))+AF$2,Vychodiská!$J$9:$BH$15,2,0)))*-1+($G6*IF(LEN($E6)=4,HLOOKUP($E6+AF$2,Vychodiská!$J$9:$BH$15,3,0),HLOOKUP(VALUE(RIGHT($E6,4))+AF$2,Vychodiská!$J$9:$BH$15,3,0)))*-1+($H6*IF(LEN($E6)=4,HLOOKUP($E6+AF$2,Vychodiská!$J$9:$BH$15,4,0),HLOOKUP(VALUE(RIGHT($E6,4))+AF$2,Vychodiská!$J$9:$BH$15,4,0)))*-1+($I6*IF(LEN($E6)=4,HLOOKUP($E6+AF$2,Vychodiská!$J$9:$BH$15,5,0),HLOOKUP(VALUE(RIGHT($E6,4))+AF$2,Vychodiská!$J$9:$BH$15,5,0)))*-1+($J6*IF(LEN($E6)=4,HLOOKUP($E6+AF$2,Vychodiská!$J$9:$BH$15,6),HLOOKUP(VALUE(RIGHT($E6,4))+AF$2,Vychodiská!$J$9:$BH$15,6,0)))*-1+($K6*IF(LEN($E6)=4,HLOOKUP($E6+AF$2,Vychodiská!$J$9:$BH$15,7),HLOOKUP(VALUE(RIGHT($E6,4))+AF$2,Vychodiská!$J$9:$BH$15,7,0)))*-1</f>
        <v>11291.669217599294</v>
      </c>
      <c r="AG6" s="73">
        <f>($F6*IF(LEN($E6)=4,HLOOKUP($E6+AG$2,Vychodiská!$J$9:$BH$15,2,0),HLOOKUP(VALUE(RIGHT($E6,4))+AG$2,Vychodiská!$J$9:$BH$15,2,0)))*-1+($G6*IF(LEN($E6)=4,HLOOKUP($E6+AG$2,Vychodiská!$J$9:$BH$15,3,0),HLOOKUP(VALUE(RIGHT($E6,4))+AG$2,Vychodiská!$J$9:$BH$15,3,0)))*-1+($H6*IF(LEN($E6)=4,HLOOKUP($E6+AG$2,Vychodiská!$J$9:$BH$15,4,0),HLOOKUP(VALUE(RIGHT($E6,4))+AG$2,Vychodiská!$J$9:$BH$15,4,0)))*-1+($I6*IF(LEN($E6)=4,HLOOKUP($E6+AG$2,Vychodiská!$J$9:$BH$15,5,0),HLOOKUP(VALUE(RIGHT($E6,4))+AG$2,Vychodiská!$J$9:$BH$15,5,0)))*-1+($J6*IF(LEN($E6)=4,HLOOKUP($E6+AG$2,Vychodiská!$J$9:$BH$15,6),HLOOKUP(VALUE(RIGHT($E6,4))+AG$2,Vychodiská!$J$9:$BH$15,6,0)))*-1+($K6*IF(LEN($E6)=4,HLOOKUP($E6+AG$2,Vychodiská!$J$9:$BH$15,7),HLOOKUP(VALUE(RIGHT($E6,4))+AG$2,Vychodiská!$J$9:$BH$15,7,0)))*-1</f>
        <v>11404.585909775287</v>
      </c>
      <c r="AH6" s="73">
        <f>($F6*IF(LEN($E6)=4,HLOOKUP($E6+AH$2,Vychodiská!$J$9:$BH$15,2,0),HLOOKUP(VALUE(RIGHT($E6,4))+AH$2,Vychodiská!$J$9:$BH$15,2,0)))*-1+($G6*IF(LEN($E6)=4,HLOOKUP($E6+AH$2,Vychodiská!$J$9:$BH$15,3,0),HLOOKUP(VALUE(RIGHT($E6,4))+AH$2,Vychodiská!$J$9:$BH$15,3,0)))*-1+($H6*IF(LEN($E6)=4,HLOOKUP($E6+AH$2,Vychodiská!$J$9:$BH$15,4,0),HLOOKUP(VALUE(RIGHT($E6,4))+AH$2,Vychodiská!$J$9:$BH$15,4,0)))*-1+($I6*IF(LEN($E6)=4,HLOOKUP($E6+AH$2,Vychodiská!$J$9:$BH$15,5,0),HLOOKUP(VALUE(RIGHT($E6,4))+AH$2,Vychodiská!$J$9:$BH$15,5,0)))*-1+($J6*IF(LEN($E6)=4,HLOOKUP($E6+AH$2,Vychodiská!$J$9:$BH$15,6),HLOOKUP(VALUE(RIGHT($E6,4))+AH$2,Vychodiská!$J$9:$BH$15,6,0)))*-1+($K6*IF(LEN($E6)=4,HLOOKUP($E6+AH$2,Vychodiská!$J$9:$BH$15,7),HLOOKUP(VALUE(RIGHT($E6,4))+AH$2,Vychodiská!$J$9:$BH$15,7,0)))*-1</f>
        <v>11518.631768873041</v>
      </c>
      <c r="AI6" s="73">
        <f>($F6*IF(LEN($E6)=4,HLOOKUP($E6+AI$2,Vychodiská!$J$9:$BH$15,2,0),HLOOKUP(VALUE(RIGHT($E6,4))+AI$2,Vychodiská!$J$9:$BH$15,2,0)))*-1+($G6*IF(LEN($E6)=4,HLOOKUP($E6+AI$2,Vychodiská!$J$9:$BH$15,3,0),HLOOKUP(VALUE(RIGHT($E6,4))+AI$2,Vychodiská!$J$9:$BH$15,3,0)))*-1+($H6*IF(LEN($E6)=4,HLOOKUP($E6+AI$2,Vychodiská!$J$9:$BH$15,4,0),HLOOKUP(VALUE(RIGHT($E6,4))+AI$2,Vychodiská!$J$9:$BH$15,4,0)))*-1+($I6*IF(LEN($E6)=4,HLOOKUP($E6+AI$2,Vychodiská!$J$9:$BH$15,5,0),HLOOKUP(VALUE(RIGHT($E6,4))+AI$2,Vychodiská!$J$9:$BH$15,5,0)))*-1+($J6*IF(LEN($E6)=4,HLOOKUP($E6+AI$2,Vychodiská!$J$9:$BH$15,6),HLOOKUP(VALUE(RIGHT($E6,4))+AI$2,Vychodiská!$J$9:$BH$15,6,0)))*-1+($K6*IF(LEN($E6)=4,HLOOKUP($E6+AI$2,Vychodiská!$J$9:$BH$15,7),HLOOKUP(VALUE(RIGHT($E6,4))+AI$2,Vychodiská!$J$9:$BH$15,7,0)))*-1</f>
        <v>11633.818086561771</v>
      </c>
      <c r="AJ6" s="73">
        <f>($F6*IF(LEN($E6)=4,HLOOKUP($E6+AJ$2,Vychodiská!$J$9:$BH$15,2,0),HLOOKUP(VALUE(RIGHT($E6,4))+AJ$2,Vychodiská!$J$9:$BH$15,2,0)))*-1+($G6*IF(LEN($E6)=4,HLOOKUP($E6+AJ$2,Vychodiská!$J$9:$BH$15,3,0),HLOOKUP(VALUE(RIGHT($E6,4))+AJ$2,Vychodiská!$J$9:$BH$15,3,0)))*-1+($H6*IF(LEN($E6)=4,HLOOKUP($E6+AJ$2,Vychodiská!$J$9:$BH$15,4,0),HLOOKUP(VALUE(RIGHT($E6,4))+AJ$2,Vychodiská!$J$9:$BH$15,4,0)))*-1+($I6*IF(LEN($E6)=4,HLOOKUP($E6+AJ$2,Vychodiská!$J$9:$BH$15,5,0),HLOOKUP(VALUE(RIGHT($E6,4))+AJ$2,Vychodiská!$J$9:$BH$15,5,0)))*-1+($J6*IF(LEN($E6)=4,HLOOKUP($E6+AJ$2,Vychodiská!$J$9:$BH$15,6),HLOOKUP(VALUE(RIGHT($E6,4))+AJ$2,Vychodiská!$J$9:$BH$15,6,0)))*-1+($K6*IF(LEN($E6)=4,HLOOKUP($E6+AJ$2,Vychodiská!$J$9:$BH$15,7),HLOOKUP(VALUE(RIGHT($E6,4))+AJ$2,Vychodiská!$J$9:$BH$15,7,0)))*-1</f>
        <v>11750.156267427388</v>
      </c>
      <c r="AK6" s="73">
        <f>($F6*IF(LEN($E6)=4,HLOOKUP($E6+AK$2,Vychodiská!$J$9:$BH$15,2,0),HLOOKUP(VALUE(RIGHT($E6,4))+AK$2,Vychodiská!$J$9:$BH$15,2,0)))*-1+($G6*IF(LEN($E6)=4,HLOOKUP($E6+AK$2,Vychodiská!$J$9:$BH$15,3,0),HLOOKUP(VALUE(RIGHT($E6,4))+AK$2,Vychodiská!$J$9:$BH$15,3,0)))*-1+($H6*IF(LEN($E6)=4,HLOOKUP($E6+AK$2,Vychodiská!$J$9:$BH$15,4,0),HLOOKUP(VALUE(RIGHT($E6,4))+AK$2,Vychodiská!$J$9:$BH$15,4,0)))*-1+($I6*IF(LEN($E6)=4,HLOOKUP($E6+AK$2,Vychodiská!$J$9:$BH$15,5,0),HLOOKUP(VALUE(RIGHT($E6,4))+AK$2,Vychodiská!$J$9:$BH$15,5,0)))*-1+($J6*IF(LEN($E6)=4,HLOOKUP($E6+AK$2,Vychodiská!$J$9:$BH$15,6),HLOOKUP(VALUE(RIGHT($E6,4))+AK$2,Vychodiská!$J$9:$BH$15,6,0)))*-1+($K6*IF(LEN($E6)=4,HLOOKUP($E6+AK$2,Vychodiská!$J$9:$BH$15,7),HLOOKUP(VALUE(RIGHT($E6,4))+AK$2,Vychodiská!$J$9:$BH$15,7,0)))*-1</f>
        <v>11867.657830101663</v>
      </c>
      <c r="AL6" s="73">
        <f>($F6*IF(LEN($E6)=4,HLOOKUP($E6+AL$2,Vychodiská!$J$9:$BH$15,2,0),HLOOKUP(VALUE(RIGHT($E6,4))+AL$2,Vychodiská!$J$9:$BH$15,2,0)))*-1+($G6*IF(LEN($E6)=4,HLOOKUP($E6+AL$2,Vychodiská!$J$9:$BH$15,3,0),HLOOKUP(VALUE(RIGHT($E6,4))+AL$2,Vychodiská!$J$9:$BH$15,3,0)))*-1+($H6*IF(LEN($E6)=4,HLOOKUP($E6+AL$2,Vychodiská!$J$9:$BH$15,4,0),HLOOKUP(VALUE(RIGHT($E6,4))+AL$2,Vychodiská!$J$9:$BH$15,4,0)))*-1+($I6*IF(LEN($E6)=4,HLOOKUP($E6+AL$2,Vychodiská!$J$9:$BH$15,5,0),HLOOKUP(VALUE(RIGHT($E6,4))+AL$2,Vychodiská!$J$9:$BH$15,5,0)))*-1+($J6*IF(LEN($E6)=4,HLOOKUP($E6+AL$2,Vychodiská!$J$9:$BH$15,6),HLOOKUP(VALUE(RIGHT($E6,4))+AL$2,Vychodiská!$J$9:$BH$15,6,0)))*-1+($K6*IF(LEN($E6)=4,HLOOKUP($E6+AL$2,Vychodiská!$J$9:$BH$15,7),HLOOKUP(VALUE(RIGHT($E6,4))+AL$2,Vychodiská!$J$9:$BH$15,7,0)))*-1</f>
        <v>11986.334408402679</v>
      </c>
      <c r="AM6" s="73">
        <f>($F6*IF(LEN($E6)=4,HLOOKUP($E6+AM$2,Vychodiská!$J$9:$BH$15,2,0),HLOOKUP(VALUE(RIGHT($E6,4))+AM$2,Vychodiská!$J$9:$BH$15,2,0)))*-1+($G6*IF(LEN($E6)=4,HLOOKUP($E6+AM$2,Vychodiská!$J$9:$BH$15,3,0),HLOOKUP(VALUE(RIGHT($E6,4))+AM$2,Vychodiská!$J$9:$BH$15,3,0)))*-1+($H6*IF(LEN($E6)=4,HLOOKUP($E6+AM$2,Vychodiská!$J$9:$BH$15,4,0),HLOOKUP(VALUE(RIGHT($E6,4))+AM$2,Vychodiská!$J$9:$BH$15,4,0)))*-1+($I6*IF(LEN($E6)=4,HLOOKUP($E6+AM$2,Vychodiská!$J$9:$BH$15,5,0),HLOOKUP(VALUE(RIGHT($E6,4))+AM$2,Vychodiská!$J$9:$BH$15,5,0)))*-1+($J6*IF(LEN($E6)=4,HLOOKUP($E6+AM$2,Vychodiská!$J$9:$BH$15,6),HLOOKUP(VALUE(RIGHT($E6,4))+AM$2,Vychodiská!$J$9:$BH$15,6,0)))*-1+($K6*IF(LEN($E6)=4,HLOOKUP($E6+AM$2,Vychodiská!$J$9:$BH$15,7),HLOOKUP(VALUE(RIGHT($E6,4))+AM$2,Vychodiská!$J$9:$BH$15,7,0)))*-1</f>
        <v>12142.156755711914</v>
      </c>
      <c r="AN6" s="73">
        <f>($F6*IF(LEN($E6)=4,HLOOKUP($E6+AN$2,Vychodiská!$J$9:$BH$15,2,0),HLOOKUP(VALUE(RIGHT($E6,4))+AN$2,Vychodiská!$J$9:$BH$15,2,0)))*-1+($G6*IF(LEN($E6)=4,HLOOKUP($E6+AN$2,Vychodiská!$J$9:$BH$15,3,0),HLOOKUP(VALUE(RIGHT($E6,4))+AN$2,Vychodiská!$J$9:$BH$15,3,0)))*-1+($H6*IF(LEN($E6)=4,HLOOKUP($E6+AN$2,Vychodiská!$J$9:$BH$15,4,0),HLOOKUP(VALUE(RIGHT($E6,4))+AN$2,Vychodiská!$J$9:$BH$15,4,0)))*-1+($I6*IF(LEN($E6)=4,HLOOKUP($E6+AN$2,Vychodiská!$J$9:$BH$15,5,0),HLOOKUP(VALUE(RIGHT($E6,4))+AN$2,Vychodiská!$J$9:$BH$15,5,0)))*-1+($J6*IF(LEN($E6)=4,HLOOKUP($E6+AN$2,Vychodiská!$J$9:$BH$15,6),HLOOKUP(VALUE(RIGHT($E6,4))+AN$2,Vychodiská!$J$9:$BH$15,6,0)))*-1+($K6*IF(LEN($E6)=4,HLOOKUP($E6+AN$2,Vychodiská!$J$9:$BH$15,7),HLOOKUP(VALUE(RIGHT($E6,4))+AN$2,Vychodiská!$J$9:$BH$15,7,0)))*-1</f>
        <v>12300.004793536167</v>
      </c>
      <c r="AO6" s="74">
        <f>($F6*IF(LEN($E6)=4,HLOOKUP($E6+AO$2,Vychodiská!$J$9:$BH$15,2,0),HLOOKUP(VALUE(RIGHT($E6,4))+AO$2,Vychodiská!$J$9:$BH$15,2,0)))*-1+($G6*IF(LEN($E6)=4,HLOOKUP($E6+AO$2,Vychodiská!$J$9:$BH$15,3,0),HLOOKUP(VALUE(RIGHT($E6,4))+AO$2,Vychodiská!$J$9:$BH$15,3,0)))*-1+($H6*IF(LEN($E6)=4,HLOOKUP($E6+AO$2,Vychodiská!$J$9:$BH$15,4,0),HLOOKUP(VALUE(RIGHT($E6,4))+AO$2,Vychodiská!$J$9:$BH$15,4,0)))*-1+($I6*IF(LEN($E6)=4,HLOOKUP($E6+AO$2,Vychodiská!$J$9:$BH$15,5,0),HLOOKUP(VALUE(RIGHT($E6,4))+AO$2,Vychodiská!$J$9:$BH$15,5,0)))*-1+($J6*IF(LEN($E6)=4,HLOOKUP($E6+AO$2,Vychodiská!$J$9:$BH$15,6),HLOOKUP(VALUE(RIGHT($E6,4))+AO$2,Vychodiská!$J$9:$BH$15,6,0)))*-1+($K6*IF(LEN($E6)=4,HLOOKUP($E6+AO$2,Vychodiská!$J$9:$BH$15,7),HLOOKUP(VALUE(RIGHT($E6,4))+AO$2,Vychodiská!$J$9:$BH$15,7,0)))*-1</f>
        <v>12459.904855852135</v>
      </c>
      <c r="AP6" s="73">
        <f t="shared" si="1"/>
        <v>8704.4595125399428</v>
      </c>
      <c r="AQ6" s="73">
        <f>SUM($L6:M6)</f>
        <v>17556.894836793064</v>
      </c>
      <c r="AR6" s="73">
        <f>SUM($L6:N6)</f>
        <v>26559.821561558489</v>
      </c>
      <c r="AS6" s="73">
        <f>SUM($L6:O6)</f>
        <v>35715.798040644921</v>
      </c>
      <c r="AT6" s="73">
        <f>SUM($L6:P6)</f>
        <v>45027.426119875825</v>
      </c>
      <c r="AU6" s="73">
        <f>SUM($L6:Q6)</f>
        <v>54497.351876453657</v>
      </c>
      <c r="AV6" s="73">
        <f>SUM($L6:R6)</f>
        <v>64128.266370893311</v>
      </c>
      <c r="AW6" s="73">
        <f>SUM($L6:S6)</f>
        <v>73874.751839266231</v>
      </c>
      <c r="AX6" s="73">
        <f>SUM($L6:T6)</f>
        <v>83738.195133259636</v>
      </c>
      <c r="AY6" s="73">
        <f>SUM($L6:U6)</f>
        <v>93719.999746780959</v>
      </c>
      <c r="AZ6" s="73">
        <f>SUM($L6:V6)</f>
        <v>103821.58601566454</v>
      </c>
      <c r="BA6" s="73">
        <f>SUM($L6:W6)</f>
        <v>114044.39131977472</v>
      </c>
      <c r="BB6" s="73">
        <f>SUM($L6:X6)</f>
        <v>124389.87028753423</v>
      </c>
      <c r="BC6" s="73">
        <f>SUM($L6:Y6)</f>
        <v>134859.49500290686</v>
      </c>
      <c r="BD6" s="73">
        <f>SUM($L6:Z6)</f>
        <v>145454.75521486395</v>
      </c>
      <c r="BE6" s="73">
        <f>SUM($L6:AA6)</f>
        <v>156177.15854936454</v>
      </c>
      <c r="BF6" s="73">
        <f>SUM($L6:AB6)</f>
        <v>167028.23072387913</v>
      </c>
      <c r="BG6" s="73">
        <f>SUM($L6:AC6)</f>
        <v>177987.81362013886</v>
      </c>
      <c r="BH6" s="73">
        <f>SUM($L6:AD6)</f>
        <v>189056.99234536118</v>
      </c>
      <c r="BI6" s="73">
        <f>SUM($L6:AE6)</f>
        <v>200236.86285783575</v>
      </c>
      <c r="BJ6" s="73">
        <f>SUM($L6:AF6)</f>
        <v>211528.53207543504</v>
      </c>
      <c r="BK6" s="73">
        <f>SUM($L6:AG6)</f>
        <v>222933.11798521032</v>
      </c>
      <c r="BL6" s="73">
        <f>SUM($L6:AH6)</f>
        <v>234451.74975408337</v>
      </c>
      <c r="BM6" s="73">
        <f>SUM($L6:AI6)</f>
        <v>246085.56784064515</v>
      </c>
      <c r="BN6" s="73">
        <f>SUM($L6:AJ6)</f>
        <v>257835.72410807252</v>
      </c>
      <c r="BO6" s="73">
        <f>SUM($L6:AK6)</f>
        <v>269703.38193817419</v>
      </c>
      <c r="BP6" s="73">
        <f>SUM($L6:AL6)</f>
        <v>281689.71634657687</v>
      </c>
      <c r="BQ6" s="73">
        <f>SUM($L6:AM6)</f>
        <v>293831.87310228881</v>
      </c>
      <c r="BR6" s="73">
        <f>SUM($L6:AN6)</f>
        <v>306131.87789582496</v>
      </c>
      <c r="BS6" s="74">
        <f>SUM($L6:AO6)</f>
        <v>318591.78275167709</v>
      </c>
      <c r="BT6" s="76">
        <f>IF(CZ6=0,0,L6/((1+Vychodiská!$C$150)^emisie_ostatné!CZ6))</f>
        <v>7895.2013719183151</v>
      </c>
      <c r="BU6" s="73">
        <f>IF(DA6=0,0,M6/((1+Vychodiská!$C$150)^emisie_ostatné!DA6))</f>
        <v>7647.0664716580241</v>
      </c>
      <c r="BV6" s="73">
        <f>IF(DB6=0,0,N6/((1+Vychodiská!$C$150)^emisie_ostatné!DB6))</f>
        <v>7406.7300968344871</v>
      </c>
      <c r="BW6" s="73">
        <f>IF(DC6=0,0,O6/((1+Vychodiská!$C$150)^emisie_ostatné!DC6))</f>
        <v>7173.9471509339728</v>
      </c>
      <c r="BX6" s="73">
        <f>IF(DD6=0,0,P6/((1+Vychodiská!$C$150)^emisie_ostatné!DD6))</f>
        <v>6948.4802404760485</v>
      </c>
      <c r="BY6" s="73">
        <f>IF(DE6=0,0,Q6/((1+Vychodiská!$C$150)^emisie_ostatné!DE6))</f>
        <v>6730.0994329182276</v>
      </c>
      <c r="BZ6" s="73">
        <f>IF(DF6=0,0,R6/((1+Vychodiská!$C$150)^emisie_ostatné!DF6))</f>
        <v>6518.5820221693693</v>
      </c>
      <c r="CA6" s="73">
        <f>IF(DG6=0,0,S6/((1+Vychodiská!$C$150)^emisie_ostatné!DG6))</f>
        <v>6282.6714347003826</v>
      </c>
      <c r="CB6" s="73">
        <f>IF(DH6=0,0,T6/((1+Vychodiská!$C$150)^emisie_ostatné!DH6))</f>
        <v>6055.2985637302736</v>
      </c>
      <c r="CC6" s="73">
        <f>IF(DI6=0,0,U6/((1+Vychodiská!$C$150)^emisie_ostatné!DI6))</f>
        <v>5836.1544252333679</v>
      </c>
      <c r="CD6" s="73">
        <f>IF(DJ6=0,0,V6/((1+Vychodiská!$C$150)^emisie_ostatné!DJ6))</f>
        <v>5624.9412174630197</v>
      </c>
      <c r="CE6" s="73">
        <f>IF(DK6=0,0,W6/((1+Vychodiská!$C$150)^emisie_ostatné!DK6))</f>
        <v>5421.3719162595935</v>
      </c>
      <c r="CF6" s="73">
        <f>IF(DL6=0,0,X6/((1+Vychodiská!$C$150)^emisie_ostatné!DL6))</f>
        <v>5225.1698850044859</v>
      </c>
      <c r="CG6" s="73">
        <f>IF(DM6=0,0,Y6/((1+Vychodiská!$C$150)^emisie_ostatné!DM6))</f>
        <v>5036.068498690036</v>
      </c>
      <c r="CH6" s="73">
        <f>IF(DN6=0,0,Z6/((1+Vychodiská!$C$150)^emisie_ostatné!DN6))</f>
        <v>4853.8107815945878</v>
      </c>
      <c r="CI6" s="73">
        <f>IF(DO6=0,0,AA6/((1+Vychodiská!$C$150)^emisie_ostatné!DO6))</f>
        <v>4678.1490580702111</v>
      </c>
      <c r="CJ6" s="73">
        <f>IF(DP6=0,0,AB6/((1+Vychodiská!$C$150)^emisie_ostatné!DP6))</f>
        <v>4508.8446159686237</v>
      </c>
      <c r="CK6" s="73">
        <f>IF(DQ6=0,0,AC6/((1+Vychodiská!$C$150)^emisie_ostatné!DQ6))</f>
        <v>4337.0791067888667</v>
      </c>
      <c r="CL6" s="73">
        <f>IF(DR6=0,0,AD6/((1+Vychodiská!$C$150)^emisie_ostatné!DR6))</f>
        <v>4171.8570455778627</v>
      </c>
      <c r="CM6" s="73">
        <f>IF(DS6=0,0,AE6/((1+Vychodiská!$C$150)^emisie_ostatné!DS6))</f>
        <v>4012.9291581272769</v>
      </c>
      <c r="CN6" s="73">
        <f>IF(DT6=0,0,AF6/((1+Vychodiská!$C$150)^emisie_ostatné!DT6))</f>
        <v>3860.0556663890952</v>
      </c>
      <c r="CO6" s="73">
        <f>IF(DU6=0,0,AG6/((1+Vychodiská!$C$150)^emisie_ostatné!DU6))</f>
        <v>3713.0059267171291</v>
      </c>
      <c r="CP6" s="73">
        <f>IF(DV6=0,0,AH6/((1+Vychodiská!$C$150)^emisie_ostatné!DV6))</f>
        <v>3571.5580818898106</v>
      </c>
      <c r="CQ6" s="73">
        <f>IF(DW6=0,0,AI6/((1+Vychodiská!$C$150)^emisie_ostatné!DW6))</f>
        <v>3435.4987263892463</v>
      </c>
      <c r="CR6" s="73">
        <f>IF(DX6=0,0,AJ6/((1+Vychodiská!$C$150)^emisie_ostatné!DX6))</f>
        <v>3304.6225844315604</v>
      </c>
      <c r="CS6" s="73">
        <f>IF(DY6=0,0,AK6/((1+Vychodiská!$C$150)^emisie_ostatné!DY6))</f>
        <v>3178.7322002627393</v>
      </c>
      <c r="CT6" s="73">
        <f>IF(DZ6=0,0,AL6/((1+Vychodiská!$C$150)^emisie_ostatné!DZ6))</f>
        <v>3057.6376402527303</v>
      </c>
      <c r="CU6" s="73">
        <f>IF(EA6=0,0,AM6/((1+Vychodiská!$C$150)^emisie_ostatné!EA6))</f>
        <v>2949.8923138819191</v>
      </c>
      <c r="CV6" s="73">
        <f>IF(EB6=0,0,AN6/((1+Vychodiská!$C$150)^emisie_ostatné!EB6))</f>
        <v>2845.9437275832233</v>
      </c>
      <c r="CW6" s="74">
        <f>IF(EC6=0,0,AO6/((1+Vychodiská!$C$150)^emisie_ostatné!EC6))</f>
        <v>2745.6580914683846</v>
      </c>
      <c r="CX6" s="77">
        <f t="shared" si="4"/>
        <v>149027.05745338288</v>
      </c>
      <c r="CY6" s="73"/>
      <c r="CZ6" s="78">
        <f t="shared" si="2"/>
        <v>2</v>
      </c>
      <c r="DA6" s="78">
        <f t="shared" ref="DA6:EC6" si="6">IF(CZ6=0,0,IF(DA$2&gt;$D6,0,CZ6+1))</f>
        <v>3</v>
      </c>
      <c r="DB6" s="78">
        <f t="shared" si="6"/>
        <v>4</v>
      </c>
      <c r="DC6" s="78">
        <f t="shared" si="6"/>
        <v>5</v>
      </c>
      <c r="DD6" s="78">
        <f t="shared" si="6"/>
        <v>6</v>
      </c>
      <c r="DE6" s="78">
        <f t="shared" si="6"/>
        <v>7</v>
      </c>
      <c r="DF6" s="78">
        <f t="shared" si="6"/>
        <v>8</v>
      </c>
      <c r="DG6" s="78">
        <f t="shared" si="6"/>
        <v>9</v>
      </c>
      <c r="DH6" s="78">
        <f t="shared" si="6"/>
        <v>10</v>
      </c>
      <c r="DI6" s="78">
        <f t="shared" si="6"/>
        <v>11</v>
      </c>
      <c r="DJ6" s="78">
        <f t="shared" si="6"/>
        <v>12</v>
      </c>
      <c r="DK6" s="78">
        <f t="shared" si="6"/>
        <v>13</v>
      </c>
      <c r="DL6" s="78">
        <f t="shared" si="6"/>
        <v>14</v>
      </c>
      <c r="DM6" s="78">
        <f t="shared" si="6"/>
        <v>15</v>
      </c>
      <c r="DN6" s="78">
        <f t="shared" si="6"/>
        <v>16</v>
      </c>
      <c r="DO6" s="78">
        <f t="shared" si="6"/>
        <v>17</v>
      </c>
      <c r="DP6" s="78">
        <f t="shared" si="6"/>
        <v>18</v>
      </c>
      <c r="DQ6" s="78">
        <f t="shared" si="6"/>
        <v>19</v>
      </c>
      <c r="DR6" s="78">
        <f t="shared" si="6"/>
        <v>20</v>
      </c>
      <c r="DS6" s="78">
        <f t="shared" si="6"/>
        <v>21</v>
      </c>
      <c r="DT6" s="78">
        <f t="shared" si="6"/>
        <v>22</v>
      </c>
      <c r="DU6" s="78">
        <f t="shared" si="6"/>
        <v>23</v>
      </c>
      <c r="DV6" s="78">
        <f t="shared" si="6"/>
        <v>24</v>
      </c>
      <c r="DW6" s="78">
        <f t="shared" si="6"/>
        <v>25</v>
      </c>
      <c r="DX6" s="78">
        <f t="shared" si="6"/>
        <v>26</v>
      </c>
      <c r="DY6" s="78">
        <f t="shared" si="6"/>
        <v>27</v>
      </c>
      <c r="DZ6" s="78">
        <f t="shared" si="6"/>
        <v>28</v>
      </c>
      <c r="EA6" s="78">
        <f t="shared" si="6"/>
        <v>29</v>
      </c>
      <c r="EB6" s="78">
        <f t="shared" si="6"/>
        <v>30</v>
      </c>
      <c r="EC6" s="79">
        <f t="shared" si="6"/>
        <v>31</v>
      </c>
    </row>
    <row r="7" spans="1:133" s="80" customFormat="1" ht="31.05" customHeight="1" x14ac:dyDescent="0.3">
      <c r="A7" s="70">
        <v>11</v>
      </c>
      <c r="B7" s="71" t="str">
        <f>INDEX(Data!$B$3:$B$24,MATCH(emisie_ostatné!A7,Data!$A$3:$A$24,0))</f>
        <v xml:space="preserve">Bratislavská teplárenská, a.s. </v>
      </c>
      <c r="C7" s="71" t="str">
        <f>INDEX(Data!$D$3:$D$24,MATCH(emisie_ostatné!A7,Data!$A$3:$A$24,0))</f>
        <v>Modernizácia zdroja TpV - KGJ, PK</v>
      </c>
      <c r="D7" s="72">
        <f>INDEX(Data!$M$3:$M$24,MATCH(emisie_ostatné!A7,Data!$A$3:$A$24,0))</f>
        <v>30</v>
      </c>
      <c r="E7" s="72" t="str">
        <f>INDEX(Data!$J$3:$J$24,MATCH(emisie_ostatné!A7,Data!$A$3:$A$24,0))</f>
        <v>2022 - 2023</v>
      </c>
      <c r="F7" s="72">
        <f>INDEX(Data!$O$3:$O$24,MATCH(emisie_ostatné!A7,Data!$A$3:$A$24,0))</f>
        <v>-0.42</v>
      </c>
      <c r="G7" s="72">
        <f>INDEX(Data!$P$3:$P$24,MATCH(emisie_ostatné!A7,Data!$A$3:$A$24,0))</f>
        <v>-0.15</v>
      </c>
      <c r="H7" s="72">
        <f>INDEX(Data!$Q$3:$Q$24,MATCH(emisie_ostatné!A7,Data!$A$3:$A$24,0))</f>
        <v>0</v>
      </c>
      <c r="I7" s="72">
        <f>INDEX(Data!$R$3:$R$24,MATCH(emisie_ostatné!A7,Data!$A$3:$A$24,0))</f>
        <v>0</v>
      </c>
      <c r="J7" s="72">
        <f>INDEX(Data!$S$3:$S$24,MATCH(emisie_ostatné!A7,Data!$A$3:$A$24,0))</f>
        <v>-0.08</v>
      </c>
      <c r="K7" s="74">
        <f>INDEX(Data!$T$3:$T$24,MATCH(emisie_ostatné!A7,Data!$A$3:$A$24,0))</f>
        <v>0</v>
      </c>
      <c r="L7" s="73">
        <f>($F7*IF(LEN($E7)=4,HLOOKUP($E7+L$2,Vychodiská!$J$9:$BH$15,2,0),HLOOKUP(VALUE(RIGHT($E7,4))+L$2,Vychodiská!$J$9:$BH$15,2,0)))*-1+($G7*IF(LEN($E7)=4,HLOOKUP($E7+L$2,Vychodiská!$J$9:$BH$15,3,0),HLOOKUP(VALUE(RIGHT($E7,4))+L$2,Vychodiská!$J$9:$BH$15,3,0)))*-1+($H7*IF(LEN($E7)=4,HLOOKUP($E7+L$2,Vychodiská!$J$9:$BH$15,4,0),HLOOKUP(VALUE(RIGHT($E7,4))+L$2,Vychodiská!$J$9:$BH$15,4,0)))*-1+($I7*IF(LEN($E7)=4,HLOOKUP($E7+L$2,Vychodiská!$J$9:$BH$15,5,0),HLOOKUP(VALUE(RIGHT($E7,4))+L$2,Vychodiská!$J$9:$BH$15,5,0)))*-1+($J7*IF(LEN($E7)=4,HLOOKUP($E7+L$2,Vychodiská!$J$9:$BH$15,6),HLOOKUP(VALUE(RIGHT($E7,4))+L$2,Vychodiská!$J$9:$BH$15,6,0)))*-1+($K7*IF(LEN($E7)=4,HLOOKUP($E7+L$2,Vychodiská!$J$9:$BH$15,7),HLOOKUP(VALUE(RIGHT($E7,4))+L$2,Vychodiská!$J$9:$BH$15,7,0)))*-1</f>
        <v>45191.31432118042</v>
      </c>
      <c r="M7" s="73">
        <f>($F7*IF(LEN($E7)=4,HLOOKUP($E7+M$2,Vychodiská!$J$9:$BH$15,2,0),HLOOKUP(VALUE(RIGHT($E7,4))+M$2,Vychodiská!$J$9:$BH$15,2,0)))*-1+($G7*IF(LEN($E7)=4,HLOOKUP($E7+M$2,Vychodiská!$J$9:$BH$15,3,0),HLOOKUP(VALUE(RIGHT($E7,4))+M$2,Vychodiská!$J$9:$BH$15,3,0)))*-1+($H7*IF(LEN($E7)=4,HLOOKUP($E7+M$2,Vychodiská!$J$9:$BH$15,4,0),HLOOKUP(VALUE(RIGHT($E7,4))+M$2,Vychodiská!$J$9:$BH$15,4,0)))*-1+($I7*IF(LEN($E7)=4,HLOOKUP($E7+M$2,Vychodiská!$J$9:$BH$15,5,0),HLOOKUP(VALUE(RIGHT($E7,4))+M$2,Vychodiská!$J$9:$BH$15,5,0)))*-1+($J7*IF(LEN($E7)=4,HLOOKUP($E7+M$2,Vychodiská!$J$9:$BH$15,6),HLOOKUP(VALUE(RIGHT($E7,4))+M$2,Vychodiská!$J$9:$BH$15,6,0)))*-1+($K7*IF(LEN($E7)=4,HLOOKUP($E7+M$2,Vychodiská!$J$9:$BH$15,7),HLOOKUP(VALUE(RIGHT($E7,4))+M$2,Vychodiská!$J$9:$BH$15,7,0)))*-1</f>
        <v>45959.566664640486</v>
      </c>
      <c r="N7" s="73">
        <f>($F7*IF(LEN($E7)=4,HLOOKUP($E7+N$2,Vychodiská!$J$9:$BH$15,2,0),HLOOKUP(VALUE(RIGHT($E7,4))+N$2,Vychodiská!$J$9:$BH$15,2,0)))*-1+($G7*IF(LEN($E7)=4,HLOOKUP($E7+N$2,Vychodiská!$J$9:$BH$15,3,0),HLOOKUP(VALUE(RIGHT($E7,4))+N$2,Vychodiská!$J$9:$BH$15,3,0)))*-1+($H7*IF(LEN($E7)=4,HLOOKUP($E7+N$2,Vychodiská!$J$9:$BH$15,4,0),HLOOKUP(VALUE(RIGHT($E7,4))+N$2,Vychodiská!$J$9:$BH$15,4,0)))*-1+($I7*IF(LEN($E7)=4,HLOOKUP($E7+N$2,Vychodiská!$J$9:$BH$15,5,0),HLOOKUP(VALUE(RIGHT($E7,4))+N$2,Vychodiská!$J$9:$BH$15,5,0)))*-1+($J7*IF(LEN($E7)=4,HLOOKUP($E7+N$2,Vychodiská!$J$9:$BH$15,6),HLOOKUP(VALUE(RIGHT($E7,4))+N$2,Vychodiská!$J$9:$BH$15,6,0)))*-1+($K7*IF(LEN($E7)=4,HLOOKUP($E7+N$2,Vychodiská!$J$9:$BH$15,7),HLOOKUP(VALUE(RIGHT($E7,4))+N$2,Vychodiská!$J$9:$BH$15,7,0)))*-1</f>
        <v>46740.879297939362</v>
      </c>
      <c r="O7" s="73">
        <f>($F7*IF(LEN($E7)=4,HLOOKUP($E7+O$2,Vychodiská!$J$9:$BH$15,2,0),HLOOKUP(VALUE(RIGHT($E7,4))+O$2,Vychodiská!$J$9:$BH$15,2,0)))*-1+($G7*IF(LEN($E7)=4,HLOOKUP($E7+O$2,Vychodiská!$J$9:$BH$15,3,0),HLOOKUP(VALUE(RIGHT($E7,4))+O$2,Vychodiská!$J$9:$BH$15,3,0)))*-1+($H7*IF(LEN($E7)=4,HLOOKUP($E7+O$2,Vychodiská!$J$9:$BH$15,4,0),HLOOKUP(VALUE(RIGHT($E7,4))+O$2,Vychodiská!$J$9:$BH$15,4,0)))*-1+($I7*IF(LEN($E7)=4,HLOOKUP($E7+O$2,Vychodiská!$J$9:$BH$15,5,0),HLOOKUP(VALUE(RIGHT($E7,4))+O$2,Vychodiská!$J$9:$BH$15,5,0)))*-1+($J7*IF(LEN($E7)=4,HLOOKUP($E7+O$2,Vychodiská!$J$9:$BH$15,6),HLOOKUP(VALUE(RIGHT($E7,4))+O$2,Vychodiská!$J$9:$BH$15,6,0)))*-1+($K7*IF(LEN($E7)=4,HLOOKUP($E7+O$2,Vychodiská!$J$9:$BH$15,7),HLOOKUP(VALUE(RIGHT($E7,4))+O$2,Vychodiská!$J$9:$BH$15,7,0)))*-1</f>
        <v>47535.47424600432</v>
      </c>
      <c r="P7" s="73">
        <f>($F7*IF(LEN($E7)=4,HLOOKUP($E7+P$2,Vychodiská!$J$9:$BH$15,2,0),HLOOKUP(VALUE(RIGHT($E7,4))+P$2,Vychodiská!$J$9:$BH$15,2,0)))*-1+($G7*IF(LEN($E7)=4,HLOOKUP($E7+P$2,Vychodiská!$J$9:$BH$15,3,0),HLOOKUP(VALUE(RIGHT($E7,4))+P$2,Vychodiská!$J$9:$BH$15,3,0)))*-1+($H7*IF(LEN($E7)=4,HLOOKUP($E7+P$2,Vychodiská!$J$9:$BH$15,4,0),HLOOKUP(VALUE(RIGHT($E7,4))+P$2,Vychodiská!$J$9:$BH$15,4,0)))*-1+($I7*IF(LEN($E7)=4,HLOOKUP($E7+P$2,Vychodiská!$J$9:$BH$15,5,0),HLOOKUP(VALUE(RIGHT($E7,4))+P$2,Vychodiská!$J$9:$BH$15,5,0)))*-1+($J7*IF(LEN($E7)=4,HLOOKUP($E7+P$2,Vychodiská!$J$9:$BH$15,6),HLOOKUP(VALUE(RIGHT($E7,4))+P$2,Vychodiská!$J$9:$BH$15,6,0)))*-1+($K7*IF(LEN($E7)=4,HLOOKUP($E7+P$2,Vychodiská!$J$9:$BH$15,7),HLOOKUP(VALUE(RIGHT($E7,4))+P$2,Vychodiská!$J$9:$BH$15,7,0)))*-1</f>
        <v>48343.577308186388</v>
      </c>
      <c r="Q7" s="73">
        <f>($F7*IF(LEN($E7)=4,HLOOKUP($E7+Q$2,Vychodiská!$J$9:$BH$15,2,0),HLOOKUP(VALUE(RIGHT($E7,4))+Q$2,Vychodiská!$J$9:$BH$15,2,0)))*-1+($G7*IF(LEN($E7)=4,HLOOKUP($E7+Q$2,Vychodiská!$J$9:$BH$15,3,0),HLOOKUP(VALUE(RIGHT($E7,4))+Q$2,Vychodiská!$J$9:$BH$15,3,0)))*-1+($H7*IF(LEN($E7)=4,HLOOKUP($E7+Q$2,Vychodiská!$J$9:$BH$15,4,0),HLOOKUP(VALUE(RIGHT($E7,4))+Q$2,Vychodiská!$J$9:$BH$15,4,0)))*-1+($I7*IF(LEN($E7)=4,HLOOKUP($E7+Q$2,Vychodiská!$J$9:$BH$15,5,0),HLOOKUP(VALUE(RIGHT($E7,4))+Q$2,Vychodiská!$J$9:$BH$15,5,0)))*-1+($J7*IF(LEN($E7)=4,HLOOKUP($E7+Q$2,Vychodiská!$J$9:$BH$15,6),HLOOKUP(VALUE(RIGHT($E7,4))+Q$2,Vychodiská!$J$9:$BH$15,6,0)))*-1+($K7*IF(LEN($E7)=4,HLOOKUP($E7+Q$2,Vychodiská!$J$9:$BH$15,7),HLOOKUP(VALUE(RIGHT($E7,4))+Q$2,Vychodiská!$J$9:$BH$15,7,0)))*-1</f>
        <v>49165.418122425559</v>
      </c>
      <c r="R7" s="73">
        <f>($F7*IF(LEN($E7)=4,HLOOKUP($E7+R$2,Vychodiská!$J$9:$BH$15,2,0),HLOOKUP(VALUE(RIGHT($E7,4))+R$2,Vychodiská!$J$9:$BH$15,2,0)))*-1+($G7*IF(LEN($E7)=4,HLOOKUP($E7+R$2,Vychodiská!$J$9:$BH$15,3,0),HLOOKUP(VALUE(RIGHT($E7,4))+R$2,Vychodiská!$J$9:$BH$15,3,0)))*-1+($H7*IF(LEN($E7)=4,HLOOKUP($E7+R$2,Vychodiská!$J$9:$BH$15,4,0),HLOOKUP(VALUE(RIGHT($E7,4))+R$2,Vychodiská!$J$9:$BH$15,4,0)))*-1+($I7*IF(LEN($E7)=4,HLOOKUP($E7+R$2,Vychodiská!$J$9:$BH$15,5,0),HLOOKUP(VALUE(RIGHT($E7,4))+R$2,Vychodiská!$J$9:$BH$15,5,0)))*-1+($J7*IF(LEN($E7)=4,HLOOKUP($E7+R$2,Vychodiská!$J$9:$BH$15,6),HLOOKUP(VALUE(RIGHT($E7,4))+R$2,Vychodiská!$J$9:$BH$15,6,0)))*-1+($K7*IF(LEN($E7)=4,HLOOKUP($E7+R$2,Vychodiská!$J$9:$BH$15,7),HLOOKUP(VALUE(RIGHT($E7,4))+R$2,Vychodiská!$J$9:$BH$15,7,0)))*-1</f>
        <v>50001.230230506786</v>
      </c>
      <c r="S7" s="73">
        <f>($F7*IF(LEN($E7)=4,HLOOKUP($E7+S$2,Vychodiská!$J$9:$BH$15,2,0),HLOOKUP(VALUE(RIGHT($E7,4))+S$2,Vychodiská!$J$9:$BH$15,2,0)))*-1+($G7*IF(LEN($E7)=4,HLOOKUP($E7+S$2,Vychodiská!$J$9:$BH$15,3,0),HLOOKUP(VALUE(RIGHT($E7,4))+S$2,Vychodiská!$J$9:$BH$15,3,0)))*-1+($H7*IF(LEN($E7)=4,HLOOKUP($E7+S$2,Vychodiská!$J$9:$BH$15,4,0),HLOOKUP(VALUE(RIGHT($E7,4))+S$2,Vychodiská!$J$9:$BH$15,4,0)))*-1+($I7*IF(LEN($E7)=4,HLOOKUP($E7+S$2,Vychodiská!$J$9:$BH$15,5,0),HLOOKUP(VALUE(RIGHT($E7,4))+S$2,Vychodiská!$J$9:$BH$15,5,0)))*-1+($J7*IF(LEN($E7)=4,HLOOKUP($E7+S$2,Vychodiská!$J$9:$BH$15,6),HLOOKUP(VALUE(RIGHT($E7,4))+S$2,Vychodiská!$J$9:$BH$15,6,0)))*-1+($K7*IF(LEN($E7)=4,HLOOKUP($E7+S$2,Vychodiská!$J$9:$BH$15,7),HLOOKUP(VALUE(RIGHT($E7,4))+S$2,Vychodiská!$J$9:$BH$15,7,0)))*-1</f>
        <v>50601.244993272863</v>
      </c>
      <c r="T7" s="73">
        <f>($F7*IF(LEN($E7)=4,HLOOKUP($E7+T$2,Vychodiská!$J$9:$BH$15,2,0),HLOOKUP(VALUE(RIGHT($E7,4))+T$2,Vychodiská!$J$9:$BH$15,2,0)))*-1+($G7*IF(LEN($E7)=4,HLOOKUP($E7+T$2,Vychodiská!$J$9:$BH$15,3,0),HLOOKUP(VALUE(RIGHT($E7,4))+T$2,Vychodiská!$J$9:$BH$15,3,0)))*-1+($H7*IF(LEN($E7)=4,HLOOKUP($E7+T$2,Vychodiská!$J$9:$BH$15,4,0),HLOOKUP(VALUE(RIGHT($E7,4))+T$2,Vychodiská!$J$9:$BH$15,4,0)))*-1+($I7*IF(LEN($E7)=4,HLOOKUP($E7+T$2,Vychodiská!$J$9:$BH$15,5,0),HLOOKUP(VALUE(RIGHT($E7,4))+T$2,Vychodiská!$J$9:$BH$15,5,0)))*-1+($J7*IF(LEN($E7)=4,HLOOKUP($E7+T$2,Vychodiská!$J$9:$BH$15,6),HLOOKUP(VALUE(RIGHT($E7,4))+T$2,Vychodiská!$J$9:$BH$15,6,0)))*-1+($K7*IF(LEN($E7)=4,HLOOKUP($E7+T$2,Vychodiská!$J$9:$BH$15,7),HLOOKUP(VALUE(RIGHT($E7,4))+T$2,Vychodiská!$J$9:$BH$15,7,0)))*-1</f>
        <v>51208.459933192142</v>
      </c>
      <c r="U7" s="73">
        <f>($F7*IF(LEN($E7)=4,HLOOKUP($E7+U$2,Vychodiská!$J$9:$BH$15,2,0),HLOOKUP(VALUE(RIGHT($E7,4))+U$2,Vychodiská!$J$9:$BH$15,2,0)))*-1+($G7*IF(LEN($E7)=4,HLOOKUP($E7+U$2,Vychodiská!$J$9:$BH$15,3,0),HLOOKUP(VALUE(RIGHT($E7,4))+U$2,Vychodiská!$J$9:$BH$15,3,0)))*-1+($H7*IF(LEN($E7)=4,HLOOKUP($E7+U$2,Vychodiská!$J$9:$BH$15,4,0),HLOOKUP(VALUE(RIGHT($E7,4))+U$2,Vychodiská!$J$9:$BH$15,4,0)))*-1+($I7*IF(LEN($E7)=4,HLOOKUP($E7+U$2,Vychodiská!$J$9:$BH$15,5,0),HLOOKUP(VALUE(RIGHT($E7,4))+U$2,Vychodiská!$J$9:$BH$15,5,0)))*-1+($J7*IF(LEN($E7)=4,HLOOKUP($E7+U$2,Vychodiská!$J$9:$BH$15,6),HLOOKUP(VALUE(RIGHT($E7,4))+U$2,Vychodiská!$J$9:$BH$15,6,0)))*-1+($K7*IF(LEN($E7)=4,HLOOKUP($E7+U$2,Vychodiská!$J$9:$BH$15,7),HLOOKUP(VALUE(RIGHT($E7,4))+U$2,Vychodiská!$J$9:$BH$15,7,0)))*-1</f>
        <v>51822.961452390453</v>
      </c>
      <c r="V7" s="73">
        <f>($F7*IF(LEN($E7)=4,HLOOKUP($E7+V$2,Vychodiská!$J$9:$BH$15,2,0),HLOOKUP(VALUE(RIGHT($E7,4))+V$2,Vychodiská!$J$9:$BH$15,2,0)))*-1+($G7*IF(LEN($E7)=4,HLOOKUP($E7+V$2,Vychodiská!$J$9:$BH$15,3,0),HLOOKUP(VALUE(RIGHT($E7,4))+V$2,Vychodiská!$J$9:$BH$15,3,0)))*-1+($H7*IF(LEN($E7)=4,HLOOKUP($E7+V$2,Vychodiská!$J$9:$BH$15,4,0),HLOOKUP(VALUE(RIGHT($E7,4))+V$2,Vychodiská!$J$9:$BH$15,4,0)))*-1+($I7*IF(LEN($E7)=4,HLOOKUP($E7+V$2,Vychodiská!$J$9:$BH$15,5,0),HLOOKUP(VALUE(RIGHT($E7,4))+V$2,Vychodiská!$J$9:$BH$15,5,0)))*-1+($J7*IF(LEN($E7)=4,HLOOKUP($E7+V$2,Vychodiská!$J$9:$BH$15,6),HLOOKUP(VALUE(RIGHT($E7,4))+V$2,Vychodiská!$J$9:$BH$15,6,0)))*-1+($K7*IF(LEN($E7)=4,HLOOKUP($E7+V$2,Vychodiská!$J$9:$BH$15,7),HLOOKUP(VALUE(RIGHT($E7,4))+V$2,Vychodiská!$J$9:$BH$15,7,0)))*-1</f>
        <v>52444.836989819138</v>
      </c>
      <c r="W7" s="73">
        <f>($F7*IF(LEN($E7)=4,HLOOKUP($E7+W$2,Vychodiská!$J$9:$BH$15,2,0),HLOOKUP(VALUE(RIGHT($E7,4))+W$2,Vychodiská!$J$9:$BH$15,2,0)))*-1+($G7*IF(LEN($E7)=4,HLOOKUP($E7+W$2,Vychodiská!$J$9:$BH$15,3,0),HLOOKUP(VALUE(RIGHT($E7,4))+W$2,Vychodiská!$J$9:$BH$15,3,0)))*-1+($H7*IF(LEN($E7)=4,HLOOKUP($E7+W$2,Vychodiská!$J$9:$BH$15,4,0),HLOOKUP(VALUE(RIGHT($E7,4))+W$2,Vychodiská!$J$9:$BH$15,4,0)))*-1+($I7*IF(LEN($E7)=4,HLOOKUP($E7+W$2,Vychodiská!$J$9:$BH$15,5,0),HLOOKUP(VALUE(RIGHT($E7,4))+W$2,Vychodiská!$J$9:$BH$15,5,0)))*-1+($J7*IF(LEN($E7)=4,HLOOKUP($E7+W$2,Vychodiská!$J$9:$BH$15,6),HLOOKUP(VALUE(RIGHT($E7,4))+W$2,Vychodiská!$J$9:$BH$15,6,0)))*-1+($K7*IF(LEN($E7)=4,HLOOKUP($E7+W$2,Vychodiská!$J$9:$BH$15,7),HLOOKUP(VALUE(RIGHT($E7,4))+W$2,Vychodiská!$J$9:$BH$15,7,0)))*-1</f>
        <v>53074.175033696971</v>
      </c>
      <c r="X7" s="73">
        <f>($F7*IF(LEN($E7)=4,HLOOKUP($E7+X$2,Vychodiská!$J$9:$BH$15,2,0),HLOOKUP(VALUE(RIGHT($E7,4))+X$2,Vychodiská!$J$9:$BH$15,2,0)))*-1+($G7*IF(LEN($E7)=4,HLOOKUP($E7+X$2,Vychodiská!$J$9:$BH$15,3,0),HLOOKUP(VALUE(RIGHT($E7,4))+X$2,Vychodiská!$J$9:$BH$15,3,0)))*-1+($H7*IF(LEN($E7)=4,HLOOKUP($E7+X$2,Vychodiská!$J$9:$BH$15,4,0),HLOOKUP(VALUE(RIGHT($E7,4))+X$2,Vychodiská!$J$9:$BH$15,4,0)))*-1+($I7*IF(LEN($E7)=4,HLOOKUP($E7+X$2,Vychodiská!$J$9:$BH$15,5,0),HLOOKUP(VALUE(RIGHT($E7,4))+X$2,Vychodiská!$J$9:$BH$15,5,0)))*-1+($J7*IF(LEN($E7)=4,HLOOKUP($E7+X$2,Vychodiská!$J$9:$BH$15,6),HLOOKUP(VALUE(RIGHT($E7,4))+X$2,Vychodiská!$J$9:$BH$15,6,0)))*-1+($K7*IF(LEN($E7)=4,HLOOKUP($E7+X$2,Vychodiská!$J$9:$BH$15,7),HLOOKUP(VALUE(RIGHT($E7,4))+X$2,Vychodiská!$J$9:$BH$15,7,0)))*-1</f>
        <v>53711.065134101329</v>
      </c>
      <c r="Y7" s="73">
        <f>($F7*IF(LEN($E7)=4,HLOOKUP($E7+Y$2,Vychodiská!$J$9:$BH$15,2,0),HLOOKUP(VALUE(RIGHT($E7,4))+Y$2,Vychodiská!$J$9:$BH$15,2,0)))*-1+($G7*IF(LEN($E7)=4,HLOOKUP($E7+Y$2,Vychodiská!$J$9:$BH$15,3,0),HLOOKUP(VALUE(RIGHT($E7,4))+Y$2,Vychodiská!$J$9:$BH$15,3,0)))*-1+($H7*IF(LEN($E7)=4,HLOOKUP($E7+Y$2,Vychodiská!$J$9:$BH$15,4,0),HLOOKUP(VALUE(RIGHT($E7,4))+Y$2,Vychodiská!$J$9:$BH$15,4,0)))*-1+($I7*IF(LEN($E7)=4,HLOOKUP($E7+Y$2,Vychodiská!$J$9:$BH$15,5,0),HLOOKUP(VALUE(RIGHT($E7,4))+Y$2,Vychodiská!$J$9:$BH$15,5,0)))*-1+($J7*IF(LEN($E7)=4,HLOOKUP($E7+Y$2,Vychodiská!$J$9:$BH$15,6),HLOOKUP(VALUE(RIGHT($E7,4))+Y$2,Vychodiská!$J$9:$BH$15,6,0)))*-1+($K7*IF(LEN($E7)=4,HLOOKUP($E7+Y$2,Vychodiská!$J$9:$BH$15,7),HLOOKUP(VALUE(RIGHT($E7,4))+Y$2,Vychodiská!$J$9:$BH$15,7,0)))*-1</f>
        <v>54355.597915710547</v>
      </c>
      <c r="Z7" s="73">
        <f>($F7*IF(LEN($E7)=4,HLOOKUP($E7+Z$2,Vychodiská!$J$9:$BH$15,2,0),HLOOKUP(VALUE(RIGHT($E7,4))+Z$2,Vychodiská!$J$9:$BH$15,2,0)))*-1+($G7*IF(LEN($E7)=4,HLOOKUP($E7+Z$2,Vychodiská!$J$9:$BH$15,3,0),HLOOKUP(VALUE(RIGHT($E7,4))+Z$2,Vychodiská!$J$9:$BH$15,3,0)))*-1+($H7*IF(LEN($E7)=4,HLOOKUP($E7+Z$2,Vychodiská!$J$9:$BH$15,4,0),HLOOKUP(VALUE(RIGHT($E7,4))+Z$2,Vychodiská!$J$9:$BH$15,4,0)))*-1+($I7*IF(LEN($E7)=4,HLOOKUP($E7+Z$2,Vychodiská!$J$9:$BH$15,5,0),HLOOKUP(VALUE(RIGHT($E7,4))+Z$2,Vychodiská!$J$9:$BH$15,5,0)))*-1+($J7*IF(LEN($E7)=4,HLOOKUP($E7+Z$2,Vychodiská!$J$9:$BH$15,6),HLOOKUP(VALUE(RIGHT($E7,4))+Z$2,Vychodiská!$J$9:$BH$15,6,0)))*-1+($K7*IF(LEN($E7)=4,HLOOKUP($E7+Z$2,Vychodiská!$J$9:$BH$15,7),HLOOKUP(VALUE(RIGHT($E7,4))+Z$2,Vychodiská!$J$9:$BH$15,7,0)))*-1</f>
        <v>55007.865090699073</v>
      </c>
      <c r="AA7" s="73">
        <f>($F7*IF(LEN($E7)=4,HLOOKUP($E7+AA$2,Vychodiská!$J$9:$BH$15,2,0),HLOOKUP(VALUE(RIGHT($E7,4))+AA$2,Vychodiská!$J$9:$BH$15,2,0)))*-1+($G7*IF(LEN($E7)=4,HLOOKUP($E7+AA$2,Vychodiská!$J$9:$BH$15,3,0),HLOOKUP(VALUE(RIGHT($E7,4))+AA$2,Vychodiská!$J$9:$BH$15,3,0)))*-1+($H7*IF(LEN($E7)=4,HLOOKUP($E7+AA$2,Vychodiská!$J$9:$BH$15,4,0),HLOOKUP(VALUE(RIGHT($E7,4))+AA$2,Vychodiská!$J$9:$BH$15,4,0)))*-1+($I7*IF(LEN($E7)=4,HLOOKUP($E7+AA$2,Vychodiská!$J$9:$BH$15,5,0),HLOOKUP(VALUE(RIGHT($E7,4))+AA$2,Vychodiská!$J$9:$BH$15,5,0)))*-1+($J7*IF(LEN($E7)=4,HLOOKUP($E7+AA$2,Vychodiská!$J$9:$BH$15,6),HLOOKUP(VALUE(RIGHT($E7,4))+AA$2,Vychodiská!$J$9:$BH$15,6,0)))*-1+($K7*IF(LEN($E7)=4,HLOOKUP($E7+AA$2,Vychodiská!$J$9:$BH$15,7),HLOOKUP(VALUE(RIGHT($E7,4))+AA$2,Vychodiská!$J$9:$BH$15,7,0)))*-1</f>
        <v>55667.959471787457</v>
      </c>
      <c r="AB7" s="73">
        <f>($F7*IF(LEN($E7)=4,HLOOKUP($E7+AB$2,Vychodiská!$J$9:$BH$15,2,0),HLOOKUP(VALUE(RIGHT($E7,4))+AB$2,Vychodiská!$J$9:$BH$15,2,0)))*-1+($G7*IF(LEN($E7)=4,HLOOKUP($E7+AB$2,Vychodiská!$J$9:$BH$15,3,0),HLOOKUP(VALUE(RIGHT($E7,4))+AB$2,Vychodiská!$J$9:$BH$15,3,0)))*-1+($H7*IF(LEN($E7)=4,HLOOKUP($E7+AB$2,Vychodiská!$J$9:$BH$15,4,0),HLOOKUP(VALUE(RIGHT($E7,4))+AB$2,Vychodiská!$J$9:$BH$15,4,0)))*-1+($I7*IF(LEN($E7)=4,HLOOKUP($E7+AB$2,Vychodiská!$J$9:$BH$15,5,0),HLOOKUP(VALUE(RIGHT($E7,4))+AB$2,Vychodiská!$J$9:$BH$15,5,0)))*-1+($J7*IF(LEN($E7)=4,HLOOKUP($E7+AB$2,Vychodiská!$J$9:$BH$15,6),HLOOKUP(VALUE(RIGHT($E7,4))+AB$2,Vychodiská!$J$9:$BH$15,6,0)))*-1+($K7*IF(LEN($E7)=4,HLOOKUP($E7+AB$2,Vychodiská!$J$9:$BH$15,7),HLOOKUP(VALUE(RIGHT($E7,4))+AB$2,Vychodiská!$J$9:$BH$15,7,0)))*-1</f>
        <v>56335.974985448905</v>
      </c>
      <c r="AC7" s="73">
        <f>($F7*IF(LEN($E7)=4,HLOOKUP($E7+AC$2,Vychodiská!$J$9:$BH$15,2,0),HLOOKUP(VALUE(RIGHT($E7,4))+AC$2,Vychodiská!$J$9:$BH$15,2,0)))*-1+($G7*IF(LEN($E7)=4,HLOOKUP($E7+AC$2,Vychodiská!$J$9:$BH$15,3,0),HLOOKUP(VALUE(RIGHT($E7,4))+AC$2,Vychodiská!$J$9:$BH$15,3,0)))*-1+($H7*IF(LEN($E7)=4,HLOOKUP($E7+AC$2,Vychodiská!$J$9:$BH$15,4,0),HLOOKUP(VALUE(RIGHT($E7,4))+AC$2,Vychodiská!$J$9:$BH$15,4,0)))*-1+($I7*IF(LEN($E7)=4,HLOOKUP($E7+AC$2,Vychodiská!$J$9:$BH$15,5,0),HLOOKUP(VALUE(RIGHT($E7,4))+AC$2,Vychodiská!$J$9:$BH$15,5,0)))*-1+($J7*IF(LEN($E7)=4,HLOOKUP($E7+AC$2,Vychodiská!$J$9:$BH$15,6),HLOOKUP(VALUE(RIGHT($E7,4))+AC$2,Vychodiská!$J$9:$BH$15,6,0)))*-1+($K7*IF(LEN($E7)=4,HLOOKUP($E7+AC$2,Vychodiská!$J$9:$BH$15,7),HLOOKUP(VALUE(RIGHT($E7,4))+AC$2,Vychodiská!$J$9:$BH$15,7,0)))*-1</f>
        <v>56899.334735303404</v>
      </c>
      <c r="AD7" s="73">
        <f>($F7*IF(LEN($E7)=4,HLOOKUP($E7+AD$2,Vychodiská!$J$9:$BH$15,2,0),HLOOKUP(VALUE(RIGHT($E7,4))+AD$2,Vychodiská!$J$9:$BH$15,2,0)))*-1+($G7*IF(LEN($E7)=4,HLOOKUP($E7+AD$2,Vychodiská!$J$9:$BH$15,3,0),HLOOKUP(VALUE(RIGHT($E7,4))+AD$2,Vychodiská!$J$9:$BH$15,3,0)))*-1+($H7*IF(LEN($E7)=4,HLOOKUP($E7+AD$2,Vychodiská!$J$9:$BH$15,4,0),HLOOKUP(VALUE(RIGHT($E7,4))+AD$2,Vychodiská!$J$9:$BH$15,4,0)))*-1+($I7*IF(LEN($E7)=4,HLOOKUP($E7+AD$2,Vychodiská!$J$9:$BH$15,5,0),HLOOKUP(VALUE(RIGHT($E7,4))+AD$2,Vychodiská!$J$9:$BH$15,5,0)))*-1+($J7*IF(LEN($E7)=4,HLOOKUP($E7+AD$2,Vychodiská!$J$9:$BH$15,6),HLOOKUP(VALUE(RIGHT($E7,4))+AD$2,Vychodiská!$J$9:$BH$15,6,0)))*-1+($K7*IF(LEN($E7)=4,HLOOKUP($E7+AD$2,Vychodiská!$J$9:$BH$15,7),HLOOKUP(VALUE(RIGHT($E7,4))+AD$2,Vychodiská!$J$9:$BH$15,7,0)))*-1</f>
        <v>57468.328082656437</v>
      </c>
      <c r="AE7" s="73">
        <f>($F7*IF(LEN($E7)=4,HLOOKUP($E7+AE$2,Vychodiská!$J$9:$BH$15,2,0),HLOOKUP(VALUE(RIGHT($E7,4))+AE$2,Vychodiská!$J$9:$BH$15,2,0)))*-1+($G7*IF(LEN($E7)=4,HLOOKUP($E7+AE$2,Vychodiská!$J$9:$BH$15,3,0),HLOOKUP(VALUE(RIGHT($E7,4))+AE$2,Vychodiská!$J$9:$BH$15,3,0)))*-1+($H7*IF(LEN($E7)=4,HLOOKUP($E7+AE$2,Vychodiská!$J$9:$BH$15,4,0),HLOOKUP(VALUE(RIGHT($E7,4))+AE$2,Vychodiská!$J$9:$BH$15,4,0)))*-1+($I7*IF(LEN($E7)=4,HLOOKUP($E7+AE$2,Vychodiská!$J$9:$BH$15,5,0),HLOOKUP(VALUE(RIGHT($E7,4))+AE$2,Vychodiská!$J$9:$BH$15,5,0)))*-1+($J7*IF(LEN($E7)=4,HLOOKUP($E7+AE$2,Vychodiská!$J$9:$BH$15,6),HLOOKUP(VALUE(RIGHT($E7,4))+AE$2,Vychodiská!$J$9:$BH$15,6,0)))*-1+($K7*IF(LEN($E7)=4,HLOOKUP($E7+AE$2,Vychodiská!$J$9:$BH$15,7),HLOOKUP(VALUE(RIGHT($E7,4))+AE$2,Vychodiská!$J$9:$BH$15,7,0)))*-1</f>
        <v>58043.011363482998</v>
      </c>
      <c r="AF7" s="73">
        <f>($F7*IF(LEN($E7)=4,HLOOKUP($E7+AF$2,Vychodiská!$J$9:$BH$15,2,0),HLOOKUP(VALUE(RIGHT($E7,4))+AF$2,Vychodiská!$J$9:$BH$15,2,0)))*-1+($G7*IF(LEN($E7)=4,HLOOKUP($E7+AF$2,Vychodiská!$J$9:$BH$15,3,0),HLOOKUP(VALUE(RIGHT($E7,4))+AF$2,Vychodiská!$J$9:$BH$15,3,0)))*-1+($H7*IF(LEN($E7)=4,HLOOKUP($E7+AF$2,Vychodiská!$J$9:$BH$15,4,0),HLOOKUP(VALUE(RIGHT($E7,4))+AF$2,Vychodiská!$J$9:$BH$15,4,0)))*-1+($I7*IF(LEN($E7)=4,HLOOKUP($E7+AF$2,Vychodiská!$J$9:$BH$15,5,0),HLOOKUP(VALUE(RIGHT($E7,4))+AF$2,Vychodiská!$J$9:$BH$15,5,0)))*-1+($J7*IF(LEN($E7)=4,HLOOKUP($E7+AF$2,Vychodiská!$J$9:$BH$15,6),HLOOKUP(VALUE(RIGHT($E7,4))+AF$2,Vychodiská!$J$9:$BH$15,6,0)))*-1+($K7*IF(LEN($E7)=4,HLOOKUP($E7+AF$2,Vychodiská!$J$9:$BH$15,7),HLOOKUP(VALUE(RIGHT($E7,4))+AF$2,Vychodiská!$J$9:$BH$15,7,0)))*-1</f>
        <v>58623.441477117834</v>
      </c>
      <c r="AG7" s="73">
        <f>($F7*IF(LEN($E7)=4,HLOOKUP($E7+AG$2,Vychodiská!$J$9:$BH$15,2,0),HLOOKUP(VALUE(RIGHT($E7,4))+AG$2,Vychodiská!$J$9:$BH$15,2,0)))*-1+($G7*IF(LEN($E7)=4,HLOOKUP($E7+AG$2,Vychodiská!$J$9:$BH$15,3,0),HLOOKUP(VALUE(RIGHT($E7,4))+AG$2,Vychodiská!$J$9:$BH$15,3,0)))*-1+($H7*IF(LEN($E7)=4,HLOOKUP($E7+AG$2,Vychodiská!$J$9:$BH$15,4,0),HLOOKUP(VALUE(RIGHT($E7,4))+AG$2,Vychodiská!$J$9:$BH$15,4,0)))*-1+($I7*IF(LEN($E7)=4,HLOOKUP($E7+AG$2,Vychodiská!$J$9:$BH$15,5,0),HLOOKUP(VALUE(RIGHT($E7,4))+AG$2,Vychodiská!$J$9:$BH$15,5,0)))*-1+($J7*IF(LEN($E7)=4,HLOOKUP($E7+AG$2,Vychodiská!$J$9:$BH$15,6),HLOOKUP(VALUE(RIGHT($E7,4))+AG$2,Vychodiská!$J$9:$BH$15,6,0)))*-1+($K7*IF(LEN($E7)=4,HLOOKUP($E7+AG$2,Vychodiská!$J$9:$BH$15,7),HLOOKUP(VALUE(RIGHT($E7,4))+AG$2,Vychodiská!$J$9:$BH$15,7,0)))*-1</f>
        <v>59209.675891889019</v>
      </c>
      <c r="AH7" s="73">
        <f>($F7*IF(LEN($E7)=4,HLOOKUP($E7+AH$2,Vychodiská!$J$9:$BH$15,2,0),HLOOKUP(VALUE(RIGHT($E7,4))+AH$2,Vychodiská!$J$9:$BH$15,2,0)))*-1+($G7*IF(LEN($E7)=4,HLOOKUP($E7+AH$2,Vychodiská!$J$9:$BH$15,3,0),HLOOKUP(VALUE(RIGHT($E7,4))+AH$2,Vychodiská!$J$9:$BH$15,3,0)))*-1+($H7*IF(LEN($E7)=4,HLOOKUP($E7+AH$2,Vychodiská!$J$9:$BH$15,4,0),HLOOKUP(VALUE(RIGHT($E7,4))+AH$2,Vychodiská!$J$9:$BH$15,4,0)))*-1+($I7*IF(LEN($E7)=4,HLOOKUP($E7+AH$2,Vychodiská!$J$9:$BH$15,5,0),HLOOKUP(VALUE(RIGHT($E7,4))+AH$2,Vychodiská!$J$9:$BH$15,5,0)))*-1+($J7*IF(LEN($E7)=4,HLOOKUP($E7+AH$2,Vychodiská!$J$9:$BH$15,6),HLOOKUP(VALUE(RIGHT($E7,4))+AH$2,Vychodiská!$J$9:$BH$15,6,0)))*-1+($K7*IF(LEN($E7)=4,HLOOKUP($E7+AH$2,Vychodiská!$J$9:$BH$15,7),HLOOKUP(VALUE(RIGHT($E7,4))+AH$2,Vychodiská!$J$9:$BH$15,7,0)))*-1</f>
        <v>59801.772650807907</v>
      </c>
      <c r="AI7" s="73">
        <f>($F7*IF(LEN($E7)=4,HLOOKUP($E7+AI$2,Vychodiská!$J$9:$BH$15,2,0),HLOOKUP(VALUE(RIGHT($E7,4))+AI$2,Vychodiská!$J$9:$BH$15,2,0)))*-1+($G7*IF(LEN($E7)=4,HLOOKUP($E7+AI$2,Vychodiská!$J$9:$BH$15,3,0),HLOOKUP(VALUE(RIGHT($E7,4))+AI$2,Vychodiská!$J$9:$BH$15,3,0)))*-1+($H7*IF(LEN($E7)=4,HLOOKUP($E7+AI$2,Vychodiská!$J$9:$BH$15,4,0),HLOOKUP(VALUE(RIGHT($E7,4))+AI$2,Vychodiská!$J$9:$BH$15,4,0)))*-1+($I7*IF(LEN($E7)=4,HLOOKUP($E7+AI$2,Vychodiská!$J$9:$BH$15,5,0),HLOOKUP(VALUE(RIGHT($E7,4))+AI$2,Vychodiská!$J$9:$BH$15,5,0)))*-1+($J7*IF(LEN($E7)=4,HLOOKUP($E7+AI$2,Vychodiská!$J$9:$BH$15,6),HLOOKUP(VALUE(RIGHT($E7,4))+AI$2,Vychodiská!$J$9:$BH$15,6,0)))*-1+($K7*IF(LEN($E7)=4,HLOOKUP($E7+AI$2,Vychodiská!$J$9:$BH$15,7),HLOOKUP(VALUE(RIGHT($E7,4))+AI$2,Vychodiská!$J$9:$BH$15,7,0)))*-1</f>
        <v>60399.790377315985</v>
      </c>
      <c r="AJ7" s="73">
        <f>($F7*IF(LEN($E7)=4,HLOOKUP($E7+AJ$2,Vychodiská!$J$9:$BH$15,2,0),HLOOKUP(VALUE(RIGHT($E7,4))+AJ$2,Vychodiská!$J$9:$BH$15,2,0)))*-1+($G7*IF(LEN($E7)=4,HLOOKUP($E7+AJ$2,Vychodiská!$J$9:$BH$15,3,0),HLOOKUP(VALUE(RIGHT($E7,4))+AJ$2,Vychodiská!$J$9:$BH$15,3,0)))*-1+($H7*IF(LEN($E7)=4,HLOOKUP($E7+AJ$2,Vychodiská!$J$9:$BH$15,4,0),HLOOKUP(VALUE(RIGHT($E7,4))+AJ$2,Vychodiská!$J$9:$BH$15,4,0)))*-1+($I7*IF(LEN($E7)=4,HLOOKUP($E7+AJ$2,Vychodiská!$J$9:$BH$15,5,0),HLOOKUP(VALUE(RIGHT($E7,4))+AJ$2,Vychodiská!$J$9:$BH$15,5,0)))*-1+($J7*IF(LEN($E7)=4,HLOOKUP($E7+AJ$2,Vychodiská!$J$9:$BH$15,6),HLOOKUP(VALUE(RIGHT($E7,4))+AJ$2,Vychodiská!$J$9:$BH$15,6,0)))*-1+($K7*IF(LEN($E7)=4,HLOOKUP($E7+AJ$2,Vychodiská!$J$9:$BH$15,7),HLOOKUP(VALUE(RIGHT($E7,4))+AJ$2,Vychodiská!$J$9:$BH$15,7,0)))*-1</f>
        <v>61003.788281089146</v>
      </c>
      <c r="AK7" s="73">
        <f>($F7*IF(LEN($E7)=4,HLOOKUP($E7+AK$2,Vychodiská!$J$9:$BH$15,2,0),HLOOKUP(VALUE(RIGHT($E7,4))+AK$2,Vychodiská!$J$9:$BH$15,2,0)))*-1+($G7*IF(LEN($E7)=4,HLOOKUP($E7+AK$2,Vychodiská!$J$9:$BH$15,3,0),HLOOKUP(VALUE(RIGHT($E7,4))+AK$2,Vychodiská!$J$9:$BH$15,3,0)))*-1+($H7*IF(LEN($E7)=4,HLOOKUP($E7+AK$2,Vychodiská!$J$9:$BH$15,4,0),HLOOKUP(VALUE(RIGHT($E7,4))+AK$2,Vychodiská!$J$9:$BH$15,4,0)))*-1+($I7*IF(LEN($E7)=4,HLOOKUP($E7+AK$2,Vychodiská!$J$9:$BH$15,5,0),HLOOKUP(VALUE(RIGHT($E7,4))+AK$2,Vychodiská!$J$9:$BH$15,5,0)))*-1+($J7*IF(LEN($E7)=4,HLOOKUP($E7+AK$2,Vychodiská!$J$9:$BH$15,6),HLOOKUP(VALUE(RIGHT($E7,4))+AK$2,Vychodiská!$J$9:$BH$15,6,0)))*-1+($K7*IF(LEN($E7)=4,HLOOKUP($E7+AK$2,Vychodiská!$J$9:$BH$15,7),HLOOKUP(VALUE(RIGHT($E7,4))+AK$2,Vychodiská!$J$9:$BH$15,7,0)))*-1</f>
        <v>61613.826163900041</v>
      </c>
      <c r="AL7" s="73">
        <f>($F7*IF(LEN($E7)=4,HLOOKUP($E7+AL$2,Vychodiská!$J$9:$BH$15,2,0),HLOOKUP(VALUE(RIGHT($E7,4))+AL$2,Vychodiská!$J$9:$BH$15,2,0)))*-1+($G7*IF(LEN($E7)=4,HLOOKUP($E7+AL$2,Vychodiská!$J$9:$BH$15,3,0),HLOOKUP(VALUE(RIGHT($E7,4))+AL$2,Vychodiská!$J$9:$BH$15,3,0)))*-1+($H7*IF(LEN($E7)=4,HLOOKUP($E7+AL$2,Vychodiská!$J$9:$BH$15,4,0),HLOOKUP(VALUE(RIGHT($E7,4))+AL$2,Vychodiská!$J$9:$BH$15,4,0)))*-1+($I7*IF(LEN($E7)=4,HLOOKUP($E7+AL$2,Vychodiská!$J$9:$BH$15,5,0),HLOOKUP(VALUE(RIGHT($E7,4))+AL$2,Vychodiská!$J$9:$BH$15,5,0)))*-1+($J7*IF(LEN($E7)=4,HLOOKUP($E7+AL$2,Vychodiská!$J$9:$BH$15,6),HLOOKUP(VALUE(RIGHT($E7,4))+AL$2,Vychodiská!$J$9:$BH$15,6,0)))*-1+($K7*IF(LEN($E7)=4,HLOOKUP($E7+AL$2,Vychodiská!$J$9:$BH$15,7),HLOOKUP(VALUE(RIGHT($E7,4))+AL$2,Vychodiská!$J$9:$BH$15,7,0)))*-1</f>
        <v>62229.964425539045</v>
      </c>
      <c r="AM7" s="73">
        <f>($F7*IF(LEN($E7)=4,HLOOKUP($E7+AM$2,Vychodiská!$J$9:$BH$15,2,0),HLOOKUP(VALUE(RIGHT($E7,4))+AM$2,Vychodiská!$J$9:$BH$15,2,0)))*-1+($G7*IF(LEN($E7)=4,HLOOKUP($E7+AM$2,Vychodiská!$J$9:$BH$15,3,0),HLOOKUP(VALUE(RIGHT($E7,4))+AM$2,Vychodiská!$J$9:$BH$15,3,0)))*-1+($H7*IF(LEN($E7)=4,HLOOKUP($E7+AM$2,Vychodiská!$J$9:$BH$15,4,0),HLOOKUP(VALUE(RIGHT($E7,4))+AM$2,Vychodiská!$J$9:$BH$15,4,0)))*-1+($I7*IF(LEN($E7)=4,HLOOKUP($E7+AM$2,Vychodiská!$J$9:$BH$15,5,0),HLOOKUP(VALUE(RIGHT($E7,4))+AM$2,Vychodiská!$J$9:$BH$15,5,0)))*-1+($J7*IF(LEN($E7)=4,HLOOKUP($E7+AM$2,Vychodiská!$J$9:$BH$15,6),HLOOKUP(VALUE(RIGHT($E7,4))+AM$2,Vychodiská!$J$9:$BH$15,6,0)))*-1+($K7*IF(LEN($E7)=4,HLOOKUP($E7+AM$2,Vychodiská!$J$9:$BH$15,7),HLOOKUP(VALUE(RIGHT($E7,4))+AM$2,Vychodiská!$J$9:$BH$15,7,0)))*-1</f>
        <v>63038.95396307105</v>
      </c>
      <c r="AN7" s="73">
        <f>($F7*IF(LEN($E7)=4,HLOOKUP($E7+AN$2,Vychodiská!$J$9:$BH$15,2,0),HLOOKUP(VALUE(RIGHT($E7,4))+AN$2,Vychodiská!$J$9:$BH$15,2,0)))*-1+($G7*IF(LEN($E7)=4,HLOOKUP($E7+AN$2,Vychodiská!$J$9:$BH$15,3,0),HLOOKUP(VALUE(RIGHT($E7,4))+AN$2,Vychodiská!$J$9:$BH$15,3,0)))*-1+($H7*IF(LEN($E7)=4,HLOOKUP($E7+AN$2,Vychodiská!$J$9:$BH$15,4,0),HLOOKUP(VALUE(RIGHT($E7,4))+AN$2,Vychodiská!$J$9:$BH$15,4,0)))*-1+($I7*IF(LEN($E7)=4,HLOOKUP($E7+AN$2,Vychodiská!$J$9:$BH$15,5,0),HLOOKUP(VALUE(RIGHT($E7,4))+AN$2,Vychodiská!$J$9:$BH$15,5,0)))*-1+($J7*IF(LEN($E7)=4,HLOOKUP($E7+AN$2,Vychodiská!$J$9:$BH$15,6),HLOOKUP(VALUE(RIGHT($E7,4))+AN$2,Vychodiská!$J$9:$BH$15,6,0)))*-1+($K7*IF(LEN($E7)=4,HLOOKUP($E7+AN$2,Vychodiská!$J$9:$BH$15,7),HLOOKUP(VALUE(RIGHT($E7,4))+AN$2,Vychodiská!$J$9:$BH$15,7,0)))*-1</f>
        <v>63858.460364590966</v>
      </c>
      <c r="AO7" s="74">
        <f>($F7*IF(LEN($E7)=4,HLOOKUP($E7+AO$2,Vychodiská!$J$9:$BH$15,2,0),HLOOKUP(VALUE(RIGHT($E7,4))+AO$2,Vychodiská!$J$9:$BH$15,2,0)))*-1+($G7*IF(LEN($E7)=4,HLOOKUP($E7+AO$2,Vychodiská!$J$9:$BH$15,3,0),HLOOKUP(VALUE(RIGHT($E7,4))+AO$2,Vychodiská!$J$9:$BH$15,3,0)))*-1+($H7*IF(LEN($E7)=4,HLOOKUP($E7+AO$2,Vychodiská!$J$9:$BH$15,4,0),HLOOKUP(VALUE(RIGHT($E7,4))+AO$2,Vychodiská!$J$9:$BH$15,4,0)))*-1+($I7*IF(LEN($E7)=4,HLOOKUP($E7+AO$2,Vychodiská!$J$9:$BH$15,5,0),HLOOKUP(VALUE(RIGHT($E7,4))+AO$2,Vychodiská!$J$9:$BH$15,5,0)))*-1+($J7*IF(LEN($E7)=4,HLOOKUP($E7+AO$2,Vychodiská!$J$9:$BH$15,6),HLOOKUP(VALUE(RIGHT($E7,4))+AO$2,Vychodiská!$J$9:$BH$15,6,0)))*-1+($K7*IF(LEN($E7)=4,HLOOKUP($E7+AO$2,Vychodiská!$J$9:$BH$15,7),HLOOKUP(VALUE(RIGHT($E7,4))+AO$2,Vychodiská!$J$9:$BH$15,7,0)))*-1</f>
        <v>64688.620349330638</v>
      </c>
      <c r="AP7" s="73">
        <f t="shared" si="1"/>
        <v>45191.31432118042</v>
      </c>
      <c r="AQ7" s="73">
        <f>SUM($L7:M7)</f>
        <v>91150.880985820899</v>
      </c>
      <c r="AR7" s="73">
        <f>SUM($L7:N7)</f>
        <v>137891.76028376026</v>
      </c>
      <c r="AS7" s="73">
        <f>SUM($L7:O7)</f>
        <v>185427.23452976457</v>
      </c>
      <c r="AT7" s="73">
        <f>SUM($L7:P7)</f>
        <v>233770.81183795095</v>
      </c>
      <c r="AU7" s="73">
        <f>SUM($L7:Q7)</f>
        <v>282936.22996037651</v>
      </c>
      <c r="AV7" s="73">
        <f>SUM($L7:R7)</f>
        <v>332937.46019088331</v>
      </c>
      <c r="AW7" s="73">
        <f>SUM($L7:S7)</f>
        <v>383538.70518415619</v>
      </c>
      <c r="AX7" s="73">
        <f>SUM($L7:T7)</f>
        <v>434747.16511734831</v>
      </c>
      <c r="AY7" s="73">
        <f>SUM($L7:U7)</f>
        <v>486570.12656973879</v>
      </c>
      <c r="AZ7" s="73">
        <f>SUM($L7:V7)</f>
        <v>539014.96355955792</v>
      </c>
      <c r="BA7" s="73">
        <f>SUM($L7:W7)</f>
        <v>592089.13859325484</v>
      </c>
      <c r="BB7" s="73">
        <f>SUM($L7:X7)</f>
        <v>645800.20372735616</v>
      </c>
      <c r="BC7" s="73">
        <f>SUM($L7:Y7)</f>
        <v>700155.80164306669</v>
      </c>
      <c r="BD7" s="73">
        <f>SUM($L7:Z7)</f>
        <v>755163.66673376574</v>
      </c>
      <c r="BE7" s="73">
        <f>SUM($L7:AA7)</f>
        <v>810831.62620555318</v>
      </c>
      <c r="BF7" s="73">
        <f>SUM($L7:AB7)</f>
        <v>867167.60119100206</v>
      </c>
      <c r="BG7" s="73">
        <f>SUM($L7:AC7)</f>
        <v>924066.93592630548</v>
      </c>
      <c r="BH7" s="73">
        <f>SUM($L7:AD7)</f>
        <v>981535.26400896197</v>
      </c>
      <c r="BI7" s="73">
        <f>SUM($L7:AE7)</f>
        <v>1039578.275372445</v>
      </c>
      <c r="BJ7" s="73">
        <f>SUM($L7:AF7)</f>
        <v>1098201.7168495629</v>
      </c>
      <c r="BK7" s="73">
        <f>SUM($L7:AG7)</f>
        <v>1157411.392741452</v>
      </c>
      <c r="BL7" s="73">
        <f>SUM($L7:AH7)</f>
        <v>1217213.1653922598</v>
      </c>
      <c r="BM7" s="73">
        <f>SUM($L7:AI7)</f>
        <v>1277612.9557695759</v>
      </c>
      <c r="BN7" s="73">
        <f>SUM($L7:AJ7)</f>
        <v>1338616.7440506651</v>
      </c>
      <c r="BO7" s="73">
        <f>SUM($L7:AK7)</f>
        <v>1400230.5702145651</v>
      </c>
      <c r="BP7" s="73">
        <f>SUM($L7:AL7)</f>
        <v>1462460.5346401043</v>
      </c>
      <c r="BQ7" s="73">
        <f>SUM($L7:AM7)</f>
        <v>1525499.4886031754</v>
      </c>
      <c r="BR7" s="73">
        <f>SUM($L7:AN7)</f>
        <v>1589357.9489677662</v>
      </c>
      <c r="BS7" s="74">
        <f>SUM($L7:AO7)</f>
        <v>1654046.5693170968</v>
      </c>
      <c r="BT7" s="76">
        <f>IF(CZ7=0,0,L7/((1+Vychodiská!$C$150)^emisie_ostatné!CZ7))</f>
        <v>39037.956437689594</v>
      </c>
      <c r="BU7" s="73">
        <f>IF(DA7=0,0,M7/((1+Vychodiská!$C$150)^emisie_ostatné!DA7))</f>
        <v>37811.04923536221</v>
      </c>
      <c r="BV7" s="73">
        <f>IF(DB7=0,0,N7/((1+Vychodiská!$C$150)^emisie_ostatné!DB7))</f>
        <v>36622.701973679381</v>
      </c>
      <c r="BW7" s="73">
        <f>IF(DC7=0,0,O7/((1+Vychodiská!$C$150)^emisie_ostatné!DC7))</f>
        <v>35471.702768792311</v>
      </c>
      <c r="BX7" s="73">
        <f>IF(DD7=0,0,P7/((1+Vychodiská!$C$150)^emisie_ostatné!DD7))</f>
        <v>34356.877824630261</v>
      </c>
      <c r="BY7" s="73">
        <f>IF(DE7=0,0,Q7/((1+Vychodiská!$C$150)^emisie_ostatné!DE7))</f>
        <v>33277.090235856173</v>
      </c>
      <c r="BZ7" s="73">
        <f>IF(DF7=0,0,R7/((1+Vychodiská!$C$150)^emisie_ostatné!DF7))</f>
        <v>32231.23882844354</v>
      </c>
      <c r="CA7" s="73">
        <f>IF(DG7=0,0,S7/((1+Vychodiská!$C$150)^emisie_ostatné!DG7))</f>
        <v>31064.774947033202</v>
      </c>
      <c r="CB7" s="73">
        <f>IF(DH7=0,0,T7/((1+Vychodiská!$C$150)^emisie_ostatné!DH7))</f>
        <v>29940.525948950097</v>
      </c>
      <c r="CC7" s="73">
        <f>IF(DI7=0,0,U7/((1+Vychodiská!$C$150)^emisie_ostatné!DI7))</f>
        <v>28856.964057464291</v>
      </c>
      <c r="CD7" s="73">
        <f>IF(DJ7=0,0,V7/((1+Vychodiská!$C$150)^emisie_ostatné!DJ7))</f>
        <v>27812.616786813196</v>
      </c>
      <c r="CE7" s="73">
        <f>IF(DK7=0,0,W7/((1+Vychodiská!$C$150)^emisie_ostatné!DK7))</f>
        <v>26806.064941195204</v>
      </c>
      <c r="CF7" s="73">
        <f>IF(DL7=0,0,X7/((1+Vychodiská!$C$150)^emisie_ostatné!DL7))</f>
        <v>25835.940686180507</v>
      </c>
      <c r="CG7" s="73">
        <f>IF(DM7=0,0,Y7/((1+Vychodiská!$C$150)^emisie_ostatné!DM7))</f>
        <v>24900.925689918738</v>
      </c>
      <c r="CH7" s="73">
        <f>IF(DN7=0,0,Z7/((1+Vychodiská!$C$150)^emisie_ostatné!DN7))</f>
        <v>23999.749331616917</v>
      </c>
      <c r="CI7" s="73">
        <f>IF(DO7=0,0,AA7/((1+Vychodiská!$C$150)^emisie_ostatné!DO7))</f>
        <v>23131.186974853634</v>
      </c>
      <c r="CJ7" s="73">
        <f>IF(DP7=0,0,AB7/((1+Vychodiská!$C$150)^emisie_ostatné!DP7))</f>
        <v>22294.058303382742</v>
      </c>
      <c r="CK7" s="73">
        <f>IF(DQ7=0,0,AC7/((1+Vychodiská!$C$150)^emisie_ostatné!DQ7))</f>
        <v>21444.760844206259</v>
      </c>
      <c r="CL7" s="73">
        <f>IF(DR7=0,0,AD7/((1+Vychodiská!$C$150)^emisie_ostatné!DR7))</f>
        <v>20627.817573950782</v>
      </c>
      <c r="CM7" s="73">
        <f>IF(DS7=0,0,AE7/((1+Vychodiská!$C$150)^emisie_ostatné!DS7))</f>
        <v>19841.995952085992</v>
      </c>
      <c r="CN7" s="73">
        <f>IF(DT7=0,0,AF7/((1+Vychodiská!$C$150)^emisie_ostatné!DT7))</f>
        <v>19086.110392006525</v>
      </c>
      <c r="CO7" s="73">
        <f>IF(DU7=0,0,AG7/((1+Vychodiská!$C$150)^emisie_ostatné!DU7))</f>
        <v>18359.02047231104</v>
      </c>
      <c r="CP7" s="73">
        <f>IF(DV7=0,0,AH7/((1+Vychodiská!$C$150)^emisie_ostatné!DV7))</f>
        <v>17659.629216223002</v>
      </c>
      <c r="CQ7" s="73">
        <f>IF(DW7=0,0,AI7/((1+Vychodiská!$C$150)^emisie_ostatné!DW7))</f>
        <v>16986.881436557363</v>
      </c>
      <c r="CR7" s="73">
        <f>IF(DX7=0,0,AJ7/((1+Vychodiská!$C$150)^emisie_ostatné!DX7))</f>
        <v>16339.762143736129</v>
      </c>
      <c r="CS7" s="73">
        <f>IF(DY7=0,0,AK7/((1+Vychodiská!$C$150)^emisie_ostatné!DY7))</f>
        <v>15717.295014450945</v>
      </c>
      <c r="CT7" s="73">
        <f>IF(DZ7=0,0,AL7/((1+Vychodiská!$C$150)^emisie_ostatné!DZ7))</f>
        <v>15118.540918662336</v>
      </c>
      <c r="CU7" s="73">
        <f>IF(EA7=0,0,AM7/((1+Vychodiská!$C$150)^emisie_ostatné!EA7))</f>
        <v>14585.792333909478</v>
      </c>
      <c r="CV7" s="73">
        <f>IF(EB7=0,0,AN7/((1+Vychodiská!$C$150)^emisie_ostatné!EB7))</f>
        <v>14071.816794524088</v>
      </c>
      <c r="CW7" s="74">
        <f>IF(EC7=0,0,AO7/((1+Vychodiská!$C$150)^emisie_ostatné!EC7))</f>
        <v>13575.952774145619</v>
      </c>
      <c r="CX7" s="77">
        <f t="shared" si="4"/>
        <v>736866.80083863134</v>
      </c>
      <c r="CY7" s="73"/>
      <c r="CZ7" s="78">
        <f t="shared" si="2"/>
        <v>3</v>
      </c>
      <c r="DA7" s="78">
        <f t="shared" ref="DA7:EC7" si="7">IF(CZ7=0,0,IF(DA$2&gt;$D7,0,CZ7+1))</f>
        <v>4</v>
      </c>
      <c r="DB7" s="78">
        <f t="shared" si="7"/>
        <v>5</v>
      </c>
      <c r="DC7" s="78">
        <f t="shared" si="7"/>
        <v>6</v>
      </c>
      <c r="DD7" s="78">
        <f t="shared" si="7"/>
        <v>7</v>
      </c>
      <c r="DE7" s="78">
        <f t="shared" si="7"/>
        <v>8</v>
      </c>
      <c r="DF7" s="78">
        <f t="shared" si="7"/>
        <v>9</v>
      </c>
      <c r="DG7" s="78">
        <f t="shared" si="7"/>
        <v>10</v>
      </c>
      <c r="DH7" s="78">
        <f t="shared" si="7"/>
        <v>11</v>
      </c>
      <c r="DI7" s="78">
        <f t="shared" si="7"/>
        <v>12</v>
      </c>
      <c r="DJ7" s="78">
        <f t="shared" si="7"/>
        <v>13</v>
      </c>
      <c r="DK7" s="78">
        <f t="shared" si="7"/>
        <v>14</v>
      </c>
      <c r="DL7" s="78">
        <f t="shared" si="7"/>
        <v>15</v>
      </c>
      <c r="DM7" s="78">
        <f t="shared" si="7"/>
        <v>16</v>
      </c>
      <c r="DN7" s="78">
        <f t="shared" si="7"/>
        <v>17</v>
      </c>
      <c r="DO7" s="78">
        <f t="shared" si="7"/>
        <v>18</v>
      </c>
      <c r="DP7" s="78">
        <f t="shared" si="7"/>
        <v>19</v>
      </c>
      <c r="DQ7" s="78">
        <f t="shared" si="7"/>
        <v>20</v>
      </c>
      <c r="DR7" s="78">
        <f t="shared" si="7"/>
        <v>21</v>
      </c>
      <c r="DS7" s="78">
        <f t="shared" si="7"/>
        <v>22</v>
      </c>
      <c r="DT7" s="78">
        <f t="shared" si="7"/>
        <v>23</v>
      </c>
      <c r="DU7" s="78">
        <f t="shared" si="7"/>
        <v>24</v>
      </c>
      <c r="DV7" s="78">
        <f t="shared" si="7"/>
        <v>25</v>
      </c>
      <c r="DW7" s="78">
        <f t="shared" si="7"/>
        <v>26</v>
      </c>
      <c r="DX7" s="78">
        <f t="shared" si="7"/>
        <v>27</v>
      </c>
      <c r="DY7" s="78">
        <f t="shared" si="7"/>
        <v>28</v>
      </c>
      <c r="DZ7" s="78">
        <f t="shared" si="7"/>
        <v>29</v>
      </c>
      <c r="EA7" s="78">
        <f t="shared" si="7"/>
        <v>30</v>
      </c>
      <c r="EB7" s="78">
        <f t="shared" si="7"/>
        <v>31</v>
      </c>
      <c r="EC7" s="79">
        <f t="shared" si="7"/>
        <v>32</v>
      </c>
    </row>
    <row r="8" spans="1:133" s="80" customFormat="1" ht="31.05" customHeight="1" x14ac:dyDescent="0.3">
      <c r="A8" s="70">
        <v>13</v>
      </c>
      <c r="B8" s="71" t="str">
        <f>INDEX(Data!$B$3:$B$24,MATCH(emisie_ostatné!A8,Data!$A$3:$A$24,0))</f>
        <v xml:space="preserve">Bratislavská teplárenská, a.s. </v>
      </c>
      <c r="C8" s="71" t="str">
        <f>INDEX(Data!$D$3:$D$24,MATCH(emisie_ostatné!A8,Data!$A$3:$A$24,0))</f>
        <v xml:space="preserve">Rozvoj SCZT východ - Akumulátor tepla </v>
      </c>
      <c r="D8" s="72">
        <f>INDEX(Data!$M$3:$M$24,MATCH(emisie_ostatné!A8,Data!$A$3:$A$24,0))</f>
        <v>30</v>
      </c>
      <c r="E8" s="72" t="str">
        <f>INDEX(Data!$J$3:$J$24,MATCH(emisie_ostatné!A8,Data!$A$3:$A$24,0))</f>
        <v>2022-2023</v>
      </c>
      <c r="F8" s="72">
        <f>INDEX(Data!$O$3:$O$24,MATCH(emisie_ostatné!A8,Data!$A$3:$A$24,0))</f>
        <v>-0.03</v>
      </c>
      <c r="G8" s="72">
        <f>INDEX(Data!$P$3:$P$24,MATCH(emisie_ostatné!A8,Data!$A$3:$A$24,0))</f>
        <v>-0.01</v>
      </c>
      <c r="H8" s="72">
        <f>INDEX(Data!$Q$3:$Q$24,MATCH(emisie_ostatné!A8,Data!$A$3:$A$24,0))</f>
        <v>0</v>
      </c>
      <c r="I8" s="72">
        <f>INDEX(Data!$R$3:$R$24,MATCH(emisie_ostatné!A8,Data!$A$3:$A$24,0))</f>
        <v>0</v>
      </c>
      <c r="J8" s="72">
        <f>INDEX(Data!$S$3:$S$24,MATCH(emisie_ostatné!A8,Data!$A$3:$A$24,0))</f>
        <v>-2E-3</v>
      </c>
      <c r="K8" s="74">
        <f>INDEX(Data!$T$3:$T$24,MATCH(emisie_ostatné!A8,Data!$A$3:$A$24,0))</f>
        <v>0</v>
      </c>
      <c r="L8" s="73">
        <f>($F8*IF(LEN($E8)=4,HLOOKUP($E8+L$2,Vychodiská!$J$9:$BH$15,2,0),HLOOKUP(VALUE(RIGHT($E8,4))+L$2,Vychodiská!$J$9:$BH$15,2,0)))*-1+($G8*IF(LEN($E8)=4,HLOOKUP($E8+L$2,Vychodiská!$J$9:$BH$15,3,0),HLOOKUP(VALUE(RIGHT($E8,4))+L$2,Vychodiská!$J$9:$BH$15,3,0)))*-1+($H8*IF(LEN($E8)=4,HLOOKUP($E8+L$2,Vychodiská!$J$9:$BH$15,4,0),HLOOKUP(VALUE(RIGHT($E8,4))+L$2,Vychodiská!$J$9:$BH$15,4,0)))*-1+($I8*IF(LEN($E8)=4,HLOOKUP($E8+L$2,Vychodiská!$J$9:$BH$15,5,0),HLOOKUP(VALUE(RIGHT($E8,4))+L$2,Vychodiská!$J$9:$BH$15,5,0)))*-1+($J8*IF(LEN($E8)=4,HLOOKUP($E8+L$2,Vychodiská!$J$9:$BH$15,6),HLOOKUP(VALUE(RIGHT($E8,4))+L$2,Vychodiská!$J$9:$BH$15,6,0)))*-1+($K8*IF(LEN($E8)=4,HLOOKUP($E8+L$2,Vychodiská!$J$9:$BH$15,7),HLOOKUP(VALUE(RIGHT($E8,4))+L$2,Vychodiská!$J$9:$BH$15,7,0)))*-1</f>
        <v>1929.92608610346</v>
      </c>
      <c r="M8" s="73">
        <f>($F8*IF(LEN($E8)=4,HLOOKUP($E8+M$2,Vychodiská!$J$9:$BH$15,2,0),HLOOKUP(VALUE(RIGHT($E8,4))+M$2,Vychodiská!$J$9:$BH$15,2,0)))*-1+($G8*IF(LEN($E8)=4,HLOOKUP($E8+M$2,Vychodiská!$J$9:$BH$15,3,0),HLOOKUP(VALUE(RIGHT($E8,4))+M$2,Vychodiská!$J$9:$BH$15,3,0)))*-1+($H8*IF(LEN($E8)=4,HLOOKUP($E8+M$2,Vychodiská!$J$9:$BH$15,4,0),HLOOKUP(VALUE(RIGHT($E8,4))+M$2,Vychodiská!$J$9:$BH$15,4,0)))*-1+($I8*IF(LEN($E8)=4,HLOOKUP($E8+M$2,Vychodiská!$J$9:$BH$15,5,0),HLOOKUP(VALUE(RIGHT($E8,4))+M$2,Vychodiská!$J$9:$BH$15,5,0)))*-1+($J8*IF(LEN($E8)=4,HLOOKUP($E8+M$2,Vychodiská!$J$9:$BH$15,6),HLOOKUP(VALUE(RIGHT($E8,4))+M$2,Vychodiská!$J$9:$BH$15,6,0)))*-1+($K8*IF(LEN($E8)=4,HLOOKUP($E8+M$2,Vychodiská!$J$9:$BH$15,7),HLOOKUP(VALUE(RIGHT($E8,4))+M$2,Vychodiská!$J$9:$BH$15,7,0)))*-1</f>
        <v>1962.7348295672186</v>
      </c>
      <c r="N8" s="73">
        <f>($F8*IF(LEN($E8)=4,HLOOKUP($E8+N$2,Vychodiská!$J$9:$BH$15,2,0),HLOOKUP(VALUE(RIGHT($E8,4))+N$2,Vychodiská!$J$9:$BH$15,2,0)))*-1+($G8*IF(LEN($E8)=4,HLOOKUP($E8+N$2,Vychodiská!$J$9:$BH$15,3,0),HLOOKUP(VALUE(RIGHT($E8,4))+N$2,Vychodiská!$J$9:$BH$15,3,0)))*-1+($H8*IF(LEN($E8)=4,HLOOKUP($E8+N$2,Vychodiská!$J$9:$BH$15,4,0),HLOOKUP(VALUE(RIGHT($E8,4))+N$2,Vychodiská!$J$9:$BH$15,4,0)))*-1+($I8*IF(LEN($E8)=4,HLOOKUP($E8+N$2,Vychodiská!$J$9:$BH$15,5,0),HLOOKUP(VALUE(RIGHT($E8,4))+N$2,Vychodiská!$J$9:$BH$15,5,0)))*-1+($J8*IF(LEN($E8)=4,HLOOKUP($E8+N$2,Vychodiská!$J$9:$BH$15,6),HLOOKUP(VALUE(RIGHT($E8,4))+N$2,Vychodiská!$J$9:$BH$15,6,0)))*-1+($K8*IF(LEN($E8)=4,HLOOKUP($E8+N$2,Vychodiská!$J$9:$BH$15,7),HLOOKUP(VALUE(RIGHT($E8,4))+N$2,Vychodiská!$J$9:$BH$15,7,0)))*-1</f>
        <v>1996.1013216698611</v>
      </c>
      <c r="O8" s="73">
        <f>($F8*IF(LEN($E8)=4,HLOOKUP($E8+O$2,Vychodiská!$J$9:$BH$15,2,0),HLOOKUP(VALUE(RIGHT($E8,4))+O$2,Vychodiská!$J$9:$BH$15,2,0)))*-1+($G8*IF(LEN($E8)=4,HLOOKUP($E8+O$2,Vychodiská!$J$9:$BH$15,3,0),HLOOKUP(VALUE(RIGHT($E8,4))+O$2,Vychodiská!$J$9:$BH$15,3,0)))*-1+($H8*IF(LEN($E8)=4,HLOOKUP($E8+O$2,Vychodiská!$J$9:$BH$15,4,0),HLOOKUP(VALUE(RIGHT($E8,4))+O$2,Vychodiská!$J$9:$BH$15,4,0)))*-1+($I8*IF(LEN($E8)=4,HLOOKUP($E8+O$2,Vychodiská!$J$9:$BH$15,5,0),HLOOKUP(VALUE(RIGHT($E8,4))+O$2,Vychodiská!$J$9:$BH$15,5,0)))*-1+($J8*IF(LEN($E8)=4,HLOOKUP($E8+O$2,Vychodiská!$J$9:$BH$15,6),HLOOKUP(VALUE(RIGHT($E8,4))+O$2,Vychodiská!$J$9:$BH$15,6,0)))*-1+($K8*IF(LEN($E8)=4,HLOOKUP($E8+O$2,Vychodiská!$J$9:$BH$15,7),HLOOKUP(VALUE(RIGHT($E8,4))+O$2,Vychodiská!$J$9:$BH$15,7,0)))*-1</f>
        <v>2030.0350441382486</v>
      </c>
      <c r="P8" s="73">
        <f>($F8*IF(LEN($E8)=4,HLOOKUP($E8+P$2,Vychodiská!$J$9:$BH$15,2,0),HLOOKUP(VALUE(RIGHT($E8,4))+P$2,Vychodiská!$J$9:$BH$15,2,0)))*-1+($G8*IF(LEN($E8)=4,HLOOKUP($E8+P$2,Vychodiská!$J$9:$BH$15,3,0),HLOOKUP(VALUE(RIGHT($E8,4))+P$2,Vychodiská!$J$9:$BH$15,3,0)))*-1+($H8*IF(LEN($E8)=4,HLOOKUP($E8+P$2,Vychodiská!$J$9:$BH$15,4,0),HLOOKUP(VALUE(RIGHT($E8,4))+P$2,Vychodiská!$J$9:$BH$15,4,0)))*-1+($I8*IF(LEN($E8)=4,HLOOKUP($E8+P$2,Vychodiská!$J$9:$BH$15,5,0),HLOOKUP(VALUE(RIGHT($E8,4))+P$2,Vychodiská!$J$9:$BH$15,5,0)))*-1+($J8*IF(LEN($E8)=4,HLOOKUP($E8+P$2,Vychodiská!$J$9:$BH$15,6),HLOOKUP(VALUE(RIGHT($E8,4))+P$2,Vychodiská!$J$9:$BH$15,6,0)))*-1+($K8*IF(LEN($E8)=4,HLOOKUP($E8+P$2,Vychodiská!$J$9:$BH$15,7),HLOOKUP(VALUE(RIGHT($E8,4))+P$2,Vychodiská!$J$9:$BH$15,7,0)))*-1</f>
        <v>2064.5456398885985</v>
      </c>
      <c r="Q8" s="73">
        <f>($F8*IF(LEN($E8)=4,HLOOKUP($E8+Q$2,Vychodiská!$J$9:$BH$15,2,0),HLOOKUP(VALUE(RIGHT($E8,4))+Q$2,Vychodiská!$J$9:$BH$15,2,0)))*-1+($G8*IF(LEN($E8)=4,HLOOKUP($E8+Q$2,Vychodiská!$J$9:$BH$15,3,0),HLOOKUP(VALUE(RIGHT($E8,4))+Q$2,Vychodiská!$J$9:$BH$15,3,0)))*-1+($H8*IF(LEN($E8)=4,HLOOKUP($E8+Q$2,Vychodiská!$J$9:$BH$15,4,0),HLOOKUP(VALUE(RIGHT($E8,4))+Q$2,Vychodiská!$J$9:$BH$15,4,0)))*-1+($I8*IF(LEN($E8)=4,HLOOKUP($E8+Q$2,Vychodiská!$J$9:$BH$15,5,0),HLOOKUP(VALUE(RIGHT($E8,4))+Q$2,Vychodiská!$J$9:$BH$15,5,0)))*-1+($J8*IF(LEN($E8)=4,HLOOKUP($E8+Q$2,Vychodiská!$J$9:$BH$15,6),HLOOKUP(VALUE(RIGHT($E8,4))+Q$2,Vychodiská!$J$9:$BH$15,6,0)))*-1+($K8*IF(LEN($E8)=4,HLOOKUP($E8+Q$2,Vychodiská!$J$9:$BH$15,7),HLOOKUP(VALUE(RIGHT($E8,4))+Q$2,Vychodiská!$J$9:$BH$15,7,0)))*-1</f>
        <v>2099.6429157667044</v>
      </c>
      <c r="R8" s="73">
        <f>($F8*IF(LEN($E8)=4,HLOOKUP($E8+R$2,Vychodiská!$J$9:$BH$15,2,0),HLOOKUP(VALUE(RIGHT($E8,4))+R$2,Vychodiská!$J$9:$BH$15,2,0)))*-1+($G8*IF(LEN($E8)=4,HLOOKUP($E8+R$2,Vychodiská!$J$9:$BH$15,3,0),HLOOKUP(VALUE(RIGHT($E8,4))+R$2,Vychodiská!$J$9:$BH$15,3,0)))*-1+($H8*IF(LEN($E8)=4,HLOOKUP($E8+R$2,Vychodiská!$J$9:$BH$15,4,0),HLOOKUP(VALUE(RIGHT($E8,4))+R$2,Vychodiská!$J$9:$BH$15,4,0)))*-1+($I8*IF(LEN($E8)=4,HLOOKUP($E8+R$2,Vychodiská!$J$9:$BH$15,5,0),HLOOKUP(VALUE(RIGHT($E8,4))+R$2,Vychodiská!$J$9:$BH$15,5,0)))*-1+($J8*IF(LEN($E8)=4,HLOOKUP($E8+R$2,Vychodiská!$J$9:$BH$15,6),HLOOKUP(VALUE(RIGHT($E8,4))+R$2,Vychodiská!$J$9:$BH$15,6,0)))*-1+($K8*IF(LEN($E8)=4,HLOOKUP($E8+R$2,Vychodiská!$J$9:$BH$15,7),HLOOKUP(VALUE(RIGHT($E8,4))+R$2,Vychodiská!$J$9:$BH$15,7,0)))*-1</f>
        <v>2135.3368453347384</v>
      </c>
      <c r="S8" s="73">
        <f>($F8*IF(LEN($E8)=4,HLOOKUP($E8+S$2,Vychodiská!$J$9:$BH$15,2,0),HLOOKUP(VALUE(RIGHT($E8,4))+S$2,Vychodiská!$J$9:$BH$15,2,0)))*-1+($G8*IF(LEN($E8)=4,HLOOKUP($E8+S$2,Vychodiská!$J$9:$BH$15,3,0),HLOOKUP(VALUE(RIGHT($E8,4))+S$2,Vychodiská!$J$9:$BH$15,3,0)))*-1+($H8*IF(LEN($E8)=4,HLOOKUP($E8+S$2,Vychodiská!$J$9:$BH$15,4,0),HLOOKUP(VALUE(RIGHT($E8,4))+S$2,Vychodiská!$J$9:$BH$15,4,0)))*-1+($I8*IF(LEN($E8)=4,HLOOKUP($E8+S$2,Vychodiská!$J$9:$BH$15,5,0),HLOOKUP(VALUE(RIGHT($E8,4))+S$2,Vychodiská!$J$9:$BH$15,5,0)))*-1+($J8*IF(LEN($E8)=4,HLOOKUP($E8+S$2,Vychodiská!$J$9:$BH$15,6),HLOOKUP(VALUE(RIGHT($E8,4))+S$2,Vychodiská!$J$9:$BH$15,6,0)))*-1+($K8*IF(LEN($E8)=4,HLOOKUP($E8+S$2,Vychodiská!$J$9:$BH$15,7),HLOOKUP(VALUE(RIGHT($E8,4))+S$2,Vychodiská!$J$9:$BH$15,7,0)))*-1</f>
        <v>2160.9608874787555</v>
      </c>
      <c r="T8" s="73">
        <f>($F8*IF(LEN($E8)=4,HLOOKUP($E8+T$2,Vychodiská!$J$9:$BH$15,2,0),HLOOKUP(VALUE(RIGHT($E8,4))+T$2,Vychodiská!$J$9:$BH$15,2,0)))*-1+($G8*IF(LEN($E8)=4,HLOOKUP($E8+T$2,Vychodiská!$J$9:$BH$15,3,0),HLOOKUP(VALUE(RIGHT($E8,4))+T$2,Vychodiská!$J$9:$BH$15,3,0)))*-1+($H8*IF(LEN($E8)=4,HLOOKUP($E8+T$2,Vychodiská!$J$9:$BH$15,4,0),HLOOKUP(VALUE(RIGHT($E8,4))+T$2,Vychodiská!$J$9:$BH$15,4,0)))*-1+($I8*IF(LEN($E8)=4,HLOOKUP($E8+T$2,Vychodiská!$J$9:$BH$15,5,0),HLOOKUP(VALUE(RIGHT($E8,4))+T$2,Vychodiská!$J$9:$BH$15,5,0)))*-1+($J8*IF(LEN($E8)=4,HLOOKUP($E8+T$2,Vychodiská!$J$9:$BH$15,6),HLOOKUP(VALUE(RIGHT($E8,4))+T$2,Vychodiská!$J$9:$BH$15,6,0)))*-1+($K8*IF(LEN($E8)=4,HLOOKUP($E8+T$2,Vychodiská!$J$9:$BH$15,7),HLOOKUP(VALUE(RIGHT($E8,4))+T$2,Vychodiská!$J$9:$BH$15,7,0)))*-1</f>
        <v>2186.8924181285006</v>
      </c>
      <c r="U8" s="73">
        <f>($F8*IF(LEN($E8)=4,HLOOKUP($E8+U$2,Vychodiská!$J$9:$BH$15,2,0),HLOOKUP(VALUE(RIGHT($E8,4))+U$2,Vychodiská!$J$9:$BH$15,2,0)))*-1+($G8*IF(LEN($E8)=4,HLOOKUP($E8+U$2,Vychodiská!$J$9:$BH$15,3,0),HLOOKUP(VALUE(RIGHT($E8,4))+U$2,Vychodiská!$J$9:$BH$15,3,0)))*-1+($H8*IF(LEN($E8)=4,HLOOKUP($E8+U$2,Vychodiská!$J$9:$BH$15,4,0),HLOOKUP(VALUE(RIGHT($E8,4))+U$2,Vychodiská!$J$9:$BH$15,4,0)))*-1+($I8*IF(LEN($E8)=4,HLOOKUP($E8+U$2,Vychodiská!$J$9:$BH$15,5,0),HLOOKUP(VALUE(RIGHT($E8,4))+U$2,Vychodiská!$J$9:$BH$15,5,0)))*-1+($J8*IF(LEN($E8)=4,HLOOKUP($E8+U$2,Vychodiská!$J$9:$BH$15,6),HLOOKUP(VALUE(RIGHT($E8,4))+U$2,Vychodiská!$J$9:$BH$15,6,0)))*-1+($K8*IF(LEN($E8)=4,HLOOKUP($E8+U$2,Vychodiská!$J$9:$BH$15,7),HLOOKUP(VALUE(RIGHT($E8,4))+U$2,Vychodiská!$J$9:$BH$15,7,0)))*-1</f>
        <v>2213.1351271460426</v>
      </c>
      <c r="V8" s="73">
        <f>($F8*IF(LEN($E8)=4,HLOOKUP($E8+V$2,Vychodiská!$J$9:$BH$15,2,0),HLOOKUP(VALUE(RIGHT($E8,4))+V$2,Vychodiská!$J$9:$BH$15,2,0)))*-1+($G8*IF(LEN($E8)=4,HLOOKUP($E8+V$2,Vychodiská!$J$9:$BH$15,3,0),HLOOKUP(VALUE(RIGHT($E8,4))+V$2,Vychodiská!$J$9:$BH$15,3,0)))*-1+($H8*IF(LEN($E8)=4,HLOOKUP($E8+V$2,Vychodiská!$J$9:$BH$15,4,0),HLOOKUP(VALUE(RIGHT($E8,4))+V$2,Vychodiská!$J$9:$BH$15,4,0)))*-1+($I8*IF(LEN($E8)=4,HLOOKUP($E8+V$2,Vychodiská!$J$9:$BH$15,5,0),HLOOKUP(VALUE(RIGHT($E8,4))+V$2,Vychodiská!$J$9:$BH$15,5,0)))*-1+($J8*IF(LEN($E8)=4,HLOOKUP($E8+V$2,Vychodiská!$J$9:$BH$15,6),HLOOKUP(VALUE(RIGHT($E8,4))+V$2,Vychodiská!$J$9:$BH$15,6,0)))*-1+($K8*IF(LEN($E8)=4,HLOOKUP($E8+V$2,Vychodiská!$J$9:$BH$15,7),HLOOKUP(VALUE(RIGHT($E8,4))+V$2,Vychodiská!$J$9:$BH$15,7,0)))*-1</f>
        <v>2239.692748671795</v>
      </c>
      <c r="W8" s="73">
        <f>($F8*IF(LEN($E8)=4,HLOOKUP($E8+W$2,Vychodiská!$J$9:$BH$15,2,0),HLOOKUP(VALUE(RIGHT($E8,4))+W$2,Vychodiská!$J$9:$BH$15,2,0)))*-1+($G8*IF(LEN($E8)=4,HLOOKUP($E8+W$2,Vychodiská!$J$9:$BH$15,3,0),HLOOKUP(VALUE(RIGHT($E8,4))+W$2,Vychodiská!$J$9:$BH$15,3,0)))*-1+($H8*IF(LEN($E8)=4,HLOOKUP($E8+W$2,Vychodiská!$J$9:$BH$15,4,0),HLOOKUP(VALUE(RIGHT($E8,4))+W$2,Vychodiská!$J$9:$BH$15,4,0)))*-1+($I8*IF(LEN($E8)=4,HLOOKUP($E8+W$2,Vychodiská!$J$9:$BH$15,5,0),HLOOKUP(VALUE(RIGHT($E8,4))+W$2,Vychodiská!$J$9:$BH$15,5,0)))*-1+($J8*IF(LEN($E8)=4,HLOOKUP($E8+W$2,Vychodiská!$J$9:$BH$15,6),HLOOKUP(VALUE(RIGHT($E8,4))+W$2,Vychodiská!$J$9:$BH$15,6,0)))*-1+($K8*IF(LEN($E8)=4,HLOOKUP($E8+W$2,Vychodiská!$J$9:$BH$15,7),HLOOKUP(VALUE(RIGHT($E8,4))+W$2,Vychodiská!$J$9:$BH$15,7,0)))*-1</f>
        <v>2266.5690616558563</v>
      </c>
      <c r="X8" s="73">
        <f>($F8*IF(LEN($E8)=4,HLOOKUP($E8+X$2,Vychodiská!$J$9:$BH$15,2,0),HLOOKUP(VALUE(RIGHT($E8,4))+X$2,Vychodiská!$J$9:$BH$15,2,0)))*-1+($G8*IF(LEN($E8)=4,HLOOKUP($E8+X$2,Vychodiská!$J$9:$BH$15,3,0),HLOOKUP(VALUE(RIGHT($E8,4))+X$2,Vychodiská!$J$9:$BH$15,3,0)))*-1+($H8*IF(LEN($E8)=4,HLOOKUP($E8+X$2,Vychodiská!$J$9:$BH$15,4,0),HLOOKUP(VALUE(RIGHT($E8,4))+X$2,Vychodiská!$J$9:$BH$15,4,0)))*-1+($I8*IF(LEN($E8)=4,HLOOKUP($E8+X$2,Vychodiská!$J$9:$BH$15,5,0),HLOOKUP(VALUE(RIGHT($E8,4))+X$2,Vychodiská!$J$9:$BH$15,5,0)))*-1+($J8*IF(LEN($E8)=4,HLOOKUP($E8+X$2,Vychodiská!$J$9:$BH$15,6),HLOOKUP(VALUE(RIGHT($E8,4))+X$2,Vychodiská!$J$9:$BH$15,6,0)))*-1+($K8*IF(LEN($E8)=4,HLOOKUP($E8+X$2,Vychodiská!$J$9:$BH$15,7),HLOOKUP(VALUE(RIGHT($E8,4))+X$2,Vychodiská!$J$9:$BH$15,7,0)))*-1</f>
        <v>2293.7678903957267</v>
      </c>
      <c r="Y8" s="73">
        <f>($F8*IF(LEN($E8)=4,HLOOKUP($E8+Y$2,Vychodiská!$J$9:$BH$15,2,0),HLOOKUP(VALUE(RIGHT($E8,4))+Y$2,Vychodiská!$J$9:$BH$15,2,0)))*-1+($G8*IF(LEN($E8)=4,HLOOKUP($E8+Y$2,Vychodiská!$J$9:$BH$15,3,0),HLOOKUP(VALUE(RIGHT($E8,4))+Y$2,Vychodiská!$J$9:$BH$15,3,0)))*-1+($H8*IF(LEN($E8)=4,HLOOKUP($E8+Y$2,Vychodiská!$J$9:$BH$15,4,0),HLOOKUP(VALUE(RIGHT($E8,4))+Y$2,Vychodiská!$J$9:$BH$15,4,0)))*-1+($I8*IF(LEN($E8)=4,HLOOKUP($E8+Y$2,Vychodiská!$J$9:$BH$15,5,0),HLOOKUP(VALUE(RIGHT($E8,4))+Y$2,Vychodiská!$J$9:$BH$15,5,0)))*-1+($J8*IF(LEN($E8)=4,HLOOKUP($E8+Y$2,Vychodiská!$J$9:$BH$15,6),HLOOKUP(VALUE(RIGHT($E8,4))+Y$2,Vychodiská!$J$9:$BH$15,6,0)))*-1+($K8*IF(LEN($E8)=4,HLOOKUP($E8+Y$2,Vychodiská!$J$9:$BH$15,7),HLOOKUP(VALUE(RIGHT($E8,4))+Y$2,Vychodiská!$J$9:$BH$15,7,0)))*-1</f>
        <v>2321.2931050804755</v>
      </c>
      <c r="Z8" s="73">
        <f>($F8*IF(LEN($E8)=4,HLOOKUP($E8+Z$2,Vychodiská!$J$9:$BH$15,2,0),HLOOKUP(VALUE(RIGHT($E8,4))+Z$2,Vychodiská!$J$9:$BH$15,2,0)))*-1+($G8*IF(LEN($E8)=4,HLOOKUP($E8+Z$2,Vychodiská!$J$9:$BH$15,3,0),HLOOKUP(VALUE(RIGHT($E8,4))+Z$2,Vychodiská!$J$9:$BH$15,3,0)))*-1+($H8*IF(LEN($E8)=4,HLOOKUP($E8+Z$2,Vychodiská!$J$9:$BH$15,4,0),HLOOKUP(VALUE(RIGHT($E8,4))+Z$2,Vychodiská!$J$9:$BH$15,4,0)))*-1+($I8*IF(LEN($E8)=4,HLOOKUP($E8+Z$2,Vychodiská!$J$9:$BH$15,5,0),HLOOKUP(VALUE(RIGHT($E8,4))+Z$2,Vychodiská!$J$9:$BH$15,5,0)))*-1+($J8*IF(LEN($E8)=4,HLOOKUP($E8+Z$2,Vychodiská!$J$9:$BH$15,6),HLOOKUP(VALUE(RIGHT($E8,4))+Z$2,Vychodiská!$J$9:$BH$15,6,0)))*-1+($K8*IF(LEN($E8)=4,HLOOKUP($E8+Z$2,Vychodiská!$J$9:$BH$15,7),HLOOKUP(VALUE(RIGHT($E8,4))+Z$2,Vychodiská!$J$9:$BH$15,7,0)))*-1</f>
        <v>2349.1486223414413</v>
      </c>
      <c r="AA8" s="73">
        <f>($F8*IF(LEN($E8)=4,HLOOKUP($E8+AA$2,Vychodiská!$J$9:$BH$15,2,0),HLOOKUP(VALUE(RIGHT($E8,4))+AA$2,Vychodiská!$J$9:$BH$15,2,0)))*-1+($G8*IF(LEN($E8)=4,HLOOKUP($E8+AA$2,Vychodiská!$J$9:$BH$15,3,0),HLOOKUP(VALUE(RIGHT($E8,4))+AA$2,Vychodiská!$J$9:$BH$15,3,0)))*-1+($H8*IF(LEN($E8)=4,HLOOKUP($E8+AA$2,Vychodiská!$J$9:$BH$15,4,0),HLOOKUP(VALUE(RIGHT($E8,4))+AA$2,Vychodiská!$J$9:$BH$15,4,0)))*-1+($I8*IF(LEN($E8)=4,HLOOKUP($E8+AA$2,Vychodiská!$J$9:$BH$15,5,0),HLOOKUP(VALUE(RIGHT($E8,4))+AA$2,Vychodiská!$J$9:$BH$15,5,0)))*-1+($J8*IF(LEN($E8)=4,HLOOKUP($E8+AA$2,Vychodiská!$J$9:$BH$15,6),HLOOKUP(VALUE(RIGHT($E8,4))+AA$2,Vychodiská!$J$9:$BH$15,6,0)))*-1+($K8*IF(LEN($E8)=4,HLOOKUP($E8+AA$2,Vychodiská!$J$9:$BH$15,7),HLOOKUP(VALUE(RIGHT($E8,4))+AA$2,Vychodiská!$J$9:$BH$15,7,0)))*-1</f>
        <v>2377.3384058095385</v>
      </c>
      <c r="AB8" s="73">
        <f>($F8*IF(LEN($E8)=4,HLOOKUP($E8+AB$2,Vychodiská!$J$9:$BH$15,2,0),HLOOKUP(VALUE(RIGHT($E8,4))+AB$2,Vychodiská!$J$9:$BH$15,2,0)))*-1+($G8*IF(LEN($E8)=4,HLOOKUP($E8+AB$2,Vychodiská!$J$9:$BH$15,3,0),HLOOKUP(VALUE(RIGHT($E8,4))+AB$2,Vychodiská!$J$9:$BH$15,3,0)))*-1+($H8*IF(LEN($E8)=4,HLOOKUP($E8+AB$2,Vychodiská!$J$9:$BH$15,4,0),HLOOKUP(VALUE(RIGHT($E8,4))+AB$2,Vychodiská!$J$9:$BH$15,4,0)))*-1+($I8*IF(LEN($E8)=4,HLOOKUP($E8+AB$2,Vychodiská!$J$9:$BH$15,5,0),HLOOKUP(VALUE(RIGHT($E8,4))+AB$2,Vychodiská!$J$9:$BH$15,5,0)))*-1+($J8*IF(LEN($E8)=4,HLOOKUP($E8+AB$2,Vychodiská!$J$9:$BH$15,6),HLOOKUP(VALUE(RIGHT($E8,4))+AB$2,Vychodiská!$J$9:$BH$15,6,0)))*-1+($K8*IF(LEN($E8)=4,HLOOKUP($E8+AB$2,Vychodiská!$J$9:$BH$15,7),HLOOKUP(VALUE(RIGHT($E8,4))+AB$2,Vychodiská!$J$9:$BH$15,7,0)))*-1</f>
        <v>2405.8664666792529</v>
      </c>
      <c r="AC8" s="73">
        <f>($F8*IF(LEN($E8)=4,HLOOKUP($E8+AC$2,Vychodiská!$J$9:$BH$15,2,0),HLOOKUP(VALUE(RIGHT($E8,4))+AC$2,Vychodiská!$J$9:$BH$15,2,0)))*-1+($G8*IF(LEN($E8)=4,HLOOKUP($E8+AC$2,Vychodiská!$J$9:$BH$15,3,0),HLOOKUP(VALUE(RIGHT($E8,4))+AC$2,Vychodiská!$J$9:$BH$15,3,0)))*-1+($H8*IF(LEN($E8)=4,HLOOKUP($E8+AC$2,Vychodiská!$J$9:$BH$15,4,0),HLOOKUP(VALUE(RIGHT($E8,4))+AC$2,Vychodiská!$J$9:$BH$15,4,0)))*-1+($I8*IF(LEN($E8)=4,HLOOKUP($E8+AC$2,Vychodiská!$J$9:$BH$15,5,0),HLOOKUP(VALUE(RIGHT($E8,4))+AC$2,Vychodiská!$J$9:$BH$15,5,0)))*-1+($J8*IF(LEN($E8)=4,HLOOKUP($E8+AC$2,Vychodiská!$J$9:$BH$15,6),HLOOKUP(VALUE(RIGHT($E8,4))+AC$2,Vychodiská!$J$9:$BH$15,6,0)))*-1+($K8*IF(LEN($E8)=4,HLOOKUP($E8+AC$2,Vychodiská!$J$9:$BH$15,7),HLOOKUP(VALUE(RIGHT($E8,4))+AC$2,Vychodiská!$J$9:$BH$15,7,0)))*-1</f>
        <v>2429.9251313460454</v>
      </c>
      <c r="AD8" s="73">
        <f>($F8*IF(LEN($E8)=4,HLOOKUP($E8+AD$2,Vychodiská!$J$9:$BH$15,2,0),HLOOKUP(VALUE(RIGHT($E8,4))+AD$2,Vychodiská!$J$9:$BH$15,2,0)))*-1+($G8*IF(LEN($E8)=4,HLOOKUP($E8+AD$2,Vychodiská!$J$9:$BH$15,3,0),HLOOKUP(VALUE(RIGHT($E8,4))+AD$2,Vychodiská!$J$9:$BH$15,3,0)))*-1+($H8*IF(LEN($E8)=4,HLOOKUP($E8+AD$2,Vychodiská!$J$9:$BH$15,4,0),HLOOKUP(VALUE(RIGHT($E8,4))+AD$2,Vychodiská!$J$9:$BH$15,4,0)))*-1+($I8*IF(LEN($E8)=4,HLOOKUP($E8+AD$2,Vychodiská!$J$9:$BH$15,5,0),HLOOKUP(VALUE(RIGHT($E8,4))+AD$2,Vychodiská!$J$9:$BH$15,5,0)))*-1+($J8*IF(LEN($E8)=4,HLOOKUP($E8+AD$2,Vychodiská!$J$9:$BH$15,6),HLOOKUP(VALUE(RIGHT($E8,4))+AD$2,Vychodiská!$J$9:$BH$15,6,0)))*-1+($K8*IF(LEN($E8)=4,HLOOKUP($E8+AD$2,Vychodiská!$J$9:$BH$15,7),HLOOKUP(VALUE(RIGHT($E8,4))+AD$2,Vychodiská!$J$9:$BH$15,7,0)))*-1</f>
        <v>2454.2243826595059</v>
      </c>
      <c r="AE8" s="73">
        <f>($F8*IF(LEN($E8)=4,HLOOKUP($E8+AE$2,Vychodiská!$J$9:$BH$15,2,0),HLOOKUP(VALUE(RIGHT($E8,4))+AE$2,Vychodiská!$J$9:$BH$15,2,0)))*-1+($G8*IF(LEN($E8)=4,HLOOKUP($E8+AE$2,Vychodiská!$J$9:$BH$15,3,0),HLOOKUP(VALUE(RIGHT($E8,4))+AE$2,Vychodiská!$J$9:$BH$15,3,0)))*-1+($H8*IF(LEN($E8)=4,HLOOKUP($E8+AE$2,Vychodiská!$J$9:$BH$15,4,0),HLOOKUP(VALUE(RIGHT($E8,4))+AE$2,Vychodiská!$J$9:$BH$15,4,0)))*-1+($I8*IF(LEN($E8)=4,HLOOKUP($E8+AE$2,Vychodiská!$J$9:$BH$15,5,0),HLOOKUP(VALUE(RIGHT($E8,4))+AE$2,Vychodiská!$J$9:$BH$15,5,0)))*-1+($J8*IF(LEN($E8)=4,HLOOKUP($E8+AE$2,Vychodiská!$J$9:$BH$15,6),HLOOKUP(VALUE(RIGHT($E8,4))+AE$2,Vychodiská!$J$9:$BH$15,6,0)))*-1+($K8*IF(LEN($E8)=4,HLOOKUP($E8+AE$2,Vychodiská!$J$9:$BH$15,7),HLOOKUP(VALUE(RIGHT($E8,4))+AE$2,Vychodiská!$J$9:$BH$15,7,0)))*-1</f>
        <v>2478.7666264861009</v>
      </c>
      <c r="AF8" s="73">
        <f>($F8*IF(LEN($E8)=4,HLOOKUP($E8+AF$2,Vychodiská!$J$9:$BH$15,2,0),HLOOKUP(VALUE(RIGHT($E8,4))+AF$2,Vychodiská!$J$9:$BH$15,2,0)))*-1+($G8*IF(LEN($E8)=4,HLOOKUP($E8+AF$2,Vychodiská!$J$9:$BH$15,3,0),HLOOKUP(VALUE(RIGHT($E8,4))+AF$2,Vychodiská!$J$9:$BH$15,3,0)))*-1+($H8*IF(LEN($E8)=4,HLOOKUP($E8+AF$2,Vychodiská!$J$9:$BH$15,4,0),HLOOKUP(VALUE(RIGHT($E8,4))+AF$2,Vychodiská!$J$9:$BH$15,4,0)))*-1+($I8*IF(LEN($E8)=4,HLOOKUP($E8+AF$2,Vychodiská!$J$9:$BH$15,5,0),HLOOKUP(VALUE(RIGHT($E8,4))+AF$2,Vychodiská!$J$9:$BH$15,5,0)))*-1+($J8*IF(LEN($E8)=4,HLOOKUP($E8+AF$2,Vychodiská!$J$9:$BH$15,6),HLOOKUP(VALUE(RIGHT($E8,4))+AF$2,Vychodiská!$J$9:$BH$15,6,0)))*-1+($K8*IF(LEN($E8)=4,HLOOKUP($E8+AF$2,Vychodiská!$J$9:$BH$15,7),HLOOKUP(VALUE(RIGHT($E8,4))+AF$2,Vychodiská!$J$9:$BH$15,7,0)))*-1</f>
        <v>2503.5542927509623</v>
      </c>
      <c r="AG8" s="73">
        <f>($F8*IF(LEN($E8)=4,HLOOKUP($E8+AG$2,Vychodiská!$J$9:$BH$15,2,0),HLOOKUP(VALUE(RIGHT($E8,4))+AG$2,Vychodiská!$J$9:$BH$15,2,0)))*-1+($G8*IF(LEN($E8)=4,HLOOKUP($E8+AG$2,Vychodiská!$J$9:$BH$15,3,0),HLOOKUP(VALUE(RIGHT($E8,4))+AG$2,Vychodiská!$J$9:$BH$15,3,0)))*-1+($H8*IF(LEN($E8)=4,HLOOKUP($E8+AG$2,Vychodiská!$J$9:$BH$15,4,0),HLOOKUP(VALUE(RIGHT($E8,4))+AG$2,Vychodiská!$J$9:$BH$15,4,0)))*-1+($I8*IF(LEN($E8)=4,HLOOKUP($E8+AG$2,Vychodiská!$J$9:$BH$15,5,0),HLOOKUP(VALUE(RIGHT($E8,4))+AG$2,Vychodiská!$J$9:$BH$15,5,0)))*-1+($J8*IF(LEN($E8)=4,HLOOKUP($E8+AG$2,Vychodiská!$J$9:$BH$15,6),HLOOKUP(VALUE(RIGHT($E8,4))+AG$2,Vychodiská!$J$9:$BH$15,6,0)))*-1+($K8*IF(LEN($E8)=4,HLOOKUP($E8+AG$2,Vychodiská!$J$9:$BH$15,7),HLOOKUP(VALUE(RIGHT($E8,4))+AG$2,Vychodiská!$J$9:$BH$15,7,0)))*-1</f>
        <v>2528.5898356784719</v>
      </c>
      <c r="AH8" s="73">
        <f>($F8*IF(LEN($E8)=4,HLOOKUP($E8+AH$2,Vychodiská!$J$9:$BH$15,2,0),HLOOKUP(VALUE(RIGHT($E8,4))+AH$2,Vychodiská!$J$9:$BH$15,2,0)))*-1+($G8*IF(LEN($E8)=4,HLOOKUP($E8+AH$2,Vychodiská!$J$9:$BH$15,3,0),HLOOKUP(VALUE(RIGHT($E8,4))+AH$2,Vychodiská!$J$9:$BH$15,3,0)))*-1+($H8*IF(LEN($E8)=4,HLOOKUP($E8+AH$2,Vychodiská!$J$9:$BH$15,4,0),HLOOKUP(VALUE(RIGHT($E8,4))+AH$2,Vychodiská!$J$9:$BH$15,4,0)))*-1+($I8*IF(LEN($E8)=4,HLOOKUP($E8+AH$2,Vychodiská!$J$9:$BH$15,5,0),HLOOKUP(VALUE(RIGHT($E8,4))+AH$2,Vychodiská!$J$9:$BH$15,5,0)))*-1+($J8*IF(LEN($E8)=4,HLOOKUP($E8+AH$2,Vychodiská!$J$9:$BH$15,6),HLOOKUP(VALUE(RIGHT($E8,4))+AH$2,Vychodiská!$J$9:$BH$15,6,0)))*-1+($K8*IF(LEN($E8)=4,HLOOKUP($E8+AH$2,Vychodiská!$J$9:$BH$15,7),HLOOKUP(VALUE(RIGHT($E8,4))+AH$2,Vychodiská!$J$9:$BH$15,7,0)))*-1</f>
        <v>2553.8757340352568</v>
      </c>
      <c r="AI8" s="73">
        <f>($F8*IF(LEN($E8)=4,HLOOKUP($E8+AI$2,Vychodiská!$J$9:$BH$15,2,0),HLOOKUP(VALUE(RIGHT($E8,4))+AI$2,Vychodiská!$J$9:$BH$15,2,0)))*-1+($G8*IF(LEN($E8)=4,HLOOKUP($E8+AI$2,Vychodiská!$J$9:$BH$15,3,0),HLOOKUP(VALUE(RIGHT($E8,4))+AI$2,Vychodiská!$J$9:$BH$15,3,0)))*-1+($H8*IF(LEN($E8)=4,HLOOKUP($E8+AI$2,Vychodiská!$J$9:$BH$15,4,0),HLOOKUP(VALUE(RIGHT($E8,4))+AI$2,Vychodiská!$J$9:$BH$15,4,0)))*-1+($I8*IF(LEN($E8)=4,HLOOKUP($E8+AI$2,Vychodiská!$J$9:$BH$15,5,0),HLOOKUP(VALUE(RIGHT($E8,4))+AI$2,Vychodiská!$J$9:$BH$15,5,0)))*-1+($J8*IF(LEN($E8)=4,HLOOKUP($E8+AI$2,Vychodiská!$J$9:$BH$15,6),HLOOKUP(VALUE(RIGHT($E8,4))+AI$2,Vychodiská!$J$9:$BH$15,6,0)))*-1+($K8*IF(LEN($E8)=4,HLOOKUP($E8+AI$2,Vychodiská!$J$9:$BH$15,7),HLOOKUP(VALUE(RIGHT($E8,4))+AI$2,Vychodiská!$J$9:$BH$15,7,0)))*-1</f>
        <v>2579.414491375609</v>
      </c>
      <c r="AJ8" s="73">
        <f>($F8*IF(LEN($E8)=4,HLOOKUP($E8+AJ$2,Vychodiská!$J$9:$BH$15,2,0),HLOOKUP(VALUE(RIGHT($E8,4))+AJ$2,Vychodiská!$J$9:$BH$15,2,0)))*-1+($G8*IF(LEN($E8)=4,HLOOKUP($E8+AJ$2,Vychodiská!$J$9:$BH$15,3,0),HLOOKUP(VALUE(RIGHT($E8,4))+AJ$2,Vychodiská!$J$9:$BH$15,3,0)))*-1+($H8*IF(LEN($E8)=4,HLOOKUP($E8+AJ$2,Vychodiská!$J$9:$BH$15,4,0),HLOOKUP(VALUE(RIGHT($E8,4))+AJ$2,Vychodiská!$J$9:$BH$15,4,0)))*-1+($I8*IF(LEN($E8)=4,HLOOKUP($E8+AJ$2,Vychodiská!$J$9:$BH$15,5,0),HLOOKUP(VALUE(RIGHT($E8,4))+AJ$2,Vychodiská!$J$9:$BH$15,5,0)))*-1+($J8*IF(LEN($E8)=4,HLOOKUP($E8+AJ$2,Vychodiská!$J$9:$BH$15,6),HLOOKUP(VALUE(RIGHT($E8,4))+AJ$2,Vychodiská!$J$9:$BH$15,6,0)))*-1+($K8*IF(LEN($E8)=4,HLOOKUP($E8+AJ$2,Vychodiská!$J$9:$BH$15,7),HLOOKUP(VALUE(RIGHT($E8,4))+AJ$2,Vychodiská!$J$9:$BH$15,7,0)))*-1</f>
        <v>2605.2086362893651</v>
      </c>
      <c r="AK8" s="73">
        <f>($F8*IF(LEN($E8)=4,HLOOKUP($E8+AK$2,Vychodiská!$J$9:$BH$15,2,0),HLOOKUP(VALUE(RIGHT($E8,4))+AK$2,Vychodiská!$J$9:$BH$15,2,0)))*-1+($G8*IF(LEN($E8)=4,HLOOKUP($E8+AK$2,Vychodiská!$J$9:$BH$15,3,0),HLOOKUP(VALUE(RIGHT($E8,4))+AK$2,Vychodiská!$J$9:$BH$15,3,0)))*-1+($H8*IF(LEN($E8)=4,HLOOKUP($E8+AK$2,Vychodiská!$J$9:$BH$15,4,0),HLOOKUP(VALUE(RIGHT($E8,4))+AK$2,Vychodiská!$J$9:$BH$15,4,0)))*-1+($I8*IF(LEN($E8)=4,HLOOKUP($E8+AK$2,Vychodiská!$J$9:$BH$15,5,0),HLOOKUP(VALUE(RIGHT($E8,4))+AK$2,Vychodiská!$J$9:$BH$15,5,0)))*-1+($J8*IF(LEN($E8)=4,HLOOKUP($E8+AK$2,Vychodiská!$J$9:$BH$15,6),HLOOKUP(VALUE(RIGHT($E8,4))+AK$2,Vychodiská!$J$9:$BH$15,6,0)))*-1+($K8*IF(LEN($E8)=4,HLOOKUP($E8+AK$2,Vychodiská!$J$9:$BH$15,7),HLOOKUP(VALUE(RIGHT($E8,4))+AK$2,Vychodiská!$J$9:$BH$15,7,0)))*-1</f>
        <v>2631.2607226522591</v>
      </c>
      <c r="AL8" s="73">
        <f>($F8*IF(LEN($E8)=4,HLOOKUP($E8+AL$2,Vychodiská!$J$9:$BH$15,2,0),HLOOKUP(VALUE(RIGHT($E8,4))+AL$2,Vychodiská!$J$9:$BH$15,2,0)))*-1+($G8*IF(LEN($E8)=4,HLOOKUP($E8+AL$2,Vychodiská!$J$9:$BH$15,3,0),HLOOKUP(VALUE(RIGHT($E8,4))+AL$2,Vychodiská!$J$9:$BH$15,3,0)))*-1+($H8*IF(LEN($E8)=4,HLOOKUP($E8+AL$2,Vychodiská!$J$9:$BH$15,4,0),HLOOKUP(VALUE(RIGHT($E8,4))+AL$2,Vychodiská!$J$9:$BH$15,4,0)))*-1+($I8*IF(LEN($E8)=4,HLOOKUP($E8+AL$2,Vychodiská!$J$9:$BH$15,5,0),HLOOKUP(VALUE(RIGHT($E8,4))+AL$2,Vychodiská!$J$9:$BH$15,5,0)))*-1+($J8*IF(LEN($E8)=4,HLOOKUP($E8+AL$2,Vychodiská!$J$9:$BH$15,6),HLOOKUP(VALUE(RIGHT($E8,4))+AL$2,Vychodiská!$J$9:$BH$15,6,0)))*-1+($K8*IF(LEN($E8)=4,HLOOKUP($E8+AL$2,Vychodiská!$J$9:$BH$15,7),HLOOKUP(VALUE(RIGHT($E8,4))+AL$2,Vychodiská!$J$9:$BH$15,7,0)))*-1</f>
        <v>2657.5733298787814</v>
      </c>
      <c r="AM8" s="73">
        <f>($F8*IF(LEN($E8)=4,HLOOKUP($E8+AM$2,Vychodiská!$J$9:$BH$15,2,0),HLOOKUP(VALUE(RIGHT($E8,4))+AM$2,Vychodiská!$J$9:$BH$15,2,0)))*-1+($G8*IF(LEN($E8)=4,HLOOKUP($E8+AM$2,Vychodiská!$J$9:$BH$15,3,0),HLOOKUP(VALUE(RIGHT($E8,4))+AM$2,Vychodiská!$J$9:$BH$15,3,0)))*-1+($H8*IF(LEN($E8)=4,HLOOKUP($E8+AM$2,Vychodiská!$J$9:$BH$15,4,0),HLOOKUP(VALUE(RIGHT($E8,4))+AM$2,Vychodiská!$J$9:$BH$15,4,0)))*-1+($I8*IF(LEN($E8)=4,HLOOKUP($E8+AM$2,Vychodiská!$J$9:$BH$15,5,0),HLOOKUP(VALUE(RIGHT($E8,4))+AM$2,Vychodiská!$J$9:$BH$15,5,0)))*-1+($J8*IF(LEN($E8)=4,HLOOKUP($E8+AM$2,Vychodiská!$J$9:$BH$15,6),HLOOKUP(VALUE(RIGHT($E8,4))+AM$2,Vychodiská!$J$9:$BH$15,6,0)))*-1+($K8*IF(LEN($E8)=4,HLOOKUP($E8+AM$2,Vychodiská!$J$9:$BH$15,7),HLOOKUP(VALUE(RIGHT($E8,4))+AM$2,Vychodiská!$J$9:$BH$15,7,0)))*-1</f>
        <v>2692.1217831672056</v>
      </c>
      <c r="AN8" s="73">
        <f>($F8*IF(LEN($E8)=4,HLOOKUP($E8+AN$2,Vychodiská!$J$9:$BH$15,2,0),HLOOKUP(VALUE(RIGHT($E8,4))+AN$2,Vychodiská!$J$9:$BH$15,2,0)))*-1+($G8*IF(LEN($E8)=4,HLOOKUP($E8+AN$2,Vychodiská!$J$9:$BH$15,3,0),HLOOKUP(VALUE(RIGHT($E8,4))+AN$2,Vychodiská!$J$9:$BH$15,3,0)))*-1+($H8*IF(LEN($E8)=4,HLOOKUP($E8+AN$2,Vychodiská!$J$9:$BH$15,4,0),HLOOKUP(VALUE(RIGHT($E8,4))+AN$2,Vychodiská!$J$9:$BH$15,4,0)))*-1+($I8*IF(LEN($E8)=4,HLOOKUP($E8+AN$2,Vychodiská!$J$9:$BH$15,5,0),HLOOKUP(VALUE(RIGHT($E8,4))+AN$2,Vychodiská!$J$9:$BH$15,5,0)))*-1+($J8*IF(LEN($E8)=4,HLOOKUP($E8+AN$2,Vychodiská!$J$9:$BH$15,6),HLOOKUP(VALUE(RIGHT($E8,4))+AN$2,Vychodiská!$J$9:$BH$15,6,0)))*-1+($K8*IF(LEN($E8)=4,HLOOKUP($E8+AN$2,Vychodiská!$J$9:$BH$15,7),HLOOKUP(VALUE(RIGHT($E8,4))+AN$2,Vychodiská!$J$9:$BH$15,7,0)))*-1</f>
        <v>2727.1193663483791</v>
      </c>
      <c r="AO8" s="74">
        <f>($F8*IF(LEN($E8)=4,HLOOKUP($E8+AO$2,Vychodiská!$J$9:$BH$15,2,0),HLOOKUP(VALUE(RIGHT($E8,4))+AO$2,Vychodiská!$J$9:$BH$15,2,0)))*-1+($G8*IF(LEN($E8)=4,HLOOKUP($E8+AO$2,Vychodiská!$J$9:$BH$15,3,0),HLOOKUP(VALUE(RIGHT($E8,4))+AO$2,Vychodiská!$J$9:$BH$15,3,0)))*-1+($H8*IF(LEN($E8)=4,HLOOKUP($E8+AO$2,Vychodiská!$J$9:$BH$15,4,0),HLOOKUP(VALUE(RIGHT($E8,4))+AO$2,Vychodiská!$J$9:$BH$15,4,0)))*-1+($I8*IF(LEN($E8)=4,HLOOKUP($E8+AO$2,Vychodiská!$J$9:$BH$15,5,0),HLOOKUP(VALUE(RIGHT($E8,4))+AO$2,Vychodiská!$J$9:$BH$15,5,0)))*-1+($J8*IF(LEN($E8)=4,HLOOKUP($E8+AO$2,Vychodiská!$J$9:$BH$15,6),HLOOKUP(VALUE(RIGHT($E8,4))+AO$2,Vychodiská!$J$9:$BH$15,6,0)))*-1+($K8*IF(LEN($E8)=4,HLOOKUP($E8+AO$2,Vychodiská!$J$9:$BH$15,7),HLOOKUP(VALUE(RIGHT($E8,4))+AO$2,Vychodiská!$J$9:$BH$15,7,0)))*-1</f>
        <v>2762.571918110908</v>
      </c>
      <c r="AP8" s="73">
        <f t="shared" si="1"/>
        <v>1929.92608610346</v>
      </c>
      <c r="AQ8" s="73">
        <f>SUM($L8:M8)</f>
        <v>3892.6609156706786</v>
      </c>
      <c r="AR8" s="73">
        <f>SUM($L8:N8)</f>
        <v>5888.7622373405393</v>
      </c>
      <c r="AS8" s="73">
        <f>SUM($L8:O8)</f>
        <v>7918.7972814787881</v>
      </c>
      <c r="AT8" s="73">
        <f>SUM($L8:P8)</f>
        <v>9983.3429213673862</v>
      </c>
      <c r="AU8" s="73">
        <f>SUM($L8:Q8)</f>
        <v>12082.985837134091</v>
      </c>
      <c r="AV8" s="73">
        <f>SUM($L8:R8)</f>
        <v>14218.322682468828</v>
      </c>
      <c r="AW8" s="73">
        <f>SUM($L8:S8)</f>
        <v>16379.283569947584</v>
      </c>
      <c r="AX8" s="73">
        <f>SUM($L8:T8)</f>
        <v>18566.175988076084</v>
      </c>
      <c r="AY8" s="73">
        <f>SUM($L8:U8)</f>
        <v>20779.311115222124</v>
      </c>
      <c r="AZ8" s="73">
        <f>SUM($L8:V8)</f>
        <v>23019.003863893919</v>
      </c>
      <c r="BA8" s="73">
        <f>SUM($L8:W8)</f>
        <v>25285.572925549775</v>
      </c>
      <c r="BB8" s="73">
        <f>SUM($L8:X8)</f>
        <v>27579.340815945503</v>
      </c>
      <c r="BC8" s="73">
        <f>SUM($L8:Y8)</f>
        <v>29900.633921025979</v>
      </c>
      <c r="BD8" s="73">
        <f>SUM($L8:Z8)</f>
        <v>32249.782543367422</v>
      </c>
      <c r="BE8" s="73">
        <f>SUM($L8:AA8)</f>
        <v>34627.120949176962</v>
      </c>
      <c r="BF8" s="73">
        <f>SUM($L8:AB8)</f>
        <v>37032.987415856216</v>
      </c>
      <c r="BG8" s="73">
        <f>SUM($L8:AC8)</f>
        <v>39462.912547202264</v>
      </c>
      <c r="BH8" s="73">
        <f>SUM($L8:AD8)</f>
        <v>41917.136929861772</v>
      </c>
      <c r="BI8" s="73">
        <f>SUM($L8:AE8)</f>
        <v>44395.903556347876</v>
      </c>
      <c r="BJ8" s="73">
        <f>SUM($L8:AF8)</f>
        <v>46899.457849098835</v>
      </c>
      <c r="BK8" s="73">
        <f>SUM($L8:AG8)</f>
        <v>49428.04768477731</v>
      </c>
      <c r="BL8" s="73">
        <f>SUM($L8:AH8)</f>
        <v>51981.92341881257</v>
      </c>
      <c r="BM8" s="73">
        <f>SUM($L8:AI8)</f>
        <v>54561.33791018818</v>
      </c>
      <c r="BN8" s="73">
        <f>SUM($L8:AJ8)</f>
        <v>57166.546546477548</v>
      </c>
      <c r="BO8" s="73">
        <f>SUM($L8:AK8)</f>
        <v>59797.807269129808</v>
      </c>
      <c r="BP8" s="73">
        <f>SUM($L8:AL8)</f>
        <v>62455.380599008589</v>
      </c>
      <c r="BQ8" s="73">
        <f>SUM($L8:AM8)</f>
        <v>65147.502382175793</v>
      </c>
      <c r="BR8" s="73">
        <f>SUM($L8:AN8)</f>
        <v>67874.621748524165</v>
      </c>
      <c r="BS8" s="74">
        <f>SUM($L8:AO8)</f>
        <v>70637.193666635067</v>
      </c>
      <c r="BT8" s="76">
        <f>IF(CZ8=0,0,L8/((1+Vychodiská!$C$150)^emisie_ostatné!CZ8))</f>
        <v>1667.1427155628635</v>
      </c>
      <c r="BU8" s="73">
        <f>IF(DA8=0,0,M8/((1+Vychodiská!$C$150)^emisie_ostatné!DA8))</f>
        <v>1614.7468016451735</v>
      </c>
      <c r="BV8" s="73">
        <f>IF(DB8=0,0,N8/((1+Vychodiská!$C$150)^emisie_ostatné!DB8))</f>
        <v>1563.9976164506106</v>
      </c>
      <c r="BW8" s="73">
        <f>IF(DC8=0,0,O8/((1+Vychodiská!$C$150)^emisie_ostatné!DC8))</f>
        <v>1514.843405647877</v>
      </c>
      <c r="BX8" s="73">
        <f>IF(DD8=0,0,P8/((1+Vychodiská!$C$150)^emisie_ostatné!DD8))</f>
        <v>1467.2340414703719</v>
      </c>
      <c r="BY8" s="73">
        <f>IF(DE8=0,0,Q8/((1+Vychodiská!$C$150)^emisie_ostatné!DE8))</f>
        <v>1421.1209715955888</v>
      </c>
      <c r="BZ8" s="73">
        <f>IF(DF8=0,0,R8/((1+Vychodiská!$C$150)^emisie_ostatné!DF8))</f>
        <v>1376.4571696311559</v>
      </c>
      <c r="CA8" s="73">
        <f>IF(DG8=0,0,S8/((1+Vychodiská!$C$150)^emisie_ostatné!DG8))</f>
        <v>1326.6425292064096</v>
      </c>
      <c r="CB8" s="73">
        <f>IF(DH8=0,0,T8/((1+Vychodiská!$C$150)^emisie_ostatné!DH8))</f>
        <v>1278.6307043398917</v>
      </c>
      <c r="CC8" s="73">
        <f>IF(DI8=0,0,U8/((1+Vychodiská!$C$150)^emisie_ostatné!DI8))</f>
        <v>1232.3564502780673</v>
      </c>
      <c r="CD8" s="73">
        <f>IF(DJ8=0,0,V8/((1+Vychodiská!$C$150)^emisie_ostatné!DJ8))</f>
        <v>1187.7568835060988</v>
      </c>
      <c r="CE8" s="73">
        <f>IF(DK8=0,0,W8/((1+Vychodiská!$C$150)^emisie_ostatné!DK8))</f>
        <v>1144.7713962934972</v>
      </c>
      <c r="CF8" s="73">
        <f>IF(DL8=0,0,X8/((1+Vychodiská!$C$150)^emisie_ostatné!DL8))</f>
        <v>1103.341574332399</v>
      </c>
      <c r="CG8" s="73">
        <f>IF(DM8=0,0,Y8/((1+Vychodiská!$C$150)^emisie_ostatné!DM8))</f>
        <v>1063.41111735656</v>
      </c>
      <c r="CH8" s="73">
        <f>IF(DN8=0,0,Z8/((1+Vychodiská!$C$150)^emisie_ostatné!DN8))</f>
        <v>1024.9257626331796</v>
      </c>
      <c r="CI8" s="73">
        <f>IF(DO8=0,0,AA8/((1+Vychodiská!$C$150)^emisie_ostatné!DO8))</f>
        <v>987.8332112235978</v>
      </c>
      <c r="CJ8" s="73">
        <f>IF(DP8=0,0,AB8/((1+Vychodiská!$C$150)^emisie_ostatné!DP8))</f>
        <v>952.08305691264854</v>
      </c>
      <c r="CK8" s="73">
        <f>IF(DQ8=0,0,AC8/((1+Vychodiská!$C$150)^emisie_ostatné!DQ8))</f>
        <v>915.81322617311912</v>
      </c>
      <c r="CL8" s="73">
        <f>IF(DR8=0,0,AD8/((1+Vychodiská!$C$150)^emisie_ostatné!DR8))</f>
        <v>880.92510327128605</v>
      </c>
      <c r="CM8" s="73">
        <f>IF(DS8=0,0,AE8/((1+Vychodiská!$C$150)^emisie_ostatné!DS8))</f>
        <v>847.36605171809424</v>
      </c>
      <c r="CN8" s="73">
        <f>IF(DT8=0,0,AF8/((1+Vychodiská!$C$150)^emisie_ostatné!DT8))</f>
        <v>815.08544022407159</v>
      </c>
      <c r="CO8" s="73">
        <f>IF(DU8=0,0,AG8/((1+Vychodiská!$C$150)^emisie_ostatné!DU8))</f>
        <v>784.0345663107737</v>
      </c>
      <c r="CP8" s="73">
        <f>IF(DV8=0,0,AH8/((1+Vychodiská!$C$150)^emisie_ostatné!DV8))</f>
        <v>754.16658283226798</v>
      </c>
      <c r="CQ8" s="73">
        <f>IF(DW8=0,0,AI8/((1+Vychodiská!$C$150)^emisie_ostatné!DW8))</f>
        <v>725.43642729580063</v>
      </c>
      <c r="CR8" s="73">
        <f>IF(DX8=0,0,AJ8/((1+Vychodiská!$C$150)^emisie_ostatné!DX8))</f>
        <v>697.80075387500813</v>
      </c>
      <c r="CS8" s="73">
        <f>IF(DY8=0,0,AK8/((1+Vychodiská!$C$150)^emisie_ostatné!DY8))</f>
        <v>671.21786801310327</v>
      </c>
      <c r="CT8" s="73">
        <f>IF(DZ8=0,0,AL8/((1+Vychodiská!$C$150)^emisie_ostatné!DZ8))</f>
        <v>645.64766351736569</v>
      </c>
      <c r="CU8" s="73">
        <f>IF(EA8=0,0,AM8/((1+Vychodiská!$C$150)^emisie_ostatné!EA8))</f>
        <v>622.89626966008734</v>
      </c>
      <c r="CV8" s="73">
        <f>IF(EB8=0,0,AN8/((1+Vychodiská!$C$150)^emisie_ostatné!EB8))</f>
        <v>600.94659158635068</v>
      </c>
      <c r="CW8" s="74">
        <f>IF(EC8=0,0,AO8/((1+Vychodiská!$C$150)^emisie_ostatné!EC8))</f>
        <v>579.77037835902217</v>
      </c>
      <c r="CX8" s="77">
        <f t="shared" si="4"/>
        <v>31468.402330922348</v>
      </c>
      <c r="CY8" s="73"/>
      <c r="CZ8" s="78">
        <f t="shared" si="2"/>
        <v>3</v>
      </c>
      <c r="DA8" s="78">
        <f t="shared" ref="DA8:EC8" si="8">IF(CZ8=0,0,IF(DA$2&gt;$D8,0,CZ8+1))</f>
        <v>4</v>
      </c>
      <c r="DB8" s="78">
        <f t="shared" si="8"/>
        <v>5</v>
      </c>
      <c r="DC8" s="78">
        <f t="shared" si="8"/>
        <v>6</v>
      </c>
      <c r="DD8" s="78">
        <f t="shared" si="8"/>
        <v>7</v>
      </c>
      <c r="DE8" s="78">
        <f t="shared" si="8"/>
        <v>8</v>
      </c>
      <c r="DF8" s="78">
        <f t="shared" si="8"/>
        <v>9</v>
      </c>
      <c r="DG8" s="78">
        <f t="shared" si="8"/>
        <v>10</v>
      </c>
      <c r="DH8" s="78">
        <f t="shared" si="8"/>
        <v>11</v>
      </c>
      <c r="DI8" s="78">
        <f t="shared" si="8"/>
        <v>12</v>
      </c>
      <c r="DJ8" s="78">
        <f t="shared" si="8"/>
        <v>13</v>
      </c>
      <c r="DK8" s="78">
        <f t="shared" si="8"/>
        <v>14</v>
      </c>
      <c r="DL8" s="78">
        <f t="shared" si="8"/>
        <v>15</v>
      </c>
      <c r="DM8" s="78">
        <f t="shared" si="8"/>
        <v>16</v>
      </c>
      <c r="DN8" s="78">
        <f t="shared" si="8"/>
        <v>17</v>
      </c>
      <c r="DO8" s="78">
        <f t="shared" si="8"/>
        <v>18</v>
      </c>
      <c r="DP8" s="78">
        <f t="shared" si="8"/>
        <v>19</v>
      </c>
      <c r="DQ8" s="78">
        <f t="shared" si="8"/>
        <v>20</v>
      </c>
      <c r="DR8" s="78">
        <f t="shared" si="8"/>
        <v>21</v>
      </c>
      <c r="DS8" s="78">
        <f t="shared" si="8"/>
        <v>22</v>
      </c>
      <c r="DT8" s="78">
        <f t="shared" si="8"/>
        <v>23</v>
      </c>
      <c r="DU8" s="78">
        <f t="shared" si="8"/>
        <v>24</v>
      </c>
      <c r="DV8" s="78">
        <f t="shared" si="8"/>
        <v>25</v>
      </c>
      <c r="DW8" s="78">
        <f t="shared" si="8"/>
        <v>26</v>
      </c>
      <c r="DX8" s="78">
        <f t="shared" si="8"/>
        <v>27</v>
      </c>
      <c r="DY8" s="78">
        <f t="shared" si="8"/>
        <v>28</v>
      </c>
      <c r="DZ8" s="78">
        <f t="shared" si="8"/>
        <v>29</v>
      </c>
      <c r="EA8" s="78">
        <f t="shared" si="8"/>
        <v>30</v>
      </c>
      <c r="EB8" s="78">
        <f t="shared" si="8"/>
        <v>31</v>
      </c>
      <c r="EC8" s="79">
        <f t="shared" si="8"/>
        <v>32</v>
      </c>
    </row>
    <row r="9" spans="1:133" s="80" customFormat="1" ht="31.05" customHeight="1" x14ac:dyDescent="0.3">
      <c r="A9" s="70">
        <v>14</v>
      </c>
      <c r="B9" s="71" t="str">
        <f>INDEX(Data!$B$3:$B$24,MATCH(emisie_ostatné!A9,Data!$A$3:$A$24,0))</f>
        <v xml:space="preserve">Bratislavská teplárenská, a.s. </v>
      </c>
      <c r="C9" s="71" t="str">
        <f>INDEX(Data!$D$3:$D$24,MATCH(emisie_ostatné!A9,Data!$A$3:$A$24,0))</f>
        <v xml:space="preserve">Rozvoj SCZT západ - Akumulátor tepla </v>
      </c>
      <c r="D9" s="72">
        <f>INDEX(Data!$M$3:$M$24,MATCH(emisie_ostatné!A9,Data!$A$3:$A$24,0))</f>
        <v>30</v>
      </c>
      <c r="E9" s="72" t="str">
        <f>INDEX(Data!$J$3:$J$24,MATCH(emisie_ostatné!A9,Data!$A$3:$A$24,0))</f>
        <v>2022-2023</v>
      </c>
      <c r="F9" s="72">
        <f>INDEX(Data!$O$3:$O$24,MATCH(emisie_ostatné!A9,Data!$A$3:$A$24,0))</f>
        <v>-0.02</v>
      </c>
      <c r="G9" s="72">
        <f>INDEX(Data!$P$3:$P$24,MATCH(emisie_ostatné!A9,Data!$A$3:$A$24,0))</f>
        <v>-8.9999999999999993E-3</v>
      </c>
      <c r="H9" s="72">
        <f>INDEX(Data!$Q$3:$Q$24,MATCH(emisie_ostatné!A9,Data!$A$3:$A$24,0))</f>
        <v>0</v>
      </c>
      <c r="I9" s="72">
        <f>INDEX(Data!$R$3:$R$24,MATCH(emisie_ostatné!A9,Data!$A$3:$A$24,0))</f>
        <v>0</v>
      </c>
      <c r="J9" s="72">
        <f>INDEX(Data!$S$3:$S$24,MATCH(emisie_ostatné!A9,Data!$A$3:$A$24,0))</f>
        <v>-1E-3</v>
      </c>
      <c r="K9" s="74">
        <f>INDEX(Data!$T$3:$T$24,MATCH(emisie_ostatné!A9,Data!$A$3:$A$24,0))</f>
        <v>0</v>
      </c>
      <c r="L9" s="73">
        <f>($F9*IF(LEN($E9)=4,HLOOKUP($E9+L$2,Vychodiská!$J$9:$BH$15,2,0),HLOOKUP(VALUE(RIGHT($E9,4))+L$2,Vychodiská!$J$9:$BH$15,2,0)))*-1+($G9*IF(LEN($E9)=4,HLOOKUP($E9+L$2,Vychodiská!$J$9:$BH$15,3,0),HLOOKUP(VALUE(RIGHT($E9,4))+L$2,Vychodiská!$J$9:$BH$15,3,0)))*-1+($H9*IF(LEN($E9)=4,HLOOKUP($E9+L$2,Vychodiská!$J$9:$BH$15,4,0),HLOOKUP(VALUE(RIGHT($E9,4))+L$2,Vychodiská!$J$9:$BH$15,4,0)))*-1+($I9*IF(LEN($E9)=4,HLOOKUP($E9+L$2,Vychodiská!$J$9:$BH$15,5,0),HLOOKUP(VALUE(RIGHT($E9,4))+L$2,Vychodiská!$J$9:$BH$15,5,0)))*-1+($J9*IF(LEN($E9)=4,HLOOKUP($E9+L$2,Vychodiská!$J$9:$BH$15,6),HLOOKUP(VALUE(RIGHT($E9,4))+L$2,Vychodiská!$J$9:$BH$15,6,0)))*-1+($K9*IF(LEN($E9)=4,HLOOKUP($E9+L$2,Vychodiská!$J$9:$BH$15,7),HLOOKUP(VALUE(RIGHT($E9,4))+L$2,Vychodiská!$J$9:$BH$15,7,0)))*-1</f>
        <v>1232.5954582621832</v>
      </c>
      <c r="M9" s="73">
        <f>($F9*IF(LEN($E9)=4,HLOOKUP($E9+M$2,Vychodiská!$J$9:$BH$15,2,0),HLOOKUP(VALUE(RIGHT($E9,4))+M$2,Vychodiská!$J$9:$BH$15,2,0)))*-1+($G9*IF(LEN($E9)=4,HLOOKUP($E9+M$2,Vychodiská!$J$9:$BH$15,3,0),HLOOKUP(VALUE(RIGHT($E9,4))+M$2,Vychodiská!$J$9:$BH$15,3,0)))*-1+($H9*IF(LEN($E9)=4,HLOOKUP($E9+M$2,Vychodiská!$J$9:$BH$15,4,0),HLOOKUP(VALUE(RIGHT($E9,4))+M$2,Vychodiská!$J$9:$BH$15,4,0)))*-1+($I9*IF(LEN($E9)=4,HLOOKUP($E9+M$2,Vychodiská!$J$9:$BH$15,5,0),HLOOKUP(VALUE(RIGHT($E9,4))+M$2,Vychodiská!$J$9:$BH$15,5,0)))*-1+($J9*IF(LEN($E9)=4,HLOOKUP($E9+M$2,Vychodiská!$J$9:$BH$15,6),HLOOKUP(VALUE(RIGHT($E9,4))+M$2,Vychodiská!$J$9:$BH$15,6,0)))*-1+($K9*IF(LEN($E9)=4,HLOOKUP($E9+M$2,Vychodiská!$J$9:$BH$15,7),HLOOKUP(VALUE(RIGHT($E9,4))+M$2,Vychodiská!$J$9:$BH$15,7,0)))*-1</f>
        <v>1253.5495810526402</v>
      </c>
      <c r="N9" s="73">
        <f>($F9*IF(LEN($E9)=4,HLOOKUP($E9+N$2,Vychodiská!$J$9:$BH$15,2,0),HLOOKUP(VALUE(RIGHT($E9,4))+N$2,Vychodiská!$J$9:$BH$15,2,0)))*-1+($G9*IF(LEN($E9)=4,HLOOKUP($E9+N$2,Vychodiská!$J$9:$BH$15,3,0),HLOOKUP(VALUE(RIGHT($E9,4))+N$2,Vychodiská!$J$9:$BH$15,3,0)))*-1+($H9*IF(LEN($E9)=4,HLOOKUP($E9+N$2,Vychodiská!$J$9:$BH$15,4,0),HLOOKUP(VALUE(RIGHT($E9,4))+N$2,Vychodiská!$J$9:$BH$15,4,0)))*-1+($I9*IF(LEN($E9)=4,HLOOKUP($E9+N$2,Vychodiská!$J$9:$BH$15,5,0),HLOOKUP(VALUE(RIGHT($E9,4))+N$2,Vychodiská!$J$9:$BH$15,5,0)))*-1+($J9*IF(LEN($E9)=4,HLOOKUP($E9+N$2,Vychodiská!$J$9:$BH$15,6),HLOOKUP(VALUE(RIGHT($E9,4))+N$2,Vychodiská!$J$9:$BH$15,6,0)))*-1+($K9*IF(LEN($E9)=4,HLOOKUP($E9+N$2,Vychodiská!$J$9:$BH$15,7),HLOOKUP(VALUE(RIGHT($E9,4))+N$2,Vychodiská!$J$9:$BH$15,7,0)))*-1</f>
        <v>1274.8599239305349</v>
      </c>
      <c r="O9" s="73">
        <f>($F9*IF(LEN($E9)=4,HLOOKUP($E9+O$2,Vychodiská!$J$9:$BH$15,2,0),HLOOKUP(VALUE(RIGHT($E9,4))+O$2,Vychodiská!$J$9:$BH$15,2,0)))*-1+($G9*IF(LEN($E9)=4,HLOOKUP($E9+O$2,Vychodiská!$J$9:$BH$15,3,0),HLOOKUP(VALUE(RIGHT($E9,4))+O$2,Vychodiská!$J$9:$BH$15,3,0)))*-1+($H9*IF(LEN($E9)=4,HLOOKUP($E9+O$2,Vychodiská!$J$9:$BH$15,4,0),HLOOKUP(VALUE(RIGHT($E9,4))+O$2,Vychodiská!$J$9:$BH$15,4,0)))*-1+($I9*IF(LEN($E9)=4,HLOOKUP($E9+O$2,Vychodiská!$J$9:$BH$15,5,0),HLOOKUP(VALUE(RIGHT($E9,4))+O$2,Vychodiská!$J$9:$BH$15,5,0)))*-1+($J9*IF(LEN($E9)=4,HLOOKUP($E9+O$2,Vychodiská!$J$9:$BH$15,6),HLOOKUP(VALUE(RIGHT($E9,4))+O$2,Vychodiská!$J$9:$BH$15,6,0)))*-1+($K9*IF(LEN($E9)=4,HLOOKUP($E9+O$2,Vychodiská!$J$9:$BH$15,7),HLOOKUP(VALUE(RIGHT($E9,4))+O$2,Vychodiská!$J$9:$BH$15,7,0)))*-1</f>
        <v>1296.532542637354</v>
      </c>
      <c r="P9" s="73">
        <f>($F9*IF(LEN($E9)=4,HLOOKUP($E9+P$2,Vychodiská!$J$9:$BH$15,2,0),HLOOKUP(VALUE(RIGHT($E9,4))+P$2,Vychodiská!$J$9:$BH$15,2,0)))*-1+($G9*IF(LEN($E9)=4,HLOOKUP($E9+P$2,Vychodiská!$J$9:$BH$15,3,0),HLOOKUP(VALUE(RIGHT($E9,4))+P$2,Vychodiská!$J$9:$BH$15,3,0)))*-1+($H9*IF(LEN($E9)=4,HLOOKUP($E9+P$2,Vychodiská!$J$9:$BH$15,4,0),HLOOKUP(VALUE(RIGHT($E9,4))+P$2,Vychodiská!$J$9:$BH$15,4,0)))*-1+($I9*IF(LEN($E9)=4,HLOOKUP($E9+P$2,Vychodiská!$J$9:$BH$15,5,0),HLOOKUP(VALUE(RIGHT($E9,4))+P$2,Vychodiská!$J$9:$BH$15,5,0)))*-1+($J9*IF(LEN($E9)=4,HLOOKUP($E9+P$2,Vychodiská!$J$9:$BH$15,6),HLOOKUP(VALUE(RIGHT($E9,4))+P$2,Vychodiská!$J$9:$BH$15,6,0)))*-1+($K9*IF(LEN($E9)=4,HLOOKUP($E9+P$2,Vychodiská!$J$9:$BH$15,7),HLOOKUP(VALUE(RIGHT($E9,4))+P$2,Vychodiská!$J$9:$BH$15,7,0)))*-1</f>
        <v>1318.5735958621888</v>
      </c>
      <c r="Q9" s="73">
        <f>($F9*IF(LEN($E9)=4,HLOOKUP($E9+Q$2,Vychodiská!$J$9:$BH$15,2,0),HLOOKUP(VALUE(RIGHT($E9,4))+Q$2,Vychodiská!$J$9:$BH$15,2,0)))*-1+($G9*IF(LEN($E9)=4,HLOOKUP($E9+Q$2,Vychodiská!$J$9:$BH$15,3,0),HLOOKUP(VALUE(RIGHT($E9,4))+Q$2,Vychodiská!$J$9:$BH$15,3,0)))*-1+($H9*IF(LEN($E9)=4,HLOOKUP($E9+Q$2,Vychodiská!$J$9:$BH$15,4,0),HLOOKUP(VALUE(RIGHT($E9,4))+Q$2,Vychodiská!$J$9:$BH$15,4,0)))*-1+($I9*IF(LEN($E9)=4,HLOOKUP($E9+Q$2,Vychodiská!$J$9:$BH$15,5,0),HLOOKUP(VALUE(RIGHT($E9,4))+Q$2,Vychodiská!$J$9:$BH$15,5,0)))*-1+($J9*IF(LEN($E9)=4,HLOOKUP($E9+Q$2,Vychodiská!$J$9:$BH$15,6),HLOOKUP(VALUE(RIGHT($E9,4))+Q$2,Vychodiská!$J$9:$BH$15,6,0)))*-1+($K9*IF(LEN($E9)=4,HLOOKUP($E9+Q$2,Vychodiská!$J$9:$BH$15,7),HLOOKUP(VALUE(RIGHT($E9,4))+Q$2,Vychodiská!$J$9:$BH$15,7,0)))*-1</f>
        <v>1340.9893469918459</v>
      </c>
      <c r="R9" s="73">
        <f>($F9*IF(LEN($E9)=4,HLOOKUP($E9+R$2,Vychodiská!$J$9:$BH$15,2,0),HLOOKUP(VALUE(RIGHT($E9,4))+R$2,Vychodiská!$J$9:$BH$15,2,0)))*-1+($G9*IF(LEN($E9)=4,HLOOKUP($E9+R$2,Vychodiská!$J$9:$BH$15,3,0),HLOOKUP(VALUE(RIGHT($E9,4))+R$2,Vychodiská!$J$9:$BH$15,3,0)))*-1+($H9*IF(LEN($E9)=4,HLOOKUP($E9+R$2,Vychodiská!$J$9:$BH$15,4,0),HLOOKUP(VALUE(RIGHT($E9,4))+R$2,Vychodiská!$J$9:$BH$15,4,0)))*-1+($I9*IF(LEN($E9)=4,HLOOKUP($E9+R$2,Vychodiská!$J$9:$BH$15,5,0),HLOOKUP(VALUE(RIGHT($E9,4))+R$2,Vychodiská!$J$9:$BH$15,5,0)))*-1+($J9*IF(LEN($E9)=4,HLOOKUP($E9+R$2,Vychodiská!$J$9:$BH$15,6),HLOOKUP(VALUE(RIGHT($E9,4))+R$2,Vychodiská!$J$9:$BH$15,6,0)))*-1+($K9*IF(LEN($E9)=4,HLOOKUP($E9+R$2,Vychodiská!$J$9:$BH$15,7),HLOOKUP(VALUE(RIGHT($E9,4))+R$2,Vychodiská!$J$9:$BH$15,7,0)))*-1</f>
        <v>1363.7861658907073</v>
      </c>
      <c r="S9" s="73">
        <f>($F9*IF(LEN($E9)=4,HLOOKUP($E9+S$2,Vychodiská!$J$9:$BH$15,2,0),HLOOKUP(VALUE(RIGHT($E9,4))+S$2,Vychodiská!$J$9:$BH$15,2,0)))*-1+($G9*IF(LEN($E9)=4,HLOOKUP($E9+S$2,Vychodiská!$J$9:$BH$15,3,0),HLOOKUP(VALUE(RIGHT($E9,4))+S$2,Vychodiská!$J$9:$BH$15,3,0)))*-1+($H9*IF(LEN($E9)=4,HLOOKUP($E9+S$2,Vychodiská!$J$9:$BH$15,4,0),HLOOKUP(VALUE(RIGHT($E9,4))+S$2,Vychodiská!$J$9:$BH$15,4,0)))*-1+($I9*IF(LEN($E9)=4,HLOOKUP($E9+S$2,Vychodiská!$J$9:$BH$15,5,0),HLOOKUP(VALUE(RIGHT($E9,4))+S$2,Vychodiská!$J$9:$BH$15,5,0)))*-1+($J9*IF(LEN($E9)=4,HLOOKUP($E9+S$2,Vychodiská!$J$9:$BH$15,6),HLOOKUP(VALUE(RIGHT($E9,4))+S$2,Vychodiská!$J$9:$BH$15,6,0)))*-1+($K9*IF(LEN($E9)=4,HLOOKUP($E9+S$2,Vychodiská!$J$9:$BH$15,7),HLOOKUP(VALUE(RIGHT($E9,4))+S$2,Vychodiská!$J$9:$BH$15,7,0)))*-1</f>
        <v>1380.1515998813957</v>
      </c>
      <c r="T9" s="73">
        <f>($F9*IF(LEN($E9)=4,HLOOKUP($E9+T$2,Vychodiská!$J$9:$BH$15,2,0),HLOOKUP(VALUE(RIGHT($E9,4))+T$2,Vychodiská!$J$9:$BH$15,2,0)))*-1+($G9*IF(LEN($E9)=4,HLOOKUP($E9+T$2,Vychodiská!$J$9:$BH$15,3,0),HLOOKUP(VALUE(RIGHT($E9,4))+T$2,Vychodiská!$J$9:$BH$15,3,0)))*-1+($H9*IF(LEN($E9)=4,HLOOKUP($E9+T$2,Vychodiská!$J$9:$BH$15,4,0),HLOOKUP(VALUE(RIGHT($E9,4))+T$2,Vychodiská!$J$9:$BH$15,4,0)))*-1+($I9*IF(LEN($E9)=4,HLOOKUP($E9+T$2,Vychodiská!$J$9:$BH$15,5,0),HLOOKUP(VALUE(RIGHT($E9,4))+T$2,Vychodiská!$J$9:$BH$15,5,0)))*-1+($J9*IF(LEN($E9)=4,HLOOKUP($E9+T$2,Vychodiská!$J$9:$BH$15,6),HLOOKUP(VALUE(RIGHT($E9,4))+T$2,Vychodiská!$J$9:$BH$15,6,0)))*-1+($K9*IF(LEN($E9)=4,HLOOKUP($E9+T$2,Vychodiská!$J$9:$BH$15,7),HLOOKUP(VALUE(RIGHT($E9,4))+T$2,Vychodiská!$J$9:$BH$15,7,0)))*-1</f>
        <v>1396.7134190799725</v>
      </c>
      <c r="U9" s="73">
        <f>($F9*IF(LEN($E9)=4,HLOOKUP($E9+U$2,Vychodiská!$J$9:$BH$15,2,0),HLOOKUP(VALUE(RIGHT($E9,4))+U$2,Vychodiská!$J$9:$BH$15,2,0)))*-1+($G9*IF(LEN($E9)=4,HLOOKUP($E9+U$2,Vychodiská!$J$9:$BH$15,3,0),HLOOKUP(VALUE(RIGHT($E9,4))+U$2,Vychodiská!$J$9:$BH$15,3,0)))*-1+($H9*IF(LEN($E9)=4,HLOOKUP($E9+U$2,Vychodiská!$J$9:$BH$15,4,0),HLOOKUP(VALUE(RIGHT($E9,4))+U$2,Vychodiská!$J$9:$BH$15,4,0)))*-1+($I9*IF(LEN($E9)=4,HLOOKUP($E9+U$2,Vychodiská!$J$9:$BH$15,5,0),HLOOKUP(VALUE(RIGHT($E9,4))+U$2,Vychodiská!$J$9:$BH$15,5,0)))*-1+($J9*IF(LEN($E9)=4,HLOOKUP($E9+U$2,Vychodiská!$J$9:$BH$15,6),HLOOKUP(VALUE(RIGHT($E9,4))+U$2,Vychodiská!$J$9:$BH$15,6,0)))*-1+($K9*IF(LEN($E9)=4,HLOOKUP($E9+U$2,Vychodiská!$J$9:$BH$15,7),HLOOKUP(VALUE(RIGHT($E9,4))+U$2,Vychodiská!$J$9:$BH$15,7,0)))*-1</f>
        <v>1413.4739801089322</v>
      </c>
      <c r="V9" s="73">
        <f>($F9*IF(LEN($E9)=4,HLOOKUP($E9+V$2,Vychodiská!$J$9:$BH$15,2,0),HLOOKUP(VALUE(RIGHT($E9,4))+V$2,Vychodiská!$J$9:$BH$15,2,0)))*-1+($G9*IF(LEN($E9)=4,HLOOKUP($E9+V$2,Vychodiská!$J$9:$BH$15,3,0),HLOOKUP(VALUE(RIGHT($E9,4))+V$2,Vychodiská!$J$9:$BH$15,3,0)))*-1+($H9*IF(LEN($E9)=4,HLOOKUP($E9+V$2,Vychodiská!$J$9:$BH$15,4,0),HLOOKUP(VALUE(RIGHT($E9,4))+V$2,Vychodiská!$J$9:$BH$15,4,0)))*-1+($I9*IF(LEN($E9)=4,HLOOKUP($E9+V$2,Vychodiská!$J$9:$BH$15,5,0),HLOOKUP(VALUE(RIGHT($E9,4))+V$2,Vychodiská!$J$9:$BH$15,5,0)))*-1+($J9*IF(LEN($E9)=4,HLOOKUP($E9+V$2,Vychodiská!$J$9:$BH$15,6),HLOOKUP(VALUE(RIGHT($E9,4))+V$2,Vychodiská!$J$9:$BH$15,6,0)))*-1+($K9*IF(LEN($E9)=4,HLOOKUP($E9+V$2,Vychodiská!$J$9:$BH$15,7),HLOOKUP(VALUE(RIGHT($E9,4))+V$2,Vychodiská!$J$9:$BH$15,7,0)))*-1</f>
        <v>1430.4356678702393</v>
      </c>
      <c r="W9" s="73">
        <f>($F9*IF(LEN($E9)=4,HLOOKUP($E9+W$2,Vychodiská!$J$9:$BH$15,2,0),HLOOKUP(VALUE(RIGHT($E9,4))+W$2,Vychodiská!$J$9:$BH$15,2,0)))*-1+($G9*IF(LEN($E9)=4,HLOOKUP($E9+W$2,Vychodiská!$J$9:$BH$15,3,0),HLOOKUP(VALUE(RIGHT($E9,4))+W$2,Vychodiská!$J$9:$BH$15,3,0)))*-1+($H9*IF(LEN($E9)=4,HLOOKUP($E9+W$2,Vychodiská!$J$9:$BH$15,4,0),HLOOKUP(VALUE(RIGHT($E9,4))+W$2,Vychodiská!$J$9:$BH$15,4,0)))*-1+($I9*IF(LEN($E9)=4,HLOOKUP($E9+W$2,Vychodiská!$J$9:$BH$15,5,0),HLOOKUP(VALUE(RIGHT($E9,4))+W$2,Vychodiská!$J$9:$BH$15,5,0)))*-1+($J9*IF(LEN($E9)=4,HLOOKUP($E9+W$2,Vychodiská!$J$9:$BH$15,6),HLOOKUP(VALUE(RIGHT($E9,4))+W$2,Vychodiská!$J$9:$BH$15,6,0)))*-1+($K9*IF(LEN($E9)=4,HLOOKUP($E9+W$2,Vychodiská!$J$9:$BH$15,7),HLOOKUP(VALUE(RIGHT($E9,4))+W$2,Vychodiská!$J$9:$BH$15,7,0)))*-1</f>
        <v>1447.6008958846821</v>
      </c>
      <c r="X9" s="73">
        <f>($F9*IF(LEN($E9)=4,HLOOKUP($E9+X$2,Vychodiská!$J$9:$BH$15,2,0),HLOOKUP(VALUE(RIGHT($E9,4))+X$2,Vychodiská!$J$9:$BH$15,2,0)))*-1+($G9*IF(LEN($E9)=4,HLOOKUP($E9+X$2,Vychodiská!$J$9:$BH$15,3,0),HLOOKUP(VALUE(RIGHT($E9,4))+X$2,Vychodiská!$J$9:$BH$15,3,0)))*-1+($H9*IF(LEN($E9)=4,HLOOKUP($E9+X$2,Vychodiská!$J$9:$BH$15,4,0),HLOOKUP(VALUE(RIGHT($E9,4))+X$2,Vychodiská!$J$9:$BH$15,4,0)))*-1+($I9*IF(LEN($E9)=4,HLOOKUP($E9+X$2,Vychodiská!$J$9:$BH$15,5,0),HLOOKUP(VALUE(RIGHT($E9,4))+X$2,Vychodiská!$J$9:$BH$15,5,0)))*-1+($J9*IF(LEN($E9)=4,HLOOKUP($E9+X$2,Vychodiská!$J$9:$BH$15,6),HLOOKUP(VALUE(RIGHT($E9,4))+X$2,Vychodiská!$J$9:$BH$15,6,0)))*-1+($K9*IF(LEN($E9)=4,HLOOKUP($E9+X$2,Vychodiská!$J$9:$BH$15,7),HLOOKUP(VALUE(RIGHT($E9,4))+X$2,Vychodiská!$J$9:$BH$15,7,0)))*-1</f>
        <v>1464.9721066352984</v>
      </c>
      <c r="Y9" s="73">
        <f>($F9*IF(LEN($E9)=4,HLOOKUP($E9+Y$2,Vychodiská!$J$9:$BH$15,2,0),HLOOKUP(VALUE(RIGHT($E9,4))+Y$2,Vychodiská!$J$9:$BH$15,2,0)))*-1+($G9*IF(LEN($E9)=4,HLOOKUP($E9+Y$2,Vychodiská!$J$9:$BH$15,3,0),HLOOKUP(VALUE(RIGHT($E9,4))+Y$2,Vychodiská!$J$9:$BH$15,3,0)))*-1+($H9*IF(LEN($E9)=4,HLOOKUP($E9+Y$2,Vychodiská!$J$9:$BH$15,4,0),HLOOKUP(VALUE(RIGHT($E9,4))+Y$2,Vychodiská!$J$9:$BH$15,4,0)))*-1+($I9*IF(LEN($E9)=4,HLOOKUP($E9+Y$2,Vychodiská!$J$9:$BH$15,5,0),HLOOKUP(VALUE(RIGHT($E9,4))+Y$2,Vychodiská!$J$9:$BH$15,5,0)))*-1+($J9*IF(LEN($E9)=4,HLOOKUP($E9+Y$2,Vychodiská!$J$9:$BH$15,6),HLOOKUP(VALUE(RIGHT($E9,4))+Y$2,Vychodiská!$J$9:$BH$15,6,0)))*-1+($K9*IF(LEN($E9)=4,HLOOKUP($E9+Y$2,Vychodiská!$J$9:$BH$15,7),HLOOKUP(VALUE(RIGHT($E9,4))+Y$2,Vychodiská!$J$9:$BH$15,7,0)))*-1</f>
        <v>1482.551771914922</v>
      </c>
      <c r="Z9" s="73">
        <f>($F9*IF(LEN($E9)=4,HLOOKUP($E9+Z$2,Vychodiská!$J$9:$BH$15,2,0),HLOOKUP(VALUE(RIGHT($E9,4))+Z$2,Vychodiská!$J$9:$BH$15,2,0)))*-1+($G9*IF(LEN($E9)=4,HLOOKUP($E9+Z$2,Vychodiská!$J$9:$BH$15,3,0),HLOOKUP(VALUE(RIGHT($E9,4))+Z$2,Vychodiská!$J$9:$BH$15,3,0)))*-1+($H9*IF(LEN($E9)=4,HLOOKUP($E9+Z$2,Vychodiská!$J$9:$BH$15,4,0),HLOOKUP(VALUE(RIGHT($E9,4))+Z$2,Vychodiská!$J$9:$BH$15,4,0)))*-1+($I9*IF(LEN($E9)=4,HLOOKUP($E9+Z$2,Vychodiská!$J$9:$BH$15,5,0),HLOOKUP(VALUE(RIGHT($E9,4))+Z$2,Vychodiská!$J$9:$BH$15,5,0)))*-1+($J9*IF(LEN($E9)=4,HLOOKUP($E9+Z$2,Vychodiská!$J$9:$BH$15,6),HLOOKUP(VALUE(RIGHT($E9,4))+Z$2,Vychodiská!$J$9:$BH$15,6,0)))*-1+($K9*IF(LEN($E9)=4,HLOOKUP($E9+Z$2,Vychodiská!$J$9:$BH$15,7),HLOOKUP(VALUE(RIGHT($E9,4))+Z$2,Vychodiská!$J$9:$BH$15,7,0)))*-1</f>
        <v>1500.3423931779012</v>
      </c>
      <c r="AA9" s="73">
        <f>($F9*IF(LEN($E9)=4,HLOOKUP($E9+AA$2,Vychodiská!$J$9:$BH$15,2,0),HLOOKUP(VALUE(RIGHT($E9,4))+AA$2,Vychodiská!$J$9:$BH$15,2,0)))*-1+($G9*IF(LEN($E9)=4,HLOOKUP($E9+AA$2,Vychodiská!$J$9:$BH$15,3,0),HLOOKUP(VALUE(RIGHT($E9,4))+AA$2,Vychodiská!$J$9:$BH$15,3,0)))*-1+($H9*IF(LEN($E9)=4,HLOOKUP($E9+AA$2,Vychodiská!$J$9:$BH$15,4,0),HLOOKUP(VALUE(RIGHT($E9,4))+AA$2,Vychodiská!$J$9:$BH$15,4,0)))*-1+($I9*IF(LEN($E9)=4,HLOOKUP($E9+AA$2,Vychodiská!$J$9:$BH$15,5,0),HLOOKUP(VALUE(RIGHT($E9,4))+AA$2,Vychodiská!$J$9:$BH$15,5,0)))*-1+($J9*IF(LEN($E9)=4,HLOOKUP($E9+AA$2,Vychodiská!$J$9:$BH$15,6),HLOOKUP(VALUE(RIGHT($E9,4))+AA$2,Vychodiská!$J$9:$BH$15,6,0)))*-1+($K9*IF(LEN($E9)=4,HLOOKUP($E9+AA$2,Vychodiská!$J$9:$BH$15,7),HLOOKUP(VALUE(RIGHT($E9,4))+AA$2,Vychodiská!$J$9:$BH$15,7,0)))*-1</f>
        <v>1518.3465018960358</v>
      </c>
      <c r="AB9" s="73">
        <f>($F9*IF(LEN($E9)=4,HLOOKUP($E9+AB$2,Vychodiská!$J$9:$BH$15,2,0),HLOOKUP(VALUE(RIGHT($E9,4))+AB$2,Vychodiská!$J$9:$BH$15,2,0)))*-1+($G9*IF(LEN($E9)=4,HLOOKUP($E9+AB$2,Vychodiská!$J$9:$BH$15,3,0),HLOOKUP(VALUE(RIGHT($E9,4))+AB$2,Vychodiská!$J$9:$BH$15,3,0)))*-1+($H9*IF(LEN($E9)=4,HLOOKUP($E9+AB$2,Vychodiská!$J$9:$BH$15,4,0),HLOOKUP(VALUE(RIGHT($E9,4))+AB$2,Vychodiská!$J$9:$BH$15,4,0)))*-1+($I9*IF(LEN($E9)=4,HLOOKUP($E9+AB$2,Vychodiská!$J$9:$BH$15,5,0),HLOOKUP(VALUE(RIGHT($E9,4))+AB$2,Vychodiská!$J$9:$BH$15,5,0)))*-1+($J9*IF(LEN($E9)=4,HLOOKUP($E9+AB$2,Vychodiská!$J$9:$BH$15,6),HLOOKUP(VALUE(RIGHT($E9,4))+AB$2,Vychodiská!$J$9:$BH$15,6,0)))*-1+($K9*IF(LEN($E9)=4,HLOOKUP($E9+AB$2,Vychodiská!$J$9:$BH$15,7),HLOOKUP(VALUE(RIGHT($E9,4))+AB$2,Vychodiská!$J$9:$BH$15,7,0)))*-1</f>
        <v>1536.566659918788</v>
      </c>
      <c r="AC9" s="73">
        <f>($F9*IF(LEN($E9)=4,HLOOKUP($E9+AC$2,Vychodiská!$J$9:$BH$15,2,0),HLOOKUP(VALUE(RIGHT($E9,4))+AC$2,Vychodiská!$J$9:$BH$15,2,0)))*-1+($G9*IF(LEN($E9)=4,HLOOKUP($E9+AC$2,Vychodiská!$J$9:$BH$15,3,0),HLOOKUP(VALUE(RIGHT($E9,4))+AC$2,Vychodiská!$J$9:$BH$15,3,0)))*-1+($H9*IF(LEN($E9)=4,HLOOKUP($E9+AC$2,Vychodiská!$J$9:$BH$15,4,0),HLOOKUP(VALUE(RIGHT($E9,4))+AC$2,Vychodiská!$J$9:$BH$15,4,0)))*-1+($I9*IF(LEN($E9)=4,HLOOKUP($E9+AC$2,Vychodiská!$J$9:$BH$15,5,0),HLOOKUP(VALUE(RIGHT($E9,4))+AC$2,Vychodiská!$J$9:$BH$15,5,0)))*-1+($J9*IF(LEN($E9)=4,HLOOKUP($E9+AC$2,Vychodiská!$J$9:$BH$15,6),HLOOKUP(VALUE(RIGHT($E9,4))+AC$2,Vychodiská!$J$9:$BH$15,6,0)))*-1+($K9*IF(LEN($E9)=4,HLOOKUP($E9+AC$2,Vychodiská!$J$9:$BH$15,7),HLOOKUP(VALUE(RIGHT($E9,4))+AC$2,Vychodiská!$J$9:$BH$15,7,0)))*-1</f>
        <v>1551.932326517976</v>
      </c>
      <c r="AD9" s="73">
        <f>($F9*IF(LEN($E9)=4,HLOOKUP($E9+AD$2,Vychodiská!$J$9:$BH$15,2,0),HLOOKUP(VALUE(RIGHT($E9,4))+AD$2,Vychodiská!$J$9:$BH$15,2,0)))*-1+($G9*IF(LEN($E9)=4,HLOOKUP($E9+AD$2,Vychodiská!$J$9:$BH$15,3,0),HLOOKUP(VALUE(RIGHT($E9,4))+AD$2,Vychodiská!$J$9:$BH$15,3,0)))*-1+($H9*IF(LEN($E9)=4,HLOOKUP($E9+AD$2,Vychodiská!$J$9:$BH$15,4,0),HLOOKUP(VALUE(RIGHT($E9,4))+AD$2,Vychodiská!$J$9:$BH$15,4,0)))*-1+($I9*IF(LEN($E9)=4,HLOOKUP($E9+AD$2,Vychodiská!$J$9:$BH$15,5,0),HLOOKUP(VALUE(RIGHT($E9,4))+AD$2,Vychodiská!$J$9:$BH$15,5,0)))*-1+($J9*IF(LEN($E9)=4,HLOOKUP($E9+AD$2,Vychodiská!$J$9:$BH$15,6),HLOOKUP(VALUE(RIGHT($E9,4))+AD$2,Vychodiská!$J$9:$BH$15,6,0)))*-1+($K9*IF(LEN($E9)=4,HLOOKUP($E9+AD$2,Vychodiská!$J$9:$BH$15,7),HLOOKUP(VALUE(RIGHT($E9,4))+AD$2,Vychodiská!$J$9:$BH$15,7,0)))*-1</f>
        <v>1567.4516497831557</v>
      </c>
      <c r="AE9" s="73">
        <f>($F9*IF(LEN($E9)=4,HLOOKUP($E9+AE$2,Vychodiská!$J$9:$BH$15,2,0),HLOOKUP(VALUE(RIGHT($E9,4))+AE$2,Vychodiská!$J$9:$BH$15,2,0)))*-1+($G9*IF(LEN($E9)=4,HLOOKUP($E9+AE$2,Vychodiská!$J$9:$BH$15,3,0),HLOOKUP(VALUE(RIGHT($E9,4))+AE$2,Vychodiská!$J$9:$BH$15,3,0)))*-1+($H9*IF(LEN($E9)=4,HLOOKUP($E9+AE$2,Vychodiská!$J$9:$BH$15,4,0),HLOOKUP(VALUE(RIGHT($E9,4))+AE$2,Vychodiská!$J$9:$BH$15,4,0)))*-1+($I9*IF(LEN($E9)=4,HLOOKUP($E9+AE$2,Vychodiská!$J$9:$BH$15,5,0),HLOOKUP(VALUE(RIGHT($E9,4))+AE$2,Vychodiská!$J$9:$BH$15,5,0)))*-1+($J9*IF(LEN($E9)=4,HLOOKUP($E9+AE$2,Vychodiská!$J$9:$BH$15,6),HLOOKUP(VALUE(RIGHT($E9,4))+AE$2,Vychodiská!$J$9:$BH$15,6,0)))*-1+($K9*IF(LEN($E9)=4,HLOOKUP($E9+AE$2,Vychodiská!$J$9:$BH$15,7),HLOOKUP(VALUE(RIGHT($E9,4))+AE$2,Vychodiská!$J$9:$BH$15,7,0)))*-1</f>
        <v>1583.1261662809875</v>
      </c>
      <c r="AF9" s="73">
        <f>($F9*IF(LEN($E9)=4,HLOOKUP($E9+AF$2,Vychodiská!$J$9:$BH$15,2,0),HLOOKUP(VALUE(RIGHT($E9,4))+AF$2,Vychodiská!$J$9:$BH$15,2,0)))*-1+($G9*IF(LEN($E9)=4,HLOOKUP($E9+AF$2,Vychodiská!$J$9:$BH$15,3,0),HLOOKUP(VALUE(RIGHT($E9,4))+AF$2,Vychodiská!$J$9:$BH$15,3,0)))*-1+($H9*IF(LEN($E9)=4,HLOOKUP($E9+AF$2,Vychodiská!$J$9:$BH$15,4,0),HLOOKUP(VALUE(RIGHT($E9,4))+AF$2,Vychodiská!$J$9:$BH$15,4,0)))*-1+($I9*IF(LEN($E9)=4,HLOOKUP($E9+AF$2,Vychodiská!$J$9:$BH$15,5,0),HLOOKUP(VALUE(RIGHT($E9,4))+AF$2,Vychodiská!$J$9:$BH$15,5,0)))*-1+($J9*IF(LEN($E9)=4,HLOOKUP($E9+AF$2,Vychodiská!$J$9:$BH$15,6),HLOOKUP(VALUE(RIGHT($E9,4))+AF$2,Vychodiská!$J$9:$BH$15,6,0)))*-1+($K9*IF(LEN($E9)=4,HLOOKUP($E9+AF$2,Vychodiská!$J$9:$BH$15,7),HLOOKUP(VALUE(RIGHT($E9,4))+AF$2,Vychodiská!$J$9:$BH$15,7,0)))*-1</f>
        <v>1598.9574279437975</v>
      </c>
      <c r="AG9" s="73">
        <f>($F9*IF(LEN($E9)=4,HLOOKUP($E9+AG$2,Vychodiská!$J$9:$BH$15,2,0),HLOOKUP(VALUE(RIGHT($E9,4))+AG$2,Vychodiská!$J$9:$BH$15,2,0)))*-1+($G9*IF(LEN($E9)=4,HLOOKUP($E9+AG$2,Vychodiská!$J$9:$BH$15,3,0),HLOOKUP(VALUE(RIGHT($E9,4))+AG$2,Vychodiská!$J$9:$BH$15,3,0)))*-1+($H9*IF(LEN($E9)=4,HLOOKUP($E9+AG$2,Vychodiská!$J$9:$BH$15,4,0),HLOOKUP(VALUE(RIGHT($E9,4))+AG$2,Vychodiská!$J$9:$BH$15,4,0)))*-1+($I9*IF(LEN($E9)=4,HLOOKUP($E9+AG$2,Vychodiská!$J$9:$BH$15,5,0),HLOOKUP(VALUE(RIGHT($E9,4))+AG$2,Vychodiská!$J$9:$BH$15,5,0)))*-1+($J9*IF(LEN($E9)=4,HLOOKUP($E9+AG$2,Vychodiská!$J$9:$BH$15,6),HLOOKUP(VALUE(RIGHT($E9,4))+AG$2,Vychodiská!$J$9:$BH$15,6,0)))*-1+($K9*IF(LEN($E9)=4,HLOOKUP($E9+AG$2,Vychodiská!$J$9:$BH$15,7),HLOOKUP(VALUE(RIGHT($E9,4))+AG$2,Vychodiská!$J$9:$BH$15,7,0)))*-1</f>
        <v>1614.9470022232354</v>
      </c>
      <c r="AH9" s="73">
        <f>($F9*IF(LEN($E9)=4,HLOOKUP($E9+AH$2,Vychodiská!$J$9:$BH$15,2,0),HLOOKUP(VALUE(RIGHT($E9,4))+AH$2,Vychodiská!$J$9:$BH$15,2,0)))*-1+($G9*IF(LEN($E9)=4,HLOOKUP($E9+AH$2,Vychodiská!$J$9:$BH$15,3,0),HLOOKUP(VALUE(RIGHT($E9,4))+AH$2,Vychodiská!$J$9:$BH$15,3,0)))*-1+($H9*IF(LEN($E9)=4,HLOOKUP($E9+AH$2,Vychodiská!$J$9:$BH$15,4,0),HLOOKUP(VALUE(RIGHT($E9,4))+AH$2,Vychodiská!$J$9:$BH$15,4,0)))*-1+($I9*IF(LEN($E9)=4,HLOOKUP($E9+AH$2,Vychodiská!$J$9:$BH$15,5,0),HLOOKUP(VALUE(RIGHT($E9,4))+AH$2,Vychodiská!$J$9:$BH$15,5,0)))*-1+($J9*IF(LEN($E9)=4,HLOOKUP($E9+AH$2,Vychodiská!$J$9:$BH$15,6),HLOOKUP(VALUE(RIGHT($E9,4))+AH$2,Vychodiská!$J$9:$BH$15,6,0)))*-1+($K9*IF(LEN($E9)=4,HLOOKUP($E9+AH$2,Vychodiská!$J$9:$BH$15,7),HLOOKUP(VALUE(RIGHT($E9,4))+AH$2,Vychodiská!$J$9:$BH$15,7,0)))*-1</f>
        <v>1631.0964722454678</v>
      </c>
      <c r="AI9" s="73">
        <f>($F9*IF(LEN($E9)=4,HLOOKUP($E9+AI$2,Vychodiská!$J$9:$BH$15,2,0),HLOOKUP(VALUE(RIGHT($E9,4))+AI$2,Vychodiská!$J$9:$BH$15,2,0)))*-1+($G9*IF(LEN($E9)=4,HLOOKUP($E9+AI$2,Vychodiská!$J$9:$BH$15,3,0),HLOOKUP(VALUE(RIGHT($E9,4))+AI$2,Vychodiská!$J$9:$BH$15,3,0)))*-1+($H9*IF(LEN($E9)=4,HLOOKUP($E9+AI$2,Vychodiská!$J$9:$BH$15,4,0),HLOOKUP(VALUE(RIGHT($E9,4))+AI$2,Vychodiská!$J$9:$BH$15,4,0)))*-1+($I9*IF(LEN($E9)=4,HLOOKUP($E9+AI$2,Vychodiská!$J$9:$BH$15,5,0),HLOOKUP(VALUE(RIGHT($E9,4))+AI$2,Vychodiská!$J$9:$BH$15,5,0)))*-1+($J9*IF(LEN($E9)=4,HLOOKUP($E9+AI$2,Vychodiská!$J$9:$BH$15,6),HLOOKUP(VALUE(RIGHT($E9,4))+AI$2,Vychodiská!$J$9:$BH$15,6,0)))*-1+($K9*IF(LEN($E9)=4,HLOOKUP($E9+AI$2,Vychodiská!$J$9:$BH$15,7),HLOOKUP(VALUE(RIGHT($E9,4))+AI$2,Vychodiská!$J$9:$BH$15,7,0)))*-1</f>
        <v>1647.4074369679224</v>
      </c>
      <c r="AJ9" s="73">
        <f>($F9*IF(LEN($E9)=4,HLOOKUP($E9+AJ$2,Vychodiská!$J$9:$BH$15,2,0),HLOOKUP(VALUE(RIGHT($E9,4))+AJ$2,Vychodiská!$J$9:$BH$15,2,0)))*-1+($G9*IF(LEN($E9)=4,HLOOKUP($E9+AJ$2,Vychodiská!$J$9:$BH$15,3,0),HLOOKUP(VALUE(RIGHT($E9,4))+AJ$2,Vychodiská!$J$9:$BH$15,3,0)))*-1+($H9*IF(LEN($E9)=4,HLOOKUP($E9+AJ$2,Vychodiská!$J$9:$BH$15,4,0),HLOOKUP(VALUE(RIGHT($E9,4))+AJ$2,Vychodiská!$J$9:$BH$15,4,0)))*-1+($I9*IF(LEN($E9)=4,HLOOKUP($E9+AJ$2,Vychodiská!$J$9:$BH$15,5,0),HLOOKUP(VALUE(RIGHT($E9,4))+AJ$2,Vychodiská!$J$9:$BH$15,5,0)))*-1+($J9*IF(LEN($E9)=4,HLOOKUP($E9+AJ$2,Vychodiská!$J$9:$BH$15,6),HLOOKUP(VALUE(RIGHT($E9,4))+AJ$2,Vychodiská!$J$9:$BH$15,6,0)))*-1+($K9*IF(LEN($E9)=4,HLOOKUP($E9+AJ$2,Vychodiská!$J$9:$BH$15,7),HLOOKUP(VALUE(RIGHT($E9,4))+AJ$2,Vychodiská!$J$9:$BH$15,7,0)))*-1</f>
        <v>1663.8815113376018</v>
      </c>
      <c r="AK9" s="73">
        <f>($F9*IF(LEN($E9)=4,HLOOKUP($E9+AK$2,Vychodiská!$J$9:$BH$15,2,0),HLOOKUP(VALUE(RIGHT($E9,4))+AK$2,Vychodiská!$J$9:$BH$15,2,0)))*-1+($G9*IF(LEN($E9)=4,HLOOKUP($E9+AK$2,Vychodiská!$J$9:$BH$15,3,0),HLOOKUP(VALUE(RIGHT($E9,4))+AK$2,Vychodiská!$J$9:$BH$15,3,0)))*-1+($H9*IF(LEN($E9)=4,HLOOKUP($E9+AK$2,Vychodiská!$J$9:$BH$15,4,0),HLOOKUP(VALUE(RIGHT($E9,4))+AK$2,Vychodiská!$J$9:$BH$15,4,0)))*-1+($I9*IF(LEN($E9)=4,HLOOKUP($E9+AK$2,Vychodiská!$J$9:$BH$15,5,0),HLOOKUP(VALUE(RIGHT($E9,4))+AK$2,Vychodiská!$J$9:$BH$15,5,0)))*-1+($J9*IF(LEN($E9)=4,HLOOKUP($E9+AK$2,Vychodiská!$J$9:$BH$15,6),HLOOKUP(VALUE(RIGHT($E9,4))+AK$2,Vychodiská!$J$9:$BH$15,6,0)))*-1+($K9*IF(LEN($E9)=4,HLOOKUP($E9+AK$2,Vychodiská!$J$9:$BH$15,7),HLOOKUP(VALUE(RIGHT($E9,4))+AK$2,Vychodiská!$J$9:$BH$15,7,0)))*-1</f>
        <v>1680.5203264509778</v>
      </c>
      <c r="AL9" s="73">
        <f>($F9*IF(LEN($E9)=4,HLOOKUP($E9+AL$2,Vychodiská!$J$9:$BH$15,2,0),HLOOKUP(VALUE(RIGHT($E9,4))+AL$2,Vychodiská!$J$9:$BH$15,2,0)))*-1+($G9*IF(LEN($E9)=4,HLOOKUP($E9+AL$2,Vychodiská!$J$9:$BH$15,3,0),HLOOKUP(VALUE(RIGHT($E9,4))+AL$2,Vychodiská!$J$9:$BH$15,3,0)))*-1+($H9*IF(LEN($E9)=4,HLOOKUP($E9+AL$2,Vychodiská!$J$9:$BH$15,4,0),HLOOKUP(VALUE(RIGHT($E9,4))+AL$2,Vychodiská!$J$9:$BH$15,4,0)))*-1+($I9*IF(LEN($E9)=4,HLOOKUP($E9+AL$2,Vychodiská!$J$9:$BH$15,5,0),HLOOKUP(VALUE(RIGHT($E9,4))+AL$2,Vychodiská!$J$9:$BH$15,5,0)))*-1+($J9*IF(LEN($E9)=4,HLOOKUP($E9+AL$2,Vychodiská!$J$9:$BH$15,6),HLOOKUP(VALUE(RIGHT($E9,4))+AL$2,Vychodiská!$J$9:$BH$15,6,0)))*-1+($K9*IF(LEN($E9)=4,HLOOKUP($E9+AL$2,Vychodiská!$J$9:$BH$15,7),HLOOKUP(VALUE(RIGHT($E9,4))+AL$2,Vychodiská!$J$9:$BH$15,7,0)))*-1</f>
        <v>1697.3255297154876</v>
      </c>
      <c r="AM9" s="73">
        <f>($F9*IF(LEN($E9)=4,HLOOKUP($E9+AM$2,Vychodiská!$J$9:$BH$15,2,0),HLOOKUP(VALUE(RIGHT($E9,4))+AM$2,Vychodiská!$J$9:$BH$15,2,0)))*-1+($G9*IF(LEN($E9)=4,HLOOKUP($E9+AM$2,Vychodiská!$J$9:$BH$15,3,0),HLOOKUP(VALUE(RIGHT($E9,4))+AM$2,Vychodiská!$J$9:$BH$15,3,0)))*-1+($H9*IF(LEN($E9)=4,HLOOKUP($E9+AM$2,Vychodiská!$J$9:$BH$15,4,0),HLOOKUP(VALUE(RIGHT($E9,4))+AM$2,Vychodiská!$J$9:$BH$15,4,0)))*-1+($I9*IF(LEN($E9)=4,HLOOKUP($E9+AM$2,Vychodiská!$J$9:$BH$15,5,0),HLOOKUP(VALUE(RIGHT($E9,4))+AM$2,Vychodiská!$J$9:$BH$15,5,0)))*-1+($J9*IF(LEN($E9)=4,HLOOKUP($E9+AM$2,Vychodiská!$J$9:$BH$15,6),HLOOKUP(VALUE(RIGHT($E9,4))+AM$2,Vychodiská!$J$9:$BH$15,6,0)))*-1+($K9*IF(LEN($E9)=4,HLOOKUP($E9+AM$2,Vychodiská!$J$9:$BH$15,7),HLOOKUP(VALUE(RIGHT($E9,4))+AM$2,Vychodiská!$J$9:$BH$15,7,0)))*-1</f>
        <v>1719.3907616017889</v>
      </c>
      <c r="AN9" s="73">
        <f>($F9*IF(LEN($E9)=4,HLOOKUP($E9+AN$2,Vychodiská!$J$9:$BH$15,2,0),HLOOKUP(VALUE(RIGHT($E9,4))+AN$2,Vychodiská!$J$9:$BH$15,2,0)))*-1+($G9*IF(LEN($E9)=4,HLOOKUP($E9+AN$2,Vychodiská!$J$9:$BH$15,3,0),HLOOKUP(VALUE(RIGHT($E9,4))+AN$2,Vychodiská!$J$9:$BH$15,3,0)))*-1+($H9*IF(LEN($E9)=4,HLOOKUP($E9+AN$2,Vychodiská!$J$9:$BH$15,4,0),HLOOKUP(VALUE(RIGHT($E9,4))+AN$2,Vychodiská!$J$9:$BH$15,4,0)))*-1+($I9*IF(LEN($E9)=4,HLOOKUP($E9+AN$2,Vychodiská!$J$9:$BH$15,5,0),HLOOKUP(VALUE(RIGHT($E9,4))+AN$2,Vychodiská!$J$9:$BH$15,5,0)))*-1+($J9*IF(LEN($E9)=4,HLOOKUP($E9+AN$2,Vychodiská!$J$9:$BH$15,6),HLOOKUP(VALUE(RIGHT($E9,4))+AN$2,Vychodiská!$J$9:$BH$15,6,0)))*-1+($K9*IF(LEN($E9)=4,HLOOKUP($E9+AN$2,Vychodiská!$J$9:$BH$15,7),HLOOKUP(VALUE(RIGHT($E9,4))+AN$2,Vychodiská!$J$9:$BH$15,7,0)))*-1</f>
        <v>1741.742841502612</v>
      </c>
      <c r="AO9" s="74">
        <f>($F9*IF(LEN($E9)=4,HLOOKUP($E9+AO$2,Vychodiská!$J$9:$BH$15,2,0),HLOOKUP(VALUE(RIGHT($E9,4))+AO$2,Vychodiská!$J$9:$BH$15,2,0)))*-1+($G9*IF(LEN($E9)=4,HLOOKUP($E9+AO$2,Vychodiská!$J$9:$BH$15,3,0),HLOOKUP(VALUE(RIGHT($E9,4))+AO$2,Vychodiská!$J$9:$BH$15,3,0)))*-1+($H9*IF(LEN($E9)=4,HLOOKUP($E9+AO$2,Vychodiská!$J$9:$BH$15,4,0),HLOOKUP(VALUE(RIGHT($E9,4))+AO$2,Vychodiská!$J$9:$BH$15,4,0)))*-1+($I9*IF(LEN($E9)=4,HLOOKUP($E9+AO$2,Vychodiská!$J$9:$BH$15,5,0),HLOOKUP(VALUE(RIGHT($E9,4))+AO$2,Vychodiská!$J$9:$BH$15,5,0)))*-1+($J9*IF(LEN($E9)=4,HLOOKUP($E9+AO$2,Vychodiská!$J$9:$BH$15,6),HLOOKUP(VALUE(RIGHT($E9,4))+AO$2,Vychodiská!$J$9:$BH$15,6,0)))*-1+($K9*IF(LEN($E9)=4,HLOOKUP($E9+AO$2,Vychodiská!$J$9:$BH$15,7),HLOOKUP(VALUE(RIGHT($E9,4))+AO$2,Vychodiská!$J$9:$BH$15,7,0)))*-1</f>
        <v>1764.3854984421457</v>
      </c>
      <c r="AP9" s="73">
        <f t="shared" si="1"/>
        <v>1232.5954582621832</v>
      </c>
      <c r="AQ9" s="73">
        <f>SUM($L9:M9)</f>
        <v>2486.1450393148234</v>
      </c>
      <c r="AR9" s="73">
        <f>SUM($L9:N9)</f>
        <v>3761.0049632453583</v>
      </c>
      <c r="AS9" s="73">
        <f>SUM($L9:O9)</f>
        <v>5057.5375058827121</v>
      </c>
      <c r="AT9" s="73">
        <f>SUM($L9:P9)</f>
        <v>6376.1111017449011</v>
      </c>
      <c r="AU9" s="73">
        <f>SUM($L9:Q9)</f>
        <v>7717.1004487367472</v>
      </c>
      <c r="AV9" s="73">
        <f>SUM($L9:R9)</f>
        <v>9080.886614627454</v>
      </c>
      <c r="AW9" s="73">
        <f>SUM($L9:S9)</f>
        <v>10461.03821450885</v>
      </c>
      <c r="AX9" s="73">
        <f>SUM($L9:T9)</f>
        <v>11857.751633588821</v>
      </c>
      <c r="AY9" s="73">
        <f>SUM($L9:U9)</f>
        <v>13271.225613697754</v>
      </c>
      <c r="AZ9" s="73">
        <f>SUM($L9:V9)</f>
        <v>14701.661281567993</v>
      </c>
      <c r="BA9" s="73">
        <f>SUM($L9:W9)</f>
        <v>16149.262177452674</v>
      </c>
      <c r="BB9" s="73">
        <f>SUM($L9:X9)</f>
        <v>17614.234284087972</v>
      </c>
      <c r="BC9" s="73">
        <f>SUM($L9:Y9)</f>
        <v>19096.786056002893</v>
      </c>
      <c r="BD9" s="73">
        <f>SUM($L9:Z9)</f>
        <v>20597.128449180793</v>
      </c>
      <c r="BE9" s="73">
        <f>SUM($L9:AA9)</f>
        <v>22115.474951076827</v>
      </c>
      <c r="BF9" s="73">
        <f>SUM($L9:AB9)</f>
        <v>23652.041610995613</v>
      </c>
      <c r="BG9" s="73">
        <f>SUM($L9:AC9)</f>
        <v>25203.97393751359</v>
      </c>
      <c r="BH9" s="73">
        <f>SUM($L9:AD9)</f>
        <v>26771.425587296748</v>
      </c>
      <c r="BI9" s="73">
        <f>SUM($L9:AE9)</f>
        <v>28354.551753577736</v>
      </c>
      <c r="BJ9" s="73">
        <f>SUM($L9:AF9)</f>
        <v>29953.509181521535</v>
      </c>
      <c r="BK9" s="73">
        <f>SUM($L9:AG9)</f>
        <v>31568.456183744769</v>
      </c>
      <c r="BL9" s="73">
        <f>SUM($L9:AH9)</f>
        <v>33199.552655990236</v>
      </c>
      <c r="BM9" s="73">
        <f>SUM($L9:AI9)</f>
        <v>34846.960092958157</v>
      </c>
      <c r="BN9" s="73">
        <f>SUM($L9:AJ9)</f>
        <v>36510.841604295761</v>
      </c>
      <c r="BO9" s="73">
        <f>SUM($L9:AK9)</f>
        <v>38191.361930746738</v>
      </c>
      <c r="BP9" s="73">
        <f>SUM($L9:AL9)</f>
        <v>39888.687460462228</v>
      </c>
      <c r="BQ9" s="73">
        <f>SUM($L9:AM9)</f>
        <v>41608.078222064018</v>
      </c>
      <c r="BR9" s="73">
        <f>SUM($L9:AN9)</f>
        <v>43349.821063566633</v>
      </c>
      <c r="BS9" s="74">
        <f>SUM($L9:AO9)</f>
        <v>45114.206562008781</v>
      </c>
      <c r="BT9" s="76">
        <f>IF(CZ9=0,0,L9/((1+Vychodiská!$C$150)^emisie_ostatné!CZ9))</f>
        <v>1064.7623006260085</v>
      </c>
      <c r="BU9" s="73">
        <f>IF(DA9=0,0,M9/((1+Vychodiská!$C$150)^emisie_ostatné!DA9))</f>
        <v>1031.298342606334</v>
      </c>
      <c r="BV9" s="73">
        <f>IF(DB9=0,0,N9/((1+Vychodiská!$C$150)^emisie_ostatné!DB9))</f>
        <v>998.88610898156321</v>
      </c>
      <c r="BW9" s="73">
        <f>IF(DC9=0,0,O9/((1+Vychodiská!$C$150)^emisie_ostatné!DC9))</f>
        <v>967.49254555642847</v>
      </c>
      <c r="BX9" s="73">
        <f>IF(DD9=0,0,P9/((1+Vychodiská!$C$150)^emisie_ostatné!DD9))</f>
        <v>937.08563698179751</v>
      </c>
      <c r="BY9" s="73">
        <f>IF(DE9=0,0,Q9/((1+Vychodiská!$C$150)^emisie_ostatné!DE9))</f>
        <v>907.63437410522681</v>
      </c>
      <c r="BZ9" s="73">
        <f>IF(DF9=0,0,R9/((1+Vychodiská!$C$150)^emisie_ostatné!DF9))</f>
        <v>879.10872234763394</v>
      </c>
      <c r="CA9" s="73">
        <f>IF(DG9=0,0,S9/((1+Vychodiská!$C$150)^emisie_ostatné!DG9))</f>
        <v>847.29335906267181</v>
      </c>
      <c r="CB9" s="73">
        <f>IF(DH9=0,0,T9/((1+Vychodiská!$C$150)^emisie_ostatné!DH9))</f>
        <v>816.62940892516565</v>
      </c>
      <c r="CC9" s="73">
        <f>IF(DI9=0,0,U9/((1+Vychodiská!$C$150)^emisie_ostatné!DI9))</f>
        <v>787.0752017450169</v>
      </c>
      <c r="CD9" s="73">
        <f>IF(DJ9=0,0,V9/((1+Vychodiská!$C$150)^emisie_ostatné!DJ9))</f>
        <v>758.59057539614946</v>
      </c>
      <c r="CE9" s="73">
        <f>IF(DK9=0,0,W9/((1+Vychodiská!$C$150)^emisie_ostatné!DK9))</f>
        <v>731.13682123895558</v>
      </c>
      <c r="CF9" s="73">
        <f>IF(DL9=0,0,X9/((1+Vychodiská!$C$150)^emisie_ostatné!DL9))</f>
        <v>704.67663151792658</v>
      </c>
      <c r="CG9" s="73">
        <f>IF(DM9=0,0,Y9/((1+Vychodiská!$C$150)^emisie_ostatné!DM9))</f>
        <v>679.17404866299216</v>
      </c>
      <c r="CH9" s="73">
        <f>IF(DN9=0,0,Z9/((1+Vychodiská!$C$150)^emisie_ostatné!DN9))</f>
        <v>654.5944164256648</v>
      </c>
      <c r="CI9" s="73">
        <f>IF(DO9=0,0,AA9/((1+Vychodiská!$C$150)^emisie_ostatné!DO9))</f>
        <v>630.90433278359296</v>
      </c>
      <c r="CJ9" s="73">
        <f>IF(DP9=0,0,AB9/((1+Vychodiská!$C$150)^emisie_ostatné!DP9))</f>
        <v>608.07160454952009</v>
      </c>
      <c r="CK9" s="73">
        <f>IF(DQ9=0,0,AC9/((1+Vychodiská!$C$150)^emisie_ostatné!DQ9))</f>
        <v>584.90697199525266</v>
      </c>
      <c r="CL9" s="73">
        <f>IF(DR9=0,0,AD9/((1+Vychodiská!$C$150)^emisie_ostatné!DR9))</f>
        <v>562.62480163352882</v>
      </c>
      <c r="CM9" s="73">
        <f>IF(DS9=0,0,AE9/((1+Vychodiská!$C$150)^emisie_ostatné!DS9))</f>
        <v>541.19147585701353</v>
      </c>
      <c r="CN9" s="73">
        <f>IF(DT9=0,0,AF9/((1+Vychodiská!$C$150)^emisie_ostatné!DT9))</f>
        <v>520.57465772912724</v>
      </c>
      <c r="CO9" s="73">
        <f>IF(DU9=0,0,AG9/((1+Vychodiská!$C$150)^emisie_ostatné!DU9))</f>
        <v>500.74324219658905</v>
      </c>
      <c r="CP9" s="73">
        <f>IF(DV9=0,0,AH9/((1+Vychodiská!$C$150)^emisie_ostatné!DV9))</f>
        <v>481.66730916052853</v>
      </c>
      <c r="CQ9" s="73">
        <f>IF(DW9=0,0,AI9/((1+Vychodiská!$C$150)^emisie_ostatné!DW9))</f>
        <v>463.3180783353655</v>
      </c>
      <c r="CR9" s="73">
        <f>IF(DX9=0,0,AJ9/((1+Vychodiská!$C$150)^emisie_ostatné!DX9))</f>
        <v>445.66786582735159</v>
      </c>
      <c r="CS9" s="73">
        <f>IF(DY9=0,0,AK9/((1+Vychodiská!$C$150)^emisie_ostatné!DY9))</f>
        <v>428.69004236726204</v>
      </c>
      <c r="CT9" s="73">
        <f>IF(DZ9=0,0,AL9/((1+Vychodiská!$C$150)^emisie_ostatné!DZ9))</f>
        <v>412.35899313422345</v>
      </c>
      <c r="CU9" s="73">
        <f>IF(EA9=0,0,AM9/((1+Vychodiská!$C$150)^emisie_ostatné!EA9))</f>
        <v>397.82824766187474</v>
      </c>
      <c r="CV9" s="73">
        <f>IF(EB9=0,0,AN9/((1+Vychodiská!$C$150)^emisie_ostatné!EB9))</f>
        <v>383.80953798236089</v>
      </c>
      <c r="CW9" s="74">
        <f>IF(EC9=0,0,AO9/((1+Vychodiská!$C$150)^emisie_ostatné!EC9))</f>
        <v>370.28482092964907</v>
      </c>
      <c r="CX9" s="77">
        <f t="shared" si="4"/>
        <v>20098.080476322775</v>
      </c>
      <c r="CY9" s="73"/>
      <c r="CZ9" s="78">
        <f t="shared" si="2"/>
        <v>3</v>
      </c>
      <c r="DA9" s="78">
        <f t="shared" ref="DA9:EC9" si="9">IF(CZ9=0,0,IF(DA$2&gt;$D9,0,CZ9+1))</f>
        <v>4</v>
      </c>
      <c r="DB9" s="78">
        <f t="shared" si="9"/>
        <v>5</v>
      </c>
      <c r="DC9" s="78">
        <f t="shared" si="9"/>
        <v>6</v>
      </c>
      <c r="DD9" s="78">
        <f t="shared" si="9"/>
        <v>7</v>
      </c>
      <c r="DE9" s="78">
        <f t="shared" si="9"/>
        <v>8</v>
      </c>
      <c r="DF9" s="78">
        <f t="shared" si="9"/>
        <v>9</v>
      </c>
      <c r="DG9" s="78">
        <f t="shared" si="9"/>
        <v>10</v>
      </c>
      <c r="DH9" s="78">
        <f t="shared" si="9"/>
        <v>11</v>
      </c>
      <c r="DI9" s="78">
        <f t="shared" si="9"/>
        <v>12</v>
      </c>
      <c r="DJ9" s="78">
        <f t="shared" si="9"/>
        <v>13</v>
      </c>
      <c r="DK9" s="78">
        <f t="shared" si="9"/>
        <v>14</v>
      </c>
      <c r="DL9" s="78">
        <f t="shared" si="9"/>
        <v>15</v>
      </c>
      <c r="DM9" s="78">
        <f t="shared" si="9"/>
        <v>16</v>
      </c>
      <c r="DN9" s="78">
        <f t="shared" si="9"/>
        <v>17</v>
      </c>
      <c r="DO9" s="78">
        <f t="shared" si="9"/>
        <v>18</v>
      </c>
      <c r="DP9" s="78">
        <f t="shared" si="9"/>
        <v>19</v>
      </c>
      <c r="DQ9" s="78">
        <f t="shared" si="9"/>
        <v>20</v>
      </c>
      <c r="DR9" s="78">
        <f t="shared" si="9"/>
        <v>21</v>
      </c>
      <c r="DS9" s="78">
        <f t="shared" si="9"/>
        <v>22</v>
      </c>
      <c r="DT9" s="78">
        <f t="shared" si="9"/>
        <v>23</v>
      </c>
      <c r="DU9" s="78">
        <f t="shared" si="9"/>
        <v>24</v>
      </c>
      <c r="DV9" s="78">
        <f t="shared" si="9"/>
        <v>25</v>
      </c>
      <c r="DW9" s="78">
        <f t="shared" si="9"/>
        <v>26</v>
      </c>
      <c r="DX9" s="78">
        <f t="shared" si="9"/>
        <v>27</v>
      </c>
      <c r="DY9" s="78">
        <f t="shared" si="9"/>
        <v>28</v>
      </c>
      <c r="DZ9" s="78">
        <f t="shared" si="9"/>
        <v>29</v>
      </c>
      <c r="EA9" s="78">
        <f t="shared" si="9"/>
        <v>30</v>
      </c>
      <c r="EB9" s="78">
        <f t="shared" si="9"/>
        <v>31</v>
      </c>
      <c r="EC9" s="79">
        <f t="shared" si="9"/>
        <v>32</v>
      </c>
    </row>
    <row r="10" spans="1:133" s="80" customFormat="1" ht="31.05" customHeight="1" x14ac:dyDescent="0.3">
      <c r="A10" s="70">
        <v>15</v>
      </c>
      <c r="B10" s="71" t="str">
        <f>INDEX(Data!$B$3:$B$24,MATCH(emisie_ostatné!A10,Data!$A$3:$A$24,0))</f>
        <v xml:space="preserve">Tepláreň Košice, a.s. </v>
      </c>
      <c r="C10" s="71" t="str">
        <f>INDEX(Data!$D$3:$D$24,MATCH(emisie_ostatné!A10,Data!$A$3:$A$24,0))</f>
        <v>Rekonštrukcia vonkajších primárnych horúcovodných rozvodov sústavy CZT Košice (10 častí)</v>
      </c>
      <c r="D10" s="72">
        <f>INDEX(Data!$M$3:$M$24,MATCH(emisie_ostatné!A10,Data!$A$3:$A$24,0))</f>
        <v>20</v>
      </c>
      <c r="E10" s="72" t="str">
        <f>INDEX(Data!$J$3:$J$24,MATCH(emisie_ostatné!A10,Data!$A$3:$A$24,0))</f>
        <v>2022-2027</v>
      </c>
      <c r="F10" s="72">
        <f>INDEX(Data!$O$3:$O$24,MATCH(emisie_ostatné!A10,Data!$A$3:$A$24,0))</f>
        <v>-1.1499999999999999</v>
      </c>
      <c r="G10" s="72">
        <f>INDEX(Data!$P$3:$P$24,MATCH(emisie_ostatné!A10,Data!$A$3:$A$24,0))</f>
        <v>-6.0000000000000001E-3</v>
      </c>
      <c r="H10" s="72">
        <f>INDEX(Data!$Q$3:$Q$24,MATCH(emisie_ostatné!A10,Data!$A$3:$A$24,0))</f>
        <v>0</v>
      </c>
      <c r="I10" s="72">
        <f>INDEX(Data!$R$3:$R$24,MATCH(emisie_ostatné!A10,Data!$A$3:$A$24,0))</f>
        <v>0</v>
      </c>
      <c r="J10" s="72">
        <f>INDEX(Data!$S$3:$S$24,MATCH(emisie_ostatné!A10,Data!$A$3:$A$24,0))</f>
        <v>-5.1999999999999998E-2</v>
      </c>
      <c r="K10" s="74">
        <f>INDEX(Data!$T$3:$T$24,MATCH(emisie_ostatné!A10,Data!$A$3:$A$24,0))</f>
        <v>0</v>
      </c>
      <c r="L10" s="73">
        <f>($F10*IF(LEN($E10)=4,HLOOKUP($E10+L$2,Vychodiská!$J$9:$BH$15,2,0),HLOOKUP(VALUE(RIGHT($E10,4))+L$2,Vychodiská!$J$9:$BH$15,2,0)))*-1+($G10*IF(LEN($E10)=4,HLOOKUP($E10+L$2,Vychodiská!$J$9:$BH$15,3,0),HLOOKUP(VALUE(RIGHT($E10,4))+L$2,Vychodiská!$J$9:$BH$15,3,0)))*-1+($H10*IF(LEN($E10)=4,HLOOKUP($E10+L$2,Vychodiská!$J$9:$BH$15,4,0),HLOOKUP(VALUE(RIGHT($E10,4))+L$2,Vychodiská!$J$9:$BH$15,4,0)))*-1+($I10*IF(LEN($E10)=4,HLOOKUP($E10+L$2,Vychodiská!$J$9:$BH$15,5,0),HLOOKUP(VALUE(RIGHT($E10,4))+L$2,Vychodiská!$J$9:$BH$15,5,0)))*-1+($J10*IF(LEN($E10)=4,HLOOKUP($E10+L$2,Vychodiská!$J$9:$BH$15,6),HLOOKUP(VALUE(RIGHT($E10,4))+L$2,Vychodiská!$J$9:$BH$15,6,0)))*-1+($K10*IF(LEN($E10)=4,HLOOKUP($E10+L$2,Vychodiská!$J$9:$BH$15,7),HLOOKUP(VALUE(RIGHT($E10,4))+L$2,Vychodiská!$J$9:$BH$15,7,0)))*-1</f>
        <v>59534.042943507957</v>
      </c>
      <c r="M10" s="73">
        <f>($F10*IF(LEN($E10)=4,HLOOKUP($E10+M$2,Vychodiská!$J$9:$BH$15,2,0),HLOOKUP(VALUE(RIGHT($E10,4))+M$2,Vychodiská!$J$9:$BH$15,2,0)))*-1+($G10*IF(LEN($E10)=4,HLOOKUP($E10+M$2,Vychodiská!$J$9:$BH$15,3,0),HLOOKUP(VALUE(RIGHT($E10,4))+M$2,Vychodiská!$J$9:$BH$15,3,0)))*-1+($H10*IF(LEN($E10)=4,HLOOKUP($E10+M$2,Vychodiská!$J$9:$BH$15,4,0),HLOOKUP(VALUE(RIGHT($E10,4))+M$2,Vychodiská!$J$9:$BH$15,4,0)))*-1+($I10*IF(LEN($E10)=4,HLOOKUP($E10+M$2,Vychodiská!$J$9:$BH$15,5,0),HLOOKUP(VALUE(RIGHT($E10,4))+M$2,Vychodiská!$J$9:$BH$15,5,0)))*-1+($J10*IF(LEN($E10)=4,HLOOKUP($E10+M$2,Vychodiská!$J$9:$BH$15,6),HLOOKUP(VALUE(RIGHT($E10,4))+M$2,Vychodiská!$J$9:$BH$15,6,0)))*-1+($K10*IF(LEN($E10)=4,HLOOKUP($E10+M$2,Vychodiská!$J$9:$BH$15,7),HLOOKUP(VALUE(RIGHT($E10,4))+M$2,Vychodiská!$J$9:$BH$15,7,0)))*-1</f>
        <v>60546.12167354759</v>
      </c>
      <c r="N10" s="73">
        <f>($F10*IF(LEN($E10)=4,HLOOKUP($E10+N$2,Vychodiská!$J$9:$BH$15,2,0),HLOOKUP(VALUE(RIGHT($E10,4))+N$2,Vychodiská!$J$9:$BH$15,2,0)))*-1+($G10*IF(LEN($E10)=4,HLOOKUP($E10+N$2,Vychodiská!$J$9:$BH$15,3,0),HLOOKUP(VALUE(RIGHT($E10,4))+N$2,Vychodiská!$J$9:$BH$15,3,0)))*-1+($H10*IF(LEN($E10)=4,HLOOKUP($E10+N$2,Vychodiská!$J$9:$BH$15,4,0),HLOOKUP(VALUE(RIGHT($E10,4))+N$2,Vychodiská!$J$9:$BH$15,4,0)))*-1+($I10*IF(LEN($E10)=4,HLOOKUP($E10+N$2,Vychodiská!$J$9:$BH$15,5,0),HLOOKUP(VALUE(RIGHT($E10,4))+N$2,Vychodiská!$J$9:$BH$15,5,0)))*-1+($J10*IF(LEN($E10)=4,HLOOKUP($E10+N$2,Vychodiská!$J$9:$BH$15,6),HLOOKUP(VALUE(RIGHT($E10,4))+N$2,Vychodiská!$J$9:$BH$15,6,0)))*-1+($K10*IF(LEN($E10)=4,HLOOKUP($E10+N$2,Vychodiská!$J$9:$BH$15,7),HLOOKUP(VALUE(RIGHT($E10,4))+N$2,Vychodiská!$J$9:$BH$15,7,0)))*-1</f>
        <v>61575.405741997893</v>
      </c>
      <c r="O10" s="73">
        <f>($F10*IF(LEN($E10)=4,HLOOKUP($E10+O$2,Vychodiská!$J$9:$BH$15,2,0),HLOOKUP(VALUE(RIGHT($E10,4))+O$2,Vychodiská!$J$9:$BH$15,2,0)))*-1+($G10*IF(LEN($E10)=4,HLOOKUP($E10+O$2,Vychodiská!$J$9:$BH$15,3,0),HLOOKUP(VALUE(RIGHT($E10,4))+O$2,Vychodiská!$J$9:$BH$15,3,0)))*-1+($H10*IF(LEN($E10)=4,HLOOKUP($E10+O$2,Vychodiská!$J$9:$BH$15,4,0),HLOOKUP(VALUE(RIGHT($E10,4))+O$2,Vychodiská!$J$9:$BH$15,4,0)))*-1+($I10*IF(LEN($E10)=4,HLOOKUP($E10+O$2,Vychodiská!$J$9:$BH$15,5,0),HLOOKUP(VALUE(RIGHT($E10,4))+O$2,Vychodiská!$J$9:$BH$15,5,0)))*-1+($J10*IF(LEN($E10)=4,HLOOKUP($E10+O$2,Vychodiská!$J$9:$BH$15,6),HLOOKUP(VALUE(RIGHT($E10,4))+O$2,Vychodiská!$J$9:$BH$15,6,0)))*-1+($K10*IF(LEN($E10)=4,HLOOKUP($E10+O$2,Vychodiská!$J$9:$BH$15,7),HLOOKUP(VALUE(RIGHT($E10,4))+O$2,Vychodiská!$J$9:$BH$15,7,0)))*-1</f>
        <v>62314.31061090187</v>
      </c>
      <c r="P10" s="73">
        <f>($F10*IF(LEN($E10)=4,HLOOKUP($E10+P$2,Vychodiská!$J$9:$BH$15,2,0),HLOOKUP(VALUE(RIGHT($E10,4))+P$2,Vychodiská!$J$9:$BH$15,2,0)))*-1+($G10*IF(LEN($E10)=4,HLOOKUP($E10+P$2,Vychodiská!$J$9:$BH$15,3,0),HLOOKUP(VALUE(RIGHT($E10,4))+P$2,Vychodiská!$J$9:$BH$15,3,0)))*-1+($H10*IF(LEN($E10)=4,HLOOKUP($E10+P$2,Vychodiská!$J$9:$BH$15,4,0),HLOOKUP(VALUE(RIGHT($E10,4))+P$2,Vychodiská!$J$9:$BH$15,4,0)))*-1+($I10*IF(LEN($E10)=4,HLOOKUP($E10+P$2,Vychodiská!$J$9:$BH$15,5,0),HLOOKUP(VALUE(RIGHT($E10,4))+P$2,Vychodiská!$J$9:$BH$15,5,0)))*-1+($J10*IF(LEN($E10)=4,HLOOKUP($E10+P$2,Vychodiská!$J$9:$BH$15,6),HLOOKUP(VALUE(RIGHT($E10,4))+P$2,Vychodiská!$J$9:$BH$15,6,0)))*-1+($K10*IF(LEN($E10)=4,HLOOKUP($E10+P$2,Vychodiská!$J$9:$BH$15,7),HLOOKUP(VALUE(RIGHT($E10,4))+P$2,Vychodiská!$J$9:$BH$15,7,0)))*-1</f>
        <v>63062.082338232693</v>
      </c>
      <c r="Q10" s="73">
        <f>($F10*IF(LEN($E10)=4,HLOOKUP($E10+Q$2,Vychodiská!$J$9:$BH$15,2,0),HLOOKUP(VALUE(RIGHT($E10,4))+Q$2,Vychodiská!$J$9:$BH$15,2,0)))*-1+($G10*IF(LEN($E10)=4,HLOOKUP($E10+Q$2,Vychodiská!$J$9:$BH$15,3,0),HLOOKUP(VALUE(RIGHT($E10,4))+Q$2,Vychodiská!$J$9:$BH$15,3,0)))*-1+($H10*IF(LEN($E10)=4,HLOOKUP($E10+Q$2,Vychodiská!$J$9:$BH$15,4,0),HLOOKUP(VALUE(RIGHT($E10,4))+Q$2,Vychodiská!$J$9:$BH$15,4,0)))*-1+($I10*IF(LEN($E10)=4,HLOOKUP($E10+Q$2,Vychodiská!$J$9:$BH$15,5,0),HLOOKUP(VALUE(RIGHT($E10,4))+Q$2,Vychodiská!$J$9:$BH$15,5,0)))*-1+($J10*IF(LEN($E10)=4,HLOOKUP($E10+Q$2,Vychodiská!$J$9:$BH$15,6),HLOOKUP(VALUE(RIGHT($E10,4))+Q$2,Vychodiská!$J$9:$BH$15,6,0)))*-1+($K10*IF(LEN($E10)=4,HLOOKUP($E10+Q$2,Vychodiská!$J$9:$BH$15,7),HLOOKUP(VALUE(RIGHT($E10,4))+Q$2,Vychodiská!$J$9:$BH$15,7,0)))*-1</f>
        <v>63818.827326291488</v>
      </c>
      <c r="R10" s="73">
        <f>($F10*IF(LEN($E10)=4,HLOOKUP($E10+R$2,Vychodiská!$J$9:$BH$15,2,0),HLOOKUP(VALUE(RIGHT($E10,4))+R$2,Vychodiská!$J$9:$BH$15,2,0)))*-1+($G10*IF(LEN($E10)=4,HLOOKUP($E10+R$2,Vychodiská!$J$9:$BH$15,3,0),HLOOKUP(VALUE(RIGHT($E10,4))+R$2,Vychodiská!$J$9:$BH$15,3,0)))*-1+($H10*IF(LEN($E10)=4,HLOOKUP($E10+R$2,Vychodiská!$J$9:$BH$15,4,0),HLOOKUP(VALUE(RIGHT($E10,4))+R$2,Vychodiská!$J$9:$BH$15,4,0)))*-1+($I10*IF(LEN($E10)=4,HLOOKUP($E10+R$2,Vychodiská!$J$9:$BH$15,5,0),HLOOKUP(VALUE(RIGHT($E10,4))+R$2,Vychodiská!$J$9:$BH$15,5,0)))*-1+($J10*IF(LEN($E10)=4,HLOOKUP($E10+R$2,Vychodiská!$J$9:$BH$15,6),HLOOKUP(VALUE(RIGHT($E10,4))+R$2,Vychodiská!$J$9:$BH$15,6,0)))*-1+($K10*IF(LEN($E10)=4,HLOOKUP($E10+R$2,Vychodiská!$J$9:$BH$15,7),HLOOKUP(VALUE(RIGHT($E10,4))+R$2,Vychodiská!$J$9:$BH$15,7,0)))*-1</f>
        <v>64584.653254206991</v>
      </c>
      <c r="S10" s="73">
        <f>($F10*IF(LEN($E10)=4,HLOOKUP($E10+S$2,Vychodiská!$J$9:$BH$15,2,0),HLOOKUP(VALUE(RIGHT($E10,4))+S$2,Vychodiská!$J$9:$BH$15,2,0)))*-1+($G10*IF(LEN($E10)=4,HLOOKUP($E10+S$2,Vychodiská!$J$9:$BH$15,3,0),HLOOKUP(VALUE(RIGHT($E10,4))+S$2,Vychodiská!$J$9:$BH$15,3,0)))*-1+($H10*IF(LEN($E10)=4,HLOOKUP($E10+S$2,Vychodiská!$J$9:$BH$15,4,0),HLOOKUP(VALUE(RIGHT($E10,4))+S$2,Vychodiská!$J$9:$BH$15,4,0)))*-1+($I10*IF(LEN($E10)=4,HLOOKUP($E10+S$2,Vychodiská!$J$9:$BH$15,5,0),HLOOKUP(VALUE(RIGHT($E10,4))+S$2,Vychodiská!$J$9:$BH$15,5,0)))*-1+($J10*IF(LEN($E10)=4,HLOOKUP($E10+S$2,Vychodiská!$J$9:$BH$15,6),HLOOKUP(VALUE(RIGHT($E10,4))+S$2,Vychodiská!$J$9:$BH$15,6,0)))*-1+($K10*IF(LEN($E10)=4,HLOOKUP($E10+S$2,Vychodiská!$J$9:$BH$15,7),HLOOKUP(VALUE(RIGHT($E10,4))+S$2,Vychodiská!$J$9:$BH$15,7,0)))*-1</f>
        <v>65359.669093257457</v>
      </c>
      <c r="T10" s="73">
        <f>($F10*IF(LEN($E10)=4,HLOOKUP($E10+T$2,Vychodiská!$J$9:$BH$15,2,0),HLOOKUP(VALUE(RIGHT($E10,4))+T$2,Vychodiská!$J$9:$BH$15,2,0)))*-1+($G10*IF(LEN($E10)=4,HLOOKUP($E10+T$2,Vychodiská!$J$9:$BH$15,3,0),HLOOKUP(VALUE(RIGHT($E10,4))+T$2,Vychodiská!$J$9:$BH$15,3,0)))*-1+($H10*IF(LEN($E10)=4,HLOOKUP($E10+T$2,Vychodiská!$J$9:$BH$15,4,0),HLOOKUP(VALUE(RIGHT($E10,4))+T$2,Vychodiská!$J$9:$BH$15,4,0)))*-1+($I10*IF(LEN($E10)=4,HLOOKUP($E10+T$2,Vychodiská!$J$9:$BH$15,5,0),HLOOKUP(VALUE(RIGHT($E10,4))+T$2,Vychodiská!$J$9:$BH$15,5,0)))*-1+($J10*IF(LEN($E10)=4,HLOOKUP($E10+T$2,Vychodiská!$J$9:$BH$15,6),HLOOKUP(VALUE(RIGHT($E10,4))+T$2,Vychodiská!$J$9:$BH$15,6,0)))*-1+($K10*IF(LEN($E10)=4,HLOOKUP($E10+T$2,Vychodiská!$J$9:$BH$15,7),HLOOKUP(VALUE(RIGHT($E10,4))+T$2,Vychodiská!$J$9:$BH$15,7,0)))*-1</f>
        <v>66143.985122376544</v>
      </c>
      <c r="U10" s="73">
        <f>($F10*IF(LEN($E10)=4,HLOOKUP($E10+U$2,Vychodiská!$J$9:$BH$15,2,0),HLOOKUP(VALUE(RIGHT($E10,4))+U$2,Vychodiská!$J$9:$BH$15,2,0)))*-1+($G10*IF(LEN($E10)=4,HLOOKUP($E10+U$2,Vychodiská!$J$9:$BH$15,3,0),HLOOKUP(VALUE(RIGHT($E10,4))+U$2,Vychodiská!$J$9:$BH$15,3,0)))*-1+($H10*IF(LEN($E10)=4,HLOOKUP($E10+U$2,Vychodiská!$J$9:$BH$15,4,0),HLOOKUP(VALUE(RIGHT($E10,4))+U$2,Vychodiská!$J$9:$BH$15,4,0)))*-1+($I10*IF(LEN($E10)=4,HLOOKUP($E10+U$2,Vychodiská!$J$9:$BH$15,5,0),HLOOKUP(VALUE(RIGHT($E10,4))+U$2,Vychodiská!$J$9:$BH$15,5,0)))*-1+($J10*IF(LEN($E10)=4,HLOOKUP($E10+U$2,Vychodiská!$J$9:$BH$15,6),HLOOKUP(VALUE(RIGHT($E10,4))+U$2,Vychodiská!$J$9:$BH$15,6,0)))*-1+($K10*IF(LEN($E10)=4,HLOOKUP($E10+U$2,Vychodiská!$J$9:$BH$15,7),HLOOKUP(VALUE(RIGHT($E10,4))+U$2,Vychodiská!$J$9:$BH$15,7,0)))*-1</f>
        <v>66937.712943845079</v>
      </c>
      <c r="V10" s="73">
        <f>($F10*IF(LEN($E10)=4,HLOOKUP($E10+V$2,Vychodiská!$J$9:$BH$15,2,0),HLOOKUP(VALUE(RIGHT($E10,4))+V$2,Vychodiská!$J$9:$BH$15,2,0)))*-1+($G10*IF(LEN($E10)=4,HLOOKUP($E10+V$2,Vychodiská!$J$9:$BH$15,3,0),HLOOKUP(VALUE(RIGHT($E10,4))+V$2,Vychodiská!$J$9:$BH$15,3,0)))*-1+($H10*IF(LEN($E10)=4,HLOOKUP($E10+V$2,Vychodiská!$J$9:$BH$15,4,0),HLOOKUP(VALUE(RIGHT($E10,4))+V$2,Vychodiská!$J$9:$BH$15,4,0)))*-1+($I10*IF(LEN($E10)=4,HLOOKUP($E10+V$2,Vychodiská!$J$9:$BH$15,5,0),HLOOKUP(VALUE(RIGHT($E10,4))+V$2,Vychodiská!$J$9:$BH$15,5,0)))*-1+($J10*IF(LEN($E10)=4,HLOOKUP($E10+V$2,Vychodiská!$J$9:$BH$15,6),HLOOKUP(VALUE(RIGHT($E10,4))+V$2,Vychodiská!$J$9:$BH$15,6,0)))*-1+($K10*IF(LEN($E10)=4,HLOOKUP($E10+V$2,Vychodiská!$J$9:$BH$15,7),HLOOKUP(VALUE(RIGHT($E10,4))+V$2,Vychodiská!$J$9:$BH$15,7,0)))*-1</f>
        <v>67740.965499171216</v>
      </c>
      <c r="W10" s="73">
        <f>($F10*IF(LEN($E10)=4,HLOOKUP($E10+W$2,Vychodiská!$J$9:$BH$15,2,0),HLOOKUP(VALUE(RIGHT($E10,4))+W$2,Vychodiská!$J$9:$BH$15,2,0)))*-1+($G10*IF(LEN($E10)=4,HLOOKUP($E10+W$2,Vychodiská!$J$9:$BH$15,3,0),HLOOKUP(VALUE(RIGHT($E10,4))+W$2,Vychodiská!$J$9:$BH$15,3,0)))*-1+($H10*IF(LEN($E10)=4,HLOOKUP($E10+W$2,Vychodiská!$J$9:$BH$15,4,0),HLOOKUP(VALUE(RIGHT($E10,4))+W$2,Vychodiská!$J$9:$BH$15,4,0)))*-1+($I10*IF(LEN($E10)=4,HLOOKUP($E10+W$2,Vychodiská!$J$9:$BH$15,5,0),HLOOKUP(VALUE(RIGHT($E10,4))+W$2,Vychodiská!$J$9:$BH$15,5,0)))*-1+($J10*IF(LEN($E10)=4,HLOOKUP($E10+W$2,Vychodiská!$J$9:$BH$15,6),HLOOKUP(VALUE(RIGHT($E10,4))+W$2,Vychodiská!$J$9:$BH$15,6,0)))*-1+($K10*IF(LEN($E10)=4,HLOOKUP($E10+W$2,Vychodiská!$J$9:$BH$15,7),HLOOKUP(VALUE(RIGHT($E10,4))+W$2,Vychodiská!$J$9:$BH$15,7,0)))*-1</f>
        <v>68553.85708516126</v>
      </c>
      <c r="X10" s="73">
        <f>($F10*IF(LEN($E10)=4,HLOOKUP($E10+X$2,Vychodiská!$J$9:$BH$15,2,0),HLOOKUP(VALUE(RIGHT($E10,4))+X$2,Vychodiská!$J$9:$BH$15,2,0)))*-1+($G10*IF(LEN($E10)=4,HLOOKUP($E10+X$2,Vychodiská!$J$9:$BH$15,3,0),HLOOKUP(VALUE(RIGHT($E10,4))+X$2,Vychodiská!$J$9:$BH$15,3,0)))*-1+($H10*IF(LEN($E10)=4,HLOOKUP($E10+X$2,Vychodiská!$J$9:$BH$15,4,0),HLOOKUP(VALUE(RIGHT($E10,4))+X$2,Vychodiská!$J$9:$BH$15,4,0)))*-1+($I10*IF(LEN($E10)=4,HLOOKUP($E10+X$2,Vychodiská!$J$9:$BH$15,5,0),HLOOKUP(VALUE(RIGHT($E10,4))+X$2,Vychodiská!$J$9:$BH$15,5,0)))*-1+($J10*IF(LEN($E10)=4,HLOOKUP($E10+X$2,Vychodiská!$J$9:$BH$15,6),HLOOKUP(VALUE(RIGHT($E10,4))+X$2,Vychodiská!$J$9:$BH$15,6,0)))*-1+($K10*IF(LEN($E10)=4,HLOOKUP($E10+X$2,Vychodiská!$J$9:$BH$15,7),HLOOKUP(VALUE(RIGHT($E10,4))+X$2,Vychodiská!$J$9:$BH$15,7,0)))*-1</f>
        <v>69376.5033701832</v>
      </c>
      <c r="Y10" s="73">
        <f>($F10*IF(LEN($E10)=4,HLOOKUP($E10+Y$2,Vychodiská!$J$9:$BH$15,2,0),HLOOKUP(VALUE(RIGHT($E10,4))+Y$2,Vychodiská!$J$9:$BH$15,2,0)))*-1+($G10*IF(LEN($E10)=4,HLOOKUP($E10+Y$2,Vychodiská!$J$9:$BH$15,3,0),HLOOKUP(VALUE(RIGHT($E10,4))+Y$2,Vychodiská!$J$9:$BH$15,3,0)))*-1+($H10*IF(LEN($E10)=4,HLOOKUP($E10+Y$2,Vychodiská!$J$9:$BH$15,4,0),HLOOKUP(VALUE(RIGHT($E10,4))+Y$2,Vychodiská!$J$9:$BH$15,4,0)))*-1+($I10*IF(LEN($E10)=4,HLOOKUP($E10+Y$2,Vychodiská!$J$9:$BH$15,5,0),HLOOKUP(VALUE(RIGHT($E10,4))+Y$2,Vychodiská!$J$9:$BH$15,5,0)))*-1+($J10*IF(LEN($E10)=4,HLOOKUP($E10+Y$2,Vychodiská!$J$9:$BH$15,6),HLOOKUP(VALUE(RIGHT($E10,4))+Y$2,Vychodiská!$J$9:$BH$15,6,0)))*-1+($K10*IF(LEN($E10)=4,HLOOKUP($E10+Y$2,Vychodiská!$J$9:$BH$15,7),HLOOKUP(VALUE(RIGHT($E10,4))+Y$2,Vychodiská!$J$9:$BH$15,7,0)))*-1</f>
        <v>70070.268403885042</v>
      </c>
      <c r="Z10" s="73">
        <f>($F10*IF(LEN($E10)=4,HLOOKUP($E10+Z$2,Vychodiská!$J$9:$BH$15,2,0),HLOOKUP(VALUE(RIGHT($E10,4))+Z$2,Vychodiská!$J$9:$BH$15,2,0)))*-1+($G10*IF(LEN($E10)=4,HLOOKUP($E10+Z$2,Vychodiská!$J$9:$BH$15,3,0),HLOOKUP(VALUE(RIGHT($E10,4))+Z$2,Vychodiská!$J$9:$BH$15,3,0)))*-1+($H10*IF(LEN($E10)=4,HLOOKUP($E10+Z$2,Vychodiská!$J$9:$BH$15,4,0),HLOOKUP(VALUE(RIGHT($E10,4))+Z$2,Vychodiská!$J$9:$BH$15,4,0)))*-1+($I10*IF(LEN($E10)=4,HLOOKUP($E10+Z$2,Vychodiská!$J$9:$BH$15,5,0),HLOOKUP(VALUE(RIGHT($E10,4))+Z$2,Vychodiská!$J$9:$BH$15,5,0)))*-1+($J10*IF(LEN($E10)=4,HLOOKUP($E10+Z$2,Vychodiská!$J$9:$BH$15,6),HLOOKUP(VALUE(RIGHT($E10,4))+Z$2,Vychodiská!$J$9:$BH$15,6,0)))*-1+($K10*IF(LEN($E10)=4,HLOOKUP($E10+Z$2,Vychodiská!$J$9:$BH$15,7),HLOOKUP(VALUE(RIGHT($E10,4))+Z$2,Vychodiská!$J$9:$BH$15,7,0)))*-1</f>
        <v>70770.971087923885</v>
      </c>
      <c r="AA10" s="73">
        <f>($F10*IF(LEN($E10)=4,HLOOKUP($E10+AA$2,Vychodiská!$J$9:$BH$15,2,0),HLOOKUP(VALUE(RIGHT($E10,4))+AA$2,Vychodiská!$J$9:$BH$15,2,0)))*-1+($G10*IF(LEN($E10)=4,HLOOKUP($E10+AA$2,Vychodiská!$J$9:$BH$15,3,0),HLOOKUP(VALUE(RIGHT($E10,4))+AA$2,Vychodiská!$J$9:$BH$15,3,0)))*-1+($H10*IF(LEN($E10)=4,HLOOKUP($E10+AA$2,Vychodiská!$J$9:$BH$15,4,0),HLOOKUP(VALUE(RIGHT($E10,4))+AA$2,Vychodiská!$J$9:$BH$15,4,0)))*-1+($I10*IF(LEN($E10)=4,HLOOKUP($E10+AA$2,Vychodiská!$J$9:$BH$15,5,0),HLOOKUP(VALUE(RIGHT($E10,4))+AA$2,Vychodiská!$J$9:$BH$15,5,0)))*-1+($J10*IF(LEN($E10)=4,HLOOKUP($E10+AA$2,Vychodiská!$J$9:$BH$15,6),HLOOKUP(VALUE(RIGHT($E10,4))+AA$2,Vychodiská!$J$9:$BH$15,6,0)))*-1+($K10*IF(LEN($E10)=4,HLOOKUP($E10+AA$2,Vychodiská!$J$9:$BH$15,7),HLOOKUP(VALUE(RIGHT($E10,4))+AA$2,Vychodiská!$J$9:$BH$15,7,0)))*-1</f>
        <v>71478.680798803121</v>
      </c>
      <c r="AB10" s="73">
        <f>($F10*IF(LEN($E10)=4,HLOOKUP($E10+AB$2,Vychodiská!$J$9:$BH$15,2,0),HLOOKUP(VALUE(RIGHT($E10,4))+AB$2,Vychodiská!$J$9:$BH$15,2,0)))*-1+($G10*IF(LEN($E10)=4,HLOOKUP($E10+AB$2,Vychodiská!$J$9:$BH$15,3,0),HLOOKUP(VALUE(RIGHT($E10,4))+AB$2,Vychodiská!$J$9:$BH$15,3,0)))*-1+($H10*IF(LEN($E10)=4,HLOOKUP($E10+AB$2,Vychodiská!$J$9:$BH$15,4,0),HLOOKUP(VALUE(RIGHT($E10,4))+AB$2,Vychodiská!$J$9:$BH$15,4,0)))*-1+($I10*IF(LEN($E10)=4,HLOOKUP($E10+AB$2,Vychodiská!$J$9:$BH$15,5,0),HLOOKUP(VALUE(RIGHT($E10,4))+AB$2,Vychodiská!$J$9:$BH$15,5,0)))*-1+($J10*IF(LEN($E10)=4,HLOOKUP($E10+AB$2,Vychodiská!$J$9:$BH$15,6),HLOOKUP(VALUE(RIGHT($E10,4))+AB$2,Vychodiská!$J$9:$BH$15,6,0)))*-1+($K10*IF(LEN($E10)=4,HLOOKUP($E10+AB$2,Vychodiská!$J$9:$BH$15,7),HLOOKUP(VALUE(RIGHT($E10,4))+AB$2,Vychodiská!$J$9:$BH$15,7,0)))*-1</f>
        <v>72193.46760679115</v>
      </c>
      <c r="AC10" s="73">
        <f>($F10*IF(LEN($E10)=4,HLOOKUP($E10+AC$2,Vychodiská!$J$9:$BH$15,2,0),HLOOKUP(VALUE(RIGHT($E10,4))+AC$2,Vychodiská!$J$9:$BH$15,2,0)))*-1+($G10*IF(LEN($E10)=4,HLOOKUP($E10+AC$2,Vychodiská!$J$9:$BH$15,3,0),HLOOKUP(VALUE(RIGHT($E10,4))+AC$2,Vychodiská!$J$9:$BH$15,3,0)))*-1+($H10*IF(LEN($E10)=4,HLOOKUP($E10+AC$2,Vychodiská!$J$9:$BH$15,4,0),HLOOKUP(VALUE(RIGHT($E10,4))+AC$2,Vychodiská!$J$9:$BH$15,4,0)))*-1+($I10*IF(LEN($E10)=4,HLOOKUP($E10+AC$2,Vychodiská!$J$9:$BH$15,5,0),HLOOKUP(VALUE(RIGHT($E10,4))+AC$2,Vychodiská!$J$9:$BH$15,5,0)))*-1+($J10*IF(LEN($E10)=4,HLOOKUP($E10+AC$2,Vychodiská!$J$9:$BH$15,6),HLOOKUP(VALUE(RIGHT($E10,4))+AC$2,Vychodiská!$J$9:$BH$15,6,0)))*-1+($K10*IF(LEN($E10)=4,HLOOKUP($E10+AC$2,Vychodiská!$J$9:$BH$15,7),HLOOKUP(VALUE(RIGHT($E10,4))+AC$2,Vychodiská!$J$9:$BH$15,7,0)))*-1</f>
        <v>72915.402282859068</v>
      </c>
      <c r="AD10" s="73">
        <f>($F10*IF(LEN($E10)=4,HLOOKUP($E10+AD$2,Vychodiská!$J$9:$BH$15,2,0),HLOOKUP(VALUE(RIGHT($E10,4))+AD$2,Vychodiská!$J$9:$BH$15,2,0)))*-1+($G10*IF(LEN($E10)=4,HLOOKUP($E10+AD$2,Vychodiská!$J$9:$BH$15,3,0),HLOOKUP(VALUE(RIGHT($E10,4))+AD$2,Vychodiská!$J$9:$BH$15,3,0)))*-1+($H10*IF(LEN($E10)=4,HLOOKUP($E10+AD$2,Vychodiská!$J$9:$BH$15,4,0),HLOOKUP(VALUE(RIGHT($E10,4))+AD$2,Vychodiská!$J$9:$BH$15,4,0)))*-1+($I10*IF(LEN($E10)=4,HLOOKUP($E10+AD$2,Vychodiská!$J$9:$BH$15,5,0),HLOOKUP(VALUE(RIGHT($E10,4))+AD$2,Vychodiská!$J$9:$BH$15,5,0)))*-1+($J10*IF(LEN($E10)=4,HLOOKUP($E10+AD$2,Vychodiská!$J$9:$BH$15,6),HLOOKUP(VALUE(RIGHT($E10,4))+AD$2,Vychodiská!$J$9:$BH$15,6,0)))*-1+($K10*IF(LEN($E10)=4,HLOOKUP($E10+AD$2,Vychodiská!$J$9:$BH$15,7),HLOOKUP(VALUE(RIGHT($E10,4))+AD$2,Vychodiská!$J$9:$BH$15,7,0)))*-1</f>
        <v>73644.556305687656</v>
      </c>
      <c r="AE10" s="73">
        <f>($F10*IF(LEN($E10)=4,HLOOKUP($E10+AE$2,Vychodiská!$J$9:$BH$15,2,0),HLOOKUP(VALUE(RIGHT($E10,4))+AE$2,Vychodiská!$J$9:$BH$15,2,0)))*-1+($G10*IF(LEN($E10)=4,HLOOKUP($E10+AE$2,Vychodiská!$J$9:$BH$15,3,0),HLOOKUP(VALUE(RIGHT($E10,4))+AE$2,Vychodiská!$J$9:$BH$15,3,0)))*-1+($H10*IF(LEN($E10)=4,HLOOKUP($E10+AE$2,Vychodiská!$J$9:$BH$15,4,0),HLOOKUP(VALUE(RIGHT($E10,4))+AE$2,Vychodiská!$J$9:$BH$15,4,0)))*-1+($I10*IF(LEN($E10)=4,HLOOKUP($E10+AE$2,Vychodiská!$J$9:$BH$15,5,0),HLOOKUP(VALUE(RIGHT($E10,4))+AE$2,Vychodiská!$J$9:$BH$15,5,0)))*-1+($J10*IF(LEN($E10)=4,HLOOKUP($E10+AE$2,Vychodiská!$J$9:$BH$15,6),HLOOKUP(VALUE(RIGHT($E10,4))+AE$2,Vychodiská!$J$9:$BH$15,6,0)))*-1+($K10*IF(LEN($E10)=4,HLOOKUP($E10+AE$2,Vychodiská!$J$9:$BH$15,7),HLOOKUP(VALUE(RIGHT($E10,4))+AE$2,Vychodiská!$J$9:$BH$15,7,0)))*-1</f>
        <v>74381.001868744541</v>
      </c>
      <c r="AF10" s="73">
        <f>($F10*IF(LEN($E10)=4,HLOOKUP($E10+AF$2,Vychodiská!$J$9:$BH$15,2,0),HLOOKUP(VALUE(RIGHT($E10,4))+AF$2,Vychodiská!$J$9:$BH$15,2,0)))*-1+($G10*IF(LEN($E10)=4,HLOOKUP($E10+AF$2,Vychodiská!$J$9:$BH$15,3,0),HLOOKUP(VALUE(RIGHT($E10,4))+AF$2,Vychodiská!$J$9:$BH$15,3,0)))*-1+($H10*IF(LEN($E10)=4,HLOOKUP($E10+AF$2,Vychodiská!$J$9:$BH$15,4,0),HLOOKUP(VALUE(RIGHT($E10,4))+AF$2,Vychodiská!$J$9:$BH$15,4,0)))*-1+($I10*IF(LEN($E10)=4,HLOOKUP($E10+AF$2,Vychodiská!$J$9:$BH$15,5,0),HLOOKUP(VALUE(RIGHT($E10,4))+AF$2,Vychodiská!$J$9:$BH$15,5,0)))*-1+($J10*IF(LEN($E10)=4,HLOOKUP($E10+AF$2,Vychodiská!$J$9:$BH$15,6),HLOOKUP(VALUE(RIGHT($E10,4))+AF$2,Vychodiská!$J$9:$BH$15,6,0)))*-1+($K10*IF(LEN($E10)=4,HLOOKUP($E10+AF$2,Vychodiská!$J$9:$BH$15,7),HLOOKUP(VALUE(RIGHT($E10,4))+AF$2,Vychodiská!$J$9:$BH$15,7,0)))*-1</f>
        <v>75124.811887431977</v>
      </c>
      <c r="AG10" s="73">
        <f>($F10*IF(LEN($E10)=4,HLOOKUP($E10+AG$2,Vychodiská!$J$9:$BH$15,2,0),HLOOKUP(VALUE(RIGHT($E10,4))+AG$2,Vychodiská!$J$9:$BH$15,2,0)))*-1+($G10*IF(LEN($E10)=4,HLOOKUP($E10+AG$2,Vychodiská!$J$9:$BH$15,3,0),HLOOKUP(VALUE(RIGHT($E10,4))+AG$2,Vychodiská!$J$9:$BH$15,3,0)))*-1+($H10*IF(LEN($E10)=4,HLOOKUP($E10+AG$2,Vychodiská!$J$9:$BH$15,4,0),HLOOKUP(VALUE(RIGHT($E10,4))+AG$2,Vychodiská!$J$9:$BH$15,4,0)))*-1+($I10*IF(LEN($E10)=4,HLOOKUP($E10+AG$2,Vychodiská!$J$9:$BH$15,5,0),HLOOKUP(VALUE(RIGHT($E10,4))+AG$2,Vychodiská!$J$9:$BH$15,5,0)))*-1+($J10*IF(LEN($E10)=4,HLOOKUP($E10+AG$2,Vychodiská!$J$9:$BH$15,6),HLOOKUP(VALUE(RIGHT($E10,4))+AG$2,Vychodiská!$J$9:$BH$15,6,0)))*-1+($K10*IF(LEN($E10)=4,HLOOKUP($E10+AG$2,Vychodiská!$J$9:$BH$15,7),HLOOKUP(VALUE(RIGHT($E10,4))+AG$2,Vychodiská!$J$9:$BH$15,7,0)))*-1</f>
        <v>75876.060006306303</v>
      </c>
      <c r="AH10" s="73">
        <f>($F10*IF(LEN($E10)=4,HLOOKUP($E10+AH$2,Vychodiská!$J$9:$BH$15,2,0),HLOOKUP(VALUE(RIGHT($E10,4))+AH$2,Vychodiská!$J$9:$BH$15,2,0)))*-1+($G10*IF(LEN($E10)=4,HLOOKUP($E10+AH$2,Vychodiská!$J$9:$BH$15,3,0),HLOOKUP(VALUE(RIGHT($E10,4))+AH$2,Vychodiská!$J$9:$BH$15,3,0)))*-1+($H10*IF(LEN($E10)=4,HLOOKUP($E10+AH$2,Vychodiská!$J$9:$BH$15,4,0),HLOOKUP(VALUE(RIGHT($E10,4))+AH$2,Vychodiská!$J$9:$BH$15,4,0)))*-1+($I10*IF(LEN($E10)=4,HLOOKUP($E10+AH$2,Vychodiská!$J$9:$BH$15,5,0),HLOOKUP(VALUE(RIGHT($E10,4))+AH$2,Vychodiská!$J$9:$BH$15,5,0)))*-1+($J10*IF(LEN($E10)=4,HLOOKUP($E10+AH$2,Vychodiská!$J$9:$BH$15,6),HLOOKUP(VALUE(RIGHT($E10,4))+AH$2,Vychodiská!$J$9:$BH$15,6,0)))*-1+($K10*IF(LEN($E10)=4,HLOOKUP($E10+AH$2,Vychodiská!$J$9:$BH$15,7),HLOOKUP(VALUE(RIGHT($E10,4))+AH$2,Vychodiská!$J$9:$BH$15,7,0)))*-1</f>
        <v>76634.820606369365</v>
      </c>
      <c r="AI10" s="73">
        <f>($F10*IF(LEN($E10)=4,HLOOKUP($E10+AI$2,Vychodiská!$J$9:$BH$15,2,0),HLOOKUP(VALUE(RIGHT($E10,4))+AI$2,Vychodiská!$J$9:$BH$15,2,0)))*-1+($G10*IF(LEN($E10)=4,HLOOKUP($E10+AI$2,Vychodiská!$J$9:$BH$15,3,0),HLOOKUP(VALUE(RIGHT($E10,4))+AI$2,Vychodiská!$J$9:$BH$15,3,0)))*-1+($H10*IF(LEN($E10)=4,HLOOKUP($E10+AI$2,Vychodiská!$J$9:$BH$15,4,0),HLOOKUP(VALUE(RIGHT($E10,4))+AI$2,Vychodiská!$J$9:$BH$15,4,0)))*-1+($I10*IF(LEN($E10)=4,HLOOKUP($E10+AI$2,Vychodiská!$J$9:$BH$15,5,0),HLOOKUP(VALUE(RIGHT($E10,4))+AI$2,Vychodiská!$J$9:$BH$15,5,0)))*-1+($J10*IF(LEN($E10)=4,HLOOKUP($E10+AI$2,Vychodiská!$J$9:$BH$15,6),HLOOKUP(VALUE(RIGHT($E10,4))+AI$2,Vychodiská!$J$9:$BH$15,6,0)))*-1+($K10*IF(LEN($E10)=4,HLOOKUP($E10+AI$2,Vychodiská!$J$9:$BH$15,7),HLOOKUP(VALUE(RIGHT($E10,4))+AI$2,Vychodiská!$J$9:$BH$15,7,0)))*-1</f>
        <v>77631.073274252165</v>
      </c>
      <c r="AJ10" s="73">
        <f>($F10*IF(LEN($E10)=4,HLOOKUP($E10+AJ$2,Vychodiská!$J$9:$BH$15,2,0),HLOOKUP(VALUE(RIGHT($E10,4))+AJ$2,Vychodiská!$J$9:$BH$15,2,0)))*-1+($G10*IF(LEN($E10)=4,HLOOKUP($E10+AJ$2,Vychodiská!$J$9:$BH$15,3,0),HLOOKUP(VALUE(RIGHT($E10,4))+AJ$2,Vychodiská!$J$9:$BH$15,3,0)))*-1+($H10*IF(LEN($E10)=4,HLOOKUP($E10+AJ$2,Vychodiská!$J$9:$BH$15,4,0),HLOOKUP(VALUE(RIGHT($E10,4))+AJ$2,Vychodiská!$J$9:$BH$15,4,0)))*-1+($I10*IF(LEN($E10)=4,HLOOKUP($E10+AJ$2,Vychodiská!$J$9:$BH$15,5,0),HLOOKUP(VALUE(RIGHT($E10,4))+AJ$2,Vychodiská!$J$9:$BH$15,5,0)))*-1+($J10*IF(LEN($E10)=4,HLOOKUP($E10+AJ$2,Vychodiská!$J$9:$BH$15,6),HLOOKUP(VALUE(RIGHT($E10,4))+AJ$2,Vychodiská!$J$9:$BH$15,6,0)))*-1+($K10*IF(LEN($E10)=4,HLOOKUP($E10+AJ$2,Vychodiská!$J$9:$BH$15,7),HLOOKUP(VALUE(RIGHT($E10,4))+AJ$2,Vychodiská!$J$9:$BH$15,7,0)))*-1</f>
        <v>78640.27722681743</v>
      </c>
      <c r="AK10" s="73">
        <f>($F10*IF(LEN($E10)=4,HLOOKUP($E10+AK$2,Vychodiská!$J$9:$BH$15,2,0),HLOOKUP(VALUE(RIGHT($E10,4))+AK$2,Vychodiská!$J$9:$BH$15,2,0)))*-1+($G10*IF(LEN($E10)=4,HLOOKUP($E10+AK$2,Vychodiská!$J$9:$BH$15,3,0),HLOOKUP(VALUE(RIGHT($E10,4))+AK$2,Vychodiská!$J$9:$BH$15,3,0)))*-1+($H10*IF(LEN($E10)=4,HLOOKUP($E10+AK$2,Vychodiská!$J$9:$BH$15,4,0),HLOOKUP(VALUE(RIGHT($E10,4))+AK$2,Vychodiská!$J$9:$BH$15,4,0)))*-1+($I10*IF(LEN($E10)=4,HLOOKUP($E10+AK$2,Vychodiská!$J$9:$BH$15,5,0),HLOOKUP(VALUE(RIGHT($E10,4))+AK$2,Vychodiská!$J$9:$BH$15,5,0)))*-1+($J10*IF(LEN($E10)=4,HLOOKUP($E10+AK$2,Vychodiská!$J$9:$BH$15,6),HLOOKUP(VALUE(RIGHT($E10,4))+AK$2,Vychodiská!$J$9:$BH$15,6,0)))*-1+($K10*IF(LEN($E10)=4,HLOOKUP($E10+AK$2,Vychodiská!$J$9:$BH$15,7),HLOOKUP(VALUE(RIGHT($E10,4))+AK$2,Vychodiská!$J$9:$BH$15,7,0)))*-1</f>
        <v>79662.600830766052</v>
      </c>
      <c r="AL10" s="73">
        <f>($F10*IF(LEN($E10)=4,HLOOKUP($E10+AL$2,Vychodiská!$J$9:$BH$15,2,0),HLOOKUP(VALUE(RIGHT($E10,4))+AL$2,Vychodiská!$J$9:$BH$15,2,0)))*-1+($G10*IF(LEN($E10)=4,HLOOKUP($E10+AL$2,Vychodiská!$J$9:$BH$15,3,0),HLOOKUP(VALUE(RIGHT($E10,4))+AL$2,Vychodiská!$J$9:$BH$15,3,0)))*-1+($H10*IF(LEN($E10)=4,HLOOKUP($E10+AL$2,Vychodiská!$J$9:$BH$15,4,0),HLOOKUP(VALUE(RIGHT($E10,4))+AL$2,Vychodiská!$J$9:$BH$15,4,0)))*-1+($I10*IF(LEN($E10)=4,HLOOKUP($E10+AL$2,Vychodiská!$J$9:$BH$15,5,0),HLOOKUP(VALUE(RIGHT($E10,4))+AL$2,Vychodiská!$J$9:$BH$15,5,0)))*-1+($J10*IF(LEN($E10)=4,HLOOKUP($E10+AL$2,Vychodiská!$J$9:$BH$15,6),HLOOKUP(VALUE(RIGHT($E10,4))+AL$2,Vychodiská!$J$9:$BH$15,6,0)))*-1+($K10*IF(LEN($E10)=4,HLOOKUP($E10+AL$2,Vychodiská!$J$9:$BH$15,7),HLOOKUP(VALUE(RIGHT($E10,4))+AL$2,Vychodiská!$J$9:$BH$15,7,0)))*-1</f>
        <v>80698.21464156601</v>
      </c>
      <c r="AM10" s="73">
        <f>($F10*IF(LEN($E10)=4,HLOOKUP($E10+AM$2,Vychodiská!$J$9:$BH$15,2,0),HLOOKUP(VALUE(RIGHT($E10,4))+AM$2,Vychodiská!$J$9:$BH$15,2,0)))*-1+($G10*IF(LEN($E10)=4,HLOOKUP($E10+AM$2,Vychodiská!$J$9:$BH$15,3,0),HLOOKUP(VALUE(RIGHT($E10,4))+AM$2,Vychodiská!$J$9:$BH$15,3,0)))*-1+($H10*IF(LEN($E10)=4,HLOOKUP($E10+AM$2,Vychodiská!$J$9:$BH$15,4,0),HLOOKUP(VALUE(RIGHT($E10,4))+AM$2,Vychodiská!$J$9:$BH$15,4,0)))*-1+($I10*IF(LEN($E10)=4,HLOOKUP($E10+AM$2,Vychodiská!$J$9:$BH$15,5,0),HLOOKUP(VALUE(RIGHT($E10,4))+AM$2,Vychodiská!$J$9:$BH$15,5,0)))*-1+($J10*IF(LEN($E10)=4,HLOOKUP($E10+AM$2,Vychodiská!$J$9:$BH$15,6),HLOOKUP(VALUE(RIGHT($E10,4))+AM$2,Vychodiská!$J$9:$BH$15,6,0)))*-1+($K10*IF(LEN($E10)=4,HLOOKUP($E10+AM$2,Vychodiská!$J$9:$BH$15,7),HLOOKUP(VALUE(RIGHT($E10,4))+AM$2,Vychodiská!$J$9:$BH$15,7,0)))*-1</f>
        <v>81747.291431906357</v>
      </c>
      <c r="AN10" s="73">
        <f>($F10*IF(LEN($E10)=4,HLOOKUP($E10+AN$2,Vychodiská!$J$9:$BH$15,2,0),HLOOKUP(VALUE(RIGHT($E10,4))+AN$2,Vychodiská!$J$9:$BH$15,2,0)))*-1+($G10*IF(LEN($E10)=4,HLOOKUP($E10+AN$2,Vychodiská!$J$9:$BH$15,3,0),HLOOKUP(VALUE(RIGHT($E10,4))+AN$2,Vychodiská!$J$9:$BH$15,3,0)))*-1+($H10*IF(LEN($E10)=4,HLOOKUP($E10+AN$2,Vychodiská!$J$9:$BH$15,4,0),HLOOKUP(VALUE(RIGHT($E10,4))+AN$2,Vychodiská!$J$9:$BH$15,4,0)))*-1+($I10*IF(LEN($E10)=4,HLOOKUP($E10+AN$2,Vychodiská!$J$9:$BH$15,5,0),HLOOKUP(VALUE(RIGHT($E10,4))+AN$2,Vychodiská!$J$9:$BH$15,5,0)))*-1+($J10*IF(LEN($E10)=4,HLOOKUP($E10+AN$2,Vychodiská!$J$9:$BH$15,6),HLOOKUP(VALUE(RIGHT($E10,4))+AN$2,Vychodiská!$J$9:$BH$15,6,0)))*-1+($K10*IF(LEN($E10)=4,HLOOKUP($E10+AN$2,Vychodiská!$J$9:$BH$15,7),HLOOKUP(VALUE(RIGHT($E10,4))+AN$2,Vychodiská!$J$9:$BH$15,7,0)))*-1</f>
        <v>82810.006220521129</v>
      </c>
      <c r="AO10" s="74">
        <f>($F10*IF(LEN($E10)=4,HLOOKUP($E10+AO$2,Vychodiská!$J$9:$BH$15,2,0),HLOOKUP(VALUE(RIGHT($E10,4))+AO$2,Vychodiská!$J$9:$BH$15,2,0)))*-1+($G10*IF(LEN($E10)=4,HLOOKUP($E10+AO$2,Vychodiská!$J$9:$BH$15,3,0),HLOOKUP(VALUE(RIGHT($E10,4))+AO$2,Vychodiská!$J$9:$BH$15,3,0)))*-1+($H10*IF(LEN($E10)=4,HLOOKUP($E10+AO$2,Vychodiská!$J$9:$BH$15,4,0),HLOOKUP(VALUE(RIGHT($E10,4))+AO$2,Vychodiská!$J$9:$BH$15,4,0)))*-1+($I10*IF(LEN($E10)=4,HLOOKUP($E10+AO$2,Vychodiská!$J$9:$BH$15,5,0),HLOOKUP(VALUE(RIGHT($E10,4))+AO$2,Vychodiská!$J$9:$BH$15,5,0)))*-1+($J10*IF(LEN($E10)=4,HLOOKUP($E10+AO$2,Vychodiská!$J$9:$BH$15,6),HLOOKUP(VALUE(RIGHT($E10,4))+AO$2,Vychodiská!$J$9:$BH$15,6,0)))*-1+($K10*IF(LEN($E10)=4,HLOOKUP($E10+AO$2,Vychodiská!$J$9:$BH$15,7),HLOOKUP(VALUE(RIGHT($E10,4))+AO$2,Vychodiská!$J$9:$BH$15,7,0)))*-1</f>
        <v>83886.536301387896</v>
      </c>
      <c r="AP10" s="73">
        <f t="shared" si="1"/>
        <v>59534.042943507957</v>
      </c>
      <c r="AQ10" s="73">
        <f>SUM($L10:M10)</f>
        <v>120080.16461705555</v>
      </c>
      <c r="AR10" s="73">
        <f>SUM($L10:N10)</f>
        <v>181655.57035905344</v>
      </c>
      <c r="AS10" s="73">
        <f>SUM($L10:O10)</f>
        <v>243969.88096995529</v>
      </c>
      <c r="AT10" s="73">
        <f>SUM($L10:P10)</f>
        <v>307031.96330818802</v>
      </c>
      <c r="AU10" s="73">
        <f>SUM($L10:Q10)</f>
        <v>370850.79063447949</v>
      </c>
      <c r="AV10" s="73">
        <f>SUM($L10:R10)</f>
        <v>435435.44388868648</v>
      </c>
      <c r="AW10" s="73">
        <f>SUM($L10:S10)</f>
        <v>500795.11298194394</v>
      </c>
      <c r="AX10" s="73">
        <f>SUM($L10:T10)</f>
        <v>566939.09810432047</v>
      </c>
      <c r="AY10" s="73">
        <f>SUM($L10:U10)</f>
        <v>633876.81104816555</v>
      </c>
      <c r="AZ10" s="73">
        <f>SUM($L10:V10)</f>
        <v>701617.77654733672</v>
      </c>
      <c r="BA10" s="73">
        <f>SUM($L10:W10)</f>
        <v>770171.63363249798</v>
      </c>
      <c r="BB10" s="73">
        <f>SUM($L10:X10)</f>
        <v>839548.13700268115</v>
      </c>
      <c r="BC10" s="73">
        <f>SUM($L10:Y10)</f>
        <v>909618.40540656622</v>
      </c>
      <c r="BD10" s="73">
        <f>SUM($L10:Z10)</f>
        <v>980389.37649449008</v>
      </c>
      <c r="BE10" s="73">
        <f>SUM($L10:AA10)</f>
        <v>1051868.0572932933</v>
      </c>
      <c r="BF10" s="73">
        <f>SUM($L10:AB10)</f>
        <v>1124061.5249000844</v>
      </c>
      <c r="BG10" s="73">
        <f>SUM($L10:AC10)</f>
        <v>1196976.9271829433</v>
      </c>
      <c r="BH10" s="73">
        <f>SUM($L10:AD10)</f>
        <v>1270621.483488631</v>
      </c>
      <c r="BI10" s="73">
        <f>SUM($L10:AE10)</f>
        <v>1345002.4853573756</v>
      </c>
      <c r="BJ10" s="73">
        <f>SUM($L10:AF10)</f>
        <v>1420127.2972448075</v>
      </c>
      <c r="BK10" s="73">
        <f>SUM($L10:AG10)</f>
        <v>1496003.3572511137</v>
      </c>
      <c r="BL10" s="73">
        <f>SUM($L10:AH10)</f>
        <v>1572638.177857483</v>
      </c>
      <c r="BM10" s="73">
        <f>SUM($L10:AI10)</f>
        <v>1650269.2511317353</v>
      </c>
      <c r="BN10" s="73">
        <f>SUM($L10:AJ10)</f>
        <v>1728909.5283585526</v>
      </c>
      <c r="BO10" s="73">
        <f>SUM($L10:AK10)</f>
        <v>1808572.1291893187</v>
      </c>
      <c r="BP10" s="73">
        <f>SUM($L10:AL10)</f>
        <v>1889270.3438308847</v>
      </c>
      <c r="BQ10" s="73">
        <f>SUM($L10:AM10)</f>
        <v>1971017.6352627911</v>
      </c>
      <c r="BR10" s="73">
        <f>SUM($L10:AN10)</f>
        <v>2053827.6414833122</v>
      </c>
      <c r="BS10" s="74">
        <f>SUM($L10:AO10)</f>
        <v>2137714.1777846999</v>
      </c>
      <c r="BT10" s="76">
        <f>IF(CZ10=0,0,L10/((1+Vychodiská!$C$150)^emisie_ostatné!CZ10))</f>
        <v>42309.732827116008</v>
      </c>
      <c r="BU10" s="73">
        <f>IF(DA10=0,0,M10/((1+Vychodiská!$C$150)^emisie_ostatné!DA10))</f>
        <v>40979.998366835222</v>
      </c>
      <c r="BV10" s="73">
        <f>IF(DB10=0,0,N10/((1+Vychodiská!$C$150)^emisie_ostatné!DB10))</f>
        <v>39692.055561020396</v>
      </c>
      <c r="BW10" s="73">
        <f>IF(DC10=0,0,O10/((1+Vychodiská!$C$150)^emisie_ostatné!DC10))</f>
        <v>38255.581169288227</v>
      </c>
      <c r="BX10" s="73">
        <f>IF(DD10=0,0,P10/((1+Vychodiská!$C$150)^emisie_ostatné!DD10))</f>
        <v>36871.093469828273</v>
      </c>
      <c r="BY10" s="73">
        <f>IF(DE10=0,0,Q10/((1+Vychodiská!$C$150)^emisie_ostatné!DE10))</f>
        <v>35536.711039491638</v>
      </c>
      <c r="BZ10" s="73">
        <f>IF(DF10=0,0,R10/((1+Vychodiská!$C$150)^emisie_ostatné!DF10))</f>
        <v>34250.620544729078</v>
      </c>
      <c r="CA10" s="73">
        <f>IF(DG10=0,0,S10/((1+Vychodiská!$C$150)^emisie_ostatné!DG10))</f>
        <v>33011.074277396023</v>
      </c>
      <c r="CB10" s="73">
        <f>IF(DH10=0,0,T10/((1+Vychodiská!$C$150)^emisie_ostatné!DH10))</f>
        <v>31816.38777973787</v>
      </c>
      <c r="CC10" s="73">
        <f>IF(DI10=0,0,U10/((1+Vychodiská!$C$150)^emisie_ostatné!DI10))</f>
        <v>30664.937555328321</v>
      </c>
      <c r="CD10" s="73">
        <f>IF(DJ10=0,0,V10/((1+Vychodiská!$C$150)^emisie_ostatné!DJ10))</f>
        <v>29555.158862849767</v>
      </c>
      <c r="CE10" s="73">
        <f>IF(DK10=0,0,W10/((1+Vychodiská!$C$150)^emisie_ostatné!DK10))</f>
        <v>28485.543589718058</v>
      </c>
      <c r="CF10" s="73">
        <f>IF(DL10=0,0,X10/((1+Vychodiská!$C$150)^emisie_ostatné!DL10))</f>
        <v>27454.638202661594</v>
      </c>
      <c r="CG10" s="73">
        <f>IF(DM10=0,0,Y10/((1+Vychodiská!$C$150)^emisie_ostatné!DM10))</f>
        <v>26408.747223512586</v>
      </c>
      <c r="CH10" s="73">
        <f>IF(DN10=0,0,Z10/((1+Vychodiská!$C$150)^emisie_ostatné!DN10))</f>
        <v>25402.699710235913</v>
      </c>
      <c r="CI10" s="73">
        <f>IF(DO10=0,0,AA10/((1+Vychodiská!$C$150)^emisie_ostatné!DO10))</f>
        <v>24434.977816512641</v>
      </c>
      <c r="CJ10" s="73">
        <f>IF(DP10=0,0,AB10/((1+Vychodiská!$C$150)^emisie_ostatné!DP10))</f>
        <v>23504.121518740725</v>
      </c>
      <c r="CK10" s="73">
        <f>IF(DQ10=0,0,AC10/((1+Vychodiská!$C$150)^emisie_ostatné!DQ10))</f>
        <v>22608.726413264892</v>
      </c>
      <c r="CL10" s="73">
        <f>IF(DR10=0,0,AD10/((1+Vychodiská!$C$150)^emisie_ostatné!DR10))</f>
        <v>21747.441597521469</v>
      </c>
      <c r="CM10" s="73">
        <f>IF(DS10=0,0,AE10/((1+Vychodiská!$C$150)^emisie_ostatné!DS10))</f>
        <v>20918.967631901603</v>
      </c>
      <c r="CN10" s="73">
        <f>IF(DT10=0,0,AF10/((1+Vychodiská!$C$150)^emisie_ostatné!DT10))</f>
        <v>0</v>
      </c>
      <c r="CO10" s="73">
        <f>IF(DU10=0,0,AG10/((1+Vychodiská!$C$150)^emisie_ostatné!DU10))</f>
        <v>0</v>
      </c>
      <c r="CP10" s="73">
        <f>IF(DV10=0,0,AH10/((1+Vychodiská!$C$150)^emisie_ostatné!DV10))</f>
        <v>0</v>
      </c>
      <c r="CQ10" s="73">
        <f>IF(DW10=0,0,AI10/((1+Vychodiská!$C$150)^emisie_ostatné!DW10))</f>
        <v>0</v>
      </c>
      <c r="CR10" s="73">
        <f>IF(DX10=0,0,AJ10/((1+Vychodiská!$C$150)^emisie_ostatné!DX10))</f>
        <v>0</v>
      </c>
      <c r="CS10" s="73">
        <f>IF(DY10=0,0,AK10/((1+Vychodiská!$C$150)^emisie_ostatné!DY10))</f>
        <v>0</v>
      </c>
      <c r="CT10" s="73">
        <f>IF(DZ10=0,0,AL10/((1+Vychodiská!$C$150)^emisie_ostatné!DZ10))</f>
        <v>0</v>
      </c>
      <c r="CU10" s="73">
        <f>IF(EA10=0,0,AM10/((1+Vychodiská!$C$150)^emisie_ostatné!EA10))</f>
        <v>0</v>
      </c>
      <c r="CV10" s="73">
        <f>IF(EB10=0,0,AN10/((1+Vychodiská!$C$150)^emisie_ostatné!EB10))</f>
        <v>0</v>
      </c>
      <c r="CW10" s="74">
        <f>IF(EC10=0,0,AO10/((1+Vychodiská!$C$150)^emisie_ostatné!EC10))</f>
        <v>0</v>
      </c>
      <c r="CX10" s="77">
        <f t="shared" si="4"/>
        <v>613909.21515769034</v>
      </c>
      <c r="CY10" s="73"/>
      <c r="CZ10" s="78">
        <f t="shared" si="2"/>
        <v>7</v>
      </c>
      <c r="DA10" s="78">
        <f t="shared" ref="DA10:EC10" si="10">IF(CZ10=0,0,IF(DA$2&gt;$D10,0,CZ10+1))</f>
        <v>8</v>
      </c>
      <c r="DB10" s="78">
        <f t="shared" si="10"/>
        <v>9</v>
      </c>
      <c r="DC10" s="78">
        <f t="shared" si="10"/>
        <v>10</v>
      </c>
      <c r="DD10" s="78">
        <f t="shared" si="10"/>
        <v>11</v>
      </c>
      <c r="DE10" s="78">
        <f t="shared" si="10"/>
        <v>12</v>
      </c>
      <c r="DF10" s="78">
        <f t="shared" si="10"/>
        <v>13</v>
      </c>
      <c r="DG10" s="78">
        <f t="shared" si="10"/>
        <v>14</v>
      </c>
      <c r="DH10" s="78">
        <f t="shared" si="10"/>
        <v>15</v>
      </c>
      <c r="DI10" s="78">
        <f t="shared" si="10"/>
        <v>16</v>
      </c>
      <c r="DJ10" s="78">
        <f t="shared" si="10"/>
        <v>17</v>
      </c>
      <c r="DK10" s="78">
        <f t="shared" si="10"/>
        <v>18</v>
      </c>
      <c r="DL10" s="78">
        <f t="shared" si="10"/>
        <v>19</v>
      </c>
      <c r="DM10" s="78">
        <f t="shared" si="10"/>
        <v>20</v>
      </c>
      <c r="DN10" s="78">
        <f t="shared" si="10"/>
        <v>21</v>
      </c>
      <c r="DO10" s="78">
        <f t="shared" si="10"/>
        <v>22</v>
      </c>
      <c r="DP10" s="78">
        <f t="shared" si="10"/>
        <v>23</v>
      </c>
      <c r="DQ10" s="78">
        <f t="shared" si="10"/>
        <v>24</v>
      </c>
      <c r="DR10" s="78">
        <f t="shared" si="10"/>
        <v>25</v>
      </c>
      <c r="DS10" s="78">
        <f t="shared" si="10"/>
        <v>26</v>
      </c>
      <c r="DT10" s="78">
        <f t="shared" si="10"/>
        <v>0</v>
      </c>
      <c r="DU10" s="78">
        <f t="shared" si="10"/>
        <v>0</v>
      </c>
      <c r="DV10" s="78">
        <f t="shared" si="10"/>
        <v>0</v>
      </c>
      <c r="DW10" s="78">
        <f t="shared" si="10"/>
        <v>0</v>
      </c>
      <c r="DX10" s="78">
        <f t="shared" si="10"/>
        <v>0</v>
      </c>
      <c r="DY10" s="78">
        <f t="shared" si="10"/>
        <v>0</v>
      </c>
      <c r="DZ10" s="78">
        <f t="shared" si="10"/>
        <v>0</v>
      </c>
      <c r="EA10" s="78">
        <f t="shared" si="10"/>
        <v>0</v>
      </c>
      <c r="EB10" s="78">
        <f t="shared" si="10"/>
        <v>0</v>
      </c>
      <c r="EC10" s="79">
        <f t="shared" si="10"/>
        <v>0</v>
      </c>
    </row>
    <row r="11" spans="1:133" s="80" customFormat="1" ht="31.05" customHeight="1" x14ac:dyDescent="0.3">
      <c r="A11" s="70">
        <v>16</v>
      </c>
      <c r="B11" s="71" t="str">
        <f>INDEX(Data!$B$3:$B$24,MATCH(emisie_ostatné!A11,Data!$A$3:$A$24,0))</f>
        <v xml:space="preserve">Tepláreň Košice, a.s. </v>
      </c>
      <c r="C11" s="71" t="str">
        <f>INDEX(Data!$D$3:$D$24,MATCH(emisie_ostatné!A11,Data!$A$3:$A$24,0))</f>
        <v>Geotermálny zdroj Košice</v>
      </c>
      <c r="D11" s="72">
        <f>INDEX(Data!$M$3:$M$24,MATCH(emisie_ostatné!A11,Data!$A$3:$A$24,0))</f>
        <v>40</v>
      </c>
      <c r="E11" s="72" t="str">
        <f>INDEX(Data!$J$3:$J$24,MATCH(emisie_ostatné!A11,Data!$A$3:$A$24,0))</f>
        <v>2022-2027</v>
      </c>
      <c r="F11" s="72">
        <f>INDEX(Data!$O$3:$O$24,MATCH(emisie_ostatné!A11,Data!$A$3:$A$24,0))</f>
        <v>-34.26</v>
      </c>
      <c r="G11" s="72">
        <f>INDEX(Data!$P$3:$P$24,MATCH(emisie_ostatné!A11,Data!$A$3:$A$24,0))</f>
        <v>-0.187</v>
      </c>
      <c r="H11" s="72">
        <f>INDEX(Data!$Q$3:$Q$24,MATCH(emisie_ostatné!A11,Data!$A$3:$A$24,0))</f>
        <v>0</v>
      </c>
      <c r="I11" s="72">
        <f>INDEX(Data!$R$3:$R$24,MATCH(emisie_ostatné!A11,Data!$A$3:$A$24,0))</f>
        <v>0</v>
      </c>
      <c r="J11" s="72">
        <f>INDEX(Data!$S$3:$S$24,MATCH(emisie_ostatné!A11,Data!$A$3:$A$24,0))</f>
        <v>-1.56</v>
      </c>
      <c r="K11" s="74">
        <f>INDEX(Data!$T$3:$T$24,MATCH(emisie_ostatné!A11,Data!$A$3:$A$24,0))</f>
        <v>0</v>
      </c>
      <c r="L11" s="73">
        <f>($F11*IF(LEN($E11)=4,HLOOKUP($E11+L$2,Vychodiská!$J$9:$BH$15,2,0),HLOOKUP(VALUE(RIGHT($E11,4))+L$2,Vychodiská!$J$9:$BH$15,2,0)))*-1+($G11*IF(LEN($E11)=4,HLOOKUP($E11+L$2,Vychodiská!$J$9:$BH$15,3,0),HLOOKUP(VALUE(RIGHT($E11,4))+L$2,Vychodiská!$J$9:$BH$15,3,0)))*-1+($H11*IF(LEN($E11)=4,HLOOKUP($E11+L$2,Vychodiská!$J$9:$BH$15,4,0),HLOOKUP(VALUE(RIGHT($E11,4))+L$2,Vychodiská!$J$9:$BH$15,4,0)))*-1+($I11*IF(LEN($E11)=4,HLOOKUP($E11+L$2,Vychodiská!$J$9:$BH$15,5,0),HLOOKUP(VALUE(RIGHT($E11,4))+L$2,Vychodiská!$J$9:$BH$15,5,0)))*-1+($J11*IF(LEN($E11)=4,HLOOKUP($E11+L$2,Vychodiská!$J$9:$BH$15,6),HLOOKUP(VALUE(RIGHT($E11,4))+L$2,Vychodiská!$J$9:$BH$15,6,0)))*-1+($K11*IF(LEN($E11)=4,HLOOKUP($E11+L$2,Vychodiská!$J$9:$BH$15,7),HLOOKUP(VALUE(RIGHT($E11,4))+L$2,Vychodiská!$J$9:$BH$15,7,0)))*-1</f>
        <v>1777825.6689178934</v>
      </c>
      <c r="M11" s="73">
        <f>($F11*IF(LEN($E11)=4,HLOOKUP($E11+M$2,Vychodiská!$J$9:$BH$15,2,0),HLOOKUP(VALUE(RIGHT($E11,4))+M$2,Vychodiská!$J$9:$BH$15,2,0)))*-1+($G11*IF(LEN($E11)=4,HLOOKUP($E11+M$2,Vychodiská!$J$9:$BH$15,3,0),HLOOKUP(VALUE(RIGHT($E11,4))+M$2,Vychodiská!$J$9:$BH$15,3,0)))*-1+($H11*IF(LEN($E11)=4,HLOOKUP($E11+M$2,Vychodiská!$J$9:$BH$15,4,0),HLOOKUP(VALUE(RIGHT($E11,4))+M$2,Vychodiská!$J$9:$BH$15,4,0)))*-1+($I11*IF(LEN($E11)=4,HLOOKUP($E11+M$2,Vychodiská!$J$9:$BH$15,5,0),HLOOKUP(VALUE(RIGHT($E11,4))+M$2,Vychodiská!$J$9:$BH$15,5,0)))*-1+($J11*IF(LEN($E11)=4,HLOOKUP($E11+M$2,Vychodiská!$J$9:$BH$15,6),HLOOKUP(VALUE(RIGHT($E11,4))+M$2,Vychodiská!$J$9:$BH$15,6,0)))*-1+($K11*IF(LEN($E11)=4,HLOOKUP($E11+M$2,Vychodiská!$J$9:$BH$15,7),HLOOKUP(VALUE(RIGHT($E11,4))+M$2,Vychodiská!$J$9:$BH$15,7,0)))*-1</f>
        <v>1808048.7052894975</v>
      </c>
      <c r="N11" s="73">
        <f>($F11*IF(LEN($E11)=4,HLOOKUP($E11+N$2,Vychodiská!$J$9:$BH$15,2,0),HLOOKUP(VALUE(RIGHT($E11,4))+N$2,Vychodiská!$J$9:$BH$15,2,0)))*-1+($G11*IF(LEN($E11)=4,HLOOKUP($E11+N$2,Vychodiská!$J$9:$BH$15,3,0),HLOOKUP(VALUE(RIGHT($E11,4))+N$2,Vychodiská!$J$9:$BH$15,3,0)))*-1+($H11*IF(LEN($E11)=4,HLOOKUP($E11+N$2,Vychodiská!$J$9:$BH$15,4,0),HLOOKUP(VALUE(RIGHT($E11,4))+N$2,Vychodiská!$J$9:$BH$15,4,0)))*-1+($I11*IF(LEN($E11)=4,HLOOKUP($E11+N$2,Vychodiská!$J$9:$BH$15,5,0),HLOOKUP(VALUE(RIGHT($E11,4))+N$2,Vychodiská!$J$9:$BH$15,5,0)))*-1+($J11*IF(LEN($E11)=4,HLOOKUP($E11+N$2,Vychodiská!$J$9:$BH$15,6),HLOOKUP(VALUE(RIGHT($E11,4))+N$2,Vychodiská!$J$9:$BH$15,6,0)))*-1+($K11*IF(LEN($E11)=4,HLOOKUP($E11+N$2,Vychodiská!$J$9:$BH$15,7),HLOOKUP(VALUE(RIGHT($E11,4))+N$2,Vychodiská!$J$9:$BH$15,7,0)))*-1</f>
        <v>1838785.5332794189</v>
      </c>
      <c r="O11" s="73">
        <f>($F11*IF(LEN($E11)=4,HLOOKUP($E11+O$2,Vychodiská!$J$9:$BH$15,2,0),HLOOKUP(VALUE(RIGHT($E11,4))+O$2,Vychodiská!$J$9:$BH$15,2,0)))*-1+($G11*IF(LEN($E11)=4,HLOOKUP($E11+O$2,Vychodiská!$J$9:$BH$15,3,0),HLOOKUP(VALUE(RIGHT($E11,4))+O$2,Vychodiská!$J$9:$BH$15,3,0)))*-1+($H11*IF(LEN($E11)=4,HLOOKUP($E11+O$2,Vychodiská!$J$9:$BH$15,4,0),HLOOKUP(VALUE(RIGHT($E11,4))+O$2,Vychodiská!$J$9:$BH$15,4,0)))*-1+($I11*IF(LEN($E11)=4,HLOOKUP($E11+O$2,Vychodiská!$J$9:$BH$15,5,0),HLOOKUP(VALUE(RIGHT($E11,4))+O$2,Vychodiská!$J$9:$BH$15,5,0)))*-1+($J11*IF(LEN($E11)=4,HLOOKUP($E11+O$2,Vychodiská!$J$9:$BH$15,6),HLOOKUP(VALUE(RIGHT($E11,4))+O$2,Vychodiská!$J$9:$BH$15,6,0)))*-1+($K11*IF(LEN($E11)=4,HLOOKUP($E11+O$2,Vychodiská!$J$9:$BH$15,7),HLOOKUP(VALUE(RIGHT($E11,4))+O$2,Vychodiská!$J$9:$BH$15,7,0)))*-1</f>
        <v>1860850.9596787719</v>
      </c>
      <c r="P11" s="73">
        <f>($F11*IF(LEN($E11)=4,HLOOKUP($E11+P$2,Vychodiská!$J$9:$BH$15,2,0),HLOOKUP(VALUE(RIGHT($E11,4))+P$2,Vychodiská!$J$9:$BH$15,2,0)))*-1+($G11*IF(LEN($E11)=4,HLOOKUP($E11+P$2,Vychodiská!$J$9:$BH$15,3,0),HLOOKUP(VALUE(RIGHT($E11,4))+P$2,Vychodiská!$J$9:$BH$15,3,0)))*-1+($H11*IF(LEN($E11)=4,HLOOKUP($E11+P$2,Vychodiská!$J$9:$BH$15,4,0),HLOOKUP(VALUE(RIGHT($E11,4))+P$2,Vychodiská!$J$9:$BH$15,4,0)))*-1+($I11*IF(LEN($E11)=4,HLOOKUP($E11+P$2,Vychodiská!$J$9:$BH$15,5,0),HLOOKUP(VALUE(RIGHT($E11,4))+P$2,Vychodiská!$J$9:$BH$15,5,0)))*-1+($J11*IF(LEN($E11)=4,HLOOKUP($E11+P$2,Vychodiská!$J$9:$BH$15,6),HLOOKUP(VALUE(RIGHT($E11,4))+P$2,Vychodiská!$J$9:$BH$15,6,0)))*-1+($K11*IF(LEN($E11)=4,HLOOKUP($E11+P$2,Vychodiská!$J$9:$BH$15,7),HLOOKUP(VALUE(RIGHT($E11,4))+P$2,Vychodiská!$J$9:$BH$15,7,0)))*-1</f>
        <v>1883181.1711949171</v>
      </c>
      <c r="Q11" s="73">
        <f>($F11*IF(LEN($E11)=4,HLOOKUP($E11+Q$2,Vychodiská!$J$9:$BH$15,2,0),HLOOKUP(VALUE(RIGHT($E11,4))+Q$2,Vychodiská!$J$9:$BH$15,2,0)))*-1+($G11*IF(LEN($E11)=4,HLOOKUP($E11+Q$2,Vychodiská!$J$9:$BH$15,3,0),HLOOKUP(VALUE(RIGHT($E11,4))+Q$2,Vychodiská!$J$9:$BH$15,3,0)))*-1+($H11*IF(LEN($E11)=4,HLOOKUP($E11+Q$2,Vychodiská!$J$9:$BH$15,4,0),HLOOKUP(VALUE(RIGHT($E11,4))+Q$2,Vychodiská!$J$9:$BH$15,4,0)))*-1+($I11*IF(LEN($E11)=4,HLOOKUP($E11+Q$2,Vychodiská!$J$9:$BH$15,5,0),HLOOKUP(VALUE(RIGHT($E11,4))+Q$2,Vychodiská!$J$9:$BH$15,5,0)))*-1+($J11*IF(LEN($E11)=4,HLOOKUP($E11+Q$2,Vychodiská!$J$9:$BH$15,6),HLOOKUP(VALUE(RIGHT($E11,4))+Q$2,Vychodiská!$J$9:$BH$15,6,0)))*-1+($K11*IF(LEN($E11)=4,HLOOKUP($E11+Q$2,Vychodiská!$J$9:$BH$15,7),HLOOKUP(VALUE(RIGHT($E11,4))+Q$2,Vychodiská!$J$9:$BH$15,7,0)))*-1</f>
        <v>1905779.3452492561</v>
      </c>
      <c r="R11" s="73">
        <f>($F11*IF(LEN($E11)=4,HLOOKUP($E11+R$2,Vychodiská!$J$9:$BH$15,2,0),HLOOKUP(VALUE(RIGHT($E11,4))+R$2,Vychodiská!$J$9:$BH$15,2,0)))*-1+($G11*IF(LEN($E11)=4,HLOOKUP($E11+R$2,Vychodiská!$J$9:$BH$15,3,0),HLOOKUP(VALUE(RIGHT($E11,4))+R$2,Vychodiská!$J$9:$BH$15,3,0)))*-1+($H11*IF(LEN($E11)=4,HLOOKUP($E11+R$2,Vychodiská!$J$9:$BH$15,4,0),HLOOKUP(VALUE(RIGHT($E11,4))+R$2,Vychodiská!$J$9:$BH$15,4,0)))*-1+($I11*IF(LEN($E11)=4,HLOOKUP($E11+R$2,Vychodiská!$J$9:$BH$15,5,0),HLOOKUP(VALUE(RIGHT($E11,4))+R$2,Vychodiská!$J$9:$BH$15,5,0)))*-1+($J11*IF(LEN($E11)=4,HLOOKUP($E11+R$2,Vychodiská!$J$9:$BH$15,6),HLOOKUP(VALUE(RIGHT($E11,4))+R$2,Vychodiská!$J$9:$BH$15,6,0)))*-1+($K11*IF(LEN($E11)=4,HLOOKUP($E11+R$2,Vychodiská!$J$9:$BH$15,7),HLOOKUP(VALUE(RIGHT($E11,4))+R$2,Vychodiská!$J$9:$BH$15,7,0)))*-1</f>
        <v>1928648.6973922476</v>
      </c>
      <c r="S11" s="73">
        <f>($F11*IF(LEN($E11)=4,HLOOKUP($E11+S$2,Vychodiská!$J$9:$BH$15,2,0),HLOOKUP(VALUE(RIGHT($E11,4))+S$2,Vychodiská!$J$9:$BH$15,2,0)))*-1+($G11*IF(LEN($E11)=4,HLOOKUP($E11+S$2,Vychodiská!$J$9:$BH$15,3,0),HLOOKUP(VALUE(RIGHT($E11,4))+S$2,Vychodiská!$J$9:$BH$15,3,0)))*-1+($H11*IF(LEN($E11)=4,HLOOKUP($E11+S$2,Vychodiská!$J$9:$BH$15,4,0),HLOOKUP(VALUE(RIGHT($E11,4))+S$2,Vychodiská!$J$9:$BH$15,4,0)))*-1+($I11*IF(LEN($E11)=4,HLOOKUP($E11+S$2,Vychodiská!$J$9:$BH$15,5,0),HLOOKUP(VALUE(RIGHT($E11,4))+S$2,Vychodiská!$J$9:$BH$15,5,0)))*-1+($J11*IF(LEN($E11)=4,HLOOKUP($E11+S$2,Vychodiská!$J$9:$BH$15,6),HLOOKUP(VALUE(RIGHT($E11,4))+S$2,Vychodiská!$J$9:$BH$15,6,0)))*-1+($K11*IF(LEN($E11)=4,HLOOKUP($E11+S$2,Vychodiská!$J$9:$BH$15,7),HLOOKUP(VALUE(RIGHT($E11,4))+S$2,Vychodiská!$J$9:$BH$15,7,0)))*-1</f>
        <v>1951792.4817609543</v>
      </c>
      <c r="T11" s="73">
        <f>($F11*IF(LEN($E11)=4,HLOOKUP($E11+T$2,Vychodiská!$J$9:$BH$15,2,0),HLOOKUP(VALUE(RIGHT($E11,4))+T$2,Vychodiská!$J$9:$BH$15,2,0)))*-1+($G11*IF(LEN($E11)=4,HLOOKUP($E11+T$2,Vychodiská!$J$9:$BH$15,3,0),HLOOKUP(VALUE(RIGHT($E11,4))+T$2,Vychodiská!$J$9:$BH$15,3,0)))*-1+($H11*IF(LEN($E11)=4,HLOOKUP($E11+T$2,Vychodiská!$J$9:$BH$15,4,0),HLOOKUP(VALUE(RIGHT($E11,4))+T$2,Vychodiská!$J$9:$BH$15,4,0)))*-1+($I11*IF(LEN($E11)=4,HLOOKUP($E11+T$2,Vychodiská!$J$9:$BH$15,5,0),HLOOKUP(VALUE(RIGHT($E11,4))+T$2,Vychodiská!$J$9:$BH$15,5,0)))*-1+($J11*IF(LEN($E11)=4,HLOOKUP($E11+T$2,Vychodiská!$J$9:$BH$15,6),HLOOKUP(VALUE(RIGHT($E11,4))+T$2,Vychodiská!$J$9:$BH$15,6,0)))*-1+($K11*IF(LEN($E11)=4,HLOOKUP($E11+T$2,Vychodiská!$J$9:$BH$15,7),HLOOKUP(VALUE(RIGHT($E11,4))+T$2,Vychodiská!$J$9:$BH$15,7,0)))*-1</f>
        <v>1975213.9915420855</v>
      </c>
      <c r="U11" s="73">
        <f>($F11*IF(LEN($E11)=4,HLOOKUP($E11+U$2,Vychodiská!$J$9:$BH$15,2,0),HLOOKUP(VALUE(RIGHT($E11,4))+U$2,Vychodiská!$J$9:$BH$15,2,0)))*-1+($G11*IF(LEN($E11)=4,HLOOKUP($E11+U$2,Vychodiská!$J$9:$BH$15,3,0),HLOOKUP(VALUE(RIGHT($E11,4))+U$2,Vychodiská!$J$9:$BH$15,3,0)))*-1+($H11*IF(LEN($E11)=4,HLOOKUP($E11+U$2,Vychodiská!$J$9:$BH$15,4,0),HLOOKUP(VALUE(RIGHT($E11,4))+U$2,Vychodiská!$J$9:$BH$15,4,0)))*-1+($I11*IF(LEN($E11)=4,HLOOKUP($E11+U$2,Vychodiská!$J$9:$BH$15,5,0),HLOOKUP(VALUE(RIGHT($E11,4))+U$2,Vychodiská!$J$9:$BH$15,5,0)))*-1+($J11*IF(LEN($E11)=4,HLOOKUP($E11+U$2,Vychodiská!$J$9:$BH$15,6),HLOOKUP(VALUE(RIGHT($E11,4))+U$2,Vychodiská!$J$9:$BH$15,6,0)))*-1+($K11*IF(LEN($E11)=4,HLOOKUP($E11+U$2,Vychodiská!$J$9:$BH$15,7),HLOOKUP(VALUE(RIGHT($E11,4))+U$2,Vychodiská!$J$9:$BH$15,7,0)))*-1</f>
        <v>1998916.5594405909</v>
      </c>
      <c r="V11" s="73">
        <f>($F11*IF(LEN($E11)=4,HLOOKUP($E11+V$2,Vychodiská!$J$9:$BH$15,2,0),HLOOKUP(VALUE(RIGHT($E11,4))+V$2,Vychodiská!$J$9:$BH$15,2,0)))*-1+($G11*IF(LEN($E11)=4,HLOOKUP($E11+V$2,Vychodiská!$J$9:$BH$15,3,0),HLOOKUP(VALUE(RIGHT($E11,4))+V$2,Vychodiská!$J$9:$BH$15,3,0)))*-1+($H11*IF(LEN($E11)=4,HLOOKUP($E11+V$2,Vychodiská!$J$9:$BH$15,4,0),HLOOKUP(VALUE(RIGHT($E11,4))+V$2,Vychodiská!$J$9:$BH$15,4,0)))*-1+($I11*IF(LEN($E11)=4,HLOOKUP($E11+V$2,Vychodiská!$J$9:$BH$15,5,0),HLOOKUP(VALUE(RIGHT($E11,4))+V$2,Vychodiská!$J$9:$BH$15,5,0)))*-1+($J11*IF(LEN($E11)=4,HLOOKUP($E11+V$2,Vychodiská!$J$9:$BH$15,6),HLOOKUP(VALUE(RIGHT($E11,4))+V$2,Vychodiská!$J$9:$BH$15,6,0)))*-1+($K11*IF(LEN($E11)=4,HLOOKUP($E11+V$2,Vychodiská!$J$9:$BH$15,7),HLOOKUP(VALUE(RIGHT($E11,4))+V$2,Vychodiská!$J$9:$BH$15,7,0)))*-1</f>
        <v>2022903.5581538777</v>
      </c>
      <c r="W11" s="73">
        <f>($F11*IF(LEN($E11)=4,HLOOKUP($E11+W$2,Vychodiská!$J$9:$BH$15,2,0),HLOOKUP(VALUE(RIGHT($E11,4))+W$2,Vychodiská!$J$9:$BH$15,2,0)))*-1+($G11*IF(LEN($E11)=4,HLOOKUP($E11+W$2,Vychodiská!$J$9:$BH$15,3,0),HLOOKUP(VALUE(RIGHT($E11,4))+W$2,Vychodiská!$J$9:$BH$15,3,0)))*-1+($H11*IF(LEN($E11)=4,HLOOKUP($E11+W$2,Vychodiská!$J$9:$BH$15,4,0),HLOOKUP(VALUE(RIGHT($E11,4))+W$2,Vychodiská!$J$9:$BH$15,4,0)))*-1+($I11*IF(LEN($E11)=4,HLOOKUP($E11+W$2,Vychodiská!$J$9:$BH$15,5,0),HLOOKUP(VALUE(RIGHT($E11,4))+W$2,Vychodiská!$J$9:$BH$15,5,0)))*-1+($J11*IF(LEN($E11)=4,HLOOKUP($E11+W$2,Vychodiská!$J$9:$BH$15,6),HLOOKUP(VALUE(RIGHT($E11,4))+W$2,Vychodiská!$J$9:$BH$15,6,0)))*-1+($K11*IF(LEN($E11)=4,HLOOKUP($E11+W$2,Vychodiská!$J$9:$BH$15,7),HLOOKUP(VALUE(RIGHT($E11,4))+W$2,Vychodiská!$J$9:$BH$15,7,0)))*-1</f>
        <v>2047178.4008517242</v>
      </c>
      <c r="X11" s="73">
        <f>($F11*IF(LEN($E11)=4,HLOOKUP($E11+X$2,Vychodiská!$J$9:$BH$15,2,0),HLOOKUP(VALUE(RIGHT($E11,4))+X$2,Vychodiská!$J$9:$BH$15,2,0)))*-1+($G11*IF(LEN($E11)=4,HLOOKUP($E11+X$2,Vychodiská!$J$9:$BH$15,3,0),HLOOKUP(VALUE(RIGHT($E11,4))+X$2,Vychodiská!$J$9:$BH$15,3,0)))*-1+($H11*IF(LEN($E11)=4,HLOOKUP($E11+X$2,Vychodiská!$J$9:$BH$15,4,0),HLOOKUP(VALUE(RIGHT($E11,4))+X$2,Vychodiská!$J$9:$BH$15,4,0)))*-1+($I11*IF(LEN($E11)=4,HLOOKUP($E11+X$2,Vychodiská!$J$9:$BH$15,5,0),HLOOKUP(VALUE(RIGHT($E11,4))+X$2,Vychodiská!$J$9:$BH$15,5,0)))*-1+($J11*IF(LEN($E11)=4,HLOOKUP($E11+X$2,Vychodiská!$J$9:$BH$15,6),HLOOKUP(VALUE(RIGHT($E11,4))+X$2,Vychodiská!$J$9:$BH$15,6,0)))*-1+($K11*IF(LEN($E11)=4,HLOOKUP($E11+X$2,Vychodiská!$J$9:$BH$15,7),HLOOKUP(VALUE(RIGHT($E11,4))+X$2,Vychodiská!$J$9:$BH$15,7,0)))*-1</f>
        <v>2071744.5416619447</v>
      </c>
      <c r="Y11" s="73">
        <f>($F11*IF(LEN($E11)=4,HLOOKUP($E11+Y$2,Vychodiská!$J$9:$BH$15,2,0),HLOOKUP(VALUE(RIGHT($E11,4))+Y$2,Vychodiská!$J$9:$BH$15,2,0)))*-1+($G11*IF(LEN($E11)=4,HLOOKUP($E11+Y$2,Vychodiská!$J$9:$BH$15,3,0),HLOOKUP(VALUE(RIGHT($E11,4))+Y$2,Vychodiská!$J$9:$BH$15,3,0)))*-1+($H11*IF(LEN($E11)=4,HLOOKUP($E11+Y$2,Vychodiská!$J$9:$BH$15,4,0),HLOOKUP(VALUE(RIGHT($E11,4))+Y$2,Vychodiská!$J$9:$BH$15,4,0)))*-1+($I11*IF(LEN($E11)=4,HLOOKUP($E11+Y$2,Vychodiská!$J$9:$BH$15,5,0),HLOOKUP(VALUE(RIGHT($E11,4))+Y$2,Vychodiská!$J$9:$BH$15,5,0)))*-1+($J11*IF(LEN($E11)=4,HLOOKUP($E11+Y$2,Vychodiská!$J$9:$BH$15,6),HLOOKUP(VALUE(RIGHT($E11,4))+Y$2,Vychodiská!$J$9:$BH$15,6,0)))*-1+($K11*IF(LEN($E11)=4,HLOOKUP($E11+Y$2,Vychodiská!$J$9:$BH$15,7),HLOOKUP(VALUE(RIGHT($E11,4))+Y$2,Vychodiská!$J$9:$BH$15,7,0)))*-1</f>
        <v>2092461.9870785642</v>
      </c>
      <c r="Z11" s="73">
        <f>($F11*IF(LEN($E11)=4,HLOOKUP($E11+Z$2,Vychodiská!$J$9:$BH$15,2,0),HLOOKUP(VALUE(RIGHT($E11,4))+Z$2,Vychodiská!$J$9:$BH$15,2,0)))*-1+($G11*IF(LEN($E11)=4,HLOOKUP($E11+Z$2,Vychodiská!$J$9:$BH$15,3,0),HLOOKUP(VALUE(RIGHT($E11,4))+Z$2,Vychodiská!$J$9:$BH$15,3,0)))*-1+($H11*IF(LEN($E11)=4,HLOOKUP($E11+Z$2,Vychodiská!$J$9:$BH$15,4,0),HLOOKUP(VALUE(RIGHT($E11,4))+Z$2,Vychodiská!$J$9:$BH$15,4,0)))*-1+($I11*IF(LEN($E11)=4,HLOOKUP($E11+Z$2,Vychodiská!$J$9:$BH$15,5,0),HLOOKUP(VALUE(RIGHT($E11,4))+Z$2,Vychodiská!$J$9:$BH$15,5,0)))*-1+($J11*IF(LEN($E11)=4,HLOOKUP($E11+Z$2,Vychodiská!$J$9:$BH$15,6),HLOOKUP(VALUE(RIGHT($E11,4))+Z$2,Vychodiská!$J$9:$BH$15,6,0)))*-1+($K11*IF(LEN($E11)=4,HLOOKUP($E11+Z$2,Vychodiská!$J$9:$BH$15,7),HLOOKUP(VALUE(RIGHT($E11,4))+Z$2,Vychodiská!$J$9:$BH$15,7,0)))*-1</f>
        <v>2113386.6069493499</v>
      </c>
      <c r="AA11" s="73">
        <f>($F11*IF(LEN($E11)=4,HLOOKUP($E11+AA$2,Vychodiská!$J$9:$BH$15,2,0),HLOOKUP(VALUE(RIGHT($E11,4))+AA$2,Vychodiská!$J$9:$BH$15,2,0)))*-1+($G11*IF(LEN($E11)=4,HLOOKUP($E11+AA$2,Vychodiská!$J$9:$BH$15,3,0),HLOOKUP(VALUE(RIGHT($E11,4))+AA$2,Vychodiská!$J$9:$BH$15,3,0)))*-1+($H11*IF(LEN($E11)=4,HLOOKUP($E11+AA$2,Vychodiská!$J$9:$BH$15,4,0),HLOOKUP(VALUE(RIGHT($E11,4))+AA$2,Vychodiská!$J$9:$BH$15,4,0)))*-1+($I11*IF(LEN($E11)=4,HLOOKUP($E11+AA$2,Vychodiská!$J$9:$BH$15,5,0),HLOOKUP(VALUE(RIGHT($E11,4))+AA$2,Vychodiská!$J$9:$BH$15,5,0)))*-1+($J11*IF(LEN($E11)=4,HLOOKUP($E11+AA$2,Vychodiská!$J$9:$BH$15,6),HLOOKUP(VALUE(RIGHT($E11,4))+AA$2,Vychodiská!$J$9:$BH$15,6,0)))*-1+($K11*IF(LEN($E11)=4,HLOOKUP($E11+AA$2,Vychodiská!$J$9:$BH$15,7),HLOOKUP(VALUE(RIGHT($E11,4))+AA$2,Vychodiská!$J$9:$BH$15,7,0)))*-1</f>
        <v>2134520.4730188437</v>
      </c>
      <c r="AB11" s="73">
        <f>($F11*IF(LEN($E11)=4,HLOOKUP($E11+AB$2,Vychodiská!$J$9:$BH$15,2,0),HLOOKUP(VALUE(RIGHT($E11,4))+AB$2,Vychodiská!$J$9:$BH$15,2,0)))*-1+($G11*IF(LEN($E11)=4,HLOOKUP($E11+AB$2,Vychodiská!$J$9:$BH$15,3,0),HLOOKUP(VALUE(RIGHT($E11,4))+AB$2,Vychodiská!$J$9:$BH$15,3,0)))*-1+($H11*IF(LEN($E11)=4,HLOOKUP($E11+AB$2,Vychodiská!$J$9:$BH$15,4,0),HLOOKUP(VALUE(RIGHT($E11,4))+AB$2,Vychodiská!$J$9:$BH$15,4,0)))*-1+($I11*IF(LEN($E11)=4,HLOOKUP($E11+AB$2,Vychodiská!$J$9:$BH$15,5,0),HLOOKUP(VALUE(RIGHT($E11,4))+AB$2,Vychodiská!$J$9:$BH$15,5,0)))*-1+($J11*IF(LEN($E11)=4,HLOOKUP($E11+AB$2,Vychodiská!$J$9:$BH$15,6),HLOOKUP(VALUE(RIGHT($E11,4))+AB$2,Vychodiská!$J$9:$BH$15,6,0)))*-1+($K11*IF(LEN($E11)=4,HLOOKUP($E11+AB$2,Vychodiská!$J$9:$BH$15,7),HLOOKUP(VALUE(RIGHT($E11,4))+AB$2,Vychodiská!$J$9:$BH$15,7,0)))*-1</f>
        <v>2155865.6777490322</v>
      </c>
      <c r="AC11" s="73">
        <f>($F11*IF(LEN($E11)=4,HLOOKUP($E11+AC$2,Vychodiská!$J$9:$BH$15,2,0),HLOOKUP(VALUE(RIGHT($E11,4))+AC$2,Vychodiská!$J$9:$BH$15,2,0)))*-1+($G11*IF(LEN($E11)=4,HLOOKUP($E11+AC$2,Vychodiská!$J$9:$BH$15,3,0),HLOOKUP(VALUE(RIGHT($E11,4))+AC$2,Vychodiská!$J$9:$BH$15,3,0)))*-1+($H11*IF(LEN($E11)=4,HLOOKUP($E11+AC$2,Vychodiská!$J$9:$BH$15,4,0),HLOOKUP(VALUE(RIGHT($E11,4))+AC$2,Vychodiská!$J$9:$BH$15,4,0)))*-1+($I11*IF(LEN($E11)=4,HLOOKUP($E11+AC$2,Vychodiská!$J$9:$BH$15,5,0),HLOOKUP(VALUE(RIGHT($E11,4))+AC$2,Vychodiská!$J$9:$BH$15,5,0)))*-1+($J11*IF(LEN($E11)=4,HLOOKUP($E11+AC$2,Vychodiská!$J$9:$BH$15,6),HLOOKUP(VALUE(RIGHT($E11,4))+AC$2,Vychodiská!$J$9:$BH$15,6,0)))*-1+($K11*IF(LEN($E11)=4,HLOOKUP($E11+AC$2,Vychodiská!$J$9:$BH$15,7),HLOOKUP(VALUE(RIGHT($E11,4))+AC$2,Vychodiská!$J$9:$BH$15,7,0)))*-1</f>
        <v>2177424.3345265221</v>
      </c>
      <c r="AD11" s="73">
        <f>($F11*IF(LEN($E11)=4,HLOOKUP($E11+AD$2,Vychodiská!$J$9:$BH$15,2,0),HLOOKUP(VALUE(RIGHT($E11,4))+AD$2,Vychodiská!$J$9:$BH$15,2,0)))*-1+($G11*IF(LEN($E11)=4,HLOOKUP($E11+AD$2,Vychodiská!$J$9:$BH$15,3,0),HLOOKUP(VALUE(RIGHT($E11,4))+AD$2,Vychodiská!$J$9:$BH$15,3,0)))*-1+($H11*IF(LEN($E11)=4,HLOOKUP($E11+AD$2,Vychodiská!$J$9:$BH$15,4,0),HLOOKUP(VALUE(RIGHT($E11,4))+AD$2,Vychodiská!$J$9:$BH$15,4,0)))*-1+($I11*IF(LEN($E11)=4,HLOOKUP($E11+AD$2,Vychodiská!$J$9:$BH$15,5,0),HLOOKUP(VALUE(RIGHT($E11,4))+AD$2,Vychodiská!$J$9:$BH$15,5,0)))*-1+($J11*IF(LEN($E11)=4,HLOOKUP($E11+AD$2,Vychodiská!$J$9:$BH$15,6),HLOOKUP(VALUE(RIGHT($E11,4))+AD$2,Vychodiská!$J$9:$BH$15,6,0)))*-1+($K11*IF(LEN($E11)=4,HLOOKUP($E11+AD$2,Vychodiská!$J$9:$BH$15,7),HLOOKUP(VALUE(RIGHT($E11,4))+AD$2,Vychodiská!$J$9:$BH$15,7,0)))*-1</f>
        <v>2199198.5778717878</v>
      </c>
      <c r="AE11" s="73">
        <f>($F11*IF(LEN($E11)=4,HLOOKUP($E11+AE$2,Vychodiská!$J$9:$BH$15,2,0),HLOOKUP(VALUE(RIGHT($E11,4))+AE$2,Vychodiská!$J$9:$BH$15,2,0)))*-1+($G11*IF(LEN($E11)=4,HLOOKUP($E11+AE$2,Vychodiská!$J$9:$BH$15,3,0),HLOOKUP(VALUE(RIGHT($E11,4))+AE$2,Vychodiská!$J$9:$BH$15,3,0)))*-1+($H11*IF(LEN($E11)=4,HLOOKUP($E11+AE$2,Vychodiská!$J$9:$BH$15,4,0),HLOOKUP(VALUE(RIGHT($E11,4))+AE$2,Vychodiská!$J$9:$BH$15,4,0)))*-1+($I11*IF(LEN($E11)=4,HLOOKUP($E11+AE$2,Vychodiská!$J$9:$BH$15,5,0),HLOOKUP(VALUE(RIGHT($E11,4))+AE$2,Vychodiská!$J$9:$BH$15,5,0)))*-1+($J11*IF(LEN($E11)=4,HLOOKUP($E11+AE$2,Vychodiská!$J$9:$BH$15,6),HLOOKUP(VALUE(RIGHT($E11,4))+AE$2,Vychodiská!$J$9:$BH$15,6,0)))*-1+($K11*IF(LEN($E11)=4,HLOOKUP($E11+AE$2,Vychodiská!$J$9:$BH$15,7),HLOOKUP(VALUE(RIGHT($E11,4))+AE$2,Vychodiská!$J$9:$BH$15,7,0)))*-1</f>
        <v>2221190.5636505056</v>
      </c>
      <c r="AF11" s="73">
        <f>($F11*IF(LEN($E11)=4,HLOOKUP($E11+AF$2,Vychodiská!$J$9:$BH$15,2,0),HLOOKUP(VALUE(RIGHT($E11,4))+AF$2,Vychodiská!$J$9:$BH$15,2,0)))*-1+($G11*IF(LEN($E11)=4,HLOOKUP($E11+AF$2,Vychodiská!$J$9:$BH$15,3,0),HLOOKUP(VALUE(RIGHT($E11,4))+AF$2,Vychodiská!$J$9:$BH$15,3,0)))*-1+($H11*IF(LEN($E11)=4,HLOOKUP($E11+AF$2,Vychodiská!$J$9:$BH$15,4,0),HLOOKUP(VALUE(RIGHT($E11,4))+AF$2,Vychodiská!$J$9:$BH$15,4,0)))*-1+($I11*IF(LEN($E11)=4,HLOOKUP($E11+AF$2,Vychodiská!$J$9:$BH$15,5,0),HLOOKUP(VALUE(RIGHT($E11,4))+AF$2,Vychodiská!$J$9:$BH$15,5,0)))*-1+($J11*IF(LEN($E11)=4,HLOOKUP($E11+AF$2,Vychodiská!$J$9:$BH$15,6),HLOOKUP(VALUE(RIGHT($E11,4))+AF$2,Vychodiská!$J$9:$BH$15,6,0)))*-1+($K11*IF(LEN($E11)=4,HLOOKUP($E11+AF$2,Vychodiská!$J$9:$BH$15,7),HLOOKUP(VALUE(RIGHT($E11,4))+AF$2,Vychodiská!$J$9:$BH$15,7,0)))*-1</f>
        <v>2243402.4692870108</v>
      </c>
      <c r="AG11" s="73">
        <f>($F11*IF(LEN($E11)=4,HLOOKUP($E11+AG$2,Vychodiská!$J$9:$BH$15,2,0),HLOOKUP(VALUE(RIGHT($E11,4))+AG$2,Vychodiská!$J$9:$BH$15,2,0)))*-1+($G11*IF(LEN($E11)=4,HLOOKUP($E11+AG$2,Vychodiská!$J$9:$BH$15,3,0),HLOOKUP(VALUE(RIGHT($E11,4))+AG$2,Vychodiská!$J$9:$BH$15,3,0)))*-1+($H11*IF(LEN($E11)=4,HLOOKUP($E11+AG$2,Vychodiská!$J$9:$BH$15,4,0),HLOOKUP(VALUE(RIGHT($E11,4))+AG$2,Vychodiská!$J$9:$BH$15,4,0)))*-1+($I11*IF(LEN($E11)=4,HLOOKUP($E11+AG$2,Vychodiská!$J$9:$BH$15,5,0),HLOOKUP(VALUE(RIGHT($E11,4))+AG$2,Vychodiská!$J$9:$BH$15,5,0)))*-1+($J11*IF(LEN($E11)=4,HLOOKUP($E11+AG$2,Vychodiská!$J$9:$BH$15,6),HLOOKUP(VALUE(RIGHT($E11,4))+AG$2,Vychodiská!$J$9:$BH$15,6,0)))*-1+($K11*IF(LEN($E11)=4,HLOOKUP($E11+AG$2,Vychodiská!$J$9:$BH$15,7),HLOOKUP(VALUE(RIGHT($E11,4))+AG$2,Vychodiská!$J$9:$BH$15,7,0)))*-1</f>
        <v>2265836.4939798806</v>
      </c>
      <c r="AH11" s="73">
        <f>($F11*IF(LEN($E11)=4,HLOOKUP($E11+AH$2,Vychodiská!$J$9:$BH$15,2,0),HLOOKUP(VALUE(RIGHT($E11,4))+AH$2,Vychodiská!$J$9:$BH$15,2,0)))*-1+($G11*IF(LEN($E11)=4,HLOOKUP($E11+AH$2,Vychodiská!$J$9:$BH$15,3,0),HLOOKUP(VALUE(RIGHT($E11,4))+AH$2,Vychodiská!$J$9:$BH$15,3,0)))*-1+($H11*IF(LEN($E11)=4,HLOOKUP($E11+AH$2,Vychodiská!$J$9:$BH$15,4,0),HLOOKUP(VALUE(RIGHT($E11,4))+AH$2,Vychodiská!$J$9:$BH$15,4,0)))*-1+($I11*IF(LEN($E11)=4,HLOOKUP($E11+AH$2,Vychodiská!$J$9:$BH$15,5,0),HLOOKUP(VALUE(RIGHT($E11,4))+AH$2,Vychodiská!$J$9:$BH$15,5,0)))*-1+($J11*IF(LEN($E11)=4,HLOOKUP($E11+AH$2,Vychodiská!$J$9:$BH$15,6),HLOOKUP(VALUE(RIGHT($E11,4))+AH$2,Vychodiská!$J$9:$BH$15,6,0)))*-1+($K11*IF(LEN($E11)=4,HLOOKUP($E11+AH$2,Vychodiská!$J$9:$BH$15,7),HLOOKUP(VALUE(RIGHT($E11,4))+AH$2,Vychodiská!$J$9:$BH$15,7,0)))*-1</f>
        <v>2288494.8589196797</v>
      </c>
      <c r="AI11" s="73">
        <f>($F11*IF(LEN($E11)=4,HLOOKUP($E11+AI$2,Vychodiská!$J$9:$BH$15,2,0),HLOOKUP(VALUE(RIGHT($E11,4))+AI$2,Vychodiská!$J$9:$BH$15,2,0)))*-1+($G11*IF(LEN($E11)=4,HLOOKUP($E11+AI$2,Vychodiská!$J$9:$BH$15,3,0),HLOOKUP(VALUE(RIGHT($E11,4))+AI$2,Vychodiská!$J$9:$BH$15,3,0)))*-1+($H11*IF(LEN($E11)=4,HLOOKUP($E11+AI$2,Vychodiská!$J$9:$BH$15,4,0),HLOOKUP(VALUE(RIGHT($E11,4))+AI$2,Vychodiská!$J$9:$BH$15,4,0)))*-1+($I11*IF(LEN($E11)=4,HLOOKUP($E11+AI$2,Vychodiská!$J$9:$BH$15,5,0),HLOOKUP(VALUE(RIGHT($E11,4))+AI$2,Vychodiská!$J$9:$BH$15,5,0)))*-1+($J11*IF(LEN($E11)=4,HLOOKUP($E11+AI$2,Vychodiská!$J$9:$BH$15,6),HLOOKUP(VALUE(RIGHT($E11,4))+AI$2,Vychodiská!$J$9:$BH$15,6,0)))*-1+($K11*IF(LEN($E11)=4,HLOOKUP($E11+AI$2,Vychodiská!$J$9:$BH$15,7),HLOOKUP(VALUE(RIGHT($E11,4))+AI$2,Vychodiská!$J$9:$BH$15,7,0)))*-1</f>
        <v>2318245.2920856355</v>
      </c>
      <c r="AJ11" s="73">
        <f>($F11*IF(LEN($E11)=4,HLOOKUP($E11+AJ$2,Vychodiská!$J$9:$BH$15,2,0),HLOOKUP(VALUE(RIGHT($E11,4))+AJ$2,Vychodiská!$J$9:$BH$15,2,0)))*-1+($G11*IF(LEN($E11)=4,HLOOKUP($E11+AJ$2,Vychodiská!$J$9:$BH$15,3,0),HLOOKUP(VALUE(RIGHT($E11,4))+AJ$2,Vychodiská!$J$9:$BH$15,3,0)))*-1+($H11*IF(LEN($E11)=4,HLOOKUP($E11+AJ$2,Vychodiská!$J$9:$BH$15,4,0),HLOOKUP(VALUE(RIGHT($E11,4))+AJ$2,Vychodiská!$J$9:$BH$15,4,0)))*-1+($I11*IF(LEN($E11)=4,HLOOKUP($E11+AJ$2,Vychodiská!$J$9:$BH$15,5,0),HLOOKUP(VALUE(RIGHT($E11,4))+AJ$2,Vychodiská!$J$9:$BH$15,5,0)))*-1+($J11*IF(LEN($E11)=4,HLOOKUP($E11+AJ$2,Vychodiská!$J$9:$BH$15,6),HLOOKUP(VALUE(RIGHT($E11,4))+AJ$2,Vychodiská!$J$9:$BH$15,6,0)))*-1+($K11*IF(LEN($E11)=4,HLOOKUP($E11+AJ$2,Vychodiská!$J$9:$BH$15,7),HLOOKUP(VALUE(RIGHT($E11,4))+AJ$2,Vychodiská!$J$9:$BH$15,7,0)))*-1</f>
        <v>2348382.4808827485</v>
      </c>
      <c r="AK11" s="73">
        <f>($F11*IF(LEN($E11)=4,HLOOKUP($E11+AK$2,Vychodiská!$J$9:$BH$15,2,0),HLOOKUP(VALUE(RIGHT($E11,4))+AK$2,Vychodiská!$J$9:$BH$15,2,0)))*-1+($G11*IF(LEN($E11)=4,HLOOKUP($E11+AK$2,Vychodiská!$J$9:$BH$15,3,0),HLOOKUP(VALUE(RIGHT($E11,4))+AK$2,Vychodiská!$J$9:$BH$15,3,0)))*-1+($H11*IF(LEN($E11)=4,HLOOKUP($E11+AK$2,Vychodiská!$J$9:$BH$15,4,0),HLOOKUP(VALUE(RIGHT($E11,4))+AK$2,Vychodiská!$J$9:$BH$15,4,0)))*-1+($I11*IF(LEN($E11)=4,HLOOKUP($E11+AK$2,Vychodiská!$J$9:$BH$15,5,0),HLOOKUP(VALUE(RIGHT($E11,4))+AK$2,Vychodiská!$J$9:$BH$15,5,0)))*-1+($J11*IF(LEN($E11)=4,HLOOKUP($E11+AK$2,Vychodiská!$J$9:$BH$15,6),HLOOKUP(VALUE(RIGHT($E11,4))+AK$2,Vychodiská!$J$9:$BH$15,6,0)))*-1+($K11*IF(LEN($E11)=4,HLOOKUP($E11+AK$2,Vychodiská!$J$9:$BH$15,7),HLOOKUP(VALUE(RIGHT($E11,4))+AK$2,Vychodiská!$J$9:$BH$15,7,0)))*-1</f>
        <v>2378911.4531342238</v>
      </c>
      <c r="AL11" s="73">
        <f>($F11*IF(LEN($E11)=4,HLOOKUP($E11+AL$2,Vychodiská!$J$9:$BH$15,2,0),HLOOKUP(VALUE(RIGHT($E11,4))+AL$2,Vychodiská!$J$9:$BH$15,2,0)))*-1+($G11*IF(LEN($E11)=4,HLOOKUP($E11+AL$2,Vychodiská!$J$9:$BH$15,3,0),HLOOKUP(VALUE(RIGHT($E11,4))+AL$2,Vychodiská!$J$9:$BH$15,3,0)))*-1+($H11*IF(LEN($E11)=4,HLOOKUP($E11+AL$2,Vychodiská!$J$9:$BH$15,4,0),HLOOKUP(VALUE(RIGHT($E11,4))+AL$2,Vychodiská!$J$9:$BH$15,4,0)))*-1+($I11*IF(LEN($E11)=4,HLOOKUP($E11+AL$2,Vychodiská!$J$9:$BH$15,5,0),HLOOKUP(VALUE(RIGHT($E11,4))+AL$2,Vychodiská!$J$9:$BH$15,5,0)))*-1+($J11*IF(LEN($E11)=4,HLOOKUP($E11+AL$2,Vychodiská!$J$9:$BH$15,6),HLOOKUP(VALUE(RIGHT($E11,4))+AL$2,Vychodiská!$J$9:$BH$15,6,0)))*-1+($K11*IF(LEN($E11)=4,HLOOKUP($E11+AL$2,Vychodiská!$J$9:$BH$15,7),HLOOKUP(VALUE(RIGHT($E11,4))+AL$2,Vychodiská!$J$9:$BH$15,7,0)))*-1</f>
        <v>2409837.3020249684</v>
      </c>
      <c r="AM11" s="73">
        <f>($F11*IF(LEN($E11)=4,HLOOKUP($E11+AM$2,Vychodiská!$J$9:$BH$15,2,0),HLOOKUP(VALUE(RIGHT($E11,4))+AM$2,Vychodiská!$J$9:$BH$15,2,0)))*-1+($G11*IF(LEN($E11)=4,HLOOKUP($E11+AM$2,Vychodiská!$J$9:$BH$15,3,0),HLOOKUP(VALUE(RIGHT($E11,4))+AM$2,Vychodiská!$J$9:$BH$15,3,0)))*-1+($H11*IF(LEN($E11)=4,HLOOKUP($E11+AM$2,Vychodiská!$J$9:$BH$15,4,0),HLOOKUP(VALUE(RIGHT($E11,4))+AM$2,Vychodiská!$J$9:$BH$15,4,0)))*-1+($I11*IF(LEN($E11)=4,HLOOKUP($E11+AM$2,Vychodiská!$J$9:$BH$15,5,0),HLOOKUP(VALUE(RIGHT($E11,4))+AM$2,Vychodiská!$J$9:$BH$15,5,0)))*-1+($J11*IF(LEN($E11)=4,HLOOKUP($E11+AM$2,Vychodiská!$J$9:$BH$15,6),HLOOKUP(VALUE(RIGHT($E11,4))+AM$2,Vychodiská!$J$9:$BH$15,6,0)))*-1+($K11*IF(LEN($E11)=4,HLOOKUP($E11+AM$2,Vychodiská!$J$9:$BH$15,7),HLOOKUP(VALUE(RIGHT($E11,4))+AM$2,Vychodiská!$J$9:$BH$15,7,0)))*-1</f>
        <v>2441165.1869512927</v>
      </c>
      <c r="AN11" s="73">
        <f>($F11*IF(LEN($E11)=4,HLOOKUP($E11+AN$2,Vychodiská!$J$9:$BH$15,2,0),HLOOKUP(VALUE(RIGHT($E11,4))+AN$2,Vychodiská!$J$9:$BH$15,2,0)))*-1+($G11*IF(LEN($E11)=4,HLOOKUP($E11+AN$2,Vychodiská!$J$9:$BH$15,3,0),HLOOKUP(VALUE(RIGHT($E11,4))+AN$2,Vychodiská!$J$9:$BH$15,3,0)))*-1+($H11*IF(LEN($E11)=4,HLOOKUP($E11+AN$2,Vychodiská!$J$9:$BH$15,4,0),HLOOKUP(VALUE(RIGHT($E11,4))+AN$2,Vychodiská!$J$9:$BH$15,4,0)))*-1+($I11*IF(LEN($E11)=4,HLOOKUP($E11+AN$2,Vychodiská!$J$9:$BH$15,5,0),HLOOKUP(VALUE(RIGHT($E11,4))+AN$2,Vychodiská!$J$9:$BH$15,5,0)))*-1+($J11*IF(LEN($E11)=4,HLOOKUP($E11+AN$2,Vychodiská!$J$9:$BH$15,6),HLOOKUP(VALUE(RIGHT($E11,4))+AN$2,Vychodiská!$J$9:$BH$15,6,0)))*-1+($K11*IF(LEN($E11)=4,HLOOKUP($E11+AN$2,Vychodiská!$J$9:$BH$15,7),HLOOKUP(VALUE(RIGHT($E11,4))+AN$2,Vychodiská!$J$9:$BH$15,7,0)))*-1</f>
        <v>2472900.3343816595</v>
      </c>
      <c r="AO11" s="74">
        <f>($F11*IF(LEN($E11)=4,HLOOKUP($E11+AO$2,Vychodiská!$J$9:$BH$15,2,0),HLOOKUP(VALUE(RIGHT($E11,4))+AO$2,Vychodiská!$J$9:$BH$15,2,0)))*-1+($G11*IF(LEN($E11)=4,HLOOKUP($E11+AO$2,Vychodiská!$J$9:$BH$15,3,0),HLOOKUP(VALUE(RIGHT($E11,4))+AO$2,Vychodiská!$J$9:$BH$15,3,0)))*-1+($H11*IF(LEN($E11)=4,HLOOKUP($E11+AO$2,Vychodiská!$J$9:$BH$15,4,0),HLOOKUP(VALUE(RIGHT($E11,4))+AO$2,Vychodiská!$J$9:$BH$15,4,0)))*-1+($I11*IF(LEN($E11)=4,HLOOKUP($E11+AO$2,Vychodiská!$J$9:$BH$15,5,0),HLOOKUP(VALUE(RIGHT($E11,4))+AO$2,Vychodiská!$J$9:$BH$15,5,0)))*-1+($J11*IF(LEN($E11)=4,HLOOKUP($E11+AO$2,Vychodiská!$J$9:$BH$15,6),HLOOKUP(VALUE(RIGHT($E11,4))+AO$2,Vychodiská!$J$9:$BH$15,6,0)))*-1+($K11*IF(LEN($E11)=4,HLOOKUP($E11+AO$2,Vychodiská!$J$9:$BH$15,7),HLOOKUP(VALUE(RIGHT($E11,4))+AO$2,Vychodiská!$J$9:$BH$15,7,0)))*-1</f>
        <v>2505048.0387286209</v>
      </c>
      <c r="AP11" s="73">
        <f t="shared" si="1"/>
        <v>1777825.6689178934</v>
      </c>
      <c r="AQ11" s="73">
        <f>SUM($L11:M11)</f>
        <v>3585874.3742073909</v>
      </c>
      <c r="AR11" s="73">
        <f>SUM($L11:N11)</f>
        <v>5424659.9074868094</v>
      </c>
      <c r="AS11" s="73">
        <f>SUM($L11:O11)</f>
        <v>7285510.8671655813</v>
      </c>
      <c r="AT11" s="73">
        <f>SUM($L11:P11)</f>
        <v>9168692.0383604988</v>
      </c>
      <c r="AU11" s="73">
        <f>SUM($L11:Q11)</f>
        <v>11074471.383609755</v>
      </c>
      <c r="AV11" s="73">
        <f>SUM($L11:R11)</f>
        <v>13003120.081002003</v>
      </c>
      <c r="AW11" s="73">
        <f>SUM($L11:S11)</f>
        <v>14954912.562762957</v>
      </c>
      <c r="AX11" s="73">
        <f>SUM($L11:T11)</f>
        <v>16930126.554305043</v>
      </c>
      <c r="AY11" s="73">
        <f>SUM($L11:U11)</f>
        <v>18929043.113745634</v>
      </c>
      <c r="AZ11" s="73">
        <f>SUM($L11:V11)</f>
        <v>20951946.671899512</v>
      </c>
      <c r="BA11" s="73">
        <f>SUM($L11:W11)</f>
        <v>22999125.072751235</v>
      </c>
      <c r="BB11" s="73">
        <f>SUM($L11:X11)</f>
        <v>25070869.614413179</v>
      </c>
      <c r="BC11" s="73">
        <f>SUM($L11:Y11)</f>
        <v>27163331.601491742</v>
      </c>
      <c r="BD11" s="73">
        <f>SUM($L11:Z11)</f>
        <v>29276718.208441094</v>
      </c>
      <c r="BE11" s="73">
        <f>SUM($L11:AA11)</f>
        <v>31411238.681459937</v>
      </c>
      <c r="BF11" s="73">
        <f>SUM($L11:AB11)</f>
        <v>33567104.359208971</v>
      </c>
      <c r="BG11" s="73">
        <f>SUM($L11:AC11)</f>
        <v>35744528.693735495</v>
      </c>
      <c r="BH11" s="73">
        <f>SUM($L11:AD11)</f>
        <v>37943727.27160728</v>
      </c>
      <c r="BI11" s="73">
        <f>SUM($L11:AE11)</f>
        <v>40164917.835257784</v>
      </c>
      <c r="BJ11" s="73">
        <f>SUM($L11:AF11)</f>
        <v>42408320.304544792</v>
      </c>
      <c r="BK11" s="73">
        <f>SUM($L11:AG11)</f>
        <v>44674156.79852467</v>
      </c>
      <c r="BL11" s="73">
        <f>SUM($L11:AH11)</f>
        <v>46962651.65744435</v>
      </c>
      <c r="BM11" s="73">
        <f>SUM($L11:AI11)</f>
        <v>49280896.949529983</v>
      </c>
      <c r="BN11" s="73">
        <f>SUM($L11:AJ11)</f>
        <v>51629279.430412732</v>
      </c>
      <c r="BO11" s="73">
        <f>SUM($L11:AK11)</f>
        <v>54008190.883546956</v>
      </c>
      <c r="BP11" s="73">
        <f>SUM($L11:AL11)</f>
        <v>56418028.185571924</v>
      </c>
      <c r="BQ11" s="73">
        <f>SUM($L11:AM11)</f>
        <v>58859193.372523218</v>
      </c>
      <c r="BR11" s="73">
        <f>SUM($L11:AN11)</f>
        <v>61332093.706904881</v>
      </c>
      <c r="BS11" s="74">
        <f>SUM($L11:AO11)</f>
        <v>63837141.745633498</v>
      </c>
      <c r="BT11" s="76">
        <f>IF(CZ11=0,0,L11/((1+Vychodiská!$C$150)^emisie_ostatné!CZ11))</f>
        <v>1263467.5111260414</v>
      </c>
      <c r="BU11" s="73">
        <f>IF(DA11=0,0,M11/((1+Vychodiská!$C$150)^emisie_ostatné!DA11))</f>
        <v>1223758.5322049374</v>
      </c>
      <c r="BV11" s="73">
        <f>IF(DB11=0,0,N11/((1+Vychodiská!$C$150)^emisie_ostatné!DB11))</f>
        <v>1185297.5497642106</v>
      </c>
      <c r="BW11" s="73">
        <f>IF(DC11=0,0,O11/((1+Vychodiská!$C$150)^emisie_ostatné!DC11))</f>
        <v>1142401.0670108392</v>
      </c>
      <c r="BX11" s="73">
        <f>IF(DD11=0,0,P11/((1+Vychodiská!$C$150)^emisie_ostatné!DD11))</f>
        <v>1101057.0283952088</v>
      </c>
      <c r="BY11" s="73">
        <f>IF(DE11=0,0,Q11/((1+Vychodiská!$C$150)^emisie_ostatné!DE11))</f>
        <v>1061209.2502247156</v>
      </c>
      <c r="BZ11" s="73">
        <f>IF(DF11=0,0,R11/((1+Vychodiská!$C$150)^emisie_ostatné!DF11))</f>
        <v>1022803.582121345</v>
      </c>
      <c r="CA11" s="73">
        <f>IF(DG11=0,0,S11/((1+Vychodiská!$C$150)^emisie_ostatné!DG11))</f>
        <v>985787.8334350487</v>
      </c>
      <c r="CB11" s="73">
        <f>IF(DH11=0,0,T11/((1+Vychodiská!$C$150)^emisie_ostatné!DH11))</f>
        <v>950111.70232025615</v>
      </c>
      <c r="CC11" s="73">
        <f>IF(DI11=0,0,U11/((1+Vychodiská!$C$150)^emisie_ostatné!DI11))</f>
        <v>915726.70737914229</v>
      </c>
      <c r="CD11" s="73">
        <f>IF(DJ11=0,0,V11/((1+Vychodiská!$C$150)^emisie_ostatné!DJ11))</f>
        <v>882586.12177875405</v>
      </c>
      <c r="CE11" s="73">
        <f>IF(DK11=0,0,W11/((1+Vychodiská!$C$150)^emisie_ostatné!DK11))</f>
        <v>850644.90975247533</v>
      </c>
      <c r="CF11" s="73">
        <f>IF(DL11=0,0,X11/((1+Vychodiská!$C$150)^emisie_ostatné!DL11))</f>
        <v>819859.66539952857</v>
      </c>
      <c r="CG11" s="73">
        <f>IF(DM11=0,0,Y11/((1+Vychodiská!$C$150)^emisie_ostatné!DM11))</f>
        <v>788626.91624145128</v>
      </c>
      <c r="CH11" s="73">
        <f>IF(DN11=0,0,Z11/((1+Vychodiská!$C$150)^emisie_ostatné!DN11))</f>
        <v>758583.98609891988</v>
      </c>
      <c r="CI11" s="73">
        <f>IF(DO11=0,0,AA11/((1+Vychodiská!$C$150)^emisie_ostatné!DO11))</f>
        <v>729685.54853324685</v>
      </c>
      <c r="CJ11" s="73">
        <f>IF(DP11=0,0,AB11/((1+Vychodiská!$C$150)^emisie_ostatné!DP11))</f>
        <v>701888.00382721832</v>
      </c>
      <c r="CK11" s="73">
        <f>IF(DQ11=0,0,AC11/((1+Vychodiská!$C$150)^emisie_ostatné!DQ11))</f>
        <v>675149.41320522898</v>
      </c>
      <c r="CL11" s="73">
        <f>IF(DR11=0,0,AD11/((1+Vychodiská!$C$150)^emisie_ostatné!DR11))</f>
        <v>649429.43555931561</v>
      </c>
      <c r="CM11" s="73">
        <f>IF(DS11=0,0,AE11/((1+Vychodiská!$C$150)^emisie_ostatné!DS11))</f>
        <v>624689.26658562734</v>
      </c>
      <c r="CN11" s="73">
        <f>IF(DT11=0,0,AF11/((1+Vychodiská!$C$150)^emisie_ostatné!DT11))</f>
        <v>600891.58023950818</v>
      </c>
      <c r="CO11" s="73">
        <f>IF(DU11=0,0,AG11/((1+Vychodiská!$C$150)^emisie_ostatné!DU11))</f>
        <v>578000.47242086031</v>
      </c>
      <c r="CP11" s="73">
        <f>IF(DV11=0,0,AH11/((1+Vychodiská!$C$150)^emisie_ostatné!DV11))</f>
        <v>555981.40680482751</v>
      </c>
      <c r="CQ11" s="73">
        <f>IF(DW11=0,0,AI11/((1+Vychodiská!$C$150)^emisie_ostatné!DW11))</f>
        <v>536389.68104122893</v>
      </c>
      <c r="CR11" s="73">
        <f>IF(DX11=0,0,AJ11/((1+Vychodiská!$C$150)^emisie_ostatné!DX11))</f>
        <v>517488.33037596638</v>
      </c>
      <c r="CS11" s="73">
        <f>IF(DY11=0,0,AK11/((1+Vychodiská!$C$150)^emisie_ostatné!DY11))</f>
        <v>499253.02730557515</v>
      </c>
      <c r="CT11" s="73">
        <f>IF(DZ11=0,0,AL11/((1+Vychodiská!$C$150)^emisie_ostatné!DZ11))</f>
        <v>481660.30158147385</v>
      </c>
      <c r="CU11" s="73">
        <f>IF(EA11=0,0,AM11/((1+Vychodiská!$C$150)^emisie_ostatné!EA11))</f>
        <v>464687.51000193617</v>
      </c>
      <c r="CV11" s="73">
        <f>IF(EB11=0,0,AN11/((1+Vychodiská!$C$150)^emisie_ostatné!EB11))</f>
        <v>448312.8072685345</v>
      </c>
      <c r="CW11" s="74">
        <f>IF(EC11=0,0,AO11/((1+Vychodiská!$C$150)^emisie_ostatné!EC11))</f>
        <v>432515.11786954809</v>
      </c>
      <c r="CX11" s="77">
        <f t="shared" si="4"/>
        <v>23447944.265872966</v>
      </c>
      <c r="CY11" s="73"/>
      <c r="CZ11" s="78">
        <f t="shared" si="2"/>
        <v>7</v>
      </c>
      <c r="DA11" s="78">
        <f t="shared" ref="DA11:EC11" si="11">IF(CZ11=0,0,IF(DA$2&gt;$D11,0,CZ11+1))</f>
        <v>8</v>
      </c>
      <c r="DB11" s="78">
        <f t="shared" si="11"/>
        <v>9</v>
      </c>
      <c r="DC11" s="78">
        <f t="shared" si="11"/>
        <v>10</v>
      </c>
      <c r="DD11" s="78">
        <f t="shared" si="11"/>
        <v>11</v>
      </c>
      <c r="DE11" s="78">
        <f t="shared" si="11"/>
        <v>12</v>
      </c>
      <c r="DF11" s="78">
        <f t="shared" si="11"/>
        <v>13</v>
      </c>
      <c r="DG11" s="78">
        <f t="shared" si="11"/>
        <v>14</v>
      </c>
      <c r="DH11" s="78">
        <f t="shared" si="11"/>
        <v>15</v>
      </c>
      <c r="DI11" s="78">
        <f t="shared" si="11"/>
        <v>16</v>
      </c>
      <c r="DJ11" s="78">
        <f t="shared" si="11"/>
        <v>17</v>
      </c>
      <c r="DK11" s="78">
        <f t="shared" si="11"/>
        <v>18</v>
      </c>
      <c r="DL11" s="78">
        <f t="shared" si="11"/>
        <v>19</v>
      </c>
      <c r="DM11" s="78">
        <f t="shared" si="11"/>
        <v>20</v>
      </c>
      <c r="DN11" s="78">
        <f t="shared" si="11"/>
        <v>21</v>
      </c>
      <c r="DO11" s="78">
        <f t="shared" si="11"/>
        <v>22</v>
      </c>
      <c r="DP11" s="78">
        <f t="shared" si="11"/>
        <v>23</v>
      </c>
      <c r="DQ11" s="78">
        <f t="shared" si="11"/>
        <v>24</v>
      </c>
      <c r="DR11" s="78">
        <f t="shared" si="11"/>
        <v>25</v>
      </c>
      <c r="DS11" s="78">
        <f t="shared" si="11"/>
        <v>26</v>
      </c>
      <c r="DT11" s="78">
        <f t="shared" si="11"/>
        <v>27</v>
      </c>
      <c r="DU11" s="78">
        <f t="shared" si="11"/>
        <v>28</v>
      </c>
      <c r="DV11" s="78">
        <f t="shared" si="11"/>
        <v>29</v>
      </c>
      <c r="DW11" s="78">
        <f t="shared" si="11"/>
        <v>30</v>
      </c>
      <c r="DX11" s="78">
        <f t="shared" si="11"/>
        <v>31</v>
      </c>
      <c r="DY11" s="78">
        <f t="shared" si="11"/>
        <v>32</v>
      </c>
      <c r="DZ11" s="78">
        <f t="shared" si="11"/>
        <v>33</v>
      </c>
      <c r="EA11" s="78">
        <f t="shared" si="11"/>
        <v>34</v>
      </c>
      <c r="EB11" s="78">
        <f t="shared" si="11"/>
        <v>35</v>
      </c>
      <c r="EC11" s="79">
        <f t="shared" si="11"/>
        <v>36</v>
      </c>
    </row>
    <row r="12" spans="1:133" s="80" customFormat="1" ht="31.05" customHeight="1" x14ac:dyDescent="0.3">
      <c r="A12" s="70">
        <v>17</v>
      </c>
      <c r="B12" s="71" t="str">
        <f>INDEX(Data!$B$3:$B$24,MATCH(emisie_ostatné!A12,Data!$A$3:$A$24,0))</f>
        <v xml:space="preserve">Tepláreň Košice, a.s. </v>
      </c>
      <c r="C12" s="71" t="str">
        <f>INDEX(Data!$D$3:$D$24,MATCH(emisie_ostatné!A12,Data!$A$3:$A$24,0))</f>
        <v>Ekologizácia kotla PK4n</v>
      </c>
      <c r="D12" s="72">
        <f>INDEX(Data!$M$3:$M$24,MATCH(emisie_ostatné!A12,Data!$A$3:$A$24,0))</f>
        <v>40</v>
      </c>
      <c r="E12" s="72" t="str">
        <f>INDEX(Data!$J$3:$J$24,MATCH(emisie_ostatné!A12,Data!$A$3:$A$24,0))</f>
        <v>2023-2024</v>
      </c>
      <c r="F12" s="72">
        <f>INDEX(Data!$O$3:$O$24,MATCH(emisie_ostatné!A12,Data!$A$3:$A$24,0))</f>
        <v>-1.3</v>
      </c>
      <c r="G12" s="72">
        <f>INDEX(Data!$P$3:$P$24,MATCH(emisie_ostatné!A12,Data!$A$3:$A$24,0))</f>
        <v>-35.6</v>
      </c>
      <c r="H12" s="72">
        <f>INDEX(Data!$Q$3:$Q$24,MATCH(emisie_ostatné!A12,Data!$A$3:$A$24,0))</f>
        <v>0</v>
      </c>
      <c r="I12" s="72">
        <f>INDEX(Data!$R$3:$R$24,MATCH(emisie_ostatné!A12,Data!$A$3:$A$24,0))</f>
        <v>0</v>
      </c>
      <c r="J12" s="72">
        <f>INDEX(Data!$S$3:$S$24,MATCH(emisie_ostatné!A12,Data!$A$3:$A$24,0))</f>
        <v>-0.05</v>
      </c>
      <c r="K12" s="74">
        <f>INDEX(Data!$T$3:$T$24,MATCH(emisie_ostatné!A12,Data!$A$3:$A$24,0))</f>
        <v>0</v>
      </c>
      <c r="L12" s="73">
        <f>($F12*IF(LEN($E12)=4,HLOOKUP($E12+L$2,Vychodiská!$J$9:$BH$15,2,0),HLOOKUP(VALUE(RIGHT($E12,4))+L$2,Vychodiská!$J$9:$BH$15,2,0)))*-1+($G12*IF(LEN($E12)=4,HLOOKUP($E12+L$2,Vychodiská!$J$9:$BH$15,3,0),HLOOKUP(VALUE(RIGHT($E12,4))+L$2,Vychodiská!$J$9:$BH$15,3,0)))*-1+($H12*IF(LEN($E12)=4,HLOOKUP($E12+L$2,Vychodiská!$J$9:$BH$15,4,0),HLOOKUP(VALUE(RIGHT($E12,4))+L$2,Vychodiská!$J$9:$BH$15,4,0)))*-1+($I12*IF(LEN($E12)=4,HLOOKUP($E12+L$2,Vychodiská!$J$9:$BH$15,5,0),HLOOKUP(VALUE(RIGHT($E12,4))+L$2,Vychodiská!$J$9:$BH$15,5,0)))*-1+($J12*IF(LEN($E12)=4,HLOOKUP($E12+L$2,Vychodiská!$J$9:$BH$15,6),HLOOKUP(VALUE(RIGHT($E12,4))+L$2,Vychodiská!$J$9:$BH$15,6,0)))*-1+($K12*IF(LEN($E12)=4,HLOOKUP($E12+L$2,Vychodiská!$J$9:$BH$15,7),HLOOKUP(VALUE(RIGHT($E12,4))+L$2,Vychodiská!$J$9:$BH$15,7,0)))*-1</f>
        <v>1004085.2712464916</v>
      </c>
      <c r="M12" s="73">
        <f>($F12*IF(LEN($E12)=4,HLOOKUP($E12+M$2,Vychodiská!$J$9:$BH$15,2,0),HLOOKUP(VALUE(RIGHT($E12,4))+M$2,Vychodiská!$J$9:$BH$15,2,0)))*-1+($G12*IF(LEN($E12)=4,HLOOKUP($E12+M$2,Vychodiská!$J$9:$BH$15,3,0),HLOOKUP(VALUE(RIGHT($E12,4))+M$2,Vychodiská!$J$9:$BH$15,3,0)))*-1+($H12*IF(LEN($E12)=4,HLOOKUP($E12+M$2,Vychodiská!$J$9:$BH$15,4,0),HLOOKUP(VALUE(RIGHT($E12,4))+M$2,Vychodiská!$J$9:$BH$15,4,0)))*-1+($I12*IF(LEN($E12)=4,HLOOKUP($E12+M$2,Vychodiská!$J$9:$BH$15,5,0),HLOOKUP(VALUE(RIGHT($E12,4))+M$2,Vychodiská!$J$9:$BH$15,5,0)))*-1+($J12*IF(LEN($E12)=4,HLOOKUP($E12+M$2,Vychodiská!$J$9:$BH$15,6),HLOOKUP(VALUE(RIGHT($E12,4))+M$2,Vychodiská!$J$9:$BH$15,6,0)))*-1+($K12*IF(LEN($E12)=4,HLOOKUP($E12+M$2,Vychodiská!$J$9:$BH$15,7),HLOOKUP(VALUE(RIGHT($E12,4))+M$2,Vychodiská!$J$9:$BH$15,7,0)))*-1</f>
        <v>1021154.7208576817</v>
      </c>
      <c r="N12" s="73">
        <f>($F12*IF(LEN($E12)=4,HLOOKUP($E12+N$2,Vychodiská!$J$9:$BH$15,2,0),HLOOKUP(VALUE(RIGHT($E12,4))+N$2,Vychodiská!$J$9:$BH$15,2,0)))*-1+($G12*IF(LEN($E12)=4,HLOOKUP($E12+N$2,Vychodiská!$J$9:$BH$15,3,0),HLOOKUP(VALUE(RIGHT($E12,4))+N$2,Vychodiská!$J$9:$BH$15,3,0)))*-1+($H12*IF(LEN($E12)=4,HLOOKUP($E12+N$2,Vychodiská!$J$9:$BH$15,4,0),HLOOKUP(VALUE(RIGHT($E12,4))+N$2,Vychodiská!$J$9:$BH$15,4,0)))*-1+($I12*IF(LEN($E12)=4,HLOOKUP($E12+N$2,Vychodiská!$J$9:$BH$15,5,0),HLOOKUP(VALUE(RIGHT($E12,4))+N$2,Vychodiská!$J$9:$BH$15,5,0)))*-1+($J12*IF(LEN($E12)=4,HLOOKUP($E12+N$2,Vychodiská!$J$9:$BH$15,6),HLOOKUP(VALUE(RIGHT($E12,4))+N$2,Vychodiská!$J$9:$BH$15,6,0)))*-1+($K12*IF(LEN($E12)=4,HLOOKUP($E12+N$2,Vychodiská!$J$9:$BH$15,7),HLOOKUP(VALUE(RIGHT($E12,4))+N$2,Vychodiská!$J$9:$BH$15,7,0)))*-1</f>
        <v>1038514.3511122623</v>
      </c>
      <c r="O12" s="73">
        <f>($F12*IF(LEN($E12)=4,HLOOKUP($E12+O$2,Vychodiská!$J$9:$BH$15,2,0),HLOOKUP(VALUE(RIGHT($E12,4))+O$2,Vychodiská!$J$9:$BH$15,2,0)))*-1+($G12*IF(LEN($E12)=4,HLOOKUP($E12+O$2,Vychodiská!$J$9:$BH$15,3,0),HLOOKUP(VALUE(RIGHT($E12,4))+O$2,Vychodiská!$J$9:$BH$15,3,0)))*-1+($H12*IF(LEN($E12)=4,HLOOKUP($E12+O$2,Vychodiská!$J$9:$BH$15,4,0),HLOOKUP(VALUE(RIGHT($E12,4))+O$2,Vychodiská!$J$9:$BH$15,4,0)))*-1+($I12*IF(LEN($E12)=4,HLOOKUP($E12+O$2,Vychodiská!$J$9:$BH$15,5,0),HLOOKUP(VALUE(RIGHT($E12,4))+O$2,Vychodiská!$J$9:$BH$15,5,0)))*-1+($J12*IF(LEN($E12)=4,HLOOKUP($E12+O$2,Vychodiská!$J$9:$BH$15,6),HLOOKUP(VALUE(RIGHT($E12,4))+O$2,Vychodiská!$J$9:$BH$15,6,0)))*-1+($K12*IF(LEN($E12)=4,HLOOKUP($E12+O$2,Vychodiská!$J$9:$BH$15,7),HLOOKUP(VALUE(RIGHT($E12,4))+O$2,Vychodiská!$J$9:$BH$15,7,0)))*-1</f>
        <v>1056169.0950811706</v>
      </c>
      <c r="P12" s="73">
        <f>($F12*IF(LEN($E12)=4,HLOOKUP($E12+P$2,Vychodiská!$J$9:$BH$15,2,0),HLOOKUP(VALUE(RIGHT($E12,4))+P$2,Vychodiská!$J$9:$BH$15,2,0)))*-1+($G12*IF(LEN($E12)=4,HLOOKUP($E12+P$2,Vychodiská!$J$9:$BH$15,3,0),HLOOKUP(VALUE(RIGHT($E12,4))+P$2,Vychodiská!$J$9:$BH$15,3,0)))*-1+($H12*IF(LEN($E12)=4,HLOOKUP($E12+P$2,Vychodiská!$J$9:$BH$15,4,0),HLOOKUP(VALUE(RIGHT($E12,4))+P$2,Vychodiská!$J$9:$BH$15,4,0)))*-1+($I12*IF(LEN($E12)=4,HLOOKUP($E12+P$2,Vychodiská!$J$9:$BH$15,5,0),HLOOKUP(VALUE(RIGHT($E12,4))+P$2,Vychodiská!$J$9:$BH$15,5,0)))*-1+($J12*IF(LEN($E12)=4,HLOOKUP($E12+P$2,Vychodiská!$J$9:$BH$15,6),HLOOKUP(VALUE(RIGHT($E12,4))+P$2,Vychodiská!$J$9:$BH$15,6,0)))*-1+($K12*IF(LEN($E12)=4,HLOOKUP($E12+P$2,Vychodiská!$J$9:$BH$15,7),HLOOKUP(VALUE(RIGHT($E12,4))+P$2,Vychodiská!$J$9:$BH$15,7,0)))*-1</f>
        <v>1074123.9696975504</v>
      </c>
      <c r="Q12" s="73">
        <f>($F12*IF(LEN($E12)=4,HLOOKUP($E12+Q$2,Vychodiská!$J$9:$BH$15,2,0),HLOOKUP(VALUE(RIGHT($E12,4))+Q$2,Vychodiská!$J$9:$BH$15,2,0)))*-1+($G12*IF(LEN($E12)=4,HLOOKUP($E12+Q$2,Vychodiská!$J$9:$BH$15,3,0),HLOOKUP(VALUE(RIGHT($E12,4))+Q$2,Vychodiská!$J$9:$BH$15,3,0)))*-1+($H12*IF(LEN($E12)=4,HLOOKUP($E12+Q$2,Vychodiská!$J$9:$BH$15,4,0),HLOOKUP(VALUE(RIGHT($E12,4))+Q$2,Vychodiská!$J$9:$BH$15,4,0)))*-1+($I12*IF(LEN($E12)=4,HLOOKUP($E12+Q$2,Vychodiská!$J$9:$BH$15,5,0),HLOOKUP(VALUE(RIGHT($E12,4))+Q$2,Vychodiská!$J$9:$BH$15,5,0)))*-1+($J12*IF(LEN($E12)=4,HLOOKUP($E12+Q$2,Vychodiská!$J$9:$BH$15,6),HLOOKUP(VALUE(RIGHT($E12,4))+Q$2,Vychodiská!$J$9:$BH$15,6,0)))*-1+($K12*IF(LEN($E12)=4,HLOOKUP($E12+Q$2,Vychodiská!$J$9:$BH$15,7),HLOOKUP(VALUE(RIGHT($E12,4))+Q$2,Vychodiská!$J$9:$BH$15,7,0)))*-1</f>
        <v>1092384.0771824087</v>
      </c>
      <c r="R12" s="73">
        <f>($F12*IF(LEN($E12)=4,HLOOKUP($E12+R$2,Vychodiská!$J$9:$BH$15,2,0),HLOOKUP(VALUE(RIGHT($E12,4))+R$2,Vychodiská!$J$9:$BH$15,2,0)))*-1+($G12*IF(LEN($E12)=4,HLOOKUP($E12+R$2,Vychodiská!$J$9:$BH$15,3,0),HLOOKUP(VALUE(RIGHT($E12,4))+R$2,Vychodiská!$J$9:$BH$15,3,0)))*-1+($H12*IF(LEN($E12)=4,HLOOKUP($E12+R$2,Vychodiská!$J$9:$BH$15,4,0),HLOOKUP(VALUE(RIGHT($E12,4))+R$2,Vychodiská!$J$9:$BH$15,4,0)))*-1+($I12*IF(LEN($E12)=4,HLOOKUP($E12+R$2,Vychodiská!$J$9:$BH$15,5,0),HLOOKUP(VALUE(RIGHT($E12,4))+R$2,Vychodiská!$J$9:$BH$15,5,0)))*-1+($J12*IF(LEN($E12)=4,HLOOKUP($E12+R$2,Vychodiská!$J$9:$BH$15,6),HLOOKUP(VALUE(RIGHT($E12,4))+R$2,Vychodiská!$J$9:$BH$15,6,0)))*-1+($K12*IF(LEN($E12)=4,HLOOKUP($E12+R$2,Vychodiská!$J$9:$BH$15,7),HLOOKUP(VALUE(RIGHT($E12,4))+R$2,Vychodiská!$J$9:$BH$15,7,0)))*-1</f>
        <v>1105492.6861085976</v>
      </c>
      <c r="S12" s="73">
        <f>($F12*IF(LEN($E12)=4,HLOOKUP($E12+S$2,Vychodiská!$J$9:$BH$15,2,0),HLOOKUP(VALUE(RIGHT($E12,4))+S$2,Vychodiská!$J$9:$BH$15,2,0)))*-1+($G12*IF(LEN($E12)=4,HLOOKUP($E12+S$2,Vychodiská!$J$9:$BH$15,3,0),HLOOKUP(VALUE(RIGHT($E12,4))+S$2,Vychodiská!$J$9:$BH$15,3,0)))*-1+($H12*IF(LEN($E12)=4,HLOOKUP($E12+S$2,Vychodiská!$J$9:$BH$15,4,0),HLOOKUP(VALUE(RIGHT($E12,4))+S$2,Vychodiská!$J$9:$BH$15,4,0)))*-1+($I12*IF(LEN($E12)=4,HLOOKUP($E12+S$2,Vychodiská!$J$9:$BH$15,5,0),HLOOKUP(VALUE(RIGHT($E12,4))+S$2,Vychodiská!$J$9:$BH$15,5,0)))*-1+($J12*IF(LEN($E12)=4,HLOOKUP($E12+S$2,Vychodiská!$J$9:$BH$15,6),HLOOKUP(VALUE(RIGHT($E12,4))+S$2,Vychodiská!$J$9:$BH$15,6,0)))*-1+($K12*IF(LEN($E12)=4,HLOOKUP($E12+S$2,Vychodiská!$J$9:$BH$15,7),HLOOKUP(VALUE(RIGHT($E12,4))+S$2,Vychodiská!$J$9:$BH$15,7,0)))*-1</f>
        <v>1118758.5983419009</v>
      </c>
      <c r="T12" s="73">
        <f>($F12*IF(LEN($E12)=4,HLOOKUP($E12+T$2,Vychodiská!$J$9:$BH$15,2,0),HLOOKUP(VALUE(RIGHT($E12,4))+T$2,Vychodiská!$J$9:$BH$15,2,0)))*-1+($G12*IF(LEN($E12)=4,HLOOKUP($E12+T$2,Vychodiská!$J$9:$BH$15,3,0),HLOOKUP(VALUE(RIGHT($E12,4))+T$2,Vychodiská!$J$9:$BH$15,3,0)))*-1+($H12*IF(LEN($E12)=4,HLOOKUP($E12+T$2,Vychodiská!$J$9:$BH$15,4,0),HLOOKUP(VALUE(RIGHT($E12,4))+T$2,Vychodiská!$J$9:$BH$15,4,0)))*-1+($I12*IF(LEN($E12)=4,HLOOKUP($E12+T$2,Vychodiská!$J$9:$BH$15,5,0),HLOOKUP(VALUE(RIGHT($E12,4))+T$2,Vychodiská!$J$9:$BH$15,5,0)))*-1+($J12*IF(LEN($E12)=4,HLOOKUP($E12+T$2,Vychodiská!$J$9:$BH$15,6),HLOOKUP(VALUE(RIGHT($E12,4))+T$2,Vychodiská!$J$9:$BH$15,6,0)))*-1+($K12*IF(LEN($E12)=4,HLOOKUP($E12+T$2,Vychodiská!$J$9:$BH$15,7),HLOOKUP(VALUE(RIGHT($E12,4))+T$2,Vychodiská!$J$9:$BH$15,7,0)))*-1</f>
        <v>1132183.7015220034</v>
      </c>
      <c r="U12" s="73">
        <f>($F12*IF(LEN($E12)=4,HLOOKUP($E12+U$2,Vychodiská!$J$9:$BH$15,2,0),HLOOKUP(VALUE(RIGHT($E12,4))+U$2,Vychodiská!$J$9:$BH$15,2,0)))*-1+($G12*IF(LEN($E12)=4,HLOOKUP($E12+U$2,Vychodiská!$J$9:$BH$15,3,0),HLOOKUP(VALUE(RIGHT($E12,4))+U$2,Vychodiská!$J$9:$BH$15,3,0)))*-1+($H12*IF(LEN($E12)=4,HLOOKUP($E12+U$2,Vychodiská!$J$9:$BH$15,4,0),HLOOKUP(VALUE(RIGHT($E12,4))+U$2,Vychodiská!$J$9:$BH$15,4,0)))*-1+($I12*IF(LEN($E12)=4,HLOOKUP($E12+U$2,Vychodiská!$J$9:$BH$15,5,0),HLOOKUP(VALUE(RIGHT($E12,4))+U$2,Vychodiská!$J$9:$BH$15,5,0)))*-1+($J12*IF(LEN($E12)=4,HLOOKUP($E12+U$2,Vychodiská!$J$9:$BH$15,6),HLOOKUP(VALUE(RIGHT($E12,4))+U$2,Vychodiská!$J$9:$BH$15,6,0)))*-1+($K12*IF(LEN($E12)=4,HLOOKUP($E12+U$2,Vychodiská!$J$9:$BH$15,7),HLOOKUP(VALUE(RIGHT($E12,4))+U$2,Vychodiská!$J$9:$BH$15,7,0)))*-1</f>
        <v>1145769.9059402677</v>
      </c>
      <c r="V12" s="73">
        <f>($F12*IF(LEN($E12)=4,HLOOKUP($E12+V$2,Vychodiská!$J$9:$BH$15,2,0),HLOOKUP(VALUE(RIGHT($E12,4))+V$2,Vychodiská!$J$9:$BH$15,2,0)))*-1+($G12*IF(LEN($E12)=4,HLOOKUP($E12+V$2,Vychodiská!$J$9:$BH$15,3,0),HLOOKUP(VALUE(RIGHT($E12,4))+V$2,Vychodiská!$J$9:$BH$15,3,0)))*-1+($H12*IF(LEN($E12)=4,HLOOKUP($E12+V$2,Vychodiská!$J$9:$BH$15,4,0),HLOOKUP(VALUE(RIGHT($E12,4))+V$2,Vychodiská!$J$9:$BH$15,4,0)))*-1+($I12*IF(LEN($E12)=4,HLOOKUP($E12+V$2,Vychodiská!$J$9:$BH$15,5,0),HLOOKUP(VALUE(RIGHT($E12,4))+V$2,Vychodiská!$J$9:$BH$15,5,0)))*-1+($J12*IF(LEN($E12)=4,HLOOKUP($E12+V$2,Vychodiská!$J$9:$BH$15,6),HLOOKUP(VALUE(RIGHT($E12,4))+V$2,Vychodiská!$J$9:$BH$15,6,0)))*-1+($K12*IF(LEN($E12)=4,HLOOKUP($E12+V$2,Vychodiská!$J$9:$BH$15,7),HLOOKUP(VALUE(RIGHT($E12,4))+V$2,Vychodiská!$J$9:$BH$15,7,0)))*-1</f>
        <v>1159519.1448115511</v>
      </c>
      <c r="W12" s="73">
        <f>($F12*IF(LEN($E12)=4,HLOOKUP($E12+W$2,Vychodiská!$J$9:$BH$15,2,0),HLOOKUP(VALUE(RIGHT($E12,4))+W$2,Vychodiská!$J$9:$BH$15,2,0)))*-1+($G12*IF(LEN($E12)=4,HLOOKUP($E12+W$2,Vychodiská!$J$9:$BH$15,3,0),HLOOKUP(VALUE(RIGHT($E12,4))+W$2,Vychodiská!$J$9:$BH$15,3,0)))*-1+($H12*IF(LEN($E12)=4,HLOOKUP($E12+W$2,Vychodiská!$J$9:$BH$15,4,0),HLOOKUP(VALUE(RIGHT($E12,4))+W$2,Vychodiská!$J$9:$BH$15,4,0)))*-1+($I12*IF(LEN($E12)=4,HLOOKUP($E12+W$2,Vychodiská!$J$9:$BH$15,5,0),HLOOKUP(VALUE(RIGHT($E12,4))+W$2,Vychodiská!$J$9:$BH$15,5,0)))*-1+($J12*IF(LEN($E12)=4,HLOOKUP($E12+W$2,Vychodiská!$J$9:$BH$15,6),HLOOKUP(VALUE(RIGHT($E12,4))+W$2,Vychodiská!$J$9:$BH$15,6,0)))*-1+($K12*IF(LEN($E12)=4,HLOOKUP($E12+W$2,Vychodiská!$J$9:$BH$15,7),HLOOKUP(VALUE(RIGHT($E12,4))+W$2,Vychodiská!$J$9:$BH$15,7,0)))*-1</f>
        <v>1173433.3745492897</v>
      </c>
      <c r="X12" s="73">
        <f>($F12*IF(LEN($E12)=4,HLOOKUP($E12+X$2,Vychodiská!$J$9:$BH$15,2,0),HLOOKUP(VALUE(RIGHT($E12,4))+X$2,Vychodiská!$J$9:$BH$15,2,0)))*-1+($G12*IF(LEN($E12)=4,HLOOKUP($E12+X$2,Vychodiská!$J$9:$BH$15,3,0),HLOOKUP(VALUE(RIGHT($E12,4))+X$2,Vychodiská!$J$9:$BH$15,3,0)))*-1+($H12*IF(LEN($E12)=4,HLOOKUP($E12+X$2,Vychodiská!$J$9:$BH$15,4,0),HLOOKUP(VALUE(RIGHT($E12,4))+X$2,Vychodiská!$J$9:$BH$15,4,0)))*-1+($I12*IF(LEN($E12)=4,HLOOKUP($E12+X$2,Vychodiská!$J$9:$BH$15,5,0),HLOOKUP(VALUE(RIGHT($E12,4))+X$2,Vychodiská!$J$9:$BH$15,5,0)))*-1+($J12*IF(LEN($E12)=4,HLOOKUP($E12+X$2,Vychodiská!$J$9:$BH$15,6),HLOOKUP(VALUE(RIGHT($E12,4))+X$2,Vychodiská!$J$9:$BH$15,6,0)))*-1+($K12*IF(LEN($E12)=4,HLOOKUP($E12+X$2,Vychodiská!$J$9:$BH$15,7),HLOOKUP(VALUE(RIGHT($E12,4))+X$2,Vychodiská!$J$9:$BH$15,7,0)))*-1</f>
        <v>1187514.5750438811</v>
      </c>
      <c r="Y12" s="73">
        <f>($F12*IF(LEN($E12)=4,HLOOKUP($E12+Y$2,Vychodiská!$J$9:$BH$15,2,0),HLOOKUP(VALUE(RIGHT($E12,4))+Y$2,Vychodiská!$J$9:$BH$15,2,0)))*-1+($G12*IF(LEN($E12)=4,HLOOKUP($E12+Y$2,Vychodiská!$J$9:$BH$15,3,0),HLOOKUP(VALUE(RIGHT($E12,4))+Y$2,Vychodiská!$J$9:$BH$15,3,0)))*-1+($H12*IF(LEN($E12)=4,HLOOKUP($E12+Y$2,Vychodiská!$J$9:$BH$15,4,0),HLOOKUP(VALUE(RIGHT($E12,4))+Y$2,Vychodiská!$J$9:$BH$15,4,0)))*-1+($I12*IF(LEN($E12)=4,HLOOKUP($E12+Y$2,Vychodiská!$J$9:$BH$15,5,0),HLOOKUP(VALUE(RIGHT($E12,4))+Y$2,Vychodiská!$J$9:$BH$15,5,0)))*-1+($J12*IF(LEN($E12)=4,HLOOKUP($E12+Y$2,Vychodiská!$J$9:$BH$15,6),HLOOKUP(VALUE(RIGHT($E12,4))+Y$2,Vychodiská!$J$9:$BH$15,6,0)))*-1+($K12*IF(LEN($E12)=4,HLOOKUP($E12+Y$2,Vychodiská!$J$9:$BH$15,7),HLOOKUP(VALUE(RIGHT($E12,4))+Y$2,Vychodiská!$J$9:$BH$15,7,0)))*-1</f>
        <v>1201764.7499444077</v>
      </c>
      <c r="Z12" s="73">
        <f>($F12*IF(LEN($E12)=4,HLOOKUP($E12+Z$2,Vychodiská!$J$9:$BH$15,2,0),HLOOKUP(VALUE(RIGHT($E12,4))+Z$2,Vychodiská!$J$9:$BH$15,2,0)))*-1+($G12*IF(LEN($E12)=4,HLOOKUP($E12+Z$2,Vychodiská!$J$9:$BH$15,3,0),HLOOKUP(VALUE(RIGHT($E12,4))+Z$2,Vychodiská!$J$9:$BH$15,3,0)))*-1+($H12*IF(LEN($E12)=4,HLOOKUP($E12+Z$2,Vychodiská!$J$9:$BH$15,4,0),HLOOKUP(VALUE(RIGHT($E12,4))+Z$2,Vychodiská!$J$9:$BH$15,4,0)))*-1+($I12*IF(LEN($E12)=4,HLOOKUP($E12+Z$2,Vychodiská!$J$9:$BH$15,5,0),HLOOKUP(VALUE(RIGHT($E12,4))+Z$2,Vychodiská!$J$9:$BH$15,5,0)))*-1+($J12*IF(LEN($E12)=4,HLOOKUP($E12+Z$2,Vychodiská!$J$9:$BH$15,6),HLOOKUP(VALUE(RIGHT($E12,4))+Z$2,Vychodiská!$J$9:$BH$15,6,0)))*-1+($K12*IF(LEN($E12)=4,HLOOKUP($E12+Z$2,Vychodiská!$J$9:$BH$15,7),HLOOKUP(VALUE(RIGHT($E12,4))+Z$2,Vychodiská!$J$9:$BH$15,7,0)))*-1</f>
        <v>1216185.9269437403</v>
      </c>
      <c r="AA12" s="73">
        <f>($F12*IF(LEN($E12)=4,HLOOKUP($E12+AA$2,Vychodiská!$J$9:$BH$15,2,0),HLOOKUP(VALUE(RIGHT($E12,4))+AA$2,Vychodiská!$J$9:$BH$15,2,0)))*-1+($G12*IF(LEN($E12)=4,HLOOKUP($E12+AA$2,Vychodiská!$J$9:$BH$15,3,0),HLOOKUP(VALUE(RIGHT($E12,4))+AA$2,Vychodiská!$J$9:$BH$15,3,0)))*-1+($H12*IF(LEN($E12)=4,HLOOKUP($E12+AA$2,Vychodiská!$J$9:$BH$15,4,0),HLOOKUP(VALUE(RIGHT($E12,4))+AA$2,Vychodiská!$J$9:$BH$15,4,0)))*-1+($I12*IF(LEN($E12)=4,HLOOKUP($E12+AA$2,Vychodiská!$J$9:$BH$15,5,0),HLOOKUP(VALUE(RIGHT($E12,4))+AA$2,Vychodiská!$J$9:$BH$15,5,0)))*-1+($J12*IF(LEN($E12)=4,HLOOKUP($E12+AA$2,Vychodiská!$J$9:$BH$15,6),HLOOKUP(VALUE(RIGHT($E12,4))+AA$2,Vychodiská!$J$9:$BH$15,6,0)))*-1+($K12*IF(LEN($E12)=4,HLOOKUP($E12+AA$2,Vychodiská!$J$9:$BH$15,7),HLOOKUP(VALUE(RIGHT($E12,4))+AA$2,Vychodiská!$J$9:$BH$15,7,0)))*-1</f>
        <v>1230780.1580670655</v>
      </c>
      <c r="AB12" s="73">
        <f>($F12*IF(LEN($E12)=4,HLOOKUP($E12+AB$2,Vychodiská!$J$9:$BH$15,2,0),HLOOKUP(VALUE(RIGHT($E12,4))+AB$2,Vychodiská!$J$9:$BH$15,2,0)))*-1+($G12*IF(LEN($E12)=4,HLOOKUP($E12+AB$2,Vychodiská!$J$9:$BH$15,3,0),HLOOKUP(VALUE(RIGHT($E12,4))+AB$2,Vychodiská!$J$9:$BH$15,3,0)))*-1+($H12*IF(LEN($E12)=4,HLOOKUP($E12+AB$2,Vychodiská!$J$9:$BH$15,4,0),HLOOKUP(VALUE(RIGHT($E12,4))+AB$2,Vychodiská!$J$9:$BH$15,4,0)))*-1+($I12*IF(LEN($E12)=4,HLOOKUP($E12+AB$2,Vychodiská!$J$9:$BH$15,5,0),HLOOKUP(VALUE(RIGHT($E12,4))+AB$2,Vychodiská!$J$9:$BH$15,5,0)))*-1+($J12*IF(LEN($E12)=4,HLOOKUP($E12+AB$2,Vychodiská!$J$9:$BH$15,6),HLOOKUP(VALUE(RIGHT($E12,4))+AB$2,Vychodiská!$J$9:$BH$15,6,0)))*-1+($K12*IF(LEN($E12)=4,HLOOKUP($E12+AB$2,Vychodiská!$J$9:$BH$15,7),HLOOKUP(VALUE(RIGHT($E12,4))+AB$2,Vychodiská!$J$9:$BH$15,7,0)))*-1</f>
        <v>1243087.959647736</v>
      </c>
      <c r="AC12" s="73">
        <f>($F12*IF(LEN($E12)=4,HLOOKUP($E12+AC$2,Vychodiská!$J$9:$BH$15,2,0),HLOOKUP(VALUE(RIGHT($E12,4))+AC$2,Vychodiská!$J$9:$BH$15,2,0)))*-1+($G12*IF(LEN($E12)=4,HLOOKUP($E12+AC$2,Vychodiská!$J$9:$BH$15,3,0),HLOOKUP(VALUE(RIGHT($E12,4))+AC$2,Vychodiská!$J$9:$BH$15,3,0)))*-1+($H12*IF(LEN($E12)=4,HLOOKUP($E12+AC$2,Vychodiská!$J$9:$BH$15,4,0),HLOOKUP(VALUE(RIGHT($E12,4))+AC$2,Vychodiská!$J$9:$BH$15,4,0)))*-1+($I12*IF(LEN($E12)=4,HLOOKUP($E12+AC$2,Vychodiská!$J$9:$BH$15,5,0),HLOOKUP(VALUE(RIGHT($E12,4))+AC$2,Vychodiská!$J$9:$BH$15,5,0)))*-1+($J12*IF(LEN($E12)=4,HLOOKUP($E12+AC$2,Vychodiská!$J$9:$BH$15,6),HLOOKUP(VALUE(RIGHT($E12,4))+AC$2,Vychodiská!$J$9:$BH$15,6,0)))*-1+($K12*IF(LEN($E12)=4,HLOOKUP($E12+AC$2,Vychodiská!$J$9:$BH$15,7),HLOOKUP(VALUE(RIGHT($E12,4))+AC$2,Vychodiská!$J$9:$BH$15,7,0)))*-1</f>
        <v>1255518.8392442134</v>
      </c>
      <c r="AD12" s="73">
        <f>($F12*IF(LEN($E12)=4,HLOOKUP($E12+AD$2,Vychodiská!$J$9:$BH$15,2,0),HLOOKUP(VALUE(RIGHT($E12,4))+AD$2,Vychodiská!$J$9:$BH$15,2,0)))*-1+($G12*IF(LEN($E12)=4,HLOOKUP($E12+AD$2,Vychodiská!$J$9:$BH$15,3,0),HLOOKUP(VALUE(RIGHT($E12,4))+AD$2,Vychodiská!$J$9:$BH$15,3,0)))*-1+($H12*IF(LEN($E12)=4,HLOOKUP($E12+AD$2,Vychodiská!$J$9:$BH$15,4,0),HLOOKUP(VALUE(RIGHT($E12,4))+AD$2,Vychodiská!$J$9:$BH$15,4,0)))*-1+($I12*IF(LEN($E12)=4,HLOOKUP($E12+AD$2,Vychodiská!$J$9:$BH$15,5,0),HLOOKUP(VALUE(RIGHT($E12,4))+AD$2,Vychodiská!$J$9:$BH$15,5,0)))*-1+($J12*IF(LEN($E12)=4,HLOOKUP($E12+AD$2,Vychodiská!$J$9:$BH$15,6),HLOOKUP(VALUE(RIGHT($E12,4))+AD$2,Vychodiská!$J$9:$BH$15,6,0)))*-1+($K12*IF(LEN($E12)=4,HLOOKUP($E12+AD$2,Vychodiská!$J$9:$BH$15,7),HLOOKUP(VALUE(RIGHT($E12,4))+AD$2,Vychodiská!$J$9:$BH$15,7,0)))*-1</f>
        <v>1268074.0276366556</v>
      </c>
      <c r="AE12" s="73">
        <f>($F12*IF(LEN($E12)=4,HLOOKUP($E12+AE$2,Vychodiská!$J$9:$BH$15,2,0),HLOOKUP(VALUE(RIGHT($E12,4))+AE$2,Vychodiská!$J$9:$BH$15,2,0)))*-1+($G12*IF(LEN($E12)=4,HLOOKUP($E12+AE$2,Vychodiská!$J$9:$BH$15,3,0),HLOOKUP(VALUE(RIGHT($E12,4))+AE$2,Vychodiská!$J$9:$BH$15,3,0)))*-1+($H12*IF(LEN($E12)=4,HLOOKUP($E12+AE$2,Vychodiská!$J$9:$BH$15,4,0),HLOOKUP(VALUE(RIGHT($E12,4))+AE$2,Vychodiská!$J$9:$BH$15,4,0)))*-1+($I12*IF(LEN($E12)=4,HLOOKUP($E12+AE$2,Vychodiská!$J$9:$BH$15,5,0),HLOOKUP(VALUE(RIGHT($E12,4))+AE$2,Vychodiská!$J$9:$BH$15,5,0)))*-1+($J12*IF(LEN($E12)=4,HLOOKUP($E12+AE$2,Vychodiská!$J$9:$BH$15,6),HLOOKUP(VALUE(RIGHT($E12,4))+AE$2,Vychodiská!$J$9:$BH$15,6,0)))*-1+($K12*IF(LEN($E12)=4,HLOOKUP($E12+AE$2,Vychodiská!$J$9:$BH$15,7),HLOOKUP(VALUE(RIGHT($E12,4))+AE$2,Vychodiská!$J$9:$BH$15,7,0)))*-1</f>
        <v>1280754.7679130223</v>
      </c>
      <c r="AF12" s="73">
        <f>($F12*IF(LEN($E12)=4,HLOOKUP($E12+AF$2,Vychodiská!$J$9:$BH$15,2,0),HLOOKUP(VALUE(RIGHT($E12,4))+AF$2,Vychodiská!$J$9:$BH$15,2,0)))*-1+($G12*IF(LEN($E12)=4,HLOOKUP($E12+AF$2,Vychodiská!$J$9:$BH$15,3,0),HLOOKUP(VALUE(RIGHT($E12,4))+AF$2,Vychodiská!$J$9:$BH$15,3,0)))*-1+($H12*IF(LEN($E12)=4,HLOOKUP($E12+AF$2,Vychodiská!$J$9:$BH$15,4,0),HLOOKUP(VALUE(RIGHT($E12,4))+AF$2,Vychodiská!$J$9:$BH$15,4,0)))*-1+($I12*IF(LEN($E12)=4,HLOOKUP($E12+AF$2,Vychodiská!$J$9:$BH$15,5,0),HLOOKUP(VALUE(RIGHT($E12,4))+AF$2,Vychodiská!$J$9:$BH$15,5,0)))*-1+($J12*IF(LEN($E12)=4,HLOOKUP($E12+AF$2,Vychodiská!$J$9:$BH$15,6),HLOOKUP(VALUE(RIGHT($E12,4))+AF$2,Vychodiská!$J$9:$BH$15,6,0)))*-1+($K12*IF(LEN($E12)=4,HLOOKUP($E12+AF$2,Vychodiská!$J$9:$BH$15,7),HLOOKUP(VALUE(RIGHT($E12,4))+AF$2,Vychodiská!$J$9:$BH$15,7,0)))*-1</f>
        <v>1293562.3155921528</v>
      </c>
      <c r="AG12" s="73">
        <f>($F12*IF(LEN($E12)=4,HLOOKUP($E12+AG$2,Vychodiská!$J$9:$BH$15,2,0),HLOOKUP(VALUE(RIGHT($E12,4))+AG$2,Vychodiská!$J$9:$BH$15,2,0)))*-1+($G12*IF(LEN($E12)=4,HLOOKUP($E12+AG$2,Vychodiská!$J$9:$BH$15,3,0),HLOOKUP(VALUE(RIGHT($E12,4))+AG$2,Vychodiská!$J$9:$BH$15,3,0)))*-1+($H12*IF(LEN($E12)=4,HLOOKUP($E12+AG$2,Vychodiská!$J$9:$BH$15,4,0),HLOOKUP(VALUE(RIGHT($E12,4))+AG$2,Vychodiská!$J$9:$BH$15,4,0)))*-1+($I12*IF(LEN($E12)=4,HLOOKUP($E12+AG$2,Vychodiská!$J$9:$BH$15,5,0),HLOOKUP(VALUE(RIGHT($E12,4))+AG$2,Vychodiská!$J$9:$BH$15,5,0)))*-1+($J12*IF(LEN($E12)=4,HLOOKUP($E12+AG$2,Vychodiská!$J$9:$BH$15,6),HLOOKUP(VALUE(RIGHT($E12,4))+AG$2,Vychodiská!$J$9:$BH$15,6,0)))*-1+($K12*IF(LEN($E12)=4,HLOOKUP($E12+AG$2,Vychodiská!$J$9:$BH$15,7),HLOOKUP(VALUE(RIGHT($E12,4))+AG$2,Vychodiská!$J$9:$BH$15,7,0)))*-1</f>
        <v>1306497.938748074</v>
      </c>
      <c r="AH12" s="73">
        <f>($F12*IF(LEN($E12)=4,HLOOKUP($E12+AH$2,Vychodiská!$J$9:$BH$15,2,0),HLOOKUP(VALUE(RIGHT($E12,4))+AH$2,Vychodiská!$J$9:$BH$15,2,0)))*-1+($G12*IF(LEN($E12)=4,HLOOKUP($E12+AH$2,Vychodiská!$J$9:$BH$15,3,0),HLOOKUP(VALUE(RIGHT($E12,4))+AH$2,Vychodiská!$J$9:$BH$15,3,0)))*-1+($H12*IF(LEN($E12)=4,HLOOKUP($E12+AH$2,Vychodiská!$J$9:$BH$15,4,0),HLOOKUP(VALUE(RIGHT($E12,4))+AH$2,Vychodiská!$J$9:$BH$15,4,0)))*-1+($I12*IF(LEN($E12)=4,HLOOKUP($E12+AH$2,Vychodiská!$J$9:$BH$15,5,0),HLOOKUP(VALUE(RIGHT($E12,4))+AH$2,Vychodiská!$J$9:$BH$15,5,0)))*-1+($J12*IF(LEN($E12)=4,HLOOKUP($E12+AH$2,Vychodiská!$J$9:$BH$15,6),HLOOKUP(VALUE(RIGHT($E12,4))+AH$2,Vychodiská!$J$9:$BH$15,6,0)))*-1+($K12*IF(LEN($E12)=4,HLOOKUP($E12+AH$2,Vychodiská!$J$9:$BH$15,7),HLOOKUP(VALUE(RIGHT($E12,4))+AH$2,Vychodiská!$J$9:$BH$15,7,0)))*-1</f>
        <v>1319562.918135555</v>
      </c>
      <c r="AI12" s="73">
        <f>($F12*IF(LEN($E12)=4,HLOOKUP($E12+AI$2,Vychodiská!$J$9:$BH$15,2,0),HLOOKUP(VALUE(RIGHT($E12,4))+AI$2,Vychodiská!$J$9:$BH$15,2,0)))*-1+($G12*IF(LEN($E12)=4,HLOOKUP($E12+AI$2,Vychodiská!$J$9:$BH$15,3,0),HLOOKUP(VALUE(RIGHT($E12,4))+AI$2,Vychodiská!$J$9:$BH$15,3,0)))*-1+($H12*IF(LEN($E12)=4,HLOOKUP($E12+AI$2,Vychodiská!$J$9:$BH$15,4,0),HLOOKUP(VALUE(RIGHT($E12,4))+AI$2,Vychodiská!$J$9:$BH$15,4,0)))*-1+($I12*IF(LEN($E12)=4,HLOOKUP($E12+AI$2,Vychodiská!$J$9:$BH$15,5,0),HLOOKUP(VALUE(RIGHT($E12,4))+AI$2,Vychodiská!$J$9:$BH$15,5,0)))*-1+($J12*IF(LEN($E12)=4,HLOOKUP($E12+AI$2,Vychodiská!$J$9:$BH$15,6),HLOOKUP(VALUE(RIGHT($E12,4))+AI$2,Vychodiská!$J$9:$BH$15,6,0)))*-1+($K12*IF(LEN($E12)=4,HLOOKUP($E12+AI$2,Vychodiská!$J$9:$BH$15,7),HLOOKUP(VALUE(RIGHT($E12,4))+AI$2,Vychodiská!$J$9:$BH$15,7,0)))*-1</f>
        <v>1332758.5473169102</v>
      </c>
      <c r="AJ12" s="73">
        <f>($F12*IF(LEN($E12)=4,HLOOKUP($E12+AJ$2,Vychodiská!$J$9:$BH$15,2,0),HLOOKUP(VALUE(RIGHT($E12,4))+AJ$2,Vychodiská!$J$9:$BH$15,2,0)))*-1+($G12*IF(LEN($E12)=4,HLOOKUP($E12+AJ$2,Vychodiská!$J$9:$BH$15,3,0),HLOOKUP(VALUE(RIGHT($E12,4))+AJ$2,Vychodiská!$J$9:$BH$15,3,0)))*-1+($H12*IF(LEN($E12)=4,HLOOKUP($E12+AJ$2,Vychodiská!$J$9:$BH$15,4,0),HLOOKUP(VALUE(RIGHT($E12,4))+AJ$2,Vychodiská!$J$9:$BH$15,4,0)))*-1+($I12*IF(LEN($E12)=4,HLOOKUP($E12+AJ$2,Vychodiská!$J$9:$BH$15,5,0),HLOOKUP(VALUE(RIGHT($E12,4))+AJ$2,Vychodiská!$J$9:$BH$15,5,0)))*-1+($J12*IF(LEN($E12)=4,HLOOKUP($E12+AJ$2,Vychodiská!$J$9:$BH$15,6),HLOOKUP(VALUE(RIGHT($E12,4))+AJ$2,Vychodiská!$J$9:$BH$15,6,0)))*-1+($K12*IF(LEN($E12)=4,HLOOKUP($E12+AJ$2,Vychodiská!$J$9:$BH$15,7),HLOOKUP(VALUE(RIGHT($E12,4))+AJ$2,Vychodiská!$J$9:$BH$15,7,0)))*-1</f>
        <v>1346086.1327900796</v>
      </c>
      <c r="AK12" s="73">
        <f>($F12*IF(LEN($E12)=4,HLOOKUP($E12+AK$2,Vychodiská!$J$9:$BH$15,2,0),HLOOKUP(VALUE(RIGHT($E12,4))+AK$2,Vychodiská!$J$9:$BH$15,2,0)))*-1+($G12*IF(LEN($E12)=4,HLOOKUP($E12+AK$2,Vychodiská!$J$9:$BH$15,3,0),HLOOKUP(VALUE(RIGHT($E12,4))+AK$2,Vychodiská!$J$9:$BH$15,3,0)))*-1+($H12*IF(LEN($E12)=4,HLOOKUP($E12+AK$2,Vychodiská!$J$9:$BH$15,4,0),HLOOKUP(VALUE(RIGHT($E12,4))+AK$2,Vychodiská!$J$9:$BH$15,4,0)))*-1+($I12*IF(LEN($E12)=4,HLOOKUP($E12+AK$2,Vychodiská!$J$9:$BH$15,5,0),HLOOKUP(VALUE(RIGHT($E12,4))+AK$2,Vychodiská!$J$9:$BH$15,5,0)))*-1+($J12*IF(LEN($E12)=4,HLOOKUP($E12+AK$2,Vychodiská!$J$9:$BH$15,6),HLOOKUP(VALUE(RIGHT($E12,4))+AK$2,Vychodiská!$J$9:$BH$15,6,0)))*-1+($K12*IF(LEN($E12)=4,HLOOKUP($E12+AK$2,Vychodiská!$J$9:$BH$15,7),HLOOKUP(VALUE(RIGHT($E12,4))+AK$2,Vychodiská!$J$9:$BH$15,7,0)))*-1</f>
        <v>1359546.9941179804</v>
      </c>
      <c r="AL12" s="73">
        <f>($F12*IF(LEN($E12)=4,HLOOKUP($E12+AL$2,Vychodiská!$J$9:$BH$15,2,0),HLOOKUP(VALUE(RIGHT($E12,4))+AL$2,Vychodiská!$J$9:$BH$15,2,0)))*-1+($G12*IF(LEN($E12)=4,HLOOKUP($E12+AL$2,Vychodiská!$J$9:$BH$15,3,0),HLOOKUP(VALUE(RIGHT($E12,4))+AL$2,Vychodiská!$J$9:$BH$15,3,0)))*-1+($H12*IF(LEN($E12)=4,HLOOKUP($E12+AL$2,Vychodiská!$J$9:$BH$15,4,0),HLOOKUP(VALUE(RIGHT($E12,4))+AL$2,Vychodiská!$J$9:$BH$15,4,0)))*-1+($I12*IF(LEN($E12)=4,HLOOKUP($E12+AL$2,Vychodiská!$J$9:$BH$15,5,0),HLOOKUP(VALUE(RIGHT($E12,4))+AL$2,Vychodiská!$J$9:$BH$15,5,0)))*-1+($J12*IF(LEN($E12)=4,HLOOKUP($E12+AL$2,Vychodiská!$J$9:$BH$15,6),HLOOKUP(VALUE(RIGHT($E12,4))+AL$2,Vychodiská!$J$9:$BH$15,6,0)))*-1+($K12*IF(LEN($E12)=4,HLOOKUP($E12+AL$2,Vychodiská!$J$9:$BH$15,7),HLOOKUP(VALUE(RIGHT($E12,4))+AL$2,Vychodiská!$J$9:$BH$15,7,0)))*-1</f>
        <v>1377221.1050415137</v>
      </c>
      <c r="AM12" s="73">
        <f>($F12*IF(LEN($E12)=4,HLOOKUP($E12+AM$2,Vychodiská!$J$9:$BH$15,2,0),HLOOKUP(VALUE(RIGHT($E12,4))+AM$2,Vychodiská!$J$9:$BH$15,2,0)))*-1+($G12*IF(LEN($E12)=4,HLOOKUP($E12+AM$2,Vychodiská!$J$9:$BH$15,3,0),HLOOKUP(VALUE(RIGHT($E12,4))+AM$2,Vychodiská!$J$9:$BH$15,3,0)))*-1+($H12*IF(LEN($E12)=4,HLOOKUP($E12+AM$2,Vychodiská!$J$9:$BH$15,4,0),HLOOKUP(VALUE(RIGHT($E12,4))+AM$2,Vychodiská!$J$9:$BH$15,4,0)))*-1+($I12*IF(LEN($E12)=4,HLOOKUP($E12+AM$2,Vychodiská!$J$9:$BH$15,5,0),HLOOKUP(VALUE(RIGHT($E12,4))+AM$2,Vychodiská!$J$9:$BH$15,5,0)))*-1+($J12*IF(LEN($E12)=4,HLOOKUP($E12+AM$2,Vychodiská!$J$9:$BH$15,6),HLOOKUP(VALUE(RIGHT($E12,4))+AM$2,Vychodiská!$J$9:$BH$15,6,0)))*-1+($K12*IF(LEN($E12)=4,HLOOKUP($E12+AM$2,Vychodiská!$J$9:$BH$15,7),HLOOKUP(VALUE(RIGHT($E12,4))+AM$2,Vychodiská!$J$9:$BH$15,7,0)))*-1</f>
        <v>1395124.9794070534</v>
      </c>
      <c r="AN12" s="73">
        <f>($F12*IF(LEN($E12)=4,HLOOKUP($E12+AN$2,Vychodiská!$J$9:$BH$15,2,0),HLOOKUP(VALUE(RIGHT($E12,4))+AN$2,Vychodiská!$J$9:$BH$15,2,0)))*-1+($G12*IF(LEN($E12)=4,HLOOKUP($E12+AN$2,Vychodiská!$J$9:$BH$15,3,0),HLOOKUP(VALUE(RIGHT($E12,4))+AN$2,Vychodiská!$J$9:$BH$15,3,0)))*-1+($H12*IF(LEN($E12)=4,HLOOKUP($E12+AN$2,Vychodiská!$J$9:$BH$15,4,0),HLOOKUP(VALUE(RIGHT($E12,4))+AN$2,Vychodiská!$J$9:$BH$15,4,0)))*-1+($I12*IF(LEN($E12)=4,HLOOKUP($E12+AN$2,Vychodiská!$J$9:$BH$15,5,0),HLOOKUP(VALUE(RIGHT($E12,4))+AN$2,Vychodiská!$J$9:$BH$15,5,0)))*-1+($J12*IF(LEN($E12)=4,HLOOKUP($E12+AN$2,Vychodiská!$J$9:$BH$15,6),HLOOKUP(VALUE(RIGHT($E12,4))+AN$2,Vychodiská!$J$9:$BH$15,6,0)))*-1+($K12*IF(LEN($E12)=4,HLOOKUP($E12+AN$2,Vychodiská!$J$9:$BH$15,7),HLOOKUP(VALUE(RIGHT($E12,4))+AN$2,Vychodiská!$J$9:$BH$15,7,0)))*-1</f>
        <v>1413261.604139345</v>
      </c>
      <c r="AO12" s="74">
        <f>($F12*IF(LEN($E12)=4,HLOOKUP($E12+AO$2,Vychodiská!$J$9:$BH$15,2,0),HLOOKUP(VALUE(RIGHT($E12,4))+AO$2,Vychodiská!$J$9:$BH$15,2,0)))*-1+($G12*IF(LEN($E12)=4,HLOOKUP($E12+AO$2,Vychodiská!$J$9:$BH$15,3,0),HLOOKUP(VALUE(RIGHT($E12,4))+AO$2,Vychodiská!$J$9:$BH$15,3,0)))*-1+($H12*IF(LEN($E12)=4,HLOOKUP($E12+AO$2,Vychodiská!$J$9:$BH$15,4,0),HLOOKUP(VALUE(RIGHT($E12,4))+AO$2,Vychodiská!$J$9:$BH$15,4,0)))*-1+($I12*IF(LEN($E12)=4,HLOOKUP($E12+AO$2,Vychodiská!$J$9:$BH$15,5,0),HLOOKUP(VALUE(RIGHT($E12,4))+AO$2,Vychodiská!$J$9:$BH$15,5,0)))*-1+($J12*IF(LEN($E12)=4,HLOOKUP($E12+AO$2,Vychodiská!$J$9:$BH$15,6),HLOOKUP(VALUE(RIGHT($E12,4))+AO$2,Vychodiská!$J$9:$BH$15,6,0)))*-1+($K12*IF(LEN($E12)=4,HLOOKUP($E12+AO$2,Vychodiská!$J$9:$BH$15,7),HLOOKUP(VALUE(RIGHT($E12,4))+AO$2,Vychodiská!$J$9:$BH$15,7,0)))*-1</f>
        <v>1431634.0049931565</v>
      </c>
      <c r="AP12" s="73">
        <f t="shared" si="1"/>
        <v>1004085.2712464916</v>
      </c>
      <c r="AQ12" s="73">
        <f>SUM($L12:M12)</f>
        <v>2025239.9921041732</v>
      </c>
      <c r="AR12" s="73">
        <f>SUM($L12:N12)</f>
        <v>3063754.3432164355</v>
      </c>
      <c r="AS12" s="73">
        <f>SUM($L12:O12)</f>
        <v>4119923.4382976061</v>
      </c>
      <c r="AT12" s="73">
        <f>SUM($L12:P12)</f>
        <v>5194047.4079951569</v>
      </c>
      <c r="AU12" s="73">
        <f>SUM($L12:Q12)</f>
        <v>6286431.4851775654</v>
      </c>
      <c r="AV12" s="73">
        <f>SUM($L12:R12)</f>
        <v>7391924.1712861629</v>
      </c>
      <c r="AW12" s="73">
        <f>SUM($L12:S12)</f>
        <v>8510682.7696280628</v>
      </c>
      <c r="AX12" s="73">
        <f>SUM($L12:T12)</f>
        <v>9642866.4711500667</v>
      </c>
      <c r="AY12" s="73">
        <f>SUM($L12:U12)</f>
        <v>10788636.377090335</v>
      </c>
      <c r="AZ12" s="73">
        <f>SUM($L12:V12)</f>
        <v>11948155.521901887</v>
      </c>
      <c r="BA12" s="73">
        <f>SUM($L12:W12)</f>
        <v>13121588.896451177</v>
      </c>
      <c r="BB12" s="73">
        <f>SUM($L12:X12)</f>
        <v>14309103.471495058</v>
      </c>
      <c r="BC12" s="73">
        <f>SUM($L12:Y12)</f>
        <v>15510868.221439466</v>
      </c>
      <c r="BD12" s="73">
        <f>SUM($L12:Z12)</f>
        <v>16727054.148383206</v>
      </c>
      <c r="BE12" s="73">
        <f>SUM($L12:AA12)</f>
        <v>17957834.30645027</v>
      </c>
      <c r="BF12" s="73">
        <f>SUM($L12:AB12)</f>
        <v>19200922.266098008</v>
      </c>
      <c r="BG12" s="73">
        <f>SUM($L12:AC12)</f>
        <v>20456441.105342221</v>
      </c>
      <c r="BH12" s="73">
        <f>SUM($L12:AD12)</f>
        <v>21724515.132978875</v>
      </c>
      <c r="BI12" s="73">
        <f>SUM($L12:AE12)</f>
        <v>23005269.900891896</v>
      </c>
      <c r="BJ12" s="73">
        <f>SUM($L12:AF12)</f>
        <v>24298832.216484047</v>
      </c>
      <c r="BK12" s="73">
        <f>SUM($L12:AG12)</f>
        <v>25605330.15523212</v>
      </c>
      <c r="BL12" s="73">
        <f>SUM($L12:AH12)</f>
        <v>26924893.073367674</v>
      </c>
      <c r="BM12" s="73">
        <f>SUM($L12:AI12)</f>
        <v>28257651.620684583</v>
      </c>
      <c r="BN12" s="73">
        <f>SUM($L12:AJ12)</f>
        <v>29603737.753474664</v>
      </c>
      <c r="BO12" s="73">
        <f>SUM($L12:AK12)</f>
        <v>30963284.747592643</v>
      </c>
      <c r="BP12" s="73">
        <f>SUM($L12:AL12)</f>
        <v>32340505.852634158</v>
      </c>
      <c r="BQ12" s="73">
        <f>SUM($L12:AM12)</f>
        <v>33735630.832041211</v>
      </c>
      <c r="BR12" s="73">
        <f>SUM($L12:AN12)</f>
        <v>35148892.436180554</v>
      </c>
      <c r="BS12" s="74">
        <f>SUM($L12:AO12)</f>
        <v>36580526.44117371</v>
      </c>
      <c r="BT12" s="76">
        <f>IF(CZ12=0,0,L12/((1+Vychodiská!$C$150)^emisie_ostatné!CZ12))</f>
        <v>867366.60943439498</v>
      </c>
      <c r="BU12" s="73">
        <f>IF(DA12=0,0,M12/((1+Vychodiská!$C$150)^emisie_ostatné!DA12))</f>
        <v>840106.5159950282</v>
      </c>
      <c r="BV12" s="73">
        <f>IF(DB12=0,0,N12/((1+Vychodiská!$C$150)^emisie_ostatné!DB12))</f>
        <v>813703.16834947013</v>
      </c>
      <c r="BW12" s="73">
        <f>IF(DC12=0,0,O12/((1+Vychodiská!$C$150)^emisie_ostatné!DC12))</f>
        <v>788129.64020134381</v>
      </c>
      <c r="BX12" s="73">
        <f>IF(DD12=0,0,P12/((1+Vychodiská!$C$150)^emisie_ostatné!DD12))</f>
        <v>763359.85150930134</v>
      </c>
      <c r="BY12" s="73">
        <f>IF(DE12=0,0,Q12/((1+Vychodiská!$C$150)^emisie_ostatné!DE12))</f>
        <v>739368.5418904376</v>
      </c>
      <c r="BZ12" s="73">
        <f>IF(DF12=0,0,R12/((1+Vychodiská!$C$150)^emisie_ostatné!DF12))</f>
        <v>712610.44227916468</v>
      </c>
      <c r="CA12" s="73">
        <f>IF(DG12=0,0,S12/((1+Vychodiská!$C$150)^emisie_ostatné!DG12))</f>
        <v>686820.73103477585</v>
      </c>
      <c r="CB12" s="73">
        <f>IF(DH12=0,0,T12/((1+Vychodiská!$C$150)^emisie_ostatné!DH12))</f>
        <v>661964.36172113614</v>
      </c>
      <c r="CC12" s="73">
        <f>IF(DI12=0,0,U12/((1+Vychodiská!$C$150)^emisie_ostatné!DI12))</f>
        <v>638007.55624932388</v>
      </c>
      <c r="CD12" s="73">
        <f>IF(DJ12=0,0,V12/((1+Vychodiská!$C$150)^emisie_ostatné!DJ12))</f>
        <v>614917.75897553877</v>
      </c>
      <c r="CE12" s="73">
        <f>IF(DK12=0,0,W12/((1+Vychodiská!$C$150)^emisie_ostatné!DK12))</f>
        <v>592663.59246023372</v>
      </c>
      <c r="CF12" s="73">
        <f>IF(DL12=0,0,X12/((1+Vychodiská!$C$150)^emisie_ostatné!DL12))</f>
        <v>571214.81482833927</v>
      </c>
      <c r="CG12" s="73">
        <f>IF(DM12=0,0,Y12/((1+Vychodiská!$C$150)^emisie_ostatné!DM12))</f>
        <v>550542.27867264708</v>
      </c>
      <c r="CH12" s="73">
        <f>IF(DN12=0,0,Z12/((1+Vychodiská!$C$150)^emisie_ostatné!DN12))</f>
        <v>530617.89144449402</v>
      </c>
      <c r="CI12" s="73">
        <f>IF(DO12=0,0,AA12/((1+Vychodiská!$C$150)^emisie_ostatné!DO12))</f>
        <v>511414.5772779315</v>
      </c>
      <c r="CJ12" s="73">
        <f>IF(DP12=0,0,AB12/((1+Vychodiská!$C$150)^emisie_ostatné!DP12))</f>
        <v>491932.11719115311</v>
      </c>
      <c r="CK12" s="73">
        <f>IF(DQ12=0,0,AC12/((1+Vychodiská!$C$150)^emisie_ostatné!DQ12))</f>
        <v>473191.84606006154</v>
      </c>
      <c r="CL12" s="73">
        <f>IF(DR12=0,0,AD12/((1+Vychodiská!$C$150)^emisie_ostatné!DR12))</f>
        <v>455165.49001967831</v>
      </c>
      <c r="CM12" s="73">
        <f>IF(DS12=0,0,AE12/((1+Vychodiská!$C$150)^emisie_ostatné!DS12))</f>
        <v>437825.85230464302</v>
      </c>
      <c r="CN12" s="73">
        <f>IF(DT12=0,0,AF12/((1+Vychodiská!$C$150)^emisie_ostatné!DT12))</f>
        <v>421146.77221684705</v>
      </c>
      <c r="CO12" s="73">
        <f>IF(DU12=0,0,AG12/((1+Vychodiská!$C$150)^emisie_ostatné!DU12))</f>
        <v>405103.08565620525</v>
      </c>
      <c r="CP12" s="73">
        <f>IF(DV12=0,0,AH12/((1+Vychodiská!$C$150)^emisie_ostatné!DV12))</f>
        <v>389670.58715501655</v>
      </c>
      <c r="CQ12" s="73">
        <f>IF(DW12=0,0,AI12/((1+Vychodiská!$C$150)^emisie_ostatné!DW12))</f>
        <v>374825.99335863488</v>
      </c>
      <c r="CR12" s="73">
        <f>IF(DX12=0,0,AJ12/((1+Vychodiská!$C$150)^emisie_ostatné!DX12))</f>
        <v>360546.90789735358</v>
      </c>
      <c r="CS12" s="73">
        <f>IF(DY12=0,0,AK12/((1+Vychodiská!$C$150)^emisie_ostatné!DY12))</f>
        <v>346811.78759650205</v>
      </c>
      <c r="CT12" s="73">
        <f>IF(DZ12=0,0,AL12/((1+Vychodiská!$C$150)^emisie_ostatné!DZ12))</f>
        <v>334590.8007954823</v>
      </c>
      <c r="CU12" s="73">
        <f>IF(EA12=0,0,AM12/((1+Vychodiská!$C$150)^emisie_ostatné!EA12))</f>
        <v>322800.45829126064</v>
      </c>
      <c r="CV12" s="73">
        <f>IF(EB12=0,0,AN12/((1+Vychodiská!$C$150)^emisie_ostatné!EB12))</f>
        <v>311425.58499909227</v>
      </c>
      <c r="CW12" s="74">
        <f>IF(EC12=0,0,AO12/((1+Vychodiská!$C$150)^emisie_ostatné!EC12))</f>
        <v>300451.54057531478</v>
      </c>
      <c r="CX12" s="77">
        <f t="shared" si="4"/>
        <v>16308297.156440806</v>
      </c>
      <c r="CY12" s="73"/>
      <c r="CZ12" s="78">
        <f t="shared" si="2"/>
        <v>3</v>
      </c>
      <c r="DA12" s="78">
        <f t="shared" ref="DA12:EC12" si="12">IF(CZ12=0,0,IF(DA$2&gt;$D12,0,CZ12+1))</f>
        <v>4</v>
      </c>
      <c r="DB12" s="78">
        <f t="shared" si="12"/>
        <v>5</v>
      </c>
      <c r="DC12" s="78">
        <f t="shared" si="12"/>
        <v>6</v>
      </c>
      <c r="DD12" s="78">
        <f t="shared" si="12"/>
        <v>7</v>
      </c>
      <c r="DE12" s="78">
        <f t="shared" si="12"/>
        <v>8</v>
      </c>
      <c r="DF12" s="78">
        <f t="shared" si="12"/>
        <v>9</v>
      </c>
      <c r="DG12" s="78">
        <f t="shared" si="12"/>
        <v>10</v>
      </c>
      <c r="DH12" s="78">
        <f t="shared" si="12"/>
        <v>11</v>
      </c>
      <c r="DI12" s="78">
        <f t="shared" si="12"/>
        <v>12</v>
      </c>
      <c r="DJ12" s="78">
        <f t="shared" si="12"/>
        <v>13</v>
      </c>
      <c r="DK12" s="78">
        <f t="shared" si="12"/>
        <v>14</v>
      </c>
      <c r="DL12" s="78">
        <f t="shared" si="12"/>
        <v>15</v>
      </c>
      <c r="DM12" s="78">
        <f t="shared" si="12"/>
        <v>16</v>
      </c>
      <c r="DN12" s="78">
        <f t="shared" si="12"/>
        <v>17</v>
      </c>
      <c r="DO12" s="78">
        <f t="shared" si="12"/>
        <v>18</v>
      </c>
      <c r="DP12" s="78">
        <f t="shared" si="12"/>
        <v>19</v>
      </c>
      <c r="DQ12" s="78">
        <f t="shared" si="12"/>
        <v>20</v>
      </c>
      <c r="DR12" s="78">
        <f t="shared" si="12"/>
        <v>21</v>
      </c>
      <c r="DS12" s="78">
        <f t="shared" si="12"/>
        <v>22</v>
      </c>
      <c r="DT12" s="78">
        <f t="shared" si="12"/>
        <v>23</v>
      </c>
      <c r="DU12" s="78">
        <f t="shared" si="12"/>
        <v>24</v>
      </c>
      <c r="DV12" s="78">
        <f t="shared" si="12"/>
        <v>25</v>
      </c>
      <c r="DW12" s="78">
        <f t="shared" si="12"/>
        <v>26</v>
      </c>
      <c r="DX12" s="78">
        <f t="shared" si="12"/>
        <v>27</v>
      </c>
      <c r="DY12" s="78">
        <f t="shared" si="12"/>
        <v>28</v>
      </c>
      <c r="DZ12" s="78">
        <f t="shared" si="12"/>
        <v>29</v>
      </c>
      <c r="EA12" s="78">
        <f t="shared" si="12"/>
        <v>30</v>
      </c>
      <c r="EB12" s="78">
        <f t="shared" si="12"/>
        <v>31</v>
      </c>
      <c r="EC12" s="79">
        <f t="shared" si="12"/>
        <v>32</v>
      </c>
    </row>
    <row r="13" spans="1:133" s="80" customFormat="1" ht="31.05" customHeight="1" x14ac:dyDescent="0.3">
      <c r="A13" s="70">
        <v>18</v>
      </c>
      <c r="B13" s="71" t="str">
        <f>INDEX(Data!$B$3:$B$24,MATCH(emisie_ostatné!A13,Data!$A$3:$A$24,0))</f>
        <v xml:space="preserve">Tepláreň Košice, a.s. </v>
      </c>
      <c r="C13" s="71" t="str">
        <f>INDEX(Data!$D$3:$D$24,MATCH(emisie_ostatné!A13,Data!$A$3:$A$24,0))</f>
        <v>Rozvoj SCZT - akumulácia el. energie</v>
      </c>
      <c r="D13" s="72">
        <f>INDEX(Data!$M$3:$M$24,MATCH(emisie_ostatné!A13,Data!$A$3:$A$24,0))</f>
        <v>15</v>
      </c>
      <c r="E13" s="72" t="str">
        <f>INDEX(Data!$J$3:$J$24,MATCH(emisie_ostatné!A13,Data!$A$3:$A$24,0))</f>
        <v>2022-2023</v>
      </c>
      <c r="F13" s="72">
        <f>INDEX(Data!$O$3:$O$24,MATCH(emisie_ostatné!A13,Data!$A$3:$A$24,0))</f>
        <v>-0.182</v>
      </c>
      <c r="G13" s="72">
        <f>INDEX(Data!$P$3:$P$24,MATCH(emisie_ostatné!A13,Data!$A$3:$A$24,0))</f>
        <v>-1E-3</v>
      </c>
      <c r="H13" s="72">
        <f>INDEX(Data!$Q$3:$Q$24,MATCH(emisie_ostatné!A13,Data!$A$3:$A$24,0))</f>
        <v>0</v>
      </c>
      <c r="I13" s="72">
        <f>INDEX(Data!$R$3:$R$24,MATCH(emisie_ostatné!A13,Data!$A$3:$A$24,0))</f>
        <v>0</v>
      </c>
      <c r="J13" s="72">
        <f>INDEX(Data!$S$3:$S$24,MATCH(emisie_ostatné!A13,Data!$A$3:$A$24,0))</f>
        <v>-8.0000000000000002E-3</v>
      </c>
      <c r="K13" s="74">
        <f>INDEX(Data!$T$3:$T$24,MATCH(emisie_ostatné!A13,Data!$A$3:$A$24,0))</f>
        <v>0</v>
      </c>
      <c r="L13" s="73">
        <f>($F13*IF(LEN($E13)=4,HLOOKUP($E13+L$2,Vychodiská!$J$9:$BH$15,2,0),HLOOKUP(VALUE(RIGHT($E13,4))+L$2,Vychodiská!$J$9:$BH$15,2,0)))*-1+($G13*IF(LEN($E13)=4,HLOOKUP($E13+L$2,Vychodiská!$J$9:$BH$15,3,0),HLOOKUP(VALUE(RIGHT($E13,4))+L$2,Vychodiská!$J$9:$BH$15,3,0)))*-1+($H13*IF(LEN($E13)=4,HLOOKUP($E13+L$2,Vychodiská!$J$9:$BH$15,4,0),HLOOKUP(VALUE(RIGHT($E13,4))+L$2,Vychodiská!$J$9:$BH$15,4,0)))*-1+($I13*IF(LEN($E13)=4,HLOOKUP($E13+L$2,Vychodiská!$J$9:$BH$15,5,0),HLOOKUP(VALUE(RIGHT($E13,4))+L$2,Vychodiská!$J$9:$BH$15,5,0)))*-1+($J13*IF(LEN($E13)=4,HLOOKUP($E13+L$2,Vychodiská!$J$9:$BH$15,6),HLOOKUP(VALUE(RIGHT($E13,4))+L$2,Vychodiská!$J$9:$BH$15,6,0)))*-1+($K13*IF(LEN($E13)=4,HLOOKUP($E13+L$2,Vychodiská!$J$9:$BH$15,7),HLOOKUP(VALUE(RIGHT($E13,4))+L$2,Vychodiská!$J$9:$BH$15,7,0)))*-1</f>
        <v>8729.788566342384</v>
      </c>
      <c r="M13" s="73">
        <f>($F13*IF(LEN($E13)=4,HLOOKUP($E13+M$2,Vychodiská!$J$9:$BH$15,2,0),HLOOKUP(VALUE(RIGHT($E13,4))+M$2,Vychodiská!$J$9:$BH$15,2,0)))*-1+($G13*IF(LEN($E13)=4,HLOOKUP($E13+M$2,Vychodiská!$J$9:$BH$15,3,0),HLOOKUP(VALUE(RIGHT($E13,4))+M$2,Vychodiská!$J$9:$BH$15,3,0)))*-1+($H13*IF(LEN($E13)=4,HLOOKUP($E13+M$2,Vychodiská!$J$9:$BH$15,4,0),HLOOKUP(VALUE(RIGHT($E13,4))+M$2,Vychodiská!$J$9:$BH$15,4,0)))*-1+($I13*IF(LEN($E13)=4,HLOOKUP($E13+M$2,Vychodiská!$J$9:$BH$15,5,0),HLOOKUP(VALUE(RIGHT($E13,4))+M$2,Vychodiská!$J$9:$BH$15,5,0)))*-1+($J13*IF(LEN($E13)=4,HLOOKUP($E13+M$2,Vychodiská!$J$9:$BH$15,6),HLOOKUP(VALUE(RIGHT($E13,4))+M$2,Vychodiská!$J$9:$BH$15,6,0)))*-1+($K13*IF(LEN($E13)=4,HLOOKUP($E13+M$2,Vychodiská!$J$9:$BH$15,7),HLOOKUP(VALUE(RIGHT($E13,4))+M$2,Vychodiská!$J$9:$BH$15,7,0)))*-1</f>
        <v>8878.1949719702043</v>
      </c>
      <c r="N13" s="73">
        <f>($F13*IF(LEN($E13)=4,HLOOKUP($E13+N$2,Vychodiská!$J$9:$BH$15,2,0),HLOOKUP(VALUE(RIGHT($E13,4))+N$2,Vychodiská!$J$9:$BH$15,2,0)))*-1+($G13*IF(LEN($E13)=4,HLOOKUP($E13+N$2,Vychodiská!$J$9:$BH$15,3,0),HLOOKUP(VALUE(RIGHT($E13,4))+N$2,Vychodiská!$J$9:$BH$15,3,0)))*-1+($H13*IF(LEN($E13)=4,HLOOKUP($E13+N$2,Vychodiská!$J$9:$BH$15,4,0),HLOOKUP(VALUE(RIGHT($E13,4))+N$2,Vychodiská!$J$9:$BH$15,4,0)))*-1+($I13*IF(LEN($E13)=4,HLOOKUP($E13+N$2,Vychodiská!$J$9:$BH$15,5,0),HLOOKUP(VALUE(RIGHT($E13,4))+N$2,Vychodiská!$J$9:$BH$15,5,0)))*-1+($J13*IF(LEN($E13)=4,HLOOKUP($E13+N$2,Vychodiská!$J$9:$BH$15,6),HLOOKUP(VALUE(RIGHT($E13,4))+N$2,Vychodiská!$J$9:$BH$15,6,0)))*-1+($K13*IF(LEN($E13)=4,HLOOKUP($E13+N$2,Vychodiská!$J$9:$BH$15,7),HLOOKUP(VALUE(RIGHT($E13,4))+N$2,Vychodiská!$J$9:$BH$15,7,0)))*-1</f>
        <v>9029.1242864936958</v>
      </c>
      <c r="O13" s="73">
        <f>($F13*IF(LEN($E13)=4,HLOOKUP($E13+O$2,Vychodiská!$J$9:$BH$15,2,0),HLOOKUP(VALUE(RIGHT($E13,4))+O$2,Vychodiská!$J$9:$BH$15,2,0)))*-1+($G13*IF(LEN($E13)=4,HLOOKUP($E13+O$2,Vychodiská!$J$9:$BH$15,3,0),HLOOKUP(VALUE(RIGHT($E13,4))+O$2,Vychodiská!$J$9:$BH$15,3,0)))*-1+($H13*IF(LEN($E13)=4,HLOOKUP($E13+O$2,Vychodiská!$J$9:$BH$15,4,0),HLOOKUP(VALUE(RIGHT($E13,4))+O$2,Vychodiská!$J$9:$BH$15,4,0)))*-1+($I13*IF(LEN($E13)=4,HLOOKUP($E13+O$2,Vychodiská!$J$9:$BH$15,5,0),HLOOKUP(VALUE(RIGHT($E13,4))+O$2,Vychodiská!$J$9:$BH$15,5,0)))*-1+($J13*IF(LEN($E13)=4,HLOOKUP($E13+O$2,Vychodiská!$J$9:$BH$15,6),HLOOKUP(VALUE(RIGHT($E13,4))+O$2,Vychodiská!$J$9:$BH$15,6,0)))*-1+($K13*IF(LEN($E13)=4,HLOOKUP($E13+O$2,Vychodiská!$J$9:$BH$15,7),HLOOKUP(VALUE(RIGHT($E13,4))+O$2,Vychodiská!$J$9:$BH$15,7,0)))*-1</f>
        <v>9182.6193993640882</v>
      </c>
      <c r="P13" s="73">
        <f>($F13*IF(LEN($E13)=4,HLOOKUP($E13+P$2,Vychodiská!$J$9:$BH$15,2,0),HLOOKUP(VALUE(RIGHT($E13,4))+P$2,Vychodiská!$J$9:$BH$15,2,0)))*-1+($G13*IF(LEN($E13)=4,HLOOKUP($E13+P$2,Vychodiská!$J$9:$BH$15,3,0),HLOOKUP(VALUE(RIGHT($E13,4))+P$2,Vychodiská!$J$9:$BH$15,3,0)))*-1+($H13*IF(LEN($E13)=4,HLOOKUP($E13+P$2,Vychodiská!$J$9:$BH$15,4,0),HLOOKUP(VALUE(RIGHT($E13,4))+P$2,Vychodiská!$J$9:$BH$15,4,0)))*-1+($I13*IF(LEN($E13)=4,HLOOKUP($E13+P$2,Vychodiská!$J$9:$BH$15,5,0),HLOOKUP(VALUE(RIGHT($E13,4))+P$2,Vychodiská!$J$9:$BH$15,5,0)))*-1+($J13*IF(LEN($E13)=4,HLOOKUP($E13+P$2,Vychodiská!$J$9:$BH$15,6),HLOOKUP(VALUE(RIGHT($E13,4))+P$2,Vychodiská!$J$9:$BH$15,6,0)))*-1+($K13*IF(LEN($E13)=4,HLOOKUP($E13+P$2,Vychodiská!$J$9:$BH$15,7),HLOOKUP(VALUE(RIGHT($E13,4))+P$2,Vychodiská!$J$9:$BH$15,7,0)))*-1</f>
        <v>9338.7239291532769</v>
      </c>
      <c r="Q13" s="73">
        <f>($F13*IF(LEN($E13)=4,HLOOKUP($E13+Q$2,Vychodiská!$J$9:$BH$15,2,0),HLOOKUP(VALUE(RIGHT($E13,4))+Q$2,Vychodiská!$J$9:$BH$15,2,0)))*-1+($G13*IF(LEN($E13)=4,HLOOKUP($E13+Q$2,Vychodiská!$J$9:$BH$15,3,0),HLOOKUP(VALUE(RIGHT($E13,4))+Q$2,Vychodiská!$J$9:$BH$15,3,0)))*-1+($H13*IF(LEN($E13)=4,HLOOKUP($E13+Q$2,Vychodiská!$J$9:$BH$15,4,0),HLOOKUP(VALUE(RIGHT($E13,4))+Q$2,Vychodiská!$J$9:$BH$15,4,0)))*-1+($I13*IF(LEN($E13)=4,HLOOKUP($E13+Q$2,Vychodiská!$J$9:$BH$15,5,0),HLOOKUP(VALUE(RIGHT($E13,4))+Q$2,Vychodiská!$J$9:$BH$15,5,0)))*-1+($J13*IF(LEN($E13)=4,HLOOKUP($E13+Q$2,Vychodiská!$J$9:$BH$15,6),HLOOKUP(VALUE(RIGHT($E13,4))+Q$2,Vychodiská!$J$9:$BH$15,6,0)))*-1+($K13*IF(LEN($E13)=4,HLOOKUP($E13+Q$2,Vychodiská!$J$9:$BH$15,7),HLOOKUP(VALUE(RIGHT($E13,4))+Q$2,Vychodiská!$J$9:$BH$15,7,0)))*-1</f>
        <v>9497.4822359488808</v>
      </c>
      <c r="R13" s="73">
        <f>($F13*IF(LEN($E13)=4,HLOOKUP($E13+R$2,Vychodiská!$J$9:$BH$15,2,0),HLOOKUP(VALUE(RIGHT($E13,4))+R$2,Vychodiská!$J$9:$BH$15,2,0)))*-1+($G13*IF(LEN($E13)=4,HLOOKUP($E13+R$2,Vychodiská!$J$9:$BH$15,3,0),HLOOKUP(VALUE(RIGHT($E13,4))+R$2,Vychodiská!$J$9:$BH$15,3,0)))*-1+($H13*IF(LEN($E13)=4,HLOOKUP($E13+R$2,Vychodiská!$J$9:$BH$15,4,0),HLOOKUP(VALUE(RIGHT($E13,4))+R$2,Vychodiská!$J$9:$BH$15,4,0)))*-1+($I13*IF(LEN($E13)=4,HLOOKUP($E13+R$2,Vychodiská!$J$9:$BH$15,5,0),HLOOKUP(VALUE(RIGHT($E13,4))+R$2,Vychodiská!$J$9:$BH$15,5,0)))*-1+($J13*IF(LEN($E13)=4,HLOOKUP($E13+R$2,Vychodiská!$J$9:$BH$15,6),HLOOKUP(VALUE(RIGHT($E13,4))+R$2,Vychodiská!$J$9:$BH$15,6,0)))*-1+($K13*IF(LEN($E13)=4,HLOOKUP($E13+R$2,Vychodiská!$J$9:$BH$15,7),HLOOKUP(VALUE(RIGHT($E13,4))+R$2,Vychodiská!$J$9:$BH$15,7,0)))*-1</f>
        <v>9658.9394339600112</v>
      </c>
      <c r="S13" s="73">
        <f>($F13*IF(LEN($E13)=4,HLOOKUP($E13+S$2,Vychodiská!$J$9:$BH$15,2,0),HLOOKUP(VALUE(RIGHT($E13,4))+S$2,Vychodiská!$J$9:$BH$15,2,0)))*-1+($G13*IF(LEN($E13)=4,HLOOKUP($E13+S$2,Vychodiská!$J$9:$BH$15,3,0),HLOOKUP(VALUE(RIGHT($E13,4))+S$2,Vychodiská!$J$9:$BH$15,3,0)))*-1+($H13*IF(LEN($E13)=4,HLOOKUP($E13+S$2,Vychodiská!$J$9:$BH$15,4,0),HLOOKUP(VALUE(RIGHT($E13,4))+S$2,Vychodiská!$J$9:$BH$15,4,0)))*-1+($I13*IF(LEN($E13)=4,HLOOKUP($E13+S$2,Vychodiská!$J$9:$BH$15,5,0),HLOOKUP(VALUE(RIGHT($E13,4))+S$2,Vychodiská!$J$9:$BH$15,5,0)))*-1+($J13*IF(LEN($E13)=4,HLOOKUP($E13+S$2,Vychodiská!$J$9:$BH$15,6),HLOOKUP(VALUE(RIGHT($E13,4))+S$2,Vychodiská!$J$9:$BH$15,6,0)))*-1+($K13*IF(LEN($E13)=4,HLOOKUP($E13+S$2,Vychodiská!$J$9:$BH$15,7),HLOOKUP(VALUE(RIGHT($E13,4))+S$2,Vychodiská!$J$9:$BH$15,7,0)))*-1</f>
        <v>9774.8467071675313</v>
      </c>
      <c r="T13" s="73">
        <f>($F13*IF(LEN($E13)=4,HLOOKUP($E13+T$2,Vychodiská!$J$9:$BH$15,2,0),HLOOKUP(VALUE(RIGHT($E13,4))+T$2,Vychodiská!$J$9:$BH$15,2,0)))*-1+($G13*IF(LEN($E13)=4,HLOOKUP($E13+T$2,Vychodiská!$J$9:$BH$15,3,0),HLOOKUP(VALUE(RIGHT($E13,4))+T$2,Vychodiská!$J$9:$BH$15,3,0)))*-1+($H13*IF(LEN($E13)=4,HLOOKUP($E13+T$2,Vychodiská!$J$9:$BH$15,4,0),HLOOKUP(VALUE(RIGHT($E13,4))+T$2,Vychodiská!$J$9:$BH$15,4,0)))*-1+($I13*IF(LEN($E13)=4,HLOOKUP($E13+T$2,Vychodiská!$J$9:$BH$15,5,0),HLOOKUP(VALUE(RIGHT($E13,4))+T$2,Vychodiská!$J$9:$BH$15,5,0)))*-1+($J13*IF(LEN($E13)=4,HLOOKUP($E13+T$2,Vychodiská!$J$9:$BH$15,6),HLOOKUP(VALUE(RIGHT($E13,4))+T$2,Vychodiská!$J$9:$BH$15,6,0)))*-1+($K13*IF(LEN($E13)=4,HLOOKUP($E13+T$2,Vychodiská!$J$9:$BH$15,7),HLOOKUP(VALUE(RIGHT($E13,4))+T$2,Vychodiská!$J$9:$BH$15,7,0)))*-1</f>
        <v>9892.144867653542</v>
      </c>
      <c r="U13" s="73">
        <f>($F13*IF(LEN($E13)=4,HLOOKUP($E13+U$2,Vychodiská!$J$9:$BH$15,2,0),HLOOKUP(VALUE(RIGHT($E13,4))+U$2,Vychodiská!$J$9:$BH$15,2,0)))*-1+($G13*IF(LEN($E13)=4,HLOOKUP($E13+U$2,Vychodiská!$J$9:$BH$15,3,0),HLOOKUP(VALUE(RIGHT($E13,4))+U$2,Vychodiská!$J$9:$BH$15,3,0)))*-1+($H13*IF(LEN($E13)=4,HLOOKUP($E13+U$2,Vychodiská!$J$9:$BH$15,4,0),HLOOKUP(VALUE(RIGHT($E13,4))+U$2,Vychodiská!$J$9:$BH$15,4,0)))*-1+($I13*IF(LEN($E13)=4,HLOOKUP($E13+U$2,Vychodiská!$J$9:$BH$15,5,0),HLOOKUP(VALUE(RIGHT($E13,4))+U$2,Vychodiská!$J$9:$BH$15,5,0)))*-1+($J13*IF(LEN($E13)=4,HLOOKUP($E13+U$2,Vychodiská!$J$9:$BH$15,6),HLOOKUP(VALUE(RIGHT($E13,4))+U$2,Vychodiská!$J$9:$BH$15,6,0)))*-1+($K13*IF(LEN($E13)=4,HLOOKUP($E13+U$2,Vychodiská!$J$9:$BH$15,7),HLOOKUP(VALUE(RIGHT($E13,4))+U$2,Vychodiská!$J$9:$BH$15,7,0)))*-1</f>
        <v>10010.850606065385</v>
      </c>
      <c r="V13" s="73">
        <f>($F13*IF(LEN($E13)=4,HLOOKUP($E13+V$2,Vychodiská!$J$9:$BH$15,2,0),HLOOKUP(VALUE(RIGHT($E13,4))+V$2,Vychodiská!$J$9:$BH$15,2,0)))*-1+($G13*IF(LEN($E13)=4,HLOOKUP($E13+V$2,Vychodiská!$J$9:$BH$15,3,0),HLOOKUP(VALUE(RIGHT($E13,4))+V$2,Vychodiská!$J$9:$BH$15,3,0)))*-1+($H13*IF(LEN($E13)=4,HLOOKUP($E13+V$2,Vychodiská!$J$9:$BH$15,4,0),HLOOKUP(VALUE(RIGHT($E13,4))+V$2,Vychodiská!$J$9:$BH$15,4,0)))*-1+($I13*IF(LEN($E13)=4,HLOOKUP($E13+V$2,Vychodiská!$J$9:$BH$15,5,0),HLOOKUP(VALUE(RIGHT($E13,4))+V$2,Vychodiská!$J$9:$BH$15,5,0)))*-1+($J13*IF(LEN($E13)=4,HLOOKUP($E13+V$2,Vychodiská!$J$9:$BH$15,6),HLOOKUP(VALUE(RIGHT($E13,4))+V$2,Vychodiská!$J$9:$BH$15,6,0)))*-1+($K13*IF(LEN($E13)=4,HLOOKUP($E13+V$2,Vychodiská!$J$9:$BH$15,7),HLOOKUP(VALUE(RIGHT($E13,4))+V$2,Vychodiská!$J$9:$BH$15,7,0)))*-1</f>
        <v>10130.98081333817</v>
      </c>
      <c r="W13" s="73">
        <f>($F13*IF(LEN($E13)=4,HLOOKUP($E13+W$2,Vychodiská!$J$9:$BH$15,2,0),HLOOKUP(VALUE(RIGHT($E13,4))+W$2,Vychodiská!$J$9:$BH$15,2,0)))*-1+($G13*IF(LEN($E13)=4,HLOOKUP($E13+W$2,Vychodiská!$J$9:$BH$15,3,0),HLOOKUP(VALUE(RIGHT($E13,4))+W$2,Vychodiská!$J$9:$BH$15,3,0)))*-1+($H13*IF(LEN($E13)=4,HLOOKUP($E13+W$2,Vychodiská!$J$9:$BH$15,4,0),HLOOKUP(VALUE(RIGHT($E13,4))+W$2,Vychodiská!$J$9:$BH$15,4,0)))*-1+($I13*IF(LEN($E13)=4,HLOOKUP($E13+W$2,Vychodiská!$J$9:$BH$15,5,0),HLOOKUP(VALUE(RIGHT($E13,4))+W$2,Vychodiská!$J$9:$BH$15,5,0)))*-1+($J13*IF(LEN($E13)=4,HLOOKUP($E13+W$2,Vychodiská!$J$9:$BH$15,6),HLOOKUP(VALUE(RIGHT($E13,4))+W$2,Vychodiská!$J$9:$BH$15,6,0)))*-1+($K13*IF(LEN($E13)=4,HLOOKUP($E13+W$2,Vychodiská!$J$9:$BH$15,7),HLOOKUP(VALUE(RIGHT($E13,4))+W$2,Vychodiská!$J$9:$BH$15,7,0)))*-1</f>
        <v>10252.552583098228</v>
      </c>
      <c r="X13" s="73">
        <f>($F13*IF(LEN($E13)=4,HLOOKUP($E13+X$2,Vychodiská!$J$9:$BH$15,2,0),HLOOKUP(VALUE(RIGHT($E13,4))+X$2,Vychodiská!$J$9:$BH$15,2,0)))*-1+($G13*IF(LEN($E13)=4,HLOOKUP($E13+X$2,Vychodiská!$J$9:$BH$15,3,0),HLOOKUP(VALUE(RIGHT($E13,4))+X$2,Vychodiská!$J$9:$BH$15,3,0)))*-1+($H13*IF(LEN($E13)=4,HLOOKUP($E13+X$2,Vychodiská!$J$9:$BH$15,4,0),HLOOKUP(VALUE(RIGHT($E13,4))+X$2,Vychodiská!$J$9:$BH$15,4,0)))*-1+($I13*IF(LEN($E13)=4,HLOOKUP($E13+X$2,Vychodiská!$J$9:$BH$15,5,0),HLOOKUP(VALUE(RIGHT($E13,4))+X$2,Vychodiská!$J$9:$BH$15,5,0)))*-1+($J13*IF(LEN($E13)=4,HLOOKUP($E13+X$2,Vychodiská!$J$9:$BH$15,6),HLOOKUP(VALUE(RIGHT($E13,4))+X$2,Vychodiská!$J$9:$BH$15,6,0)))*-1+($K13*IF(LEN($E13)=4,HLOOKUP($E13+X$2,Vychodiská!$J$9:$BH$15,7),HLOOKUP(VALUE(RIGHT($E13,4))+X$2,Vychodiská!$J$9:$BH$15,7,0)))*-1</f>
        <v>10375.583214095406</v>
      </c>
      <c r="Y13" s="73">
        <f>($F13*IF(LEN($E13)=4,HLOOKUP($E13+Y$2,Vychodiská!$J$9:$BH$15,2,0),HLOOKUP(VALUE(RIGHT($E13,4))+Y$2,Vychodiská!$J$9:$BH$15,2,0)))*-1+($G13*IF(LEN($E13)=4,HLOOKUP($E13+Y$2,Vychodiská!$J$9:$BH$15,3,0),HLOOKUP(VALUE(RIGHT($E13,4))+Y$2,Vychodiská!$J$9:$BH$15,3,0)))*-1+($H13*IF(LEN($E13)=4,HLOOKUP($E13+Y$2,Vychodiská!$J$9:$BH$15,4,0),HLOOKUP(VALUE(RIGHT($E13,4))+Y$2,Vychodiská!$J$9:$BH$15,4,0)))*-1+($I13*IF(LEN($E13)=4,HLOOKUP($E13+Y$2,Vychodiská!$J$9:$BH$15,5,0),HLOOKUP(VALUE(RIGHT($E13,4))+Y$2,Vychodiská!$J$9:$BH$15,5,0)))*-1+($J13*IF(LEN($E13)=4,HLOOKUP($E13+Y$2,Vychodiská!$J$9:$BH$15,6),HLOOKUP(VALUE(RIGHT($E13,4))+Y$2,Vychodiská!$J$9:$BH$15,6,0)))*-1+($K13*IF(LEN($E13)=4,HLOOKUP($E13+Y$2,Vychodiská!$J$9:$BH$15,7),HLOOKUP(VALUE(RIGHT($E13,4))+Y$2,Vychodiská!$J$9:$BH$15,7,0)))*-1</f>
        <v>10500.090212664551</v>
      </c>
      <c r="Z13" s="73">
        <f>($F13*IF(LEN($E13)=4,HLOOKUP($E13+Z$2,Vychodiská!$J$9:$BH$15,2,0),HLOOKUP(VALUE(RIGHT($E13,4))+Z$2,Vychodiská!$J$9:$BH$15,2,0)))*-1+($G13*IF(LEN($E13)=4,HLOOKUP($E13+Z$2,Vychodiská!$J$9:$BH$15,3,0),HLOOKUP(VALUE(RIGHT($E13,4))+Z$2,Vychodiská!$J$9:$BH$15,3,0)))*-1+($H13*IF(LEN($E13)=4,HLOOKUP($E13+Z$2,Vychodiská!$J$9:$BH$15,4,0),HLOOKUP(VALUE(RIGHT($E13,4))+Z$2,Vychodiská!$J$9:$BH$15,4,0)))*-1+($I13*IF(LEN($E13)=4,HLOOKUP($E13+Z$2,Vychodiská!$J$9:$BH$15,5,0),HLOOKUP(VALUE(RIGHT($E13,4))+Z$2,Vychodiská!$J$9:$BH$15,5,0)))*-1+($J13*IF(LEN($E13)=4,HLOOKUP($E13+Z$2,Vychodiská!$J$9:$BH$15,6),HLOOKUP(VALUE(RIGHT($E13,4))+Z$2,Vychodiská!$J$9:$BH$15,6,0)))*-1+($K13*IF(LEN($E13)=4,HLOOKUP($E13+Z$2,Vychodiská!$J$9:$BH$15,7),HLOOKUP(VALUE(RIGHT($E13,4))+Z$2,Vychodiská!$J$9:$BH$15,7,0)))*-1</f>
        <v>10626.091295216525</v>
      </c>
      <c r="AA13" s="73">
        <f>($F13*IF(LEN($E13)=4,HLOOKUP($E13+AA$2,Vychodiská!$J$9:$BH$15,2,0),HLOOKUP(VALUE(RIGHT($E13,4))+AA$2,Vychodiská!$J$9:$BH$15,2,0)))*-1+($G13*IF(LEN($E13)=4,HLOOKUP($E13+AA$2,Vychodiská!$J$9:$BH$15,3,0),HLOOKUP(VALUE(RIGHT($E13,4))+AA$2,Vychodiská!$J$9:$BH$15,3,0)))*-1+($H13*IF(LEN($E13)=4,HLOOKUP($E13+AA$2,Vychodiská!$J$9:$BH$15,4,0),HLOOKUP(VALUE(RIGHT($E13,4))+AA$2,Vychodiská!$J$9:$BH$15,4,0)))*-1+($I13*IF(LEN($E13)=4,HLOOKUP($E13+AA$2,Vychodiská!$J$9:$BH$15,5,0),HLOOKUP(VALUE(RIGHT($E13,4))+AA$2,Vychodiská!$J$9:$BH$15,5,0)))*-1+($J13*IF(LEN($E13)=4,HLOOKUP($E13+AA$2,Vychodiská!$J$9:$BH$15,6),HLOOKUP(VALUE(RIGHT($E13,4))+AA$2,Vychodiská!$J$9:$BH$15,6,0)))*-1+($K13*IF(LEN($E13)=4,HLOOKUP($E13+AA$2,Vychodiská!$J$9:$BH$15,7),HLOOKUP(VALUE(RIGHT($E13,4))+AA$2,Vychodiská!$J$9:$BH$15,7,0)))*-1</f>
        <v>10753.604390759123</v>
      </c>
      <c r="AB13" s="73">
        <f>($F13*IF(LEN($E13)=4,HLOOKUP($E13+AB$2,Vychodiská!$J$9:$BH$15,2,0),HLOOKUP(VALUE(RIGHT($E13,4))+AB$2,Vychodiská!$J$9:$BH$15,2,0)))*-1+($G13*IF(LEN($E13)=4,HLOOKUP($E13+AB$2,Vychodiská!$J$9:$BH$15,3,0),HLOOKUP(VALUE(RIGHT($E13,4))+AB$2,Vychodiská!$J$9:$BH$15,3,0)))*-1+($H13*IF(LEN($E13)=4,HLOOKUP($E13+AB$2,Vychodiská!$J$9:$BH$15,4,0),HLOOKUP(VALUE(RIGHT($E13,4))+AB$2,Vychodiská!$J$9:$BH$15,4,0)))*-1+($I13*IF(LEN($E13)=4,HLOOKUP($E13+AB$2,Vychodiská!$J$9:$BH$15,5,0),HLOOKUP(VALUE(RIGHT($E13,4))+AB$2,Vychodiská!$J$9:$BH$15,5,0)))*-1+($J13*IF(LEN($E13)=4,HLOOKUP($E13+AB$2,Vychodiská!$J$9:$BH$15,6),HLOOKUP(VALUE(RIGHT($E13,4))+AB$2,Vychodiská!$J$9:$BH$15,6,0)))*-1+($K13*IF(LEN($E13)=4,HLOOKUP($E13+AB$2,Vychodiská!$J$9:$BH$15,7),HLOOKUP(VALUE(RIGHT($E13,4))+AB$2,Vychodiská!$J$9:$BH$15,7,0)))*-1</f>
        <v>10882.647643448232</v>
      </c>
      <c r="AC13" s="73">
        <f>($F13*IF(LEN($E13)=4,HLOOKUP($E13+AC$2,Vychodiská!$J$9:$BH$15,2,0),HLOOKUP(VALUE(RIGHT($E13,4))+AC$2,Vychodiská!$J$9:$BH$15,2,0)))*-1+($G13*IF(LEN($E13)=4,HLOOKUP($E13+AC$2,Vychodiská!$J$9:$BH$15,3,0),HLOOKUP(VALUE(RIGHT($E13,4))+AC$2,Vychodiská!$J$9:$BH$15,3,0)))*-1+($H13*IF(LEN($E13)=4,HLOOKUP($E13+AC$2,Vychodiská!$J$9:$BH$15,4,0),HLOOKUP(VALUE(RIGHT($E13,4))+AC$2,Vychodiská!$J$9:$BH$15,4,0)))*-1+($I13*IF(LEN($E13)=4,HLOOKUP($E13+AC$2,Vychodiská!$J$9:$BH$15,5,0),HLOOKUP(VALUE(RIGHT($E13,4))+AC$2,Vychodiská!$J$9:$BH$15,5,0)))*-1+($J13*IF(LEN($E13)=4,HLOOKUP($E13+AC$2,Vychodiská!$J$9:$BH$15,6),HLOOKUP(VALUE(RIGHT($E13,4))+AC$2,Vychodiská!$J$9:$BH$15,6,0)))*-1+($K13*IF(LEN($E13)=4,HLOOKUP($E13+AC$2,Vychodiská!$J$9:$BH$15,7),HLOOKUP(VALUE(RIGHT($E13,4))+AC$2,Vychodiská!$J$9:$BH$15,7,0)))*-1</f>
        <v>10991.474119882716</v>
      </c>
      <c r="AD13" s="73">
        <f>($F13*IF(LEN($E13)=4,HLOOKUP($E13+AD$2,Vychodiská!$J$9:$BH$15,2,0),HLOOKUP(VALUE(RIGHT($E13,4))+AD$2,Vychodiská!$J$9:$BH$15,2,0)))*-1+($G13*IF(LEN($E13)=4,HLOOKUP($E13+AD$2,Vychodiská!$J$9:$BH$15,3,0),HLOOKUP(VALUE(RIGHT($E13,4))+AD$2,Vychodiská!$J$9:$BH$15,3,0)))*-1+($H13*IF(LEN($E13)=4,HLOOKUP($E13+AD$2,Vychodiská!$J$9:$BH$15,4,0),HLOOKUP(VALUE(RIGHT($E13,4))+AD$2,Vychodiská!$J$9:$BH$15,4,0)))*-1+($I13*IF(LEN($E13)=4,HLOOKUP($E13+AD$2,Vychodiská!$J$9:$BH$15,5,0),HLOOKUP(VALUE(RIGHT($E13,4))+AD$2,Vychodiská!$J$9:$BH$15,5,0)))*-1+($J13*IF(LEN($E13)=4,HLOOKUP($E13+AD$2,Vychodiská!$J$9:$BH$15,6),HLOOKUP(VALUE(RIGHT($E13,4))+AD$2,Vychodiská!$J$9:$BH$15,6,0)))*-1+($K13*IF(LEN($E13)=4,HLOOKUP($E13+AD$2,Vychodiská!$J$9:$BH$15,7),HLOOKUP(VALUE(RIGHT($E13,4))+AD$2,Vychodiská!$J$9:$BH$15,7,0)))*-1</f>
        <v>11101.388861081543</v>
      </c>
      <c r="AE13" s="73">
        <f>($F13*IF(LEN($E13)=4,HLOOKUP($E13+AE$2,Vychodiská!$J$9:$BH$15,2,0),HLOOKUP(VALUE(RIGHT($E13,4))+AE$2,Vychodiská!$J$9:$BH$15,2,0)))*-1+($G13*IF(LEN($E13)=4,HLOOKUP($E13+AE$2,Vychodiská!$J$9:$BH$15,3,0),HLOOKUP(VALUE(RIGHT($E13,4))+AE$2,Vychodiská!$J$9:$BH$15,3,0)))*-1+($H13*IF(LEN($E13)=4,HLOOKUP($E13+AE$2,Vychodiská!$J$9:$BH$15,4,0),HLOOKUP(VALUE(RIGHT($E13,4))+AE$2,Vychodiská!$J$9:$BH$15,4,0)))*-1+($I13*IF(LEN($E13)=4,HLOOKUP($E13+AE$2,Vychodiská!$J$9:$BH$15,5,0),HLOOKUP(VALUE(RIGHT($E13,4))+AE$2,Vychodiská!$J$9:$BH$15,5,0)))*-1+($J13*IF(LEN($E13)=4,HLOOKUP($E13+AE$2,Vychodiská!$J$9:$BH$15,6),HLOOKUP(VALUE(RIGHT($E13,4))+AE$2,Vychodiská!$J$9:$BH$15,6,0)))*-1+($K13*IF(LEN($E13)=4,HLOOKUP($E13+AE$2,Vychodiská!$J$9:$BH$15,7),HLOOKUP(VALUE(RIGHT($E13,4))+AE$2,Vychodiská!$J$9:$BH$15,7,0)))*-1</f>
        <v>11212.402749692359</v>
      </c>
      <c r="AF13" s="73">
        <f>($F13*IF(LEN($E13)=4,HLOOKUP($E13+AF$2,Vychodiská!$J$9:$BH$15,2,0),HLOOKUP(VALUE(RIGHT($E13,4))+AF$2,Vychodiská!$J$9:$BH$15,2,0)))*-1+($G13*IF(LEN($E13)=4,HLOOKUP($E13+AF$2,Vychodiská!$J$9:$BH$15,3,0),HLOOKUP(VALUE(RIGHT($E13,4))+AF$2,Vychodiská!$J$9:$BH$15,3,0)))*-1+($H13*IF(LEN($E13)=4,HLOOKUP($E13+AF$2,Vychodiská!$J$9:$BH$15,4,0),HLOOKUP(VALUE(RIGHT($E13,4))+AF$2,Vychodiská!$J$9:$BH$15,4,0)))*-1+($I13*IF(LEN($E13)=4,HLOOKUP($E13+AF$2,Vychodiská!$J$9:$BH$15,5,0),HLOOKUP(VALUE(RIGHT($E13,4))+AF$2,Vychodiská!$J$9:$BH$15,5,0)))*-1+($J13*IF(LEN($E13)=4,HLOOKUP($E13+AF$2,Vychodiská!$J$9:$BH$15,6),HLOOKUP(VALUE(RIGHT($E13,4))+AF$2,Vychodiská!$J$9:$BH$15,6,0)))*-1+($K13*IF(LEN($E13)=4,HLOOKUP($E13+AF$2,Vychodiská!$J$9:$BH$15,7),HLOOKUP(VALUE(RIGHT($E13,4))+AF$2,Vychodiská!$J$9:$BH$15,7,0)))*-1</f>
        <v>11324.526777189283</v>
      </c>
      <c r="AG13" s="73">
        <f>($F13*IF(LEN($E13)=4,HLOOKUP($E13+AG$2,Vychodiská!$J$9:$BH$15,2,0),HLOOKUP(VALUE(RIGHT($E13,4))+AG$2,Vychodiská!$J$9:$BH$15,2,0)))*-1+($G13*IF(LEN($E13)=4,HLOOKUP($E13+AG$2,Vychodiská!$J$9:$BH$15,3,0),HLOOKUP(VALUE(RIGHT($E13,4))+AG$2,Vychodiská!$J$9:$BH$15,3,0)))*-1+($H13*IF(LEN($E13)=4,HLOOKUP($E13+AG$2,Vychodiská!$J$9:$BH$15,4,0),HLOOKUP(VALUE(RIGHT($E13,4))+AG$2,Vychodiská!$J$9:$BH$15,4,0)))*-1+($I13*IF(LEN($E13)=4,HLOOKUP($E13+AG$2,Vychodiská!$J$9:$BH$15,5,0),HLOOKUP(VALUE(RIGHT($E13,4))+AG$2,Vychodiská!$J$9:$BH$15,5,0)))*-1+($J13*IF(LEN($E13)=4,HLOOKUP($E13+AG$2,Vychodiská!$J$9:$BH$15,6),HLOOKUP(VALUE(RIGHT($E13,4))+AG$2,Vychodiská!$J$9:$BH$15,6,0)))*-1+($K13*IF(LEN($E13)=4,HLOOKUP($E13+AG$2,Vychodiská!$J$9:$BH$15,7),HLOOKUP(VALUE(RIGHT($E13,4))+AG$2,Vychodiská!$J$9:$BH$15,7,0)))*-1</f>
        <v>11437.772044961175</v>
      </c>
      <c r="AH13" s="73">
        <f>($F13*IF(LEN($E13)=4,HLOOKUP($E13+AH$2,Vychodiská!$J$9:$BH$15,2,0),HLOOKUP(VALUE(RIGHT($E13,4))+AH$2,Vychodiská!$J$9:$BH$15,2,0)))*-1+($G13*IF(LEN($E13)=4,HLOOKUP($E13+AH$2,Vychodiská!$J$9:$BH$15,3,0),HLOOKUP(VALUE(RIGHT($E13,4))+AH$2,Vychodiská!$J$9:$BH$15,3,0)))*-1+($H13*IF(LEN($E13)=4,HLOOKUP($E13+AH$2,Vychodiská!$J$9:$BH$15,4,0),HLOOKUP(VALUE(RIGHT($E13,4))+AH$2,Vychodiská!$J$9:$BH$15,4,0)))*-1+($I13*IF(LEN($E13)=4,HLOOKUP($E13+AH$2,Vychodiská!$J$9:$BH$15,5,0),HLOOKUP(VALUE(RIGHT($E13,4))+AH$2,Vychodiská!$J$9:$BH$15,5,0)))*-1+($J13*IF(LEN($E13)=4,HLOOKUP($E13+AH$2,Vychodiská!$J$9:$BH$15,6),HLOOKUP(VALUE(RIGHT($E13,4))+AH$2,Vychodiská!$J$9:$BH$15,6,0)))*-1+($K13*IF(LEN($E13)=4,HLOOKUP($E13+AH$2,Vychodiská!$J$9:$BH$15,7),HLOOKUP(VALUE(RIGHT($E13,4))+AH$2,Vychodiská!$J$9:$BH$15,7,0)))*-1</f>
        <v>11552.149765410788</v>
      </c>
      <c r="AI13" s="73">
        <f>($F13*IF(LEN($E13)=4,HLOOKUP($E13+AI$2,Vychodiská!$J$9:$BH$15,2,0),HLOOKUP(VALUE(RIGHT($E13,4))+AI$2,Vychodiská!$J$9:$BH$15,2,0)))*-1+($G13*IF(LEN($E13)=4,HLOOKUP($E13+AI$2,Vychodiská!$J$9:$BH$15,3,0),HLOOKUP(VALUE(RIGHT($E13,4))+AI$2,Vychodiská!$J$9:$BH$15,3,0)))*-1+($H13*IF(LEN($E13)=4,HLOOKUP($E13+AI$2,Vychodiská!$J$9:$BH$15,4,0),HLOOKUP(VALUE(RIGHT($E13,4))+AI$2,Vychodiská!$J$9:$BH$15,4,0)))*-1+($I13*IF(LEN($E13)=4,HLOOKUP($E13+AI$2,Vychodiská!$J$9:$BH$15,5,0),HLOOKUP(VALUE(RIGHT($E13,4))+AI$2,Vychodiská!$J$9:$BH$15,5,0)))*-1+($J13*IF(LEN($E13)=4,HLOOKUP($E13+AI$2,Vychodiská!$J$9:$BH$15,6),HLOOKUP(VALUE(RIGHT($E13,4))+AI$2,Vychodiská!$J$9:$BH$15,6,0)))*-1+($K13*IF(LEN($E13)=4,HLOOKUP($E13+AI$2,Vychodiská!$J$9:$BH$15,7),HLOOKUP(VALUE(RIGHT($E13,4))+AI$2,Vychodiská!$J$9:$BH$15,7,0)))*-1</f>
        <v>11667.671263064894</v>
      </c>
      <c r="AJ13" s="73">
        <f>($F13*IF(LEN($E13)=4,HLOOKUP($E13+AJ$2,Vychodiská!$J$9:$BH$15,2,0),HLOOKUP(VALUE(RIGHT($E13,4))+AJ$2,Vychodiská!$J$9:$BH$15,2,0)))*-1+($G13*IF(LEN($E13)=4,HLOOKUP($E13+AJ$2,Vychodiská!$J$9:$BH$15,3,0),HLOOKUP(VALUE(RIGHT($E13,4))+AJ$2,Vychodiská!$J$9:$BH$15,3,0)))*-1+($H13*IF(LEN($E13)=4,HLOOKUP($E13+AJ$2,Vychodiská!$J$9:$BH$15,4,0),HLOOKUP(VALUE(RIGHT($E13,4))+AJ$2,Vychodiská!$J$9:$BH$15,4,0)))*-1+($I13*IF(LEN($E13)=4,HLOOKUP($E13+AJ$2,Vychodiská!$J$9:$BH$15,5,0),HLOOKUP(VALUE(RIGHT($E13,4))+AJ$2,Vychodiská!$J$9:$BH$15,5,0)))*-1+($J13*IF(LEN($E13)=4,HLOOKUP($E13+AJ$2,Vychodiská!$J$9:$BH$15,6),HLOOKUP(VALUE(RIGHT($E13,4))+AJ$2,Vychodiská!$J$9:$BH$15,6,0)))*-1+($K13*IF(LEN($E13)=4,HLOOKUP($E13+AJ$2,Vychodiská!$J$9:$BH$15,7),HLOOKUP(VALUE(RIGHT($E13,4))+AJ$2,Vychodiská!$J$9:$BH$15,7,0)))*-1</f>
        <v>11784.347975695544</v>
      </c>
      <c r="AK13" s="73">
        <f>($F13*IF(LEN($E13)=4,HLOOKUP($E13+AK$2,Vychodiská!$J$9:$BH$15,2,0),HLOOKUP(VALUE(RIGHT($E13,4))+AK$2,Vychodiská!$J$9:$BH$15,2,0)))*-1+($G13*IF(LEN($E13)=4,HLOOKUP($E13+AK$2,Vychodiská!$J$9:$BH$15,3,0),HLOOKUP(VALUE(RIGHT($E13,4))+AK$2,Vychodiská!$J$9:$BH$15,3,0)))*-1+($H13*IF(LEN($E13)=4,HLOOKUP($E13+AK$2,Vychodiská!$J$9:$BH$15,4,0),HLOOKUP(VALUE(RIGHT($E13,4))+AK$2,Vychodiská!$J$9:$BH$15,4,0)))*-1+($I13*IF(LEN($E13)=4,HLOOKUP($E13+AK$2,Vychodiská!$J$9:$BH$15,5,0),HLOOKUP(VALUE(RIGHT($E13,4))+AK$2,Vychodiská!$J$9:$BH$15,5,0)))*-1+($J13*IF(LEN($E13)=4,HLOOKUP($E13+AK$2,Vychodiská!$J$9:$BH$15,6),HLOOKUP(VALUE(RIGHT($E13,4))+AK$2,Vychodiská!$J$9:$BH$15,6,0)))*-1+($K13*IF(LEN($E13)=4,HLOOKUP($E13+AK$2,Vychodiská!$J$9:$BH$15,7),HLOOKUP(VALUE(RIGHT($E13,4))+AK$2,Vychodiská!$J$9:$BH$15,7,0)))*-1</f>
        <v>11902.191455452499</v>
      </c>
      <c r="AL13" s="73">
        <f>($F13*IF(LEN($E13)=4,HLOOKUP($E13+AL$2,Vychodiská!$J$9:$BH$15,2,0),HLOOKUP(VALUE(RIGHT($E13,4))+AL$2,Vychodiská!$J$9:$BH$15,2,0)))*-1+($G13*IF(LEN($E13)=4,HLOOKUP($E13+AL$2,Vychodiská!$J$9:$BH$15,3,0),HLOOKUP(VALUE(RIGHT($E13,4))+AL$2,Vychodiská!$J$9:$BH$15,3,0)))*-1+($H13*IF(LEN($E13)=4,HLOOKUP($E13+AL$2,Vychodiská!$J$9:$BH$15,4,0),HLOOKUP(VALUE(RIGHT($E13,4))+AL$2,Vychodiská!$J$9:$BH$15,4,0)))*-1+($I13*IF(LEN($E13)=4,HLOOKUP($E13+AL$2,Vychodiská!$J$9:$BH$15,5,0),HLOOKUP(VALUE(RIGHT($E13,4))+AL$2,Vychodiská!$J$9:$BH$15,5,0)))*-1+($J13*IF(LEN($E13)=4,HLOOKUP($E13+AL$2,Vychodiská!$J$9:$BH$15,6),HLOOKUP(VALUE(RIGHT($E13,4))+AL$2,Vychodiská!$J$9:$BH$15,6,0)))*-1+($K13*IF(LEN($E13)=4,HLOOKUP($E13+AL$2,Vychodiská!$J$9:$BH$15,7),HLOOKUP(VALUE(RIGHT($E13,4))+AL$2,Vychodiská!$J$9:$BH$15,7,0)))*-1</f>
        <v>12021.213370007024</v>
      </c>
      <c r="AM13" s="73">
        <f>($F13*IF(LEN($E13)=4,HLOOKUP($E13+AM$2,Vychodiská!$J$9:$BH$15,2,0),HLOOKUP(VALUE(RIGHT($E13,4))+AM$2,Vychodiská!$J$9:$BH$15,2,0)))*-1+($G13*IF(LEN($E13)=4,HLOOKUP($E13+AM$2,Vychodiská!$J$9:$BH$15,3,0),HLOOKUP(VALUE(RIGHT($E13,4))+AM$2,Vychodiská!$J$9:$BH$15,3,0)))*-1+($H13*IF(LEN($E13)=4,HLOOKUP($E13+AM$2,Vychodiská!$J$9:$BH$15,4,0),HLOOKUP(VALUE(RIGHT($E13,4))+AM$2,Vychodiská!$J$9:$BH$15,4,0)))*-1+($I13*IF(LEN($E13)=4,HLOOKUP($E13+AM$2,Vychodiská!$J$9:$BH$15,5,0),HLOOKUP(VALUE(RIGHT($E13,4))+AM$2,Vychodiská!$J$9:$BH$15,5,0)))*-1+($J13*IF(LEN($E13)=4,HLOOKUP($E13+AM$2,Vychodiská!$J$9:$BH$15,6),HLOOKUP(VALUE(RIGHT($E13,4))+AM$2,Vychodiská!$J$9:$BH$15,6,0)))*-1+($K13*IF(LEN($E13)=4,HLOOKUP($E13+AM$2,Vychodiská!$J$9:$BH$15,7),HLOOKUP(VALUE(RIGHT($E13,4))+AM$2,Vychodiská!$J$9:$BH$15,7,0)))*-1</f>
        <v>12177.489143817116</v>
      </c>
      <c r="AN13" s="73">
        <f>($F13*IF(LEN($E13)=4,HLOOKUP($E13+AN$2,Vychodiská!$J$9:$BH$15,2,0),HLOOKUP(VALUE(RIGHT($E13,4))+AN$2,Vychodiská!$J$9:$BH$15,2,0)))*-1+($G13*IF(LEN($E13)=4,HLOOKUP($E13+AN$2,Vychodiská!$J$9:$BH$15,3,0),HLOOKUP(VALUE(RIGHT($E13,4))+AN$2,Vychodiská!$J$9:$BH$15,3,0)))*-1+($H13*IF(LEN($E13)=4,HLOOKUP($E13+AN$2,Vychodiská!$J$9:$BH$15,4,0),HLOOKUP(VALUE(RIGHT($E13,4))+AN$2,Vychodiská!$J$9:$BH$15,4,0)))*-1+($I13*IF(LEN($E13)=4,HLOOKUP($E13+AN$2,Vychodiská!$J$9:$BH$15,5,0),HLOOKUP(VALUE(RIGHT($E13,4))+AN$2,Vychodiská!$J$9:$BH$15,5,0)))*-1+($J13*IF(LEN($E13)=4,HLOOKUP($E13+AN$2,Vychodiská!$J$9:$BH$15,6),HLOOKUP(VALUE(RIGHT($E13,4))+AN$2,Vychodiská!$J$9:$BH$15,6,0)))*-1+($K13*IF(LEN($E13)=4,HLOOKUP($E13+AN$2,Vychodiská!$J$9:$BH$15,7),HLOOKUP(VALUE(RIGHT($E13,4))+AN$2,Vychodiská!$J$9:$BH$15,7,0)))*-1</f>
        <v>12335.796502686737</v>
      </c>
      <c r="AO13" s="74">
        <f>($F13*IF(LEN($E13)=4,HLOOKUP($E13+AO$2,Vychodiská!$J$9:$BH$15,2,0),HLOOKUP(VALUE(RIGHT($E13,4))+AO$2,Vychodiská!$J$9:$BH$15,2,0)))*-1+($G13*IF(LEN($E13)=4,HLOOKUP($E13+AO$2,Vychodiská!$J$9:$BH$15,3,0),HLOOKUP(VALUE(RIGHT($E13,4))+AO$2,Vychodiská!$J$9:$BH$15,3,0)))*-1+($H13*IF(LEN($E13)=4,HLOOKUP($E13+AO$2,Vychodiská!$J$9:$BH$15,4,0),HLOOKUP(VALUE(RIGHT($E13,4))+AO$2,Vychodiská!$J$9:$BH$15,4,0)))*-1+($I13*IF(LEN($E13)=4,HLOOKUP($E13+AO$2,Vychodiská!$J$9:$BH$15,5,0),HLOOKUP(VALUE(RIGHT($E13,4))+AO$2,Vychodiská!$J$9:$BH$15,5,0)))*-1+($J13*IF(LEN($E13)=4,HLOOKUP($E13+AO$2,Vychodiská!$J$9:$BH$15,6),HLOOKUP(VALUE(RIGHT($E13,4))+AO$2,Vychodiská!$J$9:$BH$15,6,0)))*-1+($K13*IF(LEN($E13)=4,HLOOKUP($E13+AO$2,Vychodiská!$J$9:$BH$15,7),HLOOKUP(VALUE(RIGHT($E13,4))+AO$2,Vychodiská!$J$9:$BH$15,7,0)))*-1</f>
        <v>12496.161857221663</v>
      </c>
      <c r="AP13" s="73">
        <f t="shared" si="1"/>
        <v>8729.788566342384</v>
      </c>
      <c r="AQ13" s="73">
        <f>SUM($L13:M13)</f>
        <v>17607.98353831259</v>
      </c>
      <c r="AR13" s="73">
        <f>SUM($L13:N13)</f>
        <v>26637.107824806284</v>
      </c>
      <c r="AS13" s="73">
        <f>SUM($L13:O13)</f>
        <v>35819.727224170376</v>
      </c>
      <c r="AT13" s="73">
        <f>SUM($L13:P13)</f>
        <v>45158.451153323651</v>
      </c>
      <c r="AU13" s="73">
        <f>SUM($L13:Q13)</f>
        <v>54655.933389272534</v>
      </c>
      <c r="AV13" s="73">
        <f>SUM($L13:R13)</f>
        <v>64314.872823232545</v>
      </c>
      <c r="AW13" s="73">
        <f>SUM($L13:S13)</f>
        <v>74089.719530400078</v>
      </c>
      <c r="AX13" s="73">
        <f>SUM($L13:T13)</f>
        <v>83981.864398053614</v>
      </c>
      <c r="AY13" s="73">
        <f>SUM($L13:U13)</f>
        <v>93992.715004119003</v>
      </c>
      <c r="AZ13" s="73">
        <f>SUM($L13:V13)</f>
        <v>104123.69581745718</v>
      </c>
      <c r="BA13" s="73">
        <f>SUM($L13:W13)</f>
        <v>114376.2484005554</v>
      </c>
      <c r="BB13" s="73">
        <f>SUM($L13:X13)</f>
        <v>124751.8316146508</v>
      </c>
      <c r="BC13" s="73">
        <f>SUM($L13:Y13)</f>
        <v>135251.92182731535</v>
      </c>
      <c r="BD13" s="73">
        <f>SUM($L13:Z13)</f>
        <v>145878.01312253188</v>
      </c>
      <c r="BE13" s="73">
        <f>SUM($L13:AA13)</f>
        <v>156631.61751329101</v>
      </c>
      <c r="BF13" s="73">
        <f>SUM($L13:AB13)</f>
        <v>167514.26515673925</v>
      </c>
      <c r="BG13" s="73">
        <f>SUM($L13:AC13)</f>
        <v>178505.73927662196</v>
      </c>
      <c r="BH13" s="73">
        <f>SUM($L13:AD13)</f>
        <v>189607.12813770349</v>
      </c>
      <c r="BI13" s="73">
        <f>SUM($L13:AE13)</f>
        <v>200819.53088739584</v>
      </c>
      <c r="BJ13" s="73">
        <f>SUM($L13:AF13)</f>
        <v>212144.05766458513</v>
      </c>
      <c r="BK13" s="73">
        <f>SUM($L13:AG13)</f>
        <v>223581.82970954629</v>
      </c>
      <c r="BL13" s="73">
        <f>SUM($L13:AH13)</f>
        <v>235133.97947495707</v>
      </c>
      <c r="BM13" s="73">
        <f>SUM($L13:AI13)</f>
        <v>246801.65073802197</v>
      </c>
      <c r="BN13" s="73">
        <f>SUM($L13:AJ13)</f>
        <v>258585.9987137175</v>
      </c>
      <c r="BO13" s="73">
        <f>SUM($L13:AK13)</f>
        <v>270488.19016917003</v>
      </c>
      <c r="BP13" s="73">
        <f>SUM($L13:AL13)</f>
        <v>282509.40353917703</v>
      </c>
      <c r="BQ13" s="73">
        <f>SUM($L13:AM13)</f>
        <v>294686.89268299413</v>
      </c>
      <c r="BR13" s="73">
        <f>SUM($L13:AN13)</f>
        <v>307022.68918568088</v>
      </c>
      <c r="BS13" s="74">
        <f>SUM($L13:AO13)</f>
        <v>319518.85104290256</v>
      </c>
      <c r="BT13" s="76">
        <f>IF(CZ13=0,0,L13/((1+Vychodiská!$C$150)^emisie_ostatné!CZ13))</f>
        <v>7541.1195908367417</v>
      </c>
      <c r="BU13" s="73">
        <f>IF(DA13=0,0,M13/((1+Vychodiská!$C$150)^emisie_ostatné!DA13))</f>
        <v>7304.1129751247299</v>
      </c>
      <c r="BV13" s="73">
        <f>IF(DB13=0,0,N13/((1+Vychodiská!$C$150)^emisie_ostatné!DB13))</f>
        <v>7074.5551387636651</v>
      </c>
      <c r="BW13" s="73">
        <f>IF(DC13=0,0,O13/((1+Vychodiská!$C$150)^emisie_ostatné!DC13))</f>
        <v>6852.2119772596643</v>
      </c>
      <c r="BX13" s="73">
        <f>IF(DD13=0,0,P13/((1+Vychodiská!$C$150)^emisie_ostatné!DD13))</f>
        <v>6636.8567436886451</v>
      </c>
      <c r="BY13" s="73">
        <f>IF(DE13=0,0,Q13/((1+Vychodiská!$C$150)^emisie_ostatné!DE13))</f>
        <v>6428.2698174584302</v>
      </c>
      <c r="BZ13" s="73">
        <f>IF(DF13=0,0,R13/((1+Vychodiská!$C$150)^emisie_ostatné!DF13))</f>
        <v>6226.2384803383075</v>
      </c>
      <c r="CA13" s="73">
        <f>IF(DG13=0,0,S13/((1+Vychodiská!$C$150)^emisie_ostatné!DG13))</f>
        <v>6000.9079448593966</v>
      </c>
      <c r="CB13" s="73">
        <f>IF(DH13=0,0,T13/((1+Vychodiská!$C$150)^emisie_ostatné!DH13))</f>
        <v>5783.7322287597235</v>
      </c>
      <c r="CC13" s="73">
        <f>IF(DI13=0,0,U13/((1+Vychodiská!$C$150)^emisie_ostatné!DI13))</f>
        <v>5574.4162052427064</v>
      </c>
      <c r="CD13" s="73">
        <f>IF(DJ13=0,0,V13/((1+Vychodiská!$C$150)^emisie_ostatné!DJ13))</f>
        <v>5372.6754282910642</v>
      </c>
      <c r="CE13" s="73">
        <f>IF(DK13=0,0,W13/((1+Vychodiská!$C$150)^emisie_ostatné!DK13))</f>
        <v>5178.2357461243409</v>
      </c>
      <c r="CF13" s="73">
        <f>IF(DL13=0,0,X13/((1+Vychodiská!$C$150)^emisie_ostatné!DL13))</f>
        <v>4990.8329286455537</v>
      </c>
      <c r="CG13" s="73">
        <f>IF(DM13=0,0,Y13/((1+Vychodiská!$C$150)^emisie_ostatné!DM13))</f>
        <v>4810.2123083707629</v>
      </c>
      <c r="CH13" s="73">
        <f>IF(DN13=0,0,Z13/((1+Vychodiská!$C$150)^emisie_ostatné!DN13))</f>
        <v>4636.1284343535344</v>
      </c>
      <c r="CI13" s="73">
        <f>IF(DO13=0,0,AA13/((1+Vychodiská!$C$150)^emisie_ostatné!DO13))</f>
        <v>0</v>
      </c>
      <c r="CJ13" s="73">
        <f>IF(DP13=0,0,AB13/((1+Vychodiská!$C$150)^emisie_ostatné!DP13))</f>
        <v>0</v>
      </c>
      <c r="CK13" s="73">
        <f>IF(DQ13=0,0,AC13/((1+Vychodiská!$C$150)^emisie_ostatné!DQ13))</f>
        <v>0</v>
      </c>
      <c r="CL13" s="73">
        <f>IF(DR13=0,0,AD13/((1+Vychodiská!$C$150)^emisie_ostatné!DR13))</f>
        <v>0</v>
      </c>
      <c r="CM13" s="73">
        <f>IF(DS13=0,0,AE13/((1+Vychodiská!$C$150)^emisie_ostatné!DS13))</f>
        <v>0</v>
      </c>
      <c r="CN13" s="73">
        <f>IF(DT13=0,0,AF13/((1+Vychodiská!$C$150)^emisie_ostatné!DT13))</f>
        <v>0</v>
      </c>
      <c r="CO13" s="73">
        <f>IF(DU13=0,0,AG13/((1+Vychodiská!$C$150)^emisie_ostatné!DU13))</f>
        <v>0</v>
      </c>
      <c r="CP13" s="73">
        <f>IF(DV13=0,0,AH13/((1+Vychodiská!$C$150)^emisie_ostatné!DV13))</f>
        <v>0</v>
      </c>
      <c r="CQ13" s="73">
        <f>IF(DW13=0,0,AI13/((1+Vychodiská!$C$150)^emisie_ostatné!DW13))</f>
        <v>0</v>
      </c>
      <c r="CR13" s="73">
        <f>IF(DX13=0,0,AJ13/((1+Vychodiská!$C$150)^emisie_ostatné!DX13))</f>
        <v>0</v>
      </c>
      <c r="CS13" s="73">
        <f>IF(DY13=0,0,AK13/((1+Vychodiská!$C$150)^emisie_ostatné!DY13))</f>
        <v>0</v>
      </c>
      <c r="CT13" s="73">
        <f>IF(DZ13=0,0,AL13/((1+Vychodiská!$C$150)^emisie_ostatné!DZ13))</f>
        <v>0</v>
      </c>
      <c r="CU13" s="73">
        <f>IF(EA13=0,0,AM13/((1+Vychodiská!$C$150)^emisie_ostatné!EA13))</f>
        <v>0</v>
      </c>
      <c r="CV13" s="73">
        <f>IF(EB13=0,0,AN13/((1+Vychodiská!$C$150)^emisie_ostatné!EB13))</f>
        <v>0</v>
      </c>
      <c r="CW13" s="74">
        <f>IF(EC13=0,0,AO13/((1+Vychodiská!$C$150)^emisie_ostatné!EC13))</f>
        <v>0</v>
      </c>
      <c r="CX13" s="77">
        <f t="shared" si="4"/>
        <v>90410.505948117265</v>
      </c>
      <c r="CY13" s="73"/>
      <c r="CZ13" s="78">
        <f t="shared" si="2"/>
        <v>3</v>
      </c>
      <c r="DA13" s="78">
        <f t="shared" ref="DA13:EC13" si="13">IF(CZ13=0,0,IF(DA$2&gt;$D13,0,CZ13+1))</f>
        <v>4</v>
      </c>
      <c r="DB13" s="78">
        <f t="shared" si="13"/>
        <v>5</v>
      </c>
      <c r="DC13" s="78">
        <f t="shared" si="13"/>
        <v>6</v>
      </c>
      <c r="DD13" s="78">
        <f t="shared" si="13"/>
        <v>7</v>
      </c>
      <c r="DE13" s="78">
        <f t="shared" si="13"/>
        <v>8</v>
      </c>
      <c r="DF13" s="78">
        <f t="shared" si="13"/>
        <v>9</v>
      </c>
      <c r="DG13" s="78">
        <f t="shared" si="13"/>
        <v>10</v>
      </c>
      <c r="DH13" s="78">
        <f t="shared" si="13"/>
        <v>11</v>
      </c>
      <c r="DI13" s="78">
        <f t="shared" si="13"/>
        <v>12</v>
      </c>
      <c r="DJ13" s="78">
        <f t="shared" si="13"/>
        <v>13</v>
      </c>
      <c r="DK13" s="78">
        <f t="shared" si="13"/>
        <v>14</v>
      </c>
      <c r="DL13" s="78">
        <f t="shared" si="13"/>
        <v>15</v>
      </c>
      <c r="DM13" s="78">
        <f t="shared" si="13"/>
        <v>16</v>
      </c>
      <c r="DN13" s="78">
        <f t="shared" si="13"/>
        <v>17</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8">
        <f t="shared" si="13"/>
        <v>0</v>
      </c>
      <c r="DY13" s="78">
        <f t="shared" si="13"/>
        <v>0</v>
      </c>
      <c r="DZ13" s="78">
        <f t="shared" si="13"/>
        <v>0</v>
      </c>
      <c r="EA13" s="78">
        <f t="shared" si="13"/>
        <v>0</v>
      </c>
      <c r="EB13" s="78">
        <f t="shared" si="13"/>
        <v>0</v>
      </c>
      <c r="EC13" s="79">
        <f t="shared" si="13"/>
        <v>0</v>
      </c>
    </row>
    <row r="14" spans="1:133" s="80" customFormat="1" ht="31.05" customHeight="1" x14ac:dyDescent="0.3">
      <c r="A14" s="70">
        <v>19</v>
      </c>
      <c r="B14" s="71" t="str">
        <f>INDEX(Data!$B$3:$B$24,MATCH(emisie_ostatné!A14,Data!$A$3:$A$24,0))</f>
        <v>Tepláreň Košice, a.s. .</v>
      </c>
      <c r="C14" s="71" t="str">
        <f>INDEX(Data!$D$3:$D$24,MATCH(emisie_ostatné!A14,Data!$A$3:$A$24,0))</f>
        <v>Rozvoj SCZT - akumulácia tepla</v>
      </c>
      <c r="D14" s="72">
        <f>INDEX(Data!$M$3:$M$24,MATCH(emisie_ostatné!A14,Data!$A$3:$A$24,0))</f>
        <v>30</v>
      </c>
      <c r="E14" s="72" t="str">
        <f>INDEX(Data!$J$3:$J$24,MATCH(emisie_ostatné!A14,Data!$A$3:$A$24,0))</f>
        <v>2022-2023</v>
      </c>
      <c r="F14" s="72">
        <f>INDEX(Data!$O$3:$O$24,MATCH(emisie_ostatné!A14,Data!$A$3:$A$24,0))</f>
        <v>-2.72</v>
      </c>
      <c r="G14" s="72">
        <f>INDEX(Data!$P$3:$P$24,MATCH(emisie_ostatné!A14,Data!$A$3:$A$24,0))</f>
        <v>-0.01</v>
      </c>
      <c r="H14" s="72">
        <f>INDEX(Data!$Q$3:$Q$24,MATCH(emisie_ostatné!A14,Data!$A$3:$A$24,0))</f>
        <v>0</v>
      </c>
      <c r="I14" s="72">
        <f>INDEX(Data!$R$3:$R$24,MATCH(emisie_ostatné!A14,Data!$A$3:$A$24,0))</f>
        <v>0</v>
      </c>
      <c r="J14" s="72">
        <f>INDEX(Data!$S$3:$S$24,MATCH(emisie_ostatné!A14,Data!$A$3:$A$24,0))</f>
        <v>-0.12</v>
      </c>
      <c r="K14" s="74">
        <f>INDEX(Data!$T$3:$T$24,MATCH(emisie_ostatné!A14,Data!$A$3:$A$24,0))</f>
        <v>0</v>
      </c>
      <c r="L14" s="73">
        <f>($F14*IF(LEN($E14)=4,HLOOKUP($E14+L$2,Vychodiská!$J$9:$BH$15,2,0),HLOOKUP(VALUE(RIGHT($E14,4))+L$2,Vychodiská!$J$9:$BH$15,2,0)))*-1+($G14*IF(LEN($E14)=4,HLOOKUP($E14+L$2,Vychodiská!$J$9:$BH$15,3,0),HLOOKUP(VALUE(RIGHT($E14,4))+L$2,Vychodiská!$J$9:$BH$15,3,0)))*-1+($H14*IF(LEN($E14)=4,HLOOKUP($E14+L$2,Vychodiská!$J$9:$BH$15,4,0),HLOOKUP(VALUE(RIGHT($E14,4))+L$2,Vychodiská!$J$9:$BH$15,4,0)))*-1+($I14*IF(LEN($E14)=4,HLOOKUP($E14+L$2,Vychodiská!$J$9:$BH$15,5,0),HLOOKUP(VALUE(RIGHT($E14,4))+L$2,Vychodiská!$J$9:$BH$15,5,0)))*-1+($J14*IF(LEN($E14)=4,HLOOKUP($E14+L$2,Vychodiská!$J$9:$BH$15,6),HLOOKUP(VALUE(RIGHT($E14,4))+L$2,Vychodiská!$J$9:$BH$15,6,0)))*-1+($K14*IF(LEN($E14)=4,HLOOKUP($E14+L$2,Vychodiská!$J$9:$BH$15,7),HLOOKUP(VALUE(RIGHT($E14,4))+L$2,Vychodiská!$J$9:$BH$15,7,0)))*-1</f>
        <v>130489.7315335641</v>
      </c>
      <c r="M14" s="73">
        <f>($F14*IF(LEN($E14)=4,HLOOKUP($E14+M$2,Vychodiská!$J$9:$BH$15,2,0),HLOOKUP(VALUE(RIGHT($E14,4))+M$2,Vychodiská!$J$9:$BH$15,2,0)))*-1+($G14*IF(LEN($E14)=4,HLOOKUP($E14+M$2,Vychodiská!$J$9:$BH$15,3,0),HLOOKUP(VALUE(RIGHT($E14,4))+M$2,Vychodiská!$J$9:$BH$15,3,0)))*-1+($H14*IF(LEN($E14)=4,HLOOKUP($E14+M$2,Vychodiská!$J$9:$BH$15,4,0),HLOOKUP(VALUE(RIGHT($E14,4))+M$2,Vychodiská!$J$9:$BH$15,4,0)))*-1+($I14*IF(LEN($E14)=4,HLOOKUP($E14+M$2,Vychodiská!$J$9:$BH$15,5,0),HLOOKUP(VALUE(RIGHT($E14,4))+M$2,Vychodiská!$J$9:$BH$15,5,0)))*-1+($J14*IF(LEN($E14)=4,HLOOKUP($E14+M$2,Vychodiská!$J$9:$BH$15,6),HLOOKUP(VALUE(RIGHT($E14,4))+M$2,Vychodiská!$J$9:$BH$15,6,0)))*-1+($K14*IF(LEN($E14)=4,HLOOKUP($E14+M$2,Vychodiská!$J$9:$BH$15,7),HLOOKUP(VALUE(RIGHT($E14,4))+M$2,Vychodiská!$J$9:$BH$15,7,0)))*-1</f>
        <v>132708.05696963469</v>
      </c>
      <c r="N14" s="73">
        <f>($F14*IF(LEN($E14)=4,HLOOKUP($E14+N$2,Vychodiská!$J$9:$BH$15,2,0),HLOOKUP(VALUE(RIGHT($E14,4))+N$2,Vychodiská!$J$9:$BH$15,2,0)))*-1+($G14*IF(LEN($E14)=4,HLOOKUP($E14+N$2,Vychodiská!$J$9:$BH$15,3,0),HLOOKUP(VALUE(RIGHT($E14,4))+N$2,Vychodiská!$J$9:$BH$15,3,0)))*-1+($H14*IF(LEN($E14)=4,HLOOKUP($E14+N$2,Vychodiská!$J$9:$BH$15,4,0),HLOOKUP(VALUE(RIGHT($E14,4))+N$2,Vychodiská!$J$9:$BH$15,4,0)))*-1+($I14*IF(LEN($E14)=4,HLOOKUP($E14+N$2,Vychodiská!$J$9:$BH$15,5,0),HLOOKUP(VALUE(RIGHT($E14,4))+N$2,Vychodiská!$J$9:$BH$15,5,0)))*-1+($J14*IF(LEN($E14)=4,HLOOKUP($E14+N$2,Vychodiská!$J$9:$BH$15,6),HLOOKUP(VALUE(RIGHT($E14,4))+N$2,Vychodiská!$J$9:$BH$15,6,0)))*-1+($K14*IF(LEN($E14)=4,HLOOKUP($E14+N$2,Vychodiská!$J$9:$BH$15,7),HLOOKUP(VALUE(RIGHT($E14,4))+N$2,Vychodiská!$J$9:$BH$15,7,0)))*-1</f>
        <v>134964.09393811846</v>
      </c>
      <c r="O14" s="73">
        <f>($F14*IF(LEN($E14)=4,HLOOKUP($E14+O$2,Vychodiská!$J$9:$BH$15,2,0),HLOOKUP(VALUE(RIGHT($E14,4))+O$2,Vychodiská!$J$9:$BH$15,2,0)))*-1+($G14*IF(LEN($E14)=4,HLOOKUP($E14+O$2,Vychodiská!$J$9:$BH$15,3,0),HLOOKUP(VALUE(RIGHT($E14,4))+O$2,Vychodiská!$J$9:$BH$15,3,0)))*-1+($H14*IF(LEN($E14)=4,HLOOKUP($E14+O$2,Vychodiská!$J$9:$BH$15,4,0),HLOOKUP(VALUE(RIGHT($E14,4))+O$2,Vychodiská!$J$9:$BH$15,4,0)))*-1+($I14*IF(LEN($E14)=4,HLOOKUP($E14+O$2,Vychodiská!$J$9:$BH$15,5,0),HLOOKUP(VALUE(RIGHT($E14,4))+O$2,Vychodiská!$J$9:$BH$15,5,0)))*-1+($J14*IF(LEN($E14)=4,HLOOKUP($E14+O$2,Vychodiská!$J$9:$BH$15,6),HLOOKUP(VALUE(RIGHT($E14,4))+O$2,Vychodiská!$J$9:$BH$15,6,0)))*-1+($K14*IF(LEN($E14)=4,HLOOKUP($E14+O$2,Vychodiská!$J$9:$BH$15,7),HLOOKUP(VALUE(RIGHT($E14,4))+O$2,Vychodiská!$J$9:$BH$15,7,0)))*-1</f>
        <v>137258.48353506648</v>
      </c>
      <c r="P14" s="73">
        <f>($F14*IF(LEN($E14)=4,HLOOKUP($E14+P$2,Vychodiská!$J$9:$BH$15,2,0),HLOOKUP(VALUE(RIGHT($E14,4))+P$2,Vychodiská!$J$9:$BH$15,2,0)))*-1+($G14*IF(LEN($E14)=4,HLOOKUP($E14+P$2,Vychodiská!$J$9:$BH$15,3,0),HLOOKUP(VALUE(RIGHT($E14,4))+P$2,Vychodiská!$J$9:$BH$15,3,0)))*-1+($H14*IF(LEN($E14)=4,HLOOKUP($E14+P$2,Vychodiská!$J$9:$BH$15,4,0),HLOOKUP(VALUE(RIGHT($E14,4))+P$2,Vychodiská!$J$9:$BH$15,4,0)))*-1+($I14*IF(LEN($E14)=4,HLOOKUP($E14+P$2,Vychodiská!$J$9:$BH$15,5,0),HLOOKUP(VALUE(RIGHT($E14,4))+P$2,Vychodiská!$J$9:$BH$15,5,0)))*-1+($J14*IF(LEN($E14)=4,HLOOKUP($E14+P$2,Vychodiská!$J$9:$BH$15,6),HLOOKUP(VALUE(RIGHT($E14,4))+P$2,Vychodiská!$J$9:$BH$15,6,0)))*-1+($K14*IF(LEN($E14)=4,HLOOKUP($E14+P$2,Vychodiská!$J$9:$BH$15,7),HLOOKUP(VALUE(RIGHT($E14,4))+P$2,Vychodiská!$J$9:$BH$15,7,0)))*-1</f>
        <v>139591.87775516257</v>
      </c>
      <c r="Q14" s="73">
        <f>($F14*IF(LEN($E14)=4,HLOOKUP($E14+Q$2,Vychodiská!$J$9:$BH$15,2,0),HLOOKUP(VALUE(RIGHT($E14,4))+Q$2,Vychodiská!$J$9:$BH$15,2,0)))*-1+($G14*IF(LEN($E14)=4,HLOOKUP($E14+Q$2,Vychodiská!$J$9:$BH$15,3,0),HLOOKUP(VALUE(RIGHT($E14,4))+Q$2,Vychodiská!$J$9:$BH$15,3,0)))*-1+($H14*IF(LEN($E14)=4,HLOOKUP($E14+Q$2,Vychodiská!$J$9:$BH$15,4,0),HLOOKUP(VALUE(RIGHT($E14,4))+Q$2,Vychodiská!$J$9:$BH$15,4,0)))*-1+($I14*IF(LEN($E14)=4,HLOOKUP($E14+Q$2,Vychodiská!$J$9:$BH$15,5,0),HLOOKUP(VALUE(RIGHT($E14,4))+Q$2,Vychodiská!$J$9:$BH$15,5,0)))*-1+($J14*IF(LEN($E14)=4,HLOOKUP($E14+Q$2,Vychodiská!$J$9:$BH$15,6),HLOOKUP(VALUE(RIGHT($E14,4))+Q$2,Vychodiská!$J$9:$BH$15,6,0)))*-1+($K14*IF(LEN($E14)=4,HLOOKUP($E14+Q$2,Vychodiská!$J$9:$BH$15,7),HLOOKUP(VALUE(RIGHT($E14,4))+Q$2,Vychodiská!$J$9:$BH$15,7,0)))*-1</f>
        <v>141964.93967700034</v>
      </c>
      <c r="R14" s="73">
        <f>($F14*IF(LEN($E14)=4,HLOOKUP($E14+R$2,Vychodiská!$J$9:$BH$15,2,0),HLOOKUP(VALUE(RIGHT($E14,4))+R$2,Vychodiská!$J$9:$BH$15,2,0)))*-1+($G14*IF(LEN($E14)=4,HLOOKUP($E14+R$2,Vychodiská!$J$9:$BH$15,3,0),HLOOKUP(VALUE(RIGHT($E14,4))+R$2,Vychodiská!$J$9:$BH$15,3,0)))*-1+($H14*IF(LEN($E14)=4,HLOOKUP($E14+R$2,Vychodiská!$J$9:$BH$15,4,0),HLOOKUP(VALUE(RIGHT($E14,4))+R$2,Vychodiská!$J$9:$BH$15,4,0)))*-1+($I14*IF(LEN($E14)=4,HLOOKUP($E14+R$2,Vychodiská!$J$9:$BH$15,5,0),HLOOKUP(VALUE(RIGHT($E14,4))+R$2,Vychodiská!$J$9:$BH$15,5,0)))*-1+($J14*IF(LEN($E14)=4,HLOOKUP($E14+R$2,Vychodiská!$J$9:$BH$15,6),HLOOKUP(VALUE(RIGHT($E14,4))+R$2,Vychodiská!$J$9:$BH$15,6,0)))*-1+($K14*IF(LEN($E14)=4,HLOOKUP($E14+R$2,Vychodiská!$J$9:$BH$15,7),HLOOKUP(VALUE(RIGHT($E14,4))+R$2,Vychodiská!$J$9:$BH$15,7,0)))*-1</f>
        <v>144378.34365150932</v>
      </c>
      <c r="S14" s="73">
        <f>($F14*IF(LEN($E14)=4,HLOOKUP($E14+S$2,Vychodiská!$J$9:$BH$15,2,0),HLOOKUP(VALUE(RIGHT($E14,4))+S$2,Vychodiská!$J$9:$BH$15,2,0)))*-1+($G14*IF(LEN($E14)=4,HLOOKUP($E14+S$2,Vychodiská!$J$9:$BH$15,3,0),HLOOKUP(VALUE(RIGHT($E14,4))+S$2,Vychodiská!$J$9:$BH$15,3,0)))*-1+($H14*IF(LEN($E14)=4,HLOOKUP($E14+S$2,Vychodiská!$J$9:$BH$15,4,0),HLOOKUP(VALUE(RIGHT($E14,4))+S$2,Vychodiská!$J$9:$BH$15,4,0)))*-1+($I14*IF(LEN($E14)=4,HLOOKUP($E14+S$2,Vychodiská!$J$9:$BH$15,5,0),HLOOKUP(VALUE(RIGHT($E14,4))+S$2,Vychodiská!$J$9:$BH$15,5,0)))*-1+($J14*IF(LEN($E14)=4,HLOOKUP($E14+S$2,Vychodiská!$J$9:$BH$15,6),HLOOKUP(VALUE(RIGHT($E14,4))+S$2,Vychodiská!$J$9:$BH$15,6,0)))*-1+($K14*IF(LEN($E14)=4,HLOOKUP($E14+S$2,Vychodiská!$J$9:$BH$15,7),HLOOKUP(VALUE(RIGHT($E14,4))+S$2,Vychodiská!$J$9:$BH$15,7,0)))*-1</f>
        <v>146110.88377532741</v>
      </c>
      <c r="T14" s="73">
        <f>($F14*IF(LEN($E14)=4,HLOOKUP($E14+T$2,Vychodiská!$J$9:$BH$15,2,0),HLOOKUP(VALUE(RIGHT($E14,4))+T$2,Vychodiská!$J$9:$BH$15,2,0)))*-1+($G14*IF(LEN($E14)=4,HLOOKUP($E14+T$2,Vychodiská!$J$9:$BH$15,3,0),HLOOKUP(VALUE(RIGHT($E14,4))+T$2,Vychodiská!$J$9:$BH$15,3,0)))*-1+($H14*IF(LEN($E14)=4,HLOOKUP($E14+T$2,Vychodiská!$J$9:$BH$15,4,0),HLOOKUP(VALUE(RIGHT($E14,4))+T$2,Vychodiská!$J$9:$BH$15,4,0)))*-1+($I14*IF(LEN($E14)=4,HLOOKUP($E14+T$2,Vychodiská!$J$9:$BH$15,5,0),HLOOKUP(VALUE(RIGHT($E14,4))+T$2,Vychodiská!$J$9:$BH$15,5,0)))*-1+($J14*IF(LEN($E14)=4,HLOOKUP($E14+T$2,Vychodiská!$J$9:$BH$15,6),HLOOKUP(VALUE(RIGHT($E14,4))+T$2,Vychodiská!$J$9:$BH$15,6,0)))*-1+($K14*IF(LEN($E14)=4,HLOOKUP($E14+T$2,Vychodiská!$J$9:$BH$15,7),HLOOKUP(VALUE(RIGHT($E14,4))+T$2,Vychodiská!$J$9:$BH$15,7,0)))*-1</f>
        <v>147864.21438063137</v>
      </c>
      <c r="U14" s="73">
        <f>($F14*IF(LEN($E14)=4,HLOOKUP($E14+U$2,Vychodiská!$J$9:$BH$15,2,0),HLOOKUP(VALUE(RIGHT($E14,4))+U$2,Vychodiská!$J$9:$BH$15,2,0)))*-1+($G14*IF(LEN($E14)=4,HLOOKUP($E14+U$2,Vychodiská!$J$9:$BH$15,3,0),HLOOKUP(VALUE(RIGHT($E14,4))+U$2,Vychodiská!$J$9:$BH$15,3,0)))*-1+($H14*IF(LEN($E14)=4,HLOOKUP($E14+U$2,Vychodiská!$J$9:$BH$15,4,0),HLOOKUP(VALUE(RIGHT($E14,4))+U$2,Vychodiská!$J$9:$BH$15,4,0)))*-1+($I14*IF(LEN($E14)=4,HLOOKUP($E14+U$2,Vychodiská!$J$9:$BH$15,5,0),HLOOKUP(VALUE(RIGHT($E14,4))+U$2,Vychodiská!$J$9:$BH$15,5,0)))*-1+($J14*IF(LEN($E14)=4,HLOOKUP($E14+U$2,Vychodiská!$J$9:$BH$15,6),HLOOKUP(VALUE(RIGHT($E14,4))+U$2,Vychodiská!$J$9:$BH$15,6,0)))*-1+($K14*IF(LEN($E14)=4,HLOOKUP($E14+U$2,Vychodiská!$J$9:$BH$15,7),HLOOKUP(VALUE(RIGHT($E14,4))+U$2,Vychodiská!$J$9:$BH$15,7,0)))*-1</f>
        <v>149638.58495319894</v>
      </c>
      <c r="V14" s="73">
        <f>($F14*IF(LEN($E14)=4,HLOOKUP($E14+V$2,Vychodiská!$J$9:$BH$15,2,0),HLOOKUP(VALUE(RIGHT($E14,4))+V$2,Vychodiská!$J$9:$BH$15,2,0)))*-1+($G14*IF(LEN($E14)=4,HLOOKUP($E14+V$2,Vychodiská!$J$9:$BH$15,3,0),HLOOKUP(VALUE(RIGHT($E14,4))+V$2,Vychodiská!$J$9:$BH$15,3,0)))*-1+($H14*IF(LEN($E14)=4,HLOOKUP($E14+V$2,Vychodiská!$J$9:$BH$15,4,0),HLOOKUP(VALUE(RIGHT($E14,4))+V$2,Vychodiská!$J$9:$BH$15,4,0)))*-1+($I14*IF(LEN($E14)=4,HLOOKUP($E14+V$2,Vychodiská!$J$9:$BH$15,5,0),HLOOKUP(VALUE(RIGHT($E14,4))+V$2,Vychodiská!$J$9:$BH$15,5,0)))*-1+($J14*IF(LEN($E14)=4,HLOOKUP($E14+V$2,Vychodiská!$J$9:$BH$15,6),HLOOKUP(VALUE(RIGHT($E14,4))+V$2,Vychodiská!$J$9:$BH$15,6,0)))*-1+($K14*IF(LEN($E14)=4,HLOOKUP($E14+V$2,Vychodiská!$J$9:$BH$15,7),HLOOKUP(VALUE(RIGHT($E14,4))+V$2,Vychodiská!$J$9:$BH$15,7,0)))*-1</f>
        <v>151434.24797263733</v>
      </c>
      <c r="W14" s="73">
        <f>($F14*IF(LEN($E14)=4,HLOOKUP($E14+W$2,Vychodiská!$J$9:$BH$15,2,0),HLOOKUP(VALUE(RIGHT($E14,4))+W$2,Vychodiská!$J$9:$BH$15,2,0)))*-1+($G14*IF(LEN($E14)=4,HLOOKUP($E14+W$2,Vychodiská!$J$9:$BH$15,3,0),HLOOKUP(VALUE(RIGHT($E14,4))+W$2,Vychodiská!$J$9:$BH$15,3,0)))*-1+($H14*IF(LEN($E14)=4,HLOOKUP($E14+W$2,Vychodiská!$J$9:$BH$15,4,0),HLOOKUP(VALUE(RIGHT($E14,4))+W$2,Vychodiská!$J$9:$BH$15,4,0)))*-1+($I14*IF(LEN($E14)=4,HLOOKUP($E14+W$2,Vychodiská!$J$9:$BH$15,5,0),HLOOKUP(VALUE(RIGHT($E14,4))+W$2,Vychodiská!$J$9:$BH$15,5,0)))*-1+($J14*IF(LEN($E14)=4,HLOOKUP($E14+W$2,Vychodiská!$J$9:$BH$15,6),HLOOKUP(VALUE(RIGHT($E14,4))+W$2,Vychodiská!$J$9:$BH$15,6,0)))*-1+($K14*IF(LEN($E14)=4,HLOOKUP($E14+W$2,Vychodiská!$J$9:$BH$15,7),HLOOKUP(VALUE(RIGHT($E14,4))+W$2,Vychodiská!$J$9:$BH$15,7,0)))*-1</f>
        <v>153251.45894830898</v>
      </c>
      <c r="X14" s="73">
        <f>($F14*IF(LEN($E14)=4,HLOOKUP($E14+X$2,Vychodiská!$J$9:$BH$15,2,0),HLOOKUP(VALUE(RIGHT($E14,4))+X$2,Vychodiská!$J$9:$BH$15,2,0)))*-1+($G14*IF(LEN($E14)=4,HLOOKUP($E14+X$2,Vychodiská!$J$9:$BH$15,3,0),HLOOKUP(VALUE(RIGHT($E14,4))+X$2,Vychodiská!$J$9:$BH$15,3,0)))*-1+($H14*IF(LEN($E14)=4,HLOOKUP($E14+X$2,Vychodiská!$J$9:$BH$15,4,0),HLOOKUP(VALUE(RIGHT($E14,4))+X$2,Vychodiská!$J$9:$BH$15,4,0)))*-1+($I14*IF(LEN($E14)=4,HLOOKUP($E14+X$2,Vychodiská!$J$9:$BH$15,5,0),HLOOKUP(VALUE(RIGHT($E14,4))+X$2,Vychodiská!$J$9:$BH$15,5,0)))*-1+($J14*IF(LEN($E14)=4,HLOOKUP($E14+X$2,Vychodiská!$J$9:$BH$15,6),HLOOKUP(VALUE(RIGHT($E14,4))+X$2,Vychodiská!$J$9:$BH$15,6,0)))*-1+($K14*IF(LEN($E14)=4,HLOOKUP($E14+X$2,Vychodiská!$J$9:$BH$15,7),HLOOKUP(VALUE(RIGHT($E14,4))+X$2,Vychodiská!$J$9:$BH$15,7,0)))*-1</f>
        <v>155090.47645568865</v>
      </c>
      <c r="Y14" s="73">
        <f>($F14*IF(LEN($E14)=4,HLOOKUP($E14+Y$2,Vychodiská!$J$9:$BH$15,2,0),HLOOKUP(VALUE(RIGHT($E14,4))+Y$2,Vychodiská!$J$9:$BH$15,2,0)))*-1+($G14*IF(LEN($E14)=4,HLOOKUP($E14+Y$2,Vychodiská!$J$9:$BH$15,3,0),HLOOKUP(VALUE(RIGHT($E14,4))+Y$2,Vychodiská!$J$9:$BH$15,3,0)))*-1+($H14*IF(LEN($E14)=4,HLOOKUP($E14+Y$2,Vychodiská!$J$9:$BH$15,4,0),HLOOKUP(VALUE(RIGHT($E14,4))+Y$2,Vychodiská!$J$9:$BH$15,4,0)))*-1+($I14*IF(LEN($E14)=4,HLOOKUP($E14+Y$2,Vychodiská!$J$9:$BH$15,5,0),HLOOKUP(VALUE(RIGHT($E14,4))+Y$2,Vychodiská!$J$9:$BH$15,5,0)))*-1+($J14*IF(LEN($E14)=4,HLOOKUP($E14+Y$2,Vychodiská!$J$9:$BH$15,6),HLOOKUP(VALUE(RIGHT($E14,4))+Y$2,Vychodiská!$J$9:$BH$15,6,0)))*-1+($K14*IF(LEN($E14)=4,HLOOKUP($E14+Y$2,Vychodiská!$J$9:$BH$15,7),HLOOKUP(VALUE(RIGHT($E14,4))+Y$2,Vychodiská!$J$9:$BH$15,7,0)))*-1</f>
        <v>156951.56217315694</v>
      </c>
      <c r="Z14" s="73">
        <f>($F14*IF(LEN($E14)=4,HLOOKUP($E14+Z$2,Vychodiská!$J$9:$BH$15,2,0),HLOOKUP(VALUE(RIGHT($E14,4))+Z$2,Vychodiská!$J$9:$BH$15,2,0)))*-1+($G14*IF(LEN($E14)=4,HLOOKUP($E14+Z$2,Vychodiská!$J$9:$BH$15,3,0),HLOOKUP(VALUE(RIGHT($E14,4))+Z$2,Vychodiská!$J$9:$BH$15,3,0)))*-1+($H14*IF(LEN($E14)=4,HLOOKUP($E14+Z$2,Vychodiská!$J$9:$BH$15,4,0),HLOOKUP(VALUE(RIGHT($E14,4))+Z$2,Vychodiská!$J$9:$BH$15,4,0)))*-1+($I14*IF(LEN($E14)=4,HLOOKUP($E14+Z$2,Vychodiská!$J$9:$BH$15,5,0),HLOOKUP(VALUE(RIGHT($E14,4))+Z$2,Vychodiská!$J$9:$BH$15,5,0)))*-1+($J14*IF(LEN($E14)=4,HLOOKUP($E14+Z$2,Vychodiská!$J$9:$BH$15,6),HLOOKUP(VALUE(RIGHT($E14,4))+Z$2,Vychodiská!$J$9:$BH$15,6,0)))*-1+($K14*IF(LEN($E14)=4,HLOOKUP($E14+Z$2,Vychodiská!$J$9:$BH$15,7),HLOOKUP(VALUE(RIGHT($E14,4))+Z$2,Vychodiská!$J$9:$BH$15,7,0)))*-1</f>
        <v>158834.98091923483</v>
      </c>
      <c r="AA14" s="73">
        <f>($F14*IF(LEN($E14)=4,HLOOKUP($E14+AA$2,Vychodiská!$J$9:$BH$15,2,0),HLOOKUP(VALUE(RIGHT($E14,4))+AA$2,Vychodiská!$J$9:$BH$15,2,0)))*-1+($G14*IF(LEN($E14)=4,HLOOKUP($E14+AA$2,Vychodiská!$J$9:$BH$15,3,0),HLOOKUP(VALUE(RIGHT($E14,4))+AA$2,Vychodiská!$J$9:$BH$15,3,0)))*-1+($H14*IF(LEN($E14)=4,HLOOKUP($E14+AA$2,Vychodiská!$J$9:$BH$15,4,0),HLOOKUP(VALUE(RIGHT($E14,4))+AA$2,Vychodiská!$J$9:$BH$15,4,0)))*-1+($I14*IF(LEN($E14)=4,HLOOKUP($E14+AA$2,Vychodiská!$J$9:$BH$15,5,0),HLOOKUP(VALUE(RIGHT($E14,4))+AA$2,Vychodiská!$J$9:$BH$15,5,0)))*-1+($J14*IF(LEN($E14)=4,HLOOKUP($E14+AA$2,Vychodiská!$J$9:$BH$15,6),HLOOKUP(VALUE(RIGHT($E14,4))+AA$2,Vychodiská!$J$9:$BH$15,6,0)))*-1+($K14*IF(LEN($E14)=4,HLOOKUP($E14+AA$2,Vychodiská!$J$9:$BH$15,7),HLOOKUP(VALUE(RIGHT($E14,4))+AA$2,Vychodiská!$J$9:$BH$15,7,0)))*-1</f>
        <v>160741.00069026562</v>
      </c>
      <c r="AB14" s="73">
        <f>($F14*IF(LEN($E14)=4,HLOOKUP($E14+AB$2,Vychodiská!$J$9:$BH$15,2,0),HLOOKUP(VALUE(RIGHT($E14,4))+AB$2,Vychodiská!$J$9:$BH$15,2,0)))*-1+($G14*IF(LEN($E14)=4,HLOOKUP($E14+AB$2,Vychodiská!$J$9:$BH$15,3,0),HLOOKUP(VALUE(RIGHT($E14,4))+AB$2,Vychodiská!$J$9:$BH$15,3,0)))*-1+($H14*IF(LEN($E14)=4,HLOOKUP($E14+AB$2,Vychodiská!$J$9:$BH$15,4,0),HLOOKUP(VALUE(RIGHT($E14,4))+AB$2,Vychodiská!$J$9:$BH$15,4,0)))*-1+($I14*IF(LEN($E14)=4,HLOOKUP($E14+AB$2,Vychodiská!$J$9:$BH$15,5,0),HLOOKUP(VALUE(RIGHT($E14,4))+AB$2,Vychodiská!$J$9:$BH$15,5,0)))*-1+($J14*IF(LEN($E14)=4,HLOOKUP($E14+AB$2,Vychodiská!$J$9:$BH$15,6),HLOOKUP(VALUE(RIGHT($E14,4))+AB$2,Vychodiská!$J$9:$BH$15,6,0)))*-1+($K14*IF(LEN($E14)=4,HLOOKUP($E14+AB$2,Vychodiská!$J$9:$BH$15,7),HLOOKUP(VALUE(RIGHT($E14,4))+AB$2,Vychodiská!$J$9:$BH$15,7,0)))*-1</f>
        <v>162669.89269854882</v>
      </c>
      <c r="AC14" s="73">
        <f>($F14*IF(LEN($E14)=4,HLOOKUP($E14+AC$2,Vychodiská!$J$9:$BH$15,2,0),HLOOKUP(VALUE(RIGHT($E14,4))+AC$2,Vychodiská!$J$9:$BH$15,2,0)))*-1+($G14*IF(LEN($E14)=4,HLOOKUP($E14+AC$2,Vychodiská!$J$9:$BH$15,3,0),HLOOKUP(VALUE(RIGHT($E14,4))+AC$2,Vychodiská!$J$9:$BH$15,3,0)))*-1+($H14*IF(LEN($E14)=4,HLOOKUP($E14+AC$2,Vychodiská!$J$9:$BH$15,4,0),HLOOKUP(VALUE(RIGHT($E14,4))+AC$2,Vychodiská!$J$9:$BH$15,4,0)))*-1+($I14*IF(LEN($E14)=4,HLOOKUP($E14+AC$2,Vychodiská!$J$9:$BH$15,5,0),HLOOKUP(VALUE(RIGHT($E14,4))+AC$2,Vychodiská!$J$9:$BH$15,5,0)))*-1+($J14*IF(LEN($E14)=4,HLOOKUP($E14+AC$2,Vychodiská!$J$9:$BH$15,6),HLOOKUP(VALUE(RIGHT($E14,4))+AC$2,Vychodiská!$J$9:$BH$15,6,0)))*-1+($K14*IF(LEN($E14)=4,HLOOKUP($E14+AC$2,Vychodiská!$J$9:$BH$15,7),HLOOKUP(VALUE(RIGHT($E14,4))+AC$2,Vychodiská!$J$9:$BH$15,7,0)))*-1</f>
        <v>164296.59162553432</v>
      </c>
      <c r="AD14" s="73">
        <f>($F14*IF(LEN($E14)=4,HLOOKUP($E14+AD$2,Vychodiská!$J$9:$BH$15,2,0),HLOOKUP(VALUE(RIGHT($E14,4))+AD$2,Vychodiská!$J$9:$BH$15,2,0)))*-1+($G14*IF(LEN($E14)=4,HLOOKUP($E14+AD$2,Vychodiská!$J$9:$BH$15,3,0),HLOOKUP(VALUE(RIGHT($E14,4))+AD$2,Vychodiská!$J$9:$BH$15,3,0)))*-1+($H14*IF(LEN($E14)=4,HLOOKUP($E14+AD$2,Vychodiská!$J$9:$BH$15,4,0),HLOOKUP(VALUE(RIGHT($E14,4))+AD$2,Vychodiská!$J$9:$BH$15,4,0)))*-1+($I14*IF(LEN($E14)=4,HLOOKUP($E14+AD$2,Vychodiská!$J$9:$BH$15,5,0),HLOOKUP(VALUE(RIGHT($E14,4))+AD$2,Vychodiská!$J$9:$BH$15,5,0)))*-1+($J14*IF(LEN($E14)=4,HLOOKUP($E14+AD$2,Vychodiská!$J$9:$BH$15,6),HLOOKUP(VALUE(RIGHT($E14,4))+AD$2,Vychodiská!$J$9:$BH$15,6,0)))*-1+($K14*IF(LEN($E14)=4,HLOOKUP($E14+AD$2,Vychodiská!$J$9:$BH$15,7),HLOOKUP(VALUE(RIGHT($E14,4))+AD$2,Vychodiská!$J$9:$BH$15,7,0)))*-1</f>
        <v>165939.55754178966</v>
      </c>
      <c r="AE14" s="73">
        <f>($F14*IF(LEN($E14)=4,HLOOKUP($E14+AE$2,Vychodiská!$J$9:$BH$15,2,0),HLOOKUP(VALUE(RIGHT($E14,4))+AE$2,Vychodiská!$J$9:$BH$15,2,0)))*-1+($G14*IF(LEN($E14)=4,HLOOKUP($E14+AE$2,Vychodiská!$J$9:$BH$15,3,0),HLOOKUP(VALUE(RIGHT($E14,4))+AE$2,Vychodiská!$J$9:$BH$15,3,0)))*-1+($H14*IF(LEN($E14)=4,HLOOKUP($E14+AE$2,Vychodiská!$J$9:$BH$15,4,0),HLOOKUP(VALUE(RIGHT($E14,4))+AE$2,Vychodiská!$J$9:$BH$15,4,0)))*-1+($I14*IF(LEN($E14)=4,HLOOKUP($E14+AE$2,Vychodiská!$J$9:$BH$15,5,0),HLOOKUP(VALUE(RIGHT($E14,4))+AE$2,Vychodiská!$J$9:$BH$15,5,0)))*-1+($J14*IF(LEN($E14)=4,HLOOKUP($E14+AE$2,Vychodiská!$J$9:$BH$15,6),HLOOKUP(VALUE(RIGHT($E14,4))+AE$2,Vychodiská!$J$9:$BH$15,6,0)))*-1+($K14*IF(LEN($E14)=4,HLOOKUP($E14+AE$2,Vychodiská!$J$9:$BH$15,7),HLOOKUP(VALUE(RIGHT($E14,4))+AE$2,Vychodiská!$J$9:$BH$15,7,0)))*-1</f>
        <v>167598.95311720757</v>
      </c>
      <c r="AF14" s="73">
        <f>($F14*IF(LEN($E14)=4,HLOOKUP($E14+AF$2,Vychodiská!$J$9:$BH$15,2,0),HLOOKUP(VALUE(RIGHT($E14,4))+AF$2,Vychodiská!$J$9:$BH$15,2,0)))*-1+($G14*IF(LEN($E14)=4,HLOOKUP($E14+AF$2,Vychodiská!$J$9:$BH$15,3,0),HLOOKUP(VALUE(RIGHT($E14,4))+AF$2,Vychodiská!$J$9:$BH$15,3,0)))*-1+($H14*IF(LEN($E14)=4,HLOOKUP($E14+AF$2,Vychodiská!$J$9:$BH$15,4,0),HLOOKUP(VALUE(RIGHT($E14,4))+AF$2,Vychodiská!$J$9:$BH$15,4,0)))*-1+($I14*IF(LEN($E14)=4,HLOOKUP($E14+AF$2,Vychodiská!$J$9:$BH$15,5,0),HLOOKUP(VALUE(RIGHT($E14,4))+AF$2,Vychodiská!$J$9:$BH$15,5,0)))*-1+($J14*IF(LEN($E14)=4,HLOOKUP($E14+AF$2,Vychodiská!$J$9:$BH$15,6),HLOOKUP(VALUE(RIGHT($E14,4))+AF$2,Vychodiská!$J$9:$BH$15,6,0)))*-1+($K14*IF(LEN($E14)=4,HLOOKUP($E14+AF$2,Vychodiská!$J$9:$BH$15,7),HLOOKUP(VALUE(RIGHT($E14,4))+AF$2,Vychodiská!$J$9:$BH$15,7,0)))*-1</f>
        <v>169274.94264837966</v>
      </c>
      <c r="AG14" s="73">
        <f>($F14*IF(LEN($E14)=4,HLOOKUP($E14+AG$2,Vychodiská!$J$9:$BH$15,2,0),HLOOKUP(VALUE(RIGHT($E14,4))+AG$2,Vychodiská!$J$9:$BH$15,2,0)))*-1+($G14*IF(LEN($E14)=4,HLOOKUP($E14+AG$2,Vychodiská!$J$9:$BH$15,3,0),HLOOKUP(VALUE(RIGHT($E14,4))+AG$2,Vychodiská!$J$9:$BH$15,3,0)))*-1+($H14*IF(LEN($E14)=4,HLOOKUP($E14+AG$2,Vychodiská!$J$9:$BH$15,4,0),HLOOKUP(VALUE(RIGHT($E14,4))+AG$2,Vychodiská!$J$9:$BH$15,4,0)))*-1+($I14*IF(LEN($E14)=4,HLOOKUP($E14+AG$2,Vychodiská!$J$9:$BH$15,5,0),HLOOKUP(VALUE(RIGHT($E14,4))+AG$2,Vychodiská!$J$9:$BH$15,5,0)))*-1+($J14*IF(LEN($E14)=4,HLOOKUP($E14+AG$2,Vychodiská!$J$9:$BH$15,6),HLOOKUP(VALUE(RIGHT($E14,4))+AG$2,Vychodiská!$J$9:$BH$15,6,0)))*-1+($K14*IF(LEN($E14)=4,HLOOKUP($E14+AG$2,Vychodiská!$J$9:$BH$15,7),HLOOKUP(VALUE(RIGHT($E14,4))+AG$2,Vychodiská!$J$9:$BH$15,7,0)))*-1</f>
        <v>170967.69207486344</v>
      </c>
      <c r="AH14" s="73">
        <f>($F14*IF(LEN($E14)=4,HLOOKUP($E14+AH$2,Vychodiská!$J$9:$BH$15,2,0),HLOOKUP(VALUE(RIGHT($E14,4))+AH$2,Vychodiská!$J$9:$BH$15,2,0)))*-1+($G14*IF(LEN($E14)=4,HLOOKUP($E14+AH$2,Vychodiská!$J$9:$BH$15,3,0),HLOOKUP(VALUE(RIGHT($E14,4))+AH$2,Vychodiská!$J$9:$BH$15,3,0)))*-1+($H14*IF(LEN($E14)=4,HLOOKUP($E14+AH$2,Vychodiská!$J$9:$BH$15,4,0),HLOOKUP(VALUE(RIGHT($E14,4))+AH$2,Vychodiská!$J$9:$BH$15,4,0)))*-1+($I14*IF(LEN($E14)=4,HLOOKUP($E14+AH$2,Vychodiská!$J$9:$BH$15,5,0),HLOOKUP(VALUE(RIGHT($E14,4))+AH$2,Vychodiská!$J$9:$BH$15,5,0)))*-1+($J14*IF(LEN($E14)=4,HLOOKUP($E14+AH$2,Vychodiská!$J$9:$BH$15,6),HLOOKUP(VALUE(RIGHT($E14,4))+AH$2,Vychodiská!$J$9:$BH$15,6,0)))*-1+($K14*IF(LEN($E14)=4,HLOOKUP($E14+AH$2,Vychodiská!$J$9:$BH$15,7),HLOOKUP(VALUE(RIGHT($E14,4))+AH$2,Vychodiská!$J$9:$BH$15,7,0)))*-1</f>
        <v>172677.36899561208</v>
      </c>
      <c r="AI14" s="73">
        <f>($F14*IF(LEN($E14)=4,HLOOKUP($E14+AI$2,Vychodiská!$J$9:$BH$15,2,0),HLOOKUP(VALUE(RIGHT($E14,4))+AI$2,Vychodiská!$J$9:$BH$15,2,0)))*-1+($G14*IF(LEN($E14)=4,HLOOKUP($E14+AI$2,Vychodiská!$J$9:$BH$15,3,0),HLOOKUP(VALUE(RIGHT($E14,4))+AI$2,Vychodiská!$J$9:$BH$15,3,0)))*-1+($H14*IF(LEN($E14)=4,HLOOKUP($E14+AI$2,Vychodiská!$J$9:$BH$15,4,0),HLOOKUP(VALUE(RIGHT($E14,4))+AI$2,Vychodiská!$J$9:$BH$15,4,0)))*-1+($I14*IF(LEN($E14)=4,HLOOKUP($E14+AI$2,Vychodiská!$J$9:$BH$15,5,0),HLOOKUP(VALUE(RIGHT($E14,4))+AI$2,Vychodiská!$J$9:$BH$15,5,0)))*-1+($J14*IF(LEN($E14)=4,HLOOKUP($E14+AI$2,Vychodiská!$J$9:$BH$15,6),HLOOKUP(VALUE(RIGHT($E14,4))+AI$2,Vychodiská!$J$9:$BH$15,6,0)))*-1+($K14*IF(LEN($E14)=4,HLOOKUP($E14+AI$2,Vychodiská!$J$9:$BH$15,7),HLOOKUP(VALUE(RIGHT($E14,4))+AI$2,Vychodiská!$J$9:$BH$15,7,0)))*-1</f>
        <v>174404.14268556819</v>
      </c>
      <c r="AJ14" s="73">
        <f>($F14*IF(LEN($E14)=4,HLOOKUP($E14+AJ$2,Vychodiská!$J$9:$BH$15,2,0),HLOOKUP(VALUE(RIGHT($E14,4))+AJ$2,Vychodiská!$J$9:$BH$15,2,0)))*-1+($G14*IF(LEN($E14)=4,HLOOKUP($E14+AJ$2,Vychodiská!$J$9:$BH$15,3,0),HLOOKUP(VALUE(RIGHT($E14,4))+AJ$2,Vychodiská!$J$9:$BH$15,3,0)))*-1+($H14*IF(LEN($E14)=4,HLOOKUP($E14+AJ$2,Vychodiská!$J$9:$BH$15,4,0),HLOOKUP(VALUE(RIGHT($E14,4))+AJ$2,Vychodiská!$J$9:$BH$15,4,0)))*-1+($I14*IF(LEN($E14)=4,HLOOKUP($E14+AJ$2,Vychodiská!$J$9:$BH$15,5,0),HLOOKUP(VALUE(RIGHT($E14,4))+AJ$2,Vychodiská!$J$9:$BH$15,5,0)))*-1+($J14*IF(LEN($E14)=4,HLOOKUP($E14+AJ$2,Vychodiská!$J$9:$BH$15,6),HLOOKUP(VALUE(RIGHT($E14,4))+AJ$2,Vychodiská!$J$9:$BH$15,6,0)))*-1+($K14*IF(LEN($E14)=4,HLOOKUP($E14+AJ$2,Vychodiská!$J$9:$BH$15,7),HLOOKUP(VALUE(RIGHT($E14,4))+AJ$2,Vychodiská!$J$9:$BH$15,7,0)))*-1</f>
        <v>176148.18411242389</v>
      </c>
      <c r="AK14" s="73">
        <f>($F14*IF(LEN($E14)=4,HLOOKUP($E14+AK$2,Vychodiská!$J$9:$BH$15,2,0),HLOOKUP(VALUE(RIGHT($E14,4))+AK$2,Vychodiská!$J$9:$BH$15,2,0)))*-1+($G14*IF(LEN($E14)=4,HLOOKUP($E14+AK$2,Vychodiská!$J$9:$BH$15,3,0),HLOOKUP(VALUE(RIGHT($E14,4))+AK$2,Vychodiská!$J$9:$BH$15,3,0)))*-1+($H14*IF(LEN($E14)=4,HLOOKUP($E14+AK$2,Vychodiská!$J$9:$BH$15,4,0),HLOOKUP(VALUE(RIGHT($E14,4))+AK$2,Vychodiská!$J$9:$BH$15,4,0)))*-1+($I14*IF(LEN($E14)=4,HLOOKUP($E14+AK$2,Vychodiská!$J$9:$BH$15,5,0),HLOOKUP(VALUE(RIGHT($E14,4))+AK$2,Vychodiská!$J$9:$BH$15,5,0)))*-1+($J14*IF(LEN($E14)=4,HLOOKUP($E14+AK$2,Vychodiská!$J$9:$BH$15,6),HLOOKUP(VALUE(RIGHT($E14,4))+AK$2,Vychodiská!$J$9:$BH$15,6,0)))*-1+($K14*IF(LEN($E14)=4,HLOOKUP($E14+AK$2,Vychodiská!$J$9:$BH$15,7),HLOOKUP(VALUE(RIGHT($E14,4))+AK$2,Vychodiská!$J$9:$BH$15,7,0)))*-1</f>
        <v>177909.6659535481</v>
      </c>
      <c r="AL14" s="73">
        <f>($F14*IF(LEN($E14)=4,HLOOKUP($E14+AL$2,Vychodiská!$J$9:$BH$15,2,0),HLOOKUP(VALUE(RIGHT($E14,4))+AL$2,Vychodiská!$J$9:$BH$15,2,0)))*-1+($G14*IF(LEN($E14)=4,HLOOKUP($E14+AL$2,Vychodiská!$J$9:$BH$15,3,0),HLOOKUP(VALUE(RIGHT($E14,4))+AL$2,Vychodiská!$J$9:$BH$15,3,0)))*-1+($H14*IF(LEN($E14)=4,HLOOKUP($E14+AL$2,Vychodiská!$J$9:$BH$15,4,0),HLOOKUP(VALUE(RIGHT($E14,4))+AL$2,Vychodiská!$J$9:$BH$15,4,0)))*-1+($I14*IF(LEN($E14)=4,HLOOKUP($E14+AL$2,Vychodiská!$J$9:$BH$15,5,0),HLOOKUP(VALUE(RIGHT($E14,4))+AL$2,Vychodiská!$J$9:$BH$15,5,0)))*-1+($J14*IF(LEN($E14)=4,HLOOKUP($E14+AL$2,Vychodiská!$J$9:$BH$15,6),HLOOKUP(VALUE(RIGHT($E14,4))+AL$2,Vychodiská!$J$9:$BH$15,6,0)))*-1+($K14*IF(LEN($E14)=4,HLOOKUP($E14+AL$2,Vychodiská!$J$9:$BH$15,7),HLOOKUP(VALUE(RIGHT($E14,4))+AL$2,Vychodiská!$J$9:$BH$15,7,0)))*-1</f>
        <v>179688.76261308359</v>
      </c>
      <c r="AM14" s="73">
        <f>($F14*IF(LEN($E14)=4,HLOOKUP($E14+AM$2,Vychodiská!$J$9:$BH$15,2,0),HLOOKUP(VALUE(RIGHT($E14,4))+AM$2,Vychodiská!$J$9:$BH$15,2,0)))*-1+($G14*IF(LEN($E14)=4,HLOOKUP($E14+AM$2,Vychodiská!$J$9:$BH$15,3,0),HLOOKUP(VALUE(RIGHT($E14,4))+AM$2,Vychodiská!$J$9:$BH$15,3,0)))*-1+($H14*IF(LEN($E14)=4,HLOOKUP($E14+AM$2,Vychodiská!$J$9:$BH$15,4,0),HLOOKUP(VALUE(RIGHT($E14,4))+AM$2,Vychodiská!$J$9:$BH$15,4,0)))*-1+($I14*IF(LEN($E14)=4,HLOOKUP($E14+AM$2,Vychodiská!$J$9:$BH$15,5,0),HLOOKUP(VALUE(RIGHT($E14,4))+AM$2,Vychodiská!$J$9:$BH$15,5,0)))*-1+($J14*IF(LEN($E14)=4,HLOOKUP($E14+AM$2,Vychodiská!$J$9:$BH$15,6),HLOOKUP(VALUE(RIGHT($E14,4))+AM$2,Vychodiská!$J$9:$BH$15,6,0)))*-1+($K14*IF(LEN($E14)=4,HLOOKUP($E14+AM$2,Vychodiská!$J$9:$BH$15,7),HLOOKUP(VALUE(RIGHT($E14,4))+AM$2,Vychodiská!$J$9:$BH$15,7,0)))*-1</f>
        <v>182024.71652705368</v>
      </c>
      <c r="AN14" s="73">
        <f>($F14*IF(LEN($E14)=4,HLOOKUP($E14+AN$2,Vychodiská!$J$9:$BH$15,2,0),HLOOKUP(VALUE(RIGHT($E14,4))+AN$2,Vychodiská!$J$9:$BH$15,2,0)))*-1+($G14*IF(LEN($E14)=4,HLOOKUP($E14+AN$2,Vychodiská!$J$9:$BH$15,3,0),HLOOKUP(VALUE(RIGHT($E14,4))+AN$2,Vychodiská!$J$9:$BH$15,3,0)))*-1+($H14*IF(LEN($E14)=4,HLOOKUP($E14+AN$2,Vychodiská!$J$9:$BH$15,4,0),HLOOKUP(VALUE(RIGHT($E14,4))+AN$2,Vychodiská!$J$9:$BH$15,4,0)))*-1+($I14*IF(LEN($E14)=4,HLOOKUP($E14+AN$2,Vychodiská!$J$9:$BH$15,5,0),HLOOKUP(VALUE(RIGHT($E14,4))+AN$2,Vychodiská!$J$9:$BH$15,5,0)))*-1+($J14*IF(LEN($E14)=4,HLOOKUP($E14+AN$2,Vychodiská!$J$9:$BH$15,6),HLOOKUP(VALUE(RIGHT($E14,4))+AN$2,Vychodiská!$J$9:$BH$15,6,0)))*-1+($K14*IF(LEN($E14)=4,HLOOKUP($E14+AN$2,Vychodiská!$J$9:$BH$15,7),HLOOKUP(VALUE(RIGHT($E14,4))+AN$2,Vychodiská!$J$9:$BH$15,7,0)))*-1</f>
        <v>184391.03784190537</v>
      </c>
      <c r="AO14" s="74">
        <f>($F14*IF(LEN($E14)=4,HLOOKUP($E14+AO$2,Vychodiská!$J$9:$BH$15,2,0),HLOOKUP(VALUE(RIGHT($E14,4))+AO$2,Vychodiská!$J$9:$BH$15,2,0)))*-1+($G14*IF(LEN($E14)=4,HLOOKUP($E14+AO$2,Vychodiská!$J$9:$BH$15,3,0),HLOOKUP(VALUE(RIGHT($E14,4))+AO$2,Vychodiská!$J$9:$BH$15,3,0)))*-1+($H14*IF(LEN($E14)=4,HLOOKUP($E14+AO$2,Vychodiská!$J$9:$BH$15,4,0),HLOOKUP(VALUE(RIGHT($E14,4))+AO$2,Vychodiská!$J$9:$BH$15,4,0)))*-1+($I14*IF(LEN($E14)=4,HLOOKUP($E14+AO$2,Vychodiská!$J$9:$BH$15,5,0),HLOOKUP(VALUE(RIGHT($E14,4))+AO$2,Vychodiská!$J$9:$BH$15,5,0)))*-1+($J14*IF(LEN($E14)=4,HLOOKUP($E14+AO$2,Vychodiská!$J$9:$BH$15,6),HLOOKUP(VALUE(RIGHT($E14,4))+AO$2,Vychodiská!$J$9:$BH$15,6,0)))*-1+($K14*IF(LEN($E14)=4,HLOOKUP($E14+AO$2,Vychodiská!$J$9:$BH$15,7),HLOOKUP(VALUE(RIGHT($E14,4))+AO$2,Vychodiská!$J$9:$BH$15,7,0)))*-1</f>
        <v>186788.12133385011</v>
      </c>
      <c r="AP14" s="73">
        <f t="shared" si="1"/>
        <v>130489.7315335641</v>
      </c>
      <c r="AQ14" s="73">
        <f>SUM($L14:M14)</f>
        <v>263197.78850319877</v>
      </c>
      <c r="AR14" s="73">
        <f>SUM($L14:N14)</f>
        <v>398161.8824413172</v>
      </c>
      <c r="AS14" s="73">
        <f>SUM($L14:O14)</f>
        <v>535420.36597638368</v>
      </c>
      <c r="AT14" s="73">
        <f>SUM($L14:P14)</f>
        <v>675012.24373154622</v>
      </c>
      <c r="AU14" s="73">
        <f>SUM($L14:Q14)</f>
        <v>816977.18340854649</v>
      </c>
      <c r="AV14" s="73">
        <f>SUM($L14:R14)</f>
        <v>961355.52706005587</v>
      </c>
      <c r="AW14" s="73">
        <f>SUM($L14:S14)</f>
        <v>1107466.4108353832</v>
      </c>
      <c r="AX14" s="73">
        <f>SUM($L14:T14)</f>
        <v>1255330.6252160147</v>
      </c>
      <c r="AY14" s="73">
        <f>SUM($L14:U14)</f>
        <v>1404969.2101692136</v>
      </c>
      <c r="AZ14" s="73">
        <f>SUM($L14:V14)</f>
        <v>1556403.458141851</v>
      </c>
      <c r="BA14" s="73">
        <f>SUM($L14:W14)</f>
        <v>1709654.9170901601</v>
      </c>
      <c r="BB14" s="73">
        <f>SUM($L14:X14)</f>
        <v>1864745.3935458488</v>
      </c>
      <c r="BC14" s="73">
        <f>SUM($L14:Y14)</f>
        <v>2021696.9557190058</v>
      </c>
      <c r="BD14" s="73">
        <f>SUM($L14:Z14)</f>
        <v>2180531.9366382407</v>
      </c>
      <c r="BE14" s="73">
        <f>SUM($L14:AA14)</f>
        <v>2341272.9373285063</v>
      </c>
      <c r="BF14" s="73">
        <f>SUM($L14:AB14)</f>
        <v>2503942.830027055</v>
      </c>
      <c r="BG14" s="73">
        <f>SUM($L14:AC14)</f>
        <v>2668239.4216525895</v>
      </c>
      <c r="BH14" s="73">
        <f>SUM($L14:AD14)</f>
        <v>2834178.9791943789</v>
      </c>
      <c r="BI14" s="73">
        <f>SUM($L14:AE14)</f>
        <v>3001777.9323115866</v>
      </c>
      <c r="BJ14" s="73">
        <f>SUM($L14:AF14)</f>
        <v>3171052.8749599662</v>
      </c>
      <c r="BK14" s="73">
        <f>SUM($L14:AG14)</f>
        <v>3342020.5670348294</v>
      </c>
      <c r="BL14" s="73">
        <f>SUM($L14:AH14)</f>
        <v>3514697.9360304414</v>
      </c>
      <c r="BM14" s="73">
        <f>SUM($L14:AI14)</f>
        <v>3689102.0787160099</v>
      </c>
      <c r="BN14" s="73">
        <f>SUM($L14:AJ14)</f>
        <v>3865250.2628284339</v>
      </c>
      <c r="BO14" s="73">
        <f>SUM($L14:AK14)</f>
        <v>4043159.928781982</v>
      </c>
      <c r="BP14" s="73">
        <f>SUM($L14:AL14)</f>
        <v>4222848.6913950657</v>
      </c>
      <c r="BQ14" s="73">
        <f>SUM($L14:AM14)</f>
        <v>4404873.4079221198</v>
      </c>
      <c r="BR14" s="73">
        <f>SUM($L14:AN14)</f>
        <v>4589264.4457640257</v>
      </c>
      <c r="BS14" s="74">
        <f>SUM($L14:AO14)</f>
        <v>4776052.5670978762</v>
      </c>
      <c r="BT14" s="76">
        <f>IF(CZ14=0,0,L14/((1+Vychodiská!$C$150)^emisie_ostatné!CZ14))</f>
        <v>112721.93632097103</v>
      </c>
      <c r="BU14" s="73">
        <f>IF(DA14=0,0,M14/((1+Vychodiská!$C$150)^emisie_ostatné!DA14))</f>
        <v>109179.24689374052</v>
      </c>
      <c r="BV14" s="73">
        <f>IF(DB14=0,0,N14/((1+Vychodiská!$C$150)^emisie_ostatné!DB14))</f>
        <v>105747.89913422293</v>
      </c>
      <c r="BW14" s="73">
        <f>IF(DC14=0,0,O14/((1+Vychodiská!$C$150)^emisie_ostatné!DC14))</f>
        <v>102424.39373286166</v>
      </c>
      <c r="BX14" s="73">
        <f>IF(DD14=0,0,P14/((1+Vychodiská!$C$150)^emisie_ostatné!DD14))</f>
        <v>99205.341358400241</v>
      </c>
      <c r="BY14" s="73">
        <f>IF(DE14=0,0,Q14/((1+Vychodiská!$C$150)^emisie_ostatné!DE14))</f>
        <v>96087.459201421967</v>
      </c>
      <c r="BZ14" s="73">
        <f>IF(DF14=0,0,R14/((1+Vychodiská!$C$150)^emisie_ostatné!DF14))</f>
        <v>93067.567626520118</v>
      </c>
      <c r="CA14" s="73">
        <f>IF(DG14=0,0,S14/((1+Vychodiská!$C$150)^emisie_ostatné!DG14))</f>
        <v>89699.408036226989</v>
      </c>
      <c r="CB14" s="73">
        <f>IF(DH14=0,0,T14/((1+Vychodiská!$C$150)^emisie_ostatné!DH14))</f>
        <v>86453.143745392124</v>
      </c>
      <c r="CC14" s="73">
        <f>IF(DI14=0,0,U14/((1+Vychodiská!$C$150)^emisie_ostatné!DI14))</f>
        <v>83324.363305082705</v>
      </c>
      <c r="CD14" s="73">
        <f>IF(DJ14=0,0,V14/((1+Vychodiská!$C$150)^emisie_ostatné!DJ14))</f>
        <v>80308.814918803502</v>
      </c>
      <c r="CE14" s="73">
        <f>IF(DK14=0,0,W14/((1+Vychodiská!$C$150)^emisie_ostatné!DK14))</f>
        <v>77402.400664599205</v>
      </c>
      <c r="CF14" s="73">
        <f>IF(DL14=0,0,X14/((1+Vychodiská!$C$150)^emisie_ostatné!DL14))</f>
        <v>74601.170926261286</v>
      </c>
      <c r="CG14" s="73">
        <f>IF(DM14=0,0,Y14/((1+Vychodiská!$C$150)^emisie_ostatné!DM14))</f>
        <v>71901.319026072801</v>
      </c>
      <c r="CH14" s="73">
        <f>IF(DN14=0,0,Z14/((1+Vychodiská!$C$150)^emisie_ostatné!DN14))</f>
        <v>69299.176051795876</v>
      </c>
      <c r="CI14" s="73">
        <f>IF(DO14=0,0,AA14/((1+Vychodiská!$C$150)^emisie_ostatné!DO14))</f>
        <v>66791.205870873731</v>
      </c>
      <c r="CJ14" s="73">
        <f>IF(DP14=0,0,AB14/((1+Vychodiská!$C$150)^emisie_ostatné!DP14))</f>
        <v>64374.000325070687</v>
      </c>
      <c r="CK14" s="73">
        <f>IF(DQ14=0,0,AC14/((1+Vychodiská!$C$150)^emisie_ostatné!DQ14))</f>
        <v>61921.657455544191</v>
      </c>
      <c r="CL14" s="73">
        <f>IF(DR14=0,0,AD14/((1+Vychodiská!$C$150)^emisie_ostatné!DR14))</f>
        <v>59562.737171523462</v>
      </c>
      <c r="CM14" s="73">
        <f>IF(DS14=0,0,AE14/((1+Vychodiská!$C$150)^emisie_ostatné!DS14))</f>
        <v>57293.680517370194</v>
      </c>
      <c r="CN14" s="73">
        <f>IF(DT14=0,0,AF14/((1+Vychodiská!$C$150)^emisie_ostatné!DT14))</f>
        <v>55111.064116708461</v>
      </c>
      <c r="CO14" s="73">
        <f>IF(DU14=0,0,AG14/((1+Vychodiská!$C$150)^emisie_ostatné!DU14))</f>
        <v>53011.595007500524</v>
      </c>
      <c r="CP14" s="73">
        <f>IF(DV14=0,0,AH14/((1+Vychodiská!$C$150)^emisie_ostatné!DV14))</f>
        <v>50992.105673881459</v>
      </c>
      <c r="CQ14" s="73">
        <f>IF(DW14=0,0,AI14/((1+Vychodiská!$C$150)^emisie_ostatné!DW14))</f>
        <v>49049.549267257396</v>
      </c>
      <c r="CR14" s="73">
        <f>IF(DX14=0,0,AJ14/((1+Vychodiská!$C$150)^emisie_ostatné!DX14))</f>
        <v>47180.995009457118</v>
      </c>
      <c r="CS14" s="73">
        <f>IF(DY14=0,0,AK14/((1+Vychodiská!$C$150)^emisie_ostatné!DY14))</f>
        <v>45383.623771001607</v>
      </c>
      <c r="CT14" s="73">
        <f>IF(DZ14=0,0,AL14/((1+Vychodiská!$C$150)^emisie_ostatné!DZ14))</f>
        <v>43654.723817820588</v>
      </c>
      <c r="CU14" s="73">
        <f>IF(EA14=0,0,AM14/((1+Vychodiská!$C$150)^emisie_ostatné!EA14))</f>
        <v>42116.414502335494</v>
      </c>
      <c r="CV14" s="73">
        <f>IF(EB14=0,0,AN14/((1+Vychodiská!$C$150)^emisie_ostatné!EB14))</f>
        <v>40632.312277015088</v>
      </c>
      <c r="CW14" s="74">
        <f>IF(EC14=0,0,AO14/((1+Vychodiská!$C$150)^emisie_ostatné!EC14))</f>
        <v>39200.506987253597</v>
      </c>
      <c r="CX14" s="77">
        <f t="shared" si="4"/>
        <v>2127699.8127129865</v>
      </c>
      <c r="CY14" s="73"/>
      <c r="CZ14" s="78">
        <f t="shared" si="2"/>
        <v>3</v>
      </c>
      <c r="DA14" s="78">
        <f t="shared" ref="DA14:EC14" si="14">IF(CZ14=0,0,IF(DA$2&gt;$D14,0,CZ14+1))</f>
        <v>4</v>
      </c>
      <c r="DB14" s="78">
        <f t="shared" si="14"/>
        <v>5</v>
      </c>
      <c r="DC14" s="78">
        <f t="shared" si="14"/>
        <v>6</v>
      </c>
      <c r="DD14" s="78">
        <f t="shared" si="14"/>
        <v>7</v>
      </c>
      <c r="DE14" s="78">
        <f t="shared" si="14"/>
        <v>8</v>
      </c>
      <c r="DF14" s="78">
        <f t="shared" si="14"/>
        <v>9</v>
      </c>
      <c r="DG14" s="78">
        <f t="shared" si="14"/>
        <v>10</v>
      </c>
      <c r="DH14" s="78">
        <f t="shared" si="14"/>
        <v>11</v>
      </c>
      <c r="DI14" s="78">
        <f t="shared" si="14"/>
        <v>12</v>
      </c>
      <c r="DJ14" s="78">
        <f t="shared" si="14"/>
        <v>13</v>
      </c>
      <c r="DK14" s="78">
        <f t="shared" si="14"/>
        <v>14</v>
      </c>
      <c r="DL14" s="78">
        <f t="shared" si="14"/>
        <v>15</v>
      </c>
      <c r="DM14" s="78">
        <f t="shared" si="14"/>
        <v>16</v>
      </c>
      <c r="DN14" s="78">
        <f t="shared" si="14"/>
        <v>17</v>
      </c>
      <c r="DO14" s="78">
        <f t="shared" si="14"/>
        <v>18</v>
      </c>
      <c r="DP14" s="78">
        <f t="shared" si="14"/>
        <v>19</v>
      </c>
      <c r="DQ14" s="78">
        <f t="shared" si="14"/>
        <v>20</v>
      </c>
      <c r="DR14" s="78">
        <f t="shared" si="14"/>
        <v>21</v>
      </c>
      <c r="DS14" s="78">
        <f t="shared" si="14"/>
        <v>22</v>
      </c>
      <c r="DT14" s="78">
        <f t="shared" si="14"/>
        <v>23</v>
      </c>
      <c r="DU14" s="78">
        <f t="shared" si="14"/>
        <v>24</v>
      </c>
      <c r="DV14" s="78">
        <f t="shared" si="14"/>
        <v>25</v>
      </c>
      <c r="DW14" s="78">
        <f t="shared" si="14"/>
        <v>26</v>
      </c>
      <c r="DX14" s="78">
        <f t="shared" si="14"/>
        <v>27</v>
      </c>
      <c r="DY14" s="78">
        <f t="shared" si="14"/>
        <v>28</v>
      </c>
      <c r="DZ14" s="78">
        <f t="shared" si="14"/>
        <v>29</v>
      </c>
      <c r="EA14" s="78">
        <f t="shared" si="14"/>
        <v>30</v>
      </c>
      <c r="EB14" s="78">
        <f t="shared" si="14"/>
        <v>31</v>
      </c>
      <c r="EC14" s="79">
        <f t="shared" si="14"/>
        <v>32</v>
      </c>
    </row>
    <row r="15" spans="1:133" s="80" customFormat="1" ht="31.05" customHeight="1" x14ac:dyDescent="0.3">
      <c r="A15" s="70">
        <v>20</v>
      </c>
      <c r="B15" s="71" t="str">
        <f>INDEX(Data!$B$3:$B$24,MATCH(emisie_ostatné!A15,Data!$A$3:$A$24,0))</f>
        <v>Tepláreň Košice, a.s.</v>
      </c>
      <c r="C15" s="71" t="str">
        <f>INDEX(Data!$D$3:$D$24,MATCH(emisie_ostatné!A15,Data!$A$3:$A$24,0))</f>
        <v>Ekologizácia SCZT - inštalácia tepelného čerp.</v>
      </c>
      <c r="D15" s="72">
        <f>INDEX(Data!$M$3:$M$24,MATCH(emisie_ostatné!A15,Data!$A$3:$A$24,0))</f>
        <v>30</v>
      </c>
      <c r="E15" s="72" t="str">
        <f>INDEX(Data!$J$3:$J$24,MATCH(emisie_ostatné!A15,Data!$A$3:$A$24,0))</f>
        <v>2025-2027</v>
      </c>
      <c r="F15" s="72">
        <f>INDEX(Data!$O$3:$O$24,MATCH(emisie_ostatné!A15,Data!$A$3:$A$24,0))</f>
        <v>-11.5</v>
      </c>
      <c r="G15" s="72">
        <f>INDEX(Data!$P$3:$P$24,MATCH(emisie_ostatné!A15,Data!$A$3:$A$24,0))</f>
        <v>-6.2E-2</v>
      </c>
      <c r="H15" s="72">
        <f>INDEX(Data!$Q$3:$Q$24,MATCH(emisie_ostatné!A15,Data!$A$3:$A$24,0))</f>
        <v>0</v>
      </c>
      <c r="I15" s="72">
        <f>INDEX(Data!$R$3:$R$24,MATCH(emisie_ostatné!A15,Data!$A$3:$A$24,0))</f>
        <v>0</v>
      </c>
      <c r="J15" s="72">
        <f>INDEX(Data!$S$3:$S$24,MATCH(emisie_ostatné!A15,Data!$A$3:$A$24,0))</f>
        <v>-0.52</v>
      </c>
      <c r="K15" s="74">
        <f>INDEX(Data!$T$3:$T$24,MATCH(emisie_ostatné!A15,Data!$A$3:$A$24,0))</f>
        <v>0</v>
      </c>
      <c r="L15" s="73">
        <f>($F15*IF(LEN($E15)=4,HLOOKUP($E15+L$2,Vychodiská!$J$9:$BH$15,2,0),HLOOKUP(VALUE(RIGHT($E15,4))+L$2,Vychodiská!$J$9:$BH$15,2,0)))*-1+($G15*IF(LEN($E15)=4,HLOOKUP($E15+L$2,Vychodiská!$J$9:$BH$15,3,0),HLOOKUP(VALUE(RIGHT($E15,4))+L$2,Vychodiská!$J$9:$BH$15,3,0)))*-1+($H15*IF(LEN($E15)=4,HLOOKUP($E15+L$2,Vychodiská!$J$9:$BH$15,4,0),HLOOKUP(VALUE(RIGHT($E15,4))+L$2,Vychodiská!$J$9:$BH$15,4,0)))*-1+($I15*IF(LEN($E15)=4,HLOOKUP($E15+L$2,Vychodiská!$J$9:$BH$15,5,0),HLOOKUP(VALUE(RIGHT($E15,4))+L$2,Vychodiská!$J$9:$BH$15,5,0)))*-1+($J15*IF(LEN($E15)=4,HLOOKUP($E15+L$2,Vychodiská!$J$9:$BH$15,6),HLOOKUP(VALUE(RIGHT($E15,4))+L$2,Vychodiská!$J$9:$BH$15,6,0)))*-1+($K15*IF(LEN($E15)=4,HLOOKUP($E15+L$2,Vychodiská!$J$9:$BH$15,7),HLOOKUP(VALUE(RIGHT($E15,4))+L$2,Vychodiská!$J$9:$BH$15,7,0)))*-1</f>
        <v>595396.17634821241</v>
      </c>
      <c r="M15" s="73">
        <f>($F15*IF(LEN($E15)=4,HLOOKUP($E15+M$2,Vychodiská!$J$9:$BH$15,2,0),HLOOKUP(VALUE(RIGHT($E15,4))+M$2,Vychodiská!$J$9:$BH$15,2,0)))*-1+($G15*IF(LEN($E15)=4,HLOOKUP($E15+M$2,Vychodiská!$J$9:$BH$15,3,0),HLOOKUP(VALUE(RIGHT($E15,4))+M$2,Vychodiská!$J$9:$BH$15,3,0)))*-1+($H15*IF(LEN($E15)=4,HLOOKUP($E15+M$2,Vychodiská!$J$9:$BH$15,4,0),HLOOKUP(VALUE(RIGHT($E15,4))+M$2,Vychodiská!$J$9:$BH$15,4,0)))*-1+($I15*IF(LEN($E15)=4,HLOOKUP($E15+M$2,Vychodiská!$J$9:$BH$15,5,0),HLOOKUP(VALUE(RIGHT($E15,4))+M$2,Vychodiská!$J$9:$BH$15,5,0)))*-1+($J15*IF(LEN($E15)=4,HLOOKUP($E15+M$2,Vychodiská!$J$9:$BH$15,6),HLOOKUP(VALUE(RIGHT($E15,4))+M$2,Vychodiská!$J$9:$BH$15,6,0)))*-1+($K15*IF(LEN($E15)=4,HLOOKUP($E15+M$2,Vychodiská!$J$9:$BH$15,7),HLOOKUP(VALUE(RIGHT($E15,4))+M$2,Vychodiská!$J$9:$BH$15,7,0)))*-1</f>
        <v>605517.91134613194</v>
      </c>
      <c r="N15" s="73">
        <f>($F15*IF(LEN($E15)=4,HLOOKUP($E15+N$2,Vychodiská!$J$9:$BH$15,2,0),HLOOKUP(VALUE(RIGHT($E15,4))+N$2,Vychodiská!$J$9:$BH$15,2,0)))*-1+($G15*IF(LEN($E15)=4,HLOOKUP($E15+N$2,Vychodiská!$J$9:$BH$15,3,0),HLOOKUP(VALUE(RIGHT($E15,4))+N$2,Vychodiská!$J$9:$BH$15,3,0)))*-1+($H15*IF(LEN($E15)=4,HLOOKUP($E15+N$2,Vychodiská!$J$9:$BH$15,4,0),HLOOKUP(VALUE(RIGHT($E15,4))+N$2,Vychodiská!$J$9:$BH$15,4,0)))*-1+($I15*IF(LEN($E15)=4,HLOOKUP($E15+N$2,Vychodiská!$J$9:$BH$15,5,0),HLOOKUP(VALUE(RIGHT($E15,4))+N$2,Vychodiská!$J$9:$BH$15,5,0)))*-1+($J15*IF(LEN($E15)=4,HLOOKUP($E15+N$2,Vychodiská!$J$9:$BH$15,6),HLOOKUP(VALUE(RIGHT($E15,4))+N$2,Vychodiská!$J$9:$BH$15,6,0)))*-1+($K15*IF(LEN($E15)=4,HLOOKUP($E15+N$2,Vychodiská!$J$9:$BH$15,7),HLOOKUP(VALUE(RIGHT($E15,4))+N$2,Vychodiská!$J$9:$BH$15,7,0)))*-1</f>
        <v>615811.71583901613</v>
      </c>
      <c r="O15" s="73">
        <f>($F15*IF(LEN($E15)=4,HLOOKUP($E15+O$2,Vychodiská!$J$9:$BH$15,2,0),HLOOKUP(VALUE(RIGHT($E15,4))+O$2,Vychodiská!$J$9:$BH$15,2,0)))*-1+($G15*IF(LEN($E15)=4,HLOOKUP($E15+O$2,Vychodiská!$J$9:$BH$15,3,0),HLOOKUP(VALUE(RIGHT($E15,4))+O$2,Vychodiská!$J$9:$BH$15,3,0)))*-1+($H15*IF(LEN($E15)=4,HLOOKUP($E15+O$2,Vychodiská!$J$9:$BH$15,4,0),HLOOKUP(VALUE(RIGHT($E15,4))+O$2,Vychodiská!$J$9:$BH$15,4,0)))*-1+($I15*IF(LEN($E15)=4,HLOOKUP($E15+O$2,Vychodiská!$J$9:$BH$15,5,0),HLOOKUP(VALUE(RIGHT($E15,4))+O$2,Vychodiská!$J$9:$BH$15,5,0)))*-1+($J15*IF(LEN($E15)=4,HLOOKUP($E15+O$2,Vychodiská!$J$9:$BH$15,6),HLOOKUP(VALUE(RIGHT($E15,4))+O$2,Vychodiská!$J$9:$BH$15,6,0)))*-1+($K15*IF(LEN($E15)=4,HLOOKUP($E15+O$2,Vychodiská!$J$9:$BH$15,7),HLOOKUP(VALUE(RIGHT($E15,4))+O$2,Vychodiská!$J$9:$BH$15,7,0)))*-1</f>
        <v>623201.4564290843</v>
      </c>
      <c r="P15" s="73">
        <f>($F15*IF(LEN($E15)=4,HLOOKUP($E15+P$2,Vychodiská!$J$9:$BH$15,2,0),HLOOKUP(VALUE(RIGHT($E15,4))+P$2,Vychodiská!$J$9:$BH$15,2,0)))*-1+($G15*IF(LEN($E15)=4,HLOOKUP($E15+P$2,Vychodiská!$J$9:$BH$15,3,0),HLOOKUP(VALUE(RIGHT($E15,4))+P$2,Vychodiská!$J$9:$BH$15,3,0)))*-1+($H15*IF(LEN($E15)=4,HLOOKUP($E15+P$2,Vychodiská!$J$9:$BH$15,4,0),HLOOKUP(VALUE(RIGHT($E15,4))+P$2,Vychodiská!$J$9:$BH$15,4,0)))*-1+($I15*IF(LEN($E15)=4,HLOOKUP($E15+P$2,Vychodiská!$J$9:$BH$15,5,0),HLOOKUP(VALUE(RIGHT($E15,4))+P$2,Vychodiská!$J$9:$BH$15,5,0)))*-1+($J15*IF(LEN($E15)=4,HLOOKUP($E15+P$2,Vychodiská!$J$9:$BH$15,6),HLOOKUP(VALUE(RIGHT($E15,4))+P$2,Vychodiská!$J$9:$BH$15,6,0)))*-1+($K15*IF(LEN($E15)=4,HLOOKUP($E15+P$2,Vychodiská!$J$9:$BH$15,7),HLOOKUP(VALUE(RIGHT($E15,4))+P$2,Vychodiská!$J$9:$BH$15,7,0)))*-1</f>
        <v>630679.87390623335</v>
      </c>
      <c r="Q15" s="73">
        <f>($F15*IF(LEN($E15)=4,HLOOKUP($E15+Q$2,Vychodiská!$J$9:$BH$15,2,0),HLOOKUP(VALUE(RIGHT($E15,4))+Q$2,Vychodiská!$J$9:$BH$15,2,0)))*-1+($G15*IF(LEN($E15)=4,HLOOKUP($E15+Q$2,Vychodiská!$J$9:$BH$15,3,0),HLOOKUP(VALUE(RIGHT($E15,4))+Q$2,Vychodiská!$J$9:$BH$15,3,0)))*-1+($H15*IF(LEN($E15)=4,HLOOKUP($E15+Q$2,Vychodiská!$J$9:$BH$15,4,0),HLOOKUP(VALUE(RIGHT($E15,4))+Q$2,Vychodiská!$J$9:$BH$15,4,0)))*-1+($I15*IF(LEN($E15)=4,HLOOKUP($E15+Q$2,Vychodiská!$J$9:$BH$15,5,0),HLOOKUP(VALUE(RIGHT($E15,4))+Q$2,Vychodiská!$J$9:$BH$15,5,0)))*-1+($J15*IF(LEN($E15)=4,HLOOKUP($E15+Q$2,Vychodiská!$J$9:$BH$15,6),HLOOKUP(VALUE(RIGHT($E15,4))+Q$2,Vychodiská!$J$9:$BH$15,6,0)))*-1+($K15*IF(LEN($E15)=4,HLOOKUP($E15+Q$2,Vychodiská!$J$9:$BH$15,7),HLOOKUP(VALUE(RIGHT($E15,4))+Q$2,Vychodiská!$J$9:$BH$15,7,0)))*-1</f>
        <v>638248.03239310824</v>
      </c>
      <c r="R15" s="73">
        <f>($F15*IF(LEN($E15)=4,HLOOKUP($E15+R$2,Vychodiská!$J$9:$BH$15,2,0),HLOOKUP(VALUE(RIGHT($E15,4))+R$2,Vychodiská!$J$9:$BH$15,2,0)))*-1+($G15*IF(LEN($E15)=4,HLOOKUP($E15+R$2,Vychodiská!$J$9:$BH$15,3,0),HLOOKUP(VALUE(RIGHT($E15,4))+R$2,Vychodiská!$J$9:$BH$15,3,0)))*-1+($H15*IF(LEN($E15)=4,HLOOKUP($E15+R$2,Vychodiská!$J$9:$BH$15,4,0),HLOOKUP(VALUE(RIGHT($E15,4))+R$2,Vychodiská!$J$9:$BH$15,4,0)))*-1+($I15*IF(LEN($E15)=4,HLOOKUP($E15+R$2,Vychodiská!$J$9:$BH$15,5,0),HLOOKUP(VALUE(RIGHT($E15,4))+R$2,Vychodiská!$J$9:$BH$15,5,0)))*-1+($J15*IF(LEN($E15)=4,HLOOKUP($E15+R$2,Vychodiská!$J$9:$BH$15,6),HLOOKUP(VALUE(RIGHT($E15,4))+R$2,Vychodiská!$J$9:$BH$15,6,0)))*-1+($K15*IF(LEN($E15)=4,HLOOKUP($E15+R$2,Vychodiská!$J$9:$BH$15,7),HLOOKUP(VALUE(RIGHT($E15,4))+R$2,Vychodiská!$J$9:$BH$15,7,0)))*-1</f>
        <v>645907.00878182554</v>
      </c>
      <c r="S15" s="73">
        <f>($F15*IF(LEN($E15)=4,HLOOKUP($E15+S$2,Vychodiská!$J$9:$BH$15,2,0),HLOOKUP(VALUE(RIGHT($E15,4))+S$2,Vychodiská!$J$9:$BH$15,2,0)))*-1+($G15*IF(LEN($E15)=4,HLOOKUP($E15+S$2,Vychodiská!$J$9:$BH$15,3,0),HLOOKUP(VALUE(RIGHT($E15,4))+S$2,Vychodiská!$J$9:$BH$15,3,0)))*-1+($H15*IF(LEN($E15)=4,HLOOKUP($E15+S$2,Vychodiská!$J$9:$BH$15,4,0),HLOOKUP(VALUE(RIGHT($E15,4))+S$2,Vychodiská!$J$9:$BH$15,4,0)))*-1+($I15*IF(LEN($E15)=4,HLOOKUP($E15+S$2,Vychodiská!$J$9:$BH$15,5,0),HLOOKUP(VALUE(RIGHT($E15,4))+S$2,Vychodiská!$J$9:$BH$15,5,0)))*-1+($J15*IF(LEN($E15)=4,HLOOKUP($E15+S$2,Vychodiská!$J$9:$BH$15,6),HLOOKUP(VALUE(RIGHT($E15,4))+S$2,Vychodiská!$J$9:$BH$15,6,0)))*-1+($K15*IF(LEN($E15)=4,HLOOKUP($E15+S$2,Vychodiská!$J$9:$BH$15,7),HLOOKUP(VALUE(RIGHT($E15,4))+S$2,Vychodiská!$J$9:$BH$15,7,0)))*-1</f>
        <v>653657.89288720745</v>
      </c>
      <c r="T15" s="73">
        <f>($F15*IF(LEN($E15)=4,HLOOKUP($E15+T$2,Vychodiská!$J$9:$BH$15,2,0),HLOOKUP(VALUE(RIGHT($E15,4))+T$2,Vychodiská!$J$9:$BH$15,2,0)))*-1+($G15*IF(LEN($E15)=4,HLOOKUP($E15+T$2,Vychodiská!$J$9:$BH$15,3,0),HLOOKUP(VALUE(RIGHT($E15,4))+T$2,Vychodiská!$J$9:$BH$15,3,0)))*-1+($H15*IF(LEN($E15)=4,HLOOKUP($E15+T$2,Vychodiská!$J$9:$BH$15,4,0),HLOOKUP(VALUE(RIGHT($E15,4))+T$2,Vychodiská!$J$9:$BH$15,4,0)))*-1+($I15*IF(LEN($E15)=4,HLOOKUP($E15+T$2,Vychodiská!$J$9:$BH$15,5,0),HLOOKUP(VALUE(RIGHT($E15,4))+T$2,Vychodiská!$J$9:$BH$15,5,0)))*-1+($J15*IF(LEN($E15)=4,HLOOKUP($E15+T$2,Vychodiská!$J$9:$BH$15,6),HLOOKUP(VALUE(RIGHT($E15,4))+T$2,Vychodiská!$J$9:$BH$15,6,0)))*-1+($K15*IF(LEN($E15)=4,HLOOKUP($E15+T$2,Vychodiská!$J$9:$BH$15,7),HLOOKUP(VALUE(RIGHT($E15,4))+T$2,Vychodiská!$J$9:$BH$15,7,0)))*-1</f>
        <v>661501.78760185395</v>
      </c>
      <c r="U15" s="73">
        <f>($F15*IF(LEN($E15)=4,HLOOKUP($E15+U$2,Vychodiská!$J$9:$BH$15,2,0),HLOOKUP(VALUE(RIGHT($E15,4))+U$2,Vychodiská!$J$9:$BH$15,2,0)))*-1+($G15*IF(LEN($E15)=4,HLOOKUP($E15+U$2,Vychodiská!$J$9:$BH$15,3,0),HLOOKUP(VALUE(RIGHT($E15,4))+U$2,Vychodiská!$J$9:$BH$15,3,0)))*-1+($H15*IF(LEN($E15)=4,HLOOKUP($E15+U$2,Vychodiská!$J$9:$BH$15,4,0),HLOOKUP(VALUE(RIGHT($E15,4))+U$2,Vychodiská!$J$9:$BH$15,4,0)))*-1+($I15*IF(LEN($E15)=4,HLOOKUP($E15+U$2,Vychodiská!$J$9:$BH$15,5,0),HLOOKUP(VALUE(RIGHT($E15,4))+U$2,Vychodiská!$J$9:$BH$15,5,0)))*-1+($J15*IF(LEN($E15)=4,HLOOKUP($E15+U$2,Vychodiská!$J$9:$BH$15,6),HLOOKUP(VALUE(RIGHT($E15,4))+U$2,Vychodiská!$J$9:$BH$15,6,0)))*-1+($K15*IF(LEN($E15)=4,HLOOKUP($E15+U$2,Vychodiská!$J$9:$BH$15,7),HLOOKUP(VALUE(RIGHT($E15,4))+U$2,Vychodiská!$J$9:$BH$15,7,0)))*-1</f>
        <v>669439.8090530762</v>
      </c>
      <c r="V15" s="73">
        <f>($F15*IF(LEN($E15)=4,HLOOKUP($E15+V$2,Vychodiská!$J$9:$BH$15,2,0),HLOOKUP(VALUE(RIGHT($E15,4))+V$2,Vychodiská!$J$9:$BH$15,2,0)))*-1+($G15*IF(LEN($E15)=4,HLOOKUP($E15+V$2,Vychodiská!$J$9:$BH$15,3,0),HLOOKUP(VALUE(RIGHT($E15,4))+V$2,Vychodiská!$J$9:$BH$15,3,0)))*-1+($H15*IF(LEN($E15)=4,HLOOKUP($E15+V$2,Vychodiská!$J$9:$BH$15,4,0),HLOOKUP(VALUE(RIGHT($E15,4))+V$2,Vychodiská!$J$9:$BH$15,4,0)))*-1+($I15*IF(LEN($E15)=4,HLOOKUP($E15+V$2,Vychodiská!$J$9:$BH$15,5,0),HLOOKUP(VALUE(RIGHT($E15,4))+V$2,Vychodiská!$J$9:$BH$15,5,0)))*-1+($J15*IF(LEN($E15)=4,HLOOKUP($E15+V$2,Vychodiská!$J$9:$BH$15,6),HLOOKUP(VALUE(RIGHT($E15,4))+V$2,Vychodiská!$J$9:$BH$15,6,0)))*-1+($K15*IF(LEN($E15)=4,HLOOKUP($E15+V$2,Vychodiská!$J$9:$BH$15,7),HLOOKUP(VALUE(RIGHT($E15,4))+V$2,Vychodiská!$J$9:$BH$15,7,0)))*-1</f>
        <v>677473.08676171303</v>
      </c>
      <c r="W15" s="73">
        <f>($F15*IF(LEN($E15)=4,HLOOKUP($E15+W$2,Vychodiská!$J$9:$BH$15,2,0),HLOOKUP(VALUE(RIGHT($E15,4))+W$2,Vychodiská!$J$9:$BH$15,2,0)))*-1+($G15*IF(LEN($E15)=4,HLOOKUP($E15+W$2,Vychodiská!$J$9:$BH$15,3,0),HLOOKUP(VALUE(RIGHT($E15,4))+W$2,Vychodiská!$J$9:$BH$15,3,0)))*-1+($H15*IF(LEN($E15)=4,HLOOKUP($E15+W$2,Vychodiská!$J$9:$BH$15,4,0),HLOOKUP(VALUE(RIGHT($E15,4))+W$2,Vychodiská!$J$9:$BH$15,4,0)))*-1+($I15*IF(LEN($E15)=4,HLOOKUP($E15+W$2,Vychodiská!$J$9:$BH$15,5,0),HLOOKUP(VALUE(RIGHT($E15,4))+W$2,Vychodiská!$J$9:$BH$15,5,0)))*-1+($J15*IF(LEN($E15)=4,HLOOKUP($E15+W$2,Vychodiská!$J$9:$BH$15,6),HLOOKUP(VALUE(RIGHT($E15,4))+W$2,Vychodiská!$J$9:$BH$15,6,0)))*-1+($K15*IF(LEN($E15)=4,HLOOKUP($E15+W$2,Vychodiská!$J$9:$BH$15,7),HLOOKUP(VALUE(RIGHT($E15,4))+W$2,Vychodiská!$J$9:$BH$15,7,0)))*-1</f>
        <v>685602.76380285353</v>
      </c>
      <c r="X15" s="73">
        <f>($F15*IF(LEN($E15)=4,HLOOKUP($E15+X$2,Vychodiská!$J$9:$BH$15,2,0),HLOOKUP(VALUE(RIGHT($E15,4))+X$2,Vychodiská!$J$9:$BH$15,2,0)))*-1+($G15*IF(LEN($E15)=4,HLOOKUP($E15+X$2,Vychodiská!$J$9:$BH$15,3,0),HLOOKUP(VALUE(RIGHT($E15,4))+X$2,Vychodiská!$J$9:$BH$15,3,0)))*-1+($H15*IF(LEN($E15)=4,HLOOKUP($E15+X$2,Vychodiská!$J$9:$BH$15,4,0),HLOOKUP(VALUE(RIGHT($E15,4))+X$2,Vychodiská!$J$9:$BH$15,4,0)))*-1+($I15*IF(LEN($E15)=4,HLOOKUP($E15+X$2,Vychodiská!$J$9:$BH$15,5,0),HLOOKUP(VALUE(RIGHT($E15,4))+X$2,Vychodiská!$J$9:$BH$15,5,0)))*-1+($J15*IF(LEN($E15)=4,HLOOKUP($E15+X$2,Vychodiská!$J$9:$BH$15,6),HLOOKUP(VALUE(RIGHT($E15,4))+X$2,Vychodiská!$J$9:$BH$15,6,0)))*-1+($K15*IF(LEN($E15)=4,HLOOKUP($E15+X$2,Vychodiská!$J$9:$BH$15,7),HLOOKUP(VALUE(RIGHT($E15,4))+X$2,Vychodiská!$J$9:$BH$15,7,0)))*-1</f>
        <v>693829.99696848774</v>
      </c>
      <c r="Y15" s="73">
        <f>($F15*IF(LEN($E15)=4,HLOOKUP($E15+Y$2,Vychodiská!$J$9:$BH$15,2,0),HLOOKUP(VALUE(RIGHT($E15,4))+Y$2,Vychodiská!$J$9:$BH$15,2,0)))*-1+($G15*IF(LEN($E15)=4,HLOOKUP($E15+Y$2,Vychodiská!$J$9:$BH$15,3,0),HLOOKUP(VALUE(RIGHT($E15,4))+Y$2,Vychodiská!$J$9:$BH$15,3,0)))*-1+($H15*IF(LEN($E15)=4,HLOOKUP($E15+Y$2,Vychodiská!$J$9:$BH$15,4,0),HLOOKUP(VALUE(RIGHT($E15,4))+Y$2,Vychodiská!$J$9:$BH$15,4,0)))*-1+($I15*IF(LEN($E15)=4,HLOOKUP($E15+Y$2,Vychodiská!$J$9:$BH$15,5,0),HLOOKUP(VALUE(RIGHT($E15,4))+Y$2,Vychodiská!$J$9:$BH$15,5,0)))*-1+($J15*IF(LEN($E15)=4,HLOOKUP($E15+Y$2,Vychodiská!$J$9:$BH$15,6),HLOOKUP(VALUE(RIGHT($E15,4))+Y$2,Vychodiská!$J$9:$BH$15,6,0)))*-1+($K15*IF(LEN($E15)=4,HLOOKUP($E15+Y$2,Vychodiská!$J$9:$BH$15,7),HLOOKUP(VALUE(RIGHT($E15,4))+Y$2,Vychodiská!$J$9:$BH$15,7,0)))*-1</f>
        <v>700768.29693817277</v>
      </c>
      <c r="Z15" s="73">
        <f>($F15*IF(LEN($E15)=4,HLOOKUP($E15+Z$2,Vychodiská!$J$9:$BH$15,2,0),HLOOKUP(VALUE(RIGHT($E15,4))+Z$2,Vychodiská!$J$9:$BH$15,2,0)))*-1+($G15*IF(LEN($E15)=4,HLOOKUP($E15+Z$2,Vychodiská!$J$9:$BH$15,3,0),HLOOKUP(VALUE(RIGHT($E15,4))+Z$2,Vychodiská!$J$9:$BH$15,3,0)))*-1+($H15*IF(LEN($E15)=4,HLOOKUP($E15+Z$2,Vychodiská!$J$9:$BH$15,4,0),HLOOKUP(VALUE(RIGHT($E15,4))+Z$2,Vychodiská!$J$9:$BH$15,4,0)))*-1+($I15*IF(LEN($E15)=4,HLOOKUP($E15+Z$2,Vychodiská!$J$9:$BH$15,5,0),HLOOKUP(VALUE(RIGHT($E15,4))+Z$2,Vychodiská!$J$9:$BH$15,5,0)))*-1+($J15*IF(LEN($E15)=4,HLOOKUP($E15+Z$2,Vychodiská!$J$9:$BH$15,6),HLOOKUP(VALUE(RIGHT($E15,4))+Z$2,Vychodiská!$J$9:$BH$15,6,0)))*-1+($K15*IF(LEN($E15)=4,HLOOKUP($E15+Z$2,Vychodiská!$J$9:$BH$15,7),HLOOKUP(VALUE(RIGHT($E15,4))+Z$2,Vychodiská!$J$9:$BH$15,7,0)))*-1</f>
        <v>707775.97990755446</v>
      </c>
      <c r="AA15" s="73">
        <f>($F15*IF(LEN($E15)=4,HLOOKUP($E15+AA$2,Vychodiská!$J$9:$BH$15,2,0),HLOOKUP(VALUE(RIGHT($E15,4))+AA$2,Vychodiská!$J$9:$BH$15,2,0)))*-1+($G15*IF(LEN($E15)=4,HLOOKUP($E15+AA$2,Vychodiská!$J$9:$BH$15,3,0),HLOOKUP(VALUE(RIGHT($E15,4))+AA$2,Vychodiská!$J$9:$BH$15,3,0)))*-1+($H15*IF(LEN($E15)=4,HLOOKUP($E15+AA$2,Vychodiská!$J$9:$BH$15,4,0),HLOOKUP(VALUE(RIGHT($E15,4))+AA$2,Vychodiská!$J$9:$BH$15,4,0)))*-1+($I15*IF(LEN($E15)=4,HLOOKUP($E15+AA$2,Vychodiská!$J$9:$BH$15,5,0),HLOOKUP(VALUE(RIGHT($E15,4))+AA$2,Vychodiská!$J$9:$BH$15,5,0)))*-1+($J15*IF(LEN($E15)=4,HLOOKUP($E15+AA$2,Vychodiská!$J$9:$BH$15,6),HLOOKUP(VALUE(RIGHT($E15,4))+AA$2,Vychodiská!$J$9:$BH$15,6,0)))*-1+($K15*IF(LEN($E15)=4,HLOOKUP($E15+AA$2,Vychodiská!$J$9:$BH$15,7),HLOOKUP(VALUE(RIGHT($E15,4))+AA$2,Vychodiská!$J$9:$BH$15,7,0)))*-1</f>
        <v>714853.73970663</v>
      </c>
      <c r="AB15" s="73">
        <f>($F15*IF(LEN($E15)=4,HLOOKUP($E15+AB$2,Vychodiská!$J$9:$BH$15,2,0),HLOOKUP(VALUE(RIGHT($E15,4))+AB$2,Vychodiská!$J$9:$BH$15,2,0)))*-1+($G15*IF(LEN($E15)=4,HLOOKUP($E15+AB$2,Vychodiská!$J$9:$BH$15,3,0),HLOOKUP(VALUE(RIGHT($E15,4))+AB$2,Vychodiská!$J$9:$BH$15,3,0)))*-1+($H15*IF(LEN($E15)=4,HLOOKUP($E15+AB$2,Vychodiská!$J$9:$BH$15,4,0),HLOOKUP(VALUE(RIGHT($E15,4))+AB$2,Vychodiská!$J$9:$BH$15,4,0)))*-1+($I15*IF(LEN($E15)=4,HLOOKUP($E15+AB$2,Vychodiská!$J$9:$BH$15,5,0),HLOOKUP(VALUE(RIGHT($E15,4))+AB$2,Vychodiská!$J$9:$BH$15,5,0)))*-1+($J15*IF(LEN($E15)=4,HLOOKUP($E15+AB$2,Vychodiská!$J$9:$BH$15,6),HLOOKUP(VALUE(RIGHT($E15,4))+AB$2,Vychodiská!$J$9:$BH$15,6,0)))*-1+($K15*IF(LEN($E15)=4,HLOOKUP($E15+AB$2,Vychodiská!$J$9:$BH$15,7),HLOOKUP(VALUE(RIGHT($E15,4))+AB$2,Vychodiská!$J$9:$BH$15,7,0)))*-1</f>
        <v>722002.27710369637</v>
      </c>
      <c r="AC15" s="73">
        <f>($F15*IF(LEN($E15)=4,HLOOKUP($E15+AC$2,Vychodiská!$J$9:$BH$15,2,0),HLOOKUP(VALUE(RIGHT($E15,4))+AC$2,Vychodiská!$J$9:$BH$15,2,0)))*-1+($G15*IF(LEN($E15)=4,HLOOKUP($E15+AC$2,Vychodiská!$J$9:$BH$15,3,0),HLOOKUP(VALUE(RIGHT($E15,4))+AC$2,Vychodiská!$J$9:$BH$15,3,0)))*-1+($H15*IF(LEN($E15)=4,HLOOKUP($E15+AC$2,Vychodiská!$J$9:$BH$15,4,0),HLOOKUP(VALUE(RIGHT($E15,4))+AC$2,Vychodiská!$J$9:$BH$15,4,0)))*-1+($I15*IF(LEN($E15)=4,HLOOKUP($E15+AC$2,Vychodiská!$J$9:$BH$15,5,0),HLOOKUP(VALUE(RIGHT($E15,4))+AC$2,Vychodiská!$J$9:$BH$15,5,0)))*-1+($J15*IF(LEN($E15)=4,HLOOKUP($E15+AC$2,Vychodiská!$J$9:$BH$15,6),HLOOKUP(VALUE(RIGHT($E15,4))+AC$2,Vychodiská!$J$9:$BH$15,6,0)))*-1+($K15*IF(LEN($E15)=4,HLOOKUP($E15+AC$2,Vychodiská!$J$9:$BH$15,7),HLOOKUP(VALUE(RIGHT($E15,4))+AC$2,Vychodiská!$J$9:$BH$15,7,0)))*-1</f>
        <v>729222.2998747332</v>
      </c>
      <c r="AD15" s="73">
        <f>($F15*IF(LEN($E15)=4,HLOOKUP($E15+AD$2,Vychodiská!$J$9:$BH$15,2,0),HLOOKUP(VALUE(RIGHT($E15,4))+AD$2,Vychodiská!$J$9:$BH$15,2,0)))*-1+($G15*IF(LEN($E15)=4,HLOOKUP($E15+AD$2,Vychodiská!$J$9:$BH$15,3,0),HLOOKUP(VALUE(RIGHT($E15,4))+AD$2,Vychodiská!$J$9:$BH$15,3,0)))*-1+($H15*IF(LEN($E15)=4,HLOOKUP($E15+AD$2,Vychodiská!$J$9:$BH$15,4,0),HLOOKUP(VALUE(RIGHT($E15,4))+AD$2,Vychodiská!$J$9:$BH$15,4,0)))*-1+($I15*IF(LEN($E15)=4,HLOOKUP($E15+AD$2,Vychodiská!$J$9:$BH$15,5,0),HLOOKUP(VALUE(RIGHT($E15,4))+AD$2,Vychodiská!$J$9:$BH$15,5,0)))*-1+($J15*IF(LEN($E15)=4,HLOOKUP($E15+AD$2,Vychodiská!$J$9:$BH$15,6),HLOOKUP(VALUE(RIGHT($E15,4))+AD$2,Vychodiská!$J$9:$BH$15,6,0)))*-1+($K15*IF(LEN($E15)=4,HLOOKUP($E15+AD$2,Vychodiská!$J$9:$BH$15,7),HLOOKUP(VALUE(RIGHT($E15,4))+AD$2,Vychodiská!$J$9:$BH$15,7,0)))*-1</f>
        <v>736514.52287348057</v>
      </c>
      <c r="AE15" s="73">
        <f>($F15*IF(LEN($E15)=4,HLOOKUP($E15+AE$2,Vychodiská!$J$9:$BH$15,2,0),HLOOKUP(VALUE(RIGHT($E15,4))+AE$2,Vychodiská!$J$9:$BH$15,2,0)))*-1+($G15*IF(LEN($E15)=4,HLOOKUP($E15+AE$2,Vychodiská!$J$9:$BH$15,3,0),HLOOKUP(VALUE(RIGHT($E15,4))+AE$2,Vychodiská!$J$9:$BH$15,3,0)))*-1+($H15*IF(LEN($E15)=4,HLOOKUP($E15+AE$2,Vychodiská!$J$9:$BH$15,4,0),HLOOKUP(VALUE(RIGHT($E15,4))+AE$2,Vychodiská!$J$9:$BH$15,4,0)))*-1+($I15*IF(LEN($E15)=4,HLOOKUP($E15+AE$2,Vychodiská!$J$9:$BH$15,5,0),HLOOKUP(VALUE(RIGHT($E15,4))+AE$2,Vychodiská!$J$9:$BH$15,5,0)))*-1+($J15*IF(LEN($E15)=4,HLOOKUP($E15+AE$2,Vychodiská!$J$9:$BH$15,6),HLOOKUP(VALUE(RIGHT($E15,4))+AE$2,Vychodiská!$J$9:$BH$15,6,0)))*-1+($K15*IF(LEN($E15)=4,HLOOKUP($E15+AE$2,Vychodiská!$J$9:$BH$15,7),HLOOKUP(VALUE(RIGHT($E15,4))+AE$2,Vychodiská!$J$9:$BH$15,7,0)))*-1</f>
        <v>743879.66810221551</v>
      </c>
      <c r="AF15" s="73">
        <f>($F15*IF(LEN($E15)=4,HLOOKUP($E15+AF$2,Vychodiská!$J$9:$BH$15,2,0),HLOOKUP(VALUE(RIGHT($E15,4))+AF$2,Vychodiská!$J$9:$BH$15,2,0)))*-1+($G15*IF(LEN($E15)=4,HLOOKUP($E15+AF$2,Vychodiská!$J$9:$BH$15,3,0),HLOOKUP(VALUE(RIGHT($E15,4))+AF$2,Vychodiská!$J$9:$BH$15,3,0)))*-1+($H15*IF(LEN($E15)=4,HLOOKUP($E15+AF$2,Vychodiská!$J$9:$BH$15,4,0),HLOOKUP(VALUE(RIGHT($E15,4))+AF$2,Vychodiská!$J$9:$BH$15,4,0)))*-1+($I15*IF(LEN($E15)=4,HLOOKUP($E15+AF$2,Vychodiská!$J$9:$BH$15,5,0),HLOOKUP(VALUE(RIGHT($E15,4))+AF$2,Vychodiská!$J$9:$BH$15,5,0)))*-1+($J15*IF(LEN($E15)=4,HLOOKUP($E15+AF$2,Vychodiská!$J$9:$BH$15,6),HLOOKUP(VALUE(RIGHT($E15,4))+AF$2,Vychodiská!$J$9:$BH$15,6,0)))*-1+($K15*IF(LEN($E15)=4,HLOOKUP($E15+AF$2,Vychodiská!$J$9:$BH$15,7),HLOOKUP(VALUE(RIGHT($E15,4))+AF$2,Vychodiská!$J$9:$BH$15,7,0)))*-1</f>
        <v>751318.46478323766</v>
      </c>
      <c r="AG15" s="73">
        <f>($F15*IF(LEN($E15)=4,HLOOKUP($E15+AG$2,Vychodiská!$J$9:$BH$15,2,0),HLOOKUP(VALUE(RIGHT($E15,4))+AG$2,Vychodiská!$J$9:$BH$15,2,0)))*-1+($G15*IF(LEN($E15)=4,HLOOKUP($E15+AG$2,Vychodiská!$J$9:$BH$15,3,0),HLOOKUP(VALUE(RIGHT($E15,4))+AG$2,Vychodiská!$J$9:$BH$15,3,0)))*-1+($H15*IF(LEN($E15)=4,HLOOKUP($E15+AG$2,Vychodiská!$J$9:$BH$15,4,0),HLOOKUP(VALUE(RIGHT($E15,4))+AG$2,Vychodiská!$J$9:$BH$15,4,0)))*-1+($I15*IF(LEN($E15)=4,HLOOKUP($E15+AG$2,Vychodiská!$J$9:$BH$15,5,0),HLOOKUP(VALUE(RIGHT($E15,4))+AG$2,Vychodiská!$J$9:$BH$15,5,0)))*-1+($J15*IF(LEN($E15)=4,HLOOKUP($E15+AG$2,Vychodiská!$J$9:$BH$15,6),HLOOKUP(VALUE(RIGHT($E15,4))+AG$2,Vychodiská!$J$9:$BH$15,6,0)))*-1+($K15*IF(LEN($E15)=4,HLOOKUP($E15+AG$2,Vychodiská!$J$9:$BH$15,7),HLOOKUP(VALUE(RIGHT($E15,4))+AG$2,Vychodiská!$J$9:$BH$15,7,0)))*-1</f>
        <v>758831.64943106996</v>
      </c>
      <c r="AH15" s="73">
        <f>($F15*IF(LEN($E15)=4,HLOOKUP($E15+AH$2,Vychodiská!$J$9:$BH$15,2,0),HLOOKUP(VALUE(RIGHT($E15,4))+AH$2,Vychodiská!$J$9:$BH$15,2,0)))*-1+($G15*IF(LEN($E15)=4,HLOOKUP($E15+AH$2,Vychodiská!$J$9:$BH$15,3,0),HLOOKUP(VALUE(RIGHT($E15,4))+AH$2,Vychodiská!$J$9:$BH$15,3,0)))*-1+($H15*IF(LEN($E15)=4,HLOOKUP($E15+AH$2,Vychodiská!$J$9:$BH$15,4,0),HLOOKUP(VALUE(RIGHT($E15,4))+AH$2,Vychodiská!$J$9:$BH$15,4,0)))*-1+($I15*IF(LEN($E15)=4,HLOOKUP($E15+AH$2,Vychodiská!$J$9:$BH$15,5,0),HLOOKUP(VALUE(RIGHT($E15,4))+AH$2,Vychodiská!$J$9:$BH$15,5,0)))*-1+($J15*IF(LEN($E15)=4,HLOOKUP($E15+AH$2,Vychodiská!$J$9:$BH$15,6),HLOOKUP(VALUE(RIGHT($E15,4))+AH$2,Vychodiská!$J$9:$BH$15,6,0)))*-1+($K15*IF(LEN($E15)=4,HLOOKUP($E15+AH$2,Vychodiská!$J$9:$BH$15,7),HLOOKUP(VALUE(RIGHT($E15,4))+AH$2,Vychodiská!$J$9:$BH$15,7,0)))*-1</f>
        <v>766419.9659253807</v>
      </c>
      <c r="AI15" s="73">
        <f>($F15*IF(LEN($E15)=4,HLOOKUP($E15+AI$2,Vychodiská!$J$9:$BH$15,2,0),HLOOKUP(VALUE(RIGHT($E15,4))+AI$2,Vychodiská!$J$9:$BH$15,2,0)))*-1+($G15*IF(LEN($E15)=4,HLOOKUP($E15+AI$2,Vychodiská!$J$9:$BH$15,3,0),HLOOKUP(VALUE(RIGHT($E15,4))+AI$2,Vychodiská!$J$9:$BH$15,3,0)))*-1+($H15*IF(LEN($E15)=4,HLOOKUP($E15+AI$2,Vychodiská!$J$9:$BH$15,4,0),HLOOKUP(VALUE(RIGHT($E15,4))+AI$2,Vychodiská!$J$9:$BH$15,4,0)))*-1+($I15*IF(LEN($E15)=4,HLOOKUP($E15+AI$2,Vychodiská!$J$9:$BH$15,5,0),HLOOKUP(VALUE(RIGHT($E15,4))+AI$2,Vychodiská!$J$9:$BH$15,5,0)))*-1+($J15*IF(LEN($E15)=4,HLOOKUP($E15+AI$2,Vychodiská!$J$9:$BH$15,6),HLOOKUP(VALUE(RIGHT($E15,4))+AI$2,Vychodiská!$J$9:$BH$15,6,0)))*-1+($K15*IF(LEN($E15)=4,HLOOKUP($E15+AI$2,Vychodiská!$J$9:$BH$15,7),HLOOKUP(VALUE(RIGHT($E15,4))+AI$2,Vychodiská!$J$9:$BH$15,7,0)))*-1</f>
        <v>776383.42548241059</v>
      </c>
      <c r="AJ15" s="73">
        <f>($F15*IF(LEN($E15)=4,HLOOKUP($E15+AJ$2,Vychodiská!$J$9:$BH$15,2,0),HLOOKUP(VALUE(RIGHT($E15,4))+AJ$2,Vychodiská!$J$9:$BH$15,2,0)))*-1+($G15*IF(LEN($E15)=4,HLOOKUP($E15+AJ$2,Vychodiská!$J$9:$BH$15,3,0),HLOOKUP(VALUE(RIGHT($E15,4))+AJ$2,Vychodiská!$J$9:$BH$15,3,0)))*-1+($H15*IF(LEN($E15)=4,HLOOKUP($E15+AJ$2,Vychodiská!$J$9:$BH$15,4,0),HLOOKUP(VALUE(RIGHT($E15,4))+AJ$2,Vychodiská!$J$9:$BH$15,4,0)))*-1+($I15*IF(LEN($E15)=4,HLOOKUP($E15+AJ$2,Vychodiská!$J$9:$BH$15,5,0),HLOOKUP(VALUE(RIGHT($E15,4))+AJ$2,Vychodiská!$J$9:$BH$15,5,0)))*-1+($J15*IF(LEN($E15)=4,HLOOKUP($E15+AJ$2,Vychodiská!$J$9:$BH$15,6),HLOOKUP(VALUE(RIGHT($E15,4))+AJ$2,Vychodiská!$J$9:$BH$15,6,0)))*-1+($K15*IF(LEN($E15)=4,HLOOKUP($E15+AJ$2,Vychodiská!$J$9:$BH$15,7),HLOOKUP(VALUE(RIGHT($E15,4))+AJ$2,Vychodiská!$J$9:$BH$15,7,0)))*-1</f>
        <v>786476.41001368186</v>
      </c>
      <c r="AK15" s="73">
        <f>($F15*IF(LEN($E15)=4,HLOOKUP($E15+AK$2,Vychodiská!$J$9:$BH$15,2,0),HLOOKUP(VALUE(RIGHT($E15,4))+AK$2,Vychodiská!$J$9:$BH$15,2,0)))*-1+($G15*IF(LEN($E15)=4,HLOOKUP($E15+AK$2,Vychodiská!$J$9:$BH$15,3,0),HLOOKUP(VALUE(RIGHT($E15,4))+AK$2,Vychodiská!$J$9:$BH$15,3,0)))*-1+($H15*IF(LEN($E15)=4,HLOOKUP($E15+AK$2,Vychodiská!$J$9:$BH$15,4,0),HLOOKUP(VALUE(RIGHT($E15,4))+AK$2,Vychodiská!$J$9:$BH$15,4,0)))*-1+($I15*IF(LEN($E15)=4,HLOOKUP($E15+AK$2,Vychodiská!$J$9:$BH$15,5,0),HLOOKUP(VALUE(RIGHT($E15,4))+AK$2,Vychodiská!$J$9:$BH$15,5,0)))*-1+($J15*IF(LEN($E15)=4,HLOOKUP($E15+AK$2,Vychodiská!$J$9:$BH$15,6),HLOOKUP(VALUE(RIGHT($E15,4))+AK$2,Vychodiská!$J$9:$BH$15,6,0)))*-1+($K15*IF(LEN($E15)=4,HLOOKUP($E15+AK$2,Vychodiská!$J$9:$BH$15,7),HLOOKUP(VALUE(RIGHT($E15,4))+AK$2,Vychodiská!$J$9:$BH$15,7,0)))*-1</f>
        <v>796700.60334385955</v>
      </c>
      <c r="AL15" s="73">
        <f>($F15*IF(LEN($E15)=4,HLOOKUP($E15+AL$2,Vychodiská!$J$9:$BH$15,2,0),HLOOKUP(VALUE(RIGHT($E15,4))+AL$2,Vychodiská!$J$9:$BH$15,2,0)))*-1+($G15*IF(LEN($E15)=4,HLOOKUP($E15+AL$2,Vychodiská!$J$9:$BH$15,3,0),HLOOKUP(VALUE(RIGHT($E15,4))+AL$2,Vychodiská!$J$9:$BH$15,3,0)))*-1+($H15*IF(LEN($E15)=4,HLOOKUP($E15+AL$2,Vychodiská!$J$9:$BH$15,4,0),HLOOKUP(VALUE(RIGHT($E15,4))+AL$2,Vychodiská!$J$9:$BH$15,4,0)))*-1+($I15*IF(LEN($E15)=4,HLOOKUP($E15+AL$2,Vychodiská!$J$9:$BH$15,5,0),HLOOKUP(VALUE(RIGHT($E15,4))+AL$2,Vychodiská!$J$9:$BH$15,5,0)))*-1+($J15*IF(LEN($E15)=4,HLOOKUP($E15+AL$2,Vychodiská!$J$9:$BH$15,6),HLOOKUP(VALUE(RIGHT($E15,4))+AL$2,Vychodiská!$J$9:$BH$15,6,0)))*-1+($K15*IF(LEN($E15)=4,HLOOKUP($E15+AL$2,Vychodiská!$J$9:$BH$15,7),HLOOKUP(VALUE(RIGHT($E15,4))+AL$2,Vychodiská!$J$9:$BH$15,7,0)))*-1</f>
        <v>807057.71118732984</v>
      </c>
      <c r="AM15" s="73">
        <f>($F15*IF(LEN($E15)=4,HLOOKUP($E15+AM$2,Vychodiská!$J$9:$BH$15,2,0),HLOOKUP(VALUE(RIGHT($E15,4))+AM$2,Vychodiská!$J$9:$BH$15,2,0)))*-1+($G15*IF(LEN($E15)=4,HLOOKUP($E15+AM$2,Vychodiská!$J$9:$BH$15,3,0),HLOOKUP(VALUE(RIGHT($E15,4))+AM$2,Vychodiská!$J$9:$BH$15,3,0)))*-1+($H15*IF(LEN($E15)=4,HLOOKUP($E15+AM$2,Vychodiská!$J$9:$BH$15,4,0),HLOOKUP(VALUE(RIGHT($E15,4))+AM$2,Vychodiská!$J$9:$BH$15,4,0)))*-1+($I15*IF(LEN($E15)=4,HLOOKUP($E15+AM$2,Vychodiská!$J$9:$BH$15,5,0),HLOOKUP(VALUE(RIGHT($E15,4))+AM$2,Vychodiská!$J$9:$BH$15,5,0)))*-1+($J15*IF(LEN($E15)=4,HLOOKUP($E15+AM$2,Vychodiská!$J$9:$BH$15,6),HLOOKUP(VALUE(RIGHT($E15,4))+AM$2,Vychodiská!$J$9:$BH$15,6,0)))*-1+($K15*IF(LEN($E15)=4,HLOOKUP($E15+AM$2,Vychodiská!$J$9:$BH$15,7),HLOOKUP(VALUE(RIGHT($E15,4))+AM$2,Vychodiská!$J$9:$BH$15,7,0)))*-1</f>
        <v>817549.46143276501</v>
      </c>
      <c r="AN15" s="73">
        <f>($F15*IF(LEN($E15)=4,HLOOKUP($E15+AN$2,Vychodiská!$J$9:$BH$15,2,0),HLOOKUP(VALUE(RIGHT($E15,4))+AN$2,Vychodiská!$J$9:$BH$15,2,0)))*-1+($G15*IF(LEN($E15)=4,HLOOKUP($E15+AN$2,Vychodiská!$J$9:$BH$15,3,0),HLOOKUP(VALUE(RIGHT($E15,4))+AN$2,Vychodiská!$J$9:$BH$15,3,0)))*-1+($H15*IF(LEN($E15)=4,HLOOKUP($E15+AN$2,Vychodiská!$J$9:$BH$15,4,0),HLOOKUP(VALUE(RIGHT($E15,4))+AN$2,Vychodiská!$J$9:$BH$15,4,0)))*-1+($I15*IF(LEN($E15)=4,HLOOKUP($E15+AN$2,Vychodiská!$J$9:$BH$15,5,0),HLOOKUP(VALUE(RIGHT($E15,4))+AN$2,Vychodiská!$J$9:$BH$15,5,0)))*-1+($J15*IF(LEN($E15)=4,HLOOKUP($E15+AN$2,Vychodiská!$J$9:$BH$15,6),HLOOKUP(VALUE(RIGHT($E15,4))+AN$2,Vychodiská!$J$9:$BH$15,6,0)))*-1+($K15*IF(LEN($E15)=4,HLOOKUP($E15+AN$2,Vychodiská!$J$9:$BH$15,7),HLOOKUP(VALUE(RIGHT($E15,4))+AN$2,Vychodiská!$J$9:$BH$15,7,0)))*-1</f>
        <v>828177.60443139076</v>
      </c>
      <c r="AO15" s="74">
        <f>($F15*IF(LEN($E15)=4,HLOOKUP($E15+AO$2,Vychodiská!$J$9:$BH$15,2,0),HLOOKUP(VALUE(RIGHT($E15,4))+AO$2,Vychodiská!$J$9:$BH$15,2,0)))*-1+($G15*IF(LEN($E15)=4,HLOOKUP($E15+AO$2,Vychodiská!$J$9:$BH$15,3,0),HLOOKUP(VALUE(RIGHT($E15,4))+AO$2,Vychodiská!$J$9:$BH$15,3,0)))*-1+($H15*IF(LEN($E15)=4,HLOOKUP($E15+AO$2,Vychodiská!$J$9:$BH$15,4,0),HLOOKUP(VALUE(RIGHT($E15,4))+AO$2,Vychodiská!$J$9:$BH$15,4,0)))*-1+($I15*IF(LEN($E15)=4,HLOOKUP($E15+AO$2,Vychodiská!$J$9:$BH$15,5,0),HLOOKUP(VALUE(RIGHT($E15,4))+AO$2,Vychodiská!$J$9:$BH$15,5,0)))*-1+($J15*IF(LEN($E15)=4,HLOOKUP($E15+AO$2,Vychodiská!$J$9:$BH$15,6),HLOOKUP(VALUE(RIGHT($E15,4))+AO$2,Vychodiská!$J$9:$BH$15,6,0)))*-1+($K15*IF(LEN($E15)=4,HLOOKUP($E15+AO$2,Vychodiská!$J$9:$BH$15,7),HLOOKUP(VALUE(RIGHT($E15,4))+AO$2,Vychodiská!$J$9:$BH$15,7,0)))*-1</f>
        <v>838943.91328899865</v>
      </c>
      <c r="AP15" s="73">
        <f t="shared" si="1"/>
        <v>595396.17634821241</v>
      </c>
      <c r="AQ15" s="73">
        <f>SUM($L15:M15)</f>
        <v>1200914.0876943443</v>
      </c>
      <c r="AR15" s="73">
        <f>SUM($L15:N15)</f>
        <v>1816725.8035333604</v>
      </c>
      <c r="AS15" s="73">
        <f>SUM($L15:O15)</f>
        <v>2439927.2599624447</v>
      </c>
      <c r="AT15" s="73">
        <f>SUM($L15:P15)</f>
        <v>3070607.133868678</v>
      </c>
      <c r="AU15" s="73">
        <f>SUM($L15:Q15)</f>
        <v>3708855.1662617861</v>
      </c>
      <c r="AV15" s="73">
        <f>SUM($L15:R15)</f>
        <v>4354762.1750436118</v>
      </c>
      <c r="AW15" s="73">
        <f>SUM($L15:S15)</f>
        <v>5008420.0679308195</v>
      </c>
      <c r="AX15" s="73">
        <f>SUM($L15:T15)</f>
        <v>5669921.8555326732</v>
      </c>
      <c r="AY15" s="73">
        <f>SUM($L15:U15)</f>
        <v>6339361.6645857496</v>
      </c>
      <c r="AZ15" s="73">
        <f>SUM($L15:V15)</f>
        <v>7016834.7513474626</v>
      </c>
      <c r="BA15" s="73">
        <f>SUM($L15:W15)</f>
        <v>7702437.5151503161</v>
      </c>
      <c r="BB15" s="73">
        <f>SUM($L15:X15)</f>
        <v>8396267.5121188033</v>
      </c>
      <c r="BC15" s="73">
        <f>SUM($L15:Y15)</f>
        <v>9097035.8090569768</v>
      </c>
      <c r="BD15" s="73">
        <f>SUM($L15:Z15)</f>
        <v>9804811.7889645305</v>
      </c>
      <c r="BE15" s="73">
        <f>SUM($L15:AA15)</f>
        <v>10519665.52867116</v>
      </c>
      <c r="BF15" s="73">
        <f>SUM($L15:AB15)</f>
        <v>11241667.805774856</v>
      </c>
      <c r="BG15" s="73">
        <f>SUM($L15:AC15)</f>
        <v>11970890.10564959</v>
      </c>
      <c r="BH15" s="73">
        <f>SUM($L15:AD15)</f>
        <v>12707404.62852307</v>
      </c>
      <c r="BI15" s="73">
        <f>SUM($L15:AE15)</f>
        <v>13451284.296625286</v>
      </c>
      <c r="BJ15" s="73">
        <f>SUM($L15:AF15)</f>
        <v>14202602.761408525</v>
      </c>
      <c r="BK15" s="73">
        <f>SUM($L15:AG15)</f>
        <v>14961434.410839595</v>
      </c>
      <c r="BL15" s="73">
        <f>SUM($L15:AH15)</f>
        <v>15727854.376764975</v>
      </c>
      <c r="BM15" s="73">
        <f>SUM($L15:AI15)</f>
        <v>16504237.802247386</v>
      </c>
      <c r="BN15" s="73">
        <f>SUM($L15:AJ15)</f>
        <v>17290714.21226107</v>
      </c>
      <c r="BO15" s="73">
        <f>SUM($L15:AK15)</f>
        <v>18087414.815604929</v>
      </c>
      <c r="BP15" s="73">
        <f>SUM($L15:AL15)</f>
        <v>18894472.526792258</v>
      </c>
      <c r="BQ15" s="73">
        <f>SUM($L15:AM15)</f>
        <v>19712021.988225024</v>
      </c>
      <c r="BR15" s="73">
        <f>SUM($L15:AN15)</f>
        <v>20540199.592656415</v>
      </c>
      <c r="BS15" s="74">
        <f>SUM($L15:AO15)</f>
        <v>21379143.505945414</v>
      </c>
      <c r="BT15" s="76">
        <f>IF(CZ15=0,0,L15/((1+Vychodiská!$C$150)^emisie_ostatné!CZ15))</f>
        <v>489833.90776329814</v>
      </c>
      <c r="BU15" s="73">
        <f>IF(DA15=0,0,M15/((1+Vychodiská!$C$150)^emisie_ostatné!DA15))</f>
        <v>474439.12780502293</v>
      </c>
      <c r="BV15" s="73">
        <f>IF(DB15=0,0,N15/((1+Vychodiská!$C$150)^emisie_ostatné!DB15))</f>
        <v>459528.18378829368</v>
      </c>
      <c r="BW15" s="73">
        <f>IF(DC15=0,0,O15/((1+Vychodiská!$C$150)^emisie_ostatné!DC15))</f>
        <v>442897.63999405055</v>
      </c>
      <c r="BX15" s="73">
        <f>IF(DD15=0,0,P15/((1+Vychodiská!$C$150)^emisie_ostatné!DD15))</f>
        <v>426868.96349902783</v>
      </c>
      <c r="BY15" s="73">
        <f>IF(DE15=0,0,Q15/((1+Vychodiská!$C$150)^emisie_ostatné!DE15))</f>
        <v>411420.3724390631</v>
      </c>
      <c r="BZ15" s="73">
        <f>IF(DF15=0,0,R15/((1+Vychodiská!$C$150)^emisie_ostatné!DF15))</f>
        <v>396530.8732460303</v>
      </c>
      <c r="CA15" s="73">
        <f>IF(DG15=0,0,S15/((1+Vychodiská!$C$150)^emisie_ostatné!DG15))</f>
        <v>382180.23211903108</v>
      </c>
      <c r="CB15" s="73">
        <f>IF(DH15=0,0,T15/((1+Vychodiská!$C$150)^emisie_ostatné!DH15))</f>
        <v>368348.94752805668</v>
      </c>
      <c r="CC15" s="73">
        <f>IF(DI15=0,0,U15/((1+Vychodiská!$C$150)^emisie_ostatné!DI15))</f>
        <v>355018.22371275554</v>
      </c>
      <c r="CD15" s="73">
        <f>IF(DJ15=0,0,V15/((1+Vychodiská!$C$150)^emisie_ostatné!DJ15))</f>
        <v>342169.94514029392</v>
      </c>
      <c r="CE15" s="73">
        <f>IF(DK15=0,0,W15/((1+Vychodiská!$C$150)^emisie_ostatné!DK15))</f>
        <v>329786.65188759746</v>
      </c>
      <c r="CF15" s="73">
        <f>IF(DL15=0,0,X15/((1+Vychodiská!$C$150)^emisie_ostatné!DL15))</f>
        <v>317851.51591452252</v>
      </c>
      <c r="CG15" s="73">
        <f>IF(DM15=0,0,Y15/((1+Vychodiská!$C$150)^emisie_ostatné!DM15))</f>
        <v>305742.88673682645</v>
      </c>
      <c r="CH15" s="73">
        <f>IF(DN15=0,0,Z15/((1+Vychodiská!$C$150)^emisie_ostatné!DN15))</f>
        <v>294095.53867066163</v>
      </c>
      <c r="CI15" s="73">
        <f>IF(DO15=0,0,AA15/((1+Vychodiská!$C$150)^emisie_ostatné!DO15))</f>
        <v>282891.89910225547</v>
      </c>
      <c r="CJ15" s="73">
        <f>IF(DP15=0,0,AB15/((1+Vychodiská!$C$150)^emisie_ostatné!DP15))</f>
        <v>272115.06485074101</v>
      </c>
      <c r="CK15" s="73">
        <f>IF(DQ15=0,0,AC15/((1+Vychodiská!$C$150)^emisie_ostatné!DQ15))</f>
        <v>261748.77666595083</v>
      </c>
      <c r="CL15" s="73">
        <f>IF(DR15=0,0,AD15/((1+Vychodiská!$C$150)^emisie_ostatné!DR15))</f>
        <v>251777.39469772417</v>
      </c>
      <c r="CM15" s="73">
        <f>IF(DS15=0,0,AE15/((1+Vychodiská!$C$150)^emisie_ostatné!DS15))</f>
        <v>242185.87489971562</v>
      </c>
      <c r="CN15" s="73">
        <f>IF(DT15=0,0,AF15/((1+Vychodiská!$C$150)^emisie_ostatné!DT15))</f>
        <v>232959.74633210743</v>
      </c>
      <c r="CO15" s="73">
        <f>IF(DU15=0,0,AG15/((1+Vychodiská!$C$150)^emisie_ostatné!DU15))</f>
        <v>224085.08932897949</v>
      </c>
      <c r="CP15" s="73">
        <f>IF(DV15=0,0,AH15/((1+Vychodiská!$C$150)^emisie_ostatné!DV15))</f>
        <v>215548.51449739933</v>
      </c>
      <c r="CQ15" s="73">
        <f>IF(DW15=0,0,AI15/((1+Vychodiská!$C$150)^emisie_ostatné!DW15))</f>
        <v>207952.99541511</v>
      </c>
      <c r="CR15" s="73">
        <f>IF(DX15=0,0,AJ15/((1+Vychodiská!$C$150)^emisie_ostatné!DX15))</f>
        <v>200625.12795762517</v>
      </c>
      <c r="CS15" s="73">
        <f>IF(DY15=0,0,AK15/((1+Vychodiská!$C$150)^emisie_ostatné!DY15))</f>
        <v>193555.48059149925</v>
      </c>
      <c r="CT15" s="73">
        <f>IF(DZ15=0,0,AL15/((1+Vychodiská!$C$150)^emisie_ostatné!DZ15))</f>
        <v>186734.95413256079</v>
      </c>
      <c r="CU15" s="73">
        <f>IF(EA15=0,0,AM15/((1+Vychodiská!$C$150)^emisie_ostatné!EA15))</f>
        <v>180154.77003455619</v>
      </c>
      <c r="CV15" s="73">
        <f>IF(EB15=0,0,AN15/((1+Vychodiská!$C$150)^emisie_ostatné!EB15))</f>
        <v>173806.45909048131</v>
      </c>
      <c r="CW15" s="74">
        <f>IF(EC15=0,0,AO15/((1+Vychodiská!$C$150)^emisie_ostatné!EC15))</f>
        <v>167681.85053205478</v>
      </c>
      <c r="CX15" s="77">
        <f t="shared" si="4"/>
        <v>9090537.0083732903</v>
      </c>
      <c r="CY15" s="73"/>
      <c r="CZ15" s="78">
        <f t="shared" si="2"/>
        <v>4</v>
      </c>
      <c r="DA15" s="78">
        <f t="shared" ref="DA15:EC15" si="15">IF(CZ15=0,0,IF(DA$2&gt;$D15,0,CZ15+1))</f>
        <v>5</v>
      </c>
      <c r="DB15" s="78">
        <f t="shared" si="15"/>
        <v>6</v>
      </c>
      <c r="DC15" s="78">
        <f t="shared" si="15"/>
        <v>7</v>
      </c>
      <c r="DD15" s="78">
        <f t="shared" si="15"/>
        <v>8</v>
      </c>
      <c r="DE15" s="78">
        <f t="shared" si="15"/>
        <v>9</v>
      </c>
      <c r="DF15" s="78">
        <f t="shared" si="15"/>
        <v>10</v>
      </c>
      <c r="DG15" s="78">
        <f t="shared" si="15"/>
        <v>11</v>
      </c>
      <c r="DH15" s="78">
        <f t="shared" si="15"/>
        <v>12</v>
      </c>
      <c r="DI15" s="78">
        <f t="shared" si="15"/>
        <v>13</v>
      </c>
      <c r="DJ15" s="78">
        <f t="shared" si="15"/>
        <v>14</v>
      </c>
      <c r="DK15" s="78">
        <f t="shared" si="15"/>
        <v>15</v>
      </c>
      <c r="DL15" s="78">
        <f t="shared" si="15"/>
        <v>16</v>
      </c>
      <c r="DM15" s="78">
        <f t="shared" si="15"/>
        <v>17</v>
      </c>
      <c r="DN15" s="78">
        <f t="shared" si="15"/>
        <v>18</v>
      </c>
      <c r="DO15" s="78">
        <f t="shared" si="15"/>
        <v>19</v>
      </c>
      <c r="DP15" s="78">
        <f t="shared" si="15"/>
        <v>20</v>
      </c>
      <c r="DQ15" s="78">
        <f t="shared" si="15"/>
        <v>21</v>
      </c>
      <c r="DR15" s="78">
        <f t="shared" si="15"/>
        <v>22</v>
      </c>
      <c r="DS15" s="78">
        <f t="shared" si="15"/>
        <v>23</v>
      </c>
      <c r="DT15" s="78">
        <f t="shared" si="15"/>
        <v>24</v>
      </c>
      <c r="DU15" s="78">
        <f t="shared" si="15"/>
        <v>25</v>
      </c>
      <c r="DV15" s="78">
        <f t="shared" si="15"/>
        <v>26</v>
      </c>
      <c r="DW15" s="78">
        <f t="shared" si="15"/>
        <v>27</v>
      </c>
      <c r="DX15" s="78">
        <f t="shared" si="15"/>
        <v>28</v>
      </c>
      <c r="DY15" s="78">
        <f t="shared" si="15"/>
        <v>29</v>
      </c>
      <c r="DZ15" s="78">
        <f t="shared" si="15"/>
        <v>30</v>
      </c>
      <c r="EA15" s="78">
        <f t="shared" si="15"/>
        <v>31</v>
      </c>
      <c r="EB15" s="78">
        <f t="shared" si="15"/>
        <v>32</v>
      </c>
      <c r="EC15" s="79">
        <f t="shared" si="15"/>
        <v>33</v>
      </c>
    </row>
    <row r="16" spans="1:133" s="80" customFormat="1" ht="31.05" customHeight="1" x14ac:dyDescent="0.3">
      <c r="A16" s="70">
        <v>22</v>
      </c>
      <c r="B16" s="71" t="str">
        <f>INDEX(Data!$B$3:$B$24,MATCH(emisie_ostatné!A16,Data!$A$3:$A$24,0))</f>
        <v>Žilinská teplárenská, a.s.</v>
      </c>
      <c r="C16" s="71" t="str">
        <f>INDEX(Data!$D$3:$D$24,MATCH(emisie_ostatné!A16,Data!$A$3:$A$24,0))</f>
        <v>Nový zdroj (ZP)</v>
      </c>
      <c r="D16" s="72">
        <f>INDEX(Data!$M$3:$M$24,MATCH(emisie_ostatné!A16,Data!$A$3:$A$24,0))</f>
        <v>12</v>
      </c>
      <c r="E16" s="72" t="str">
        <f>INDEX(Data!$J$3:$J$24,MATCH(emisie_ostatné!A16,Data!$A$3:$A$24,0))</f>
        <v>2022-2023</v>
      </c>
      <c r="F16" s="72">
        <f>INDEX(Data!$O$3:$O$24,MATCH(emisie_ostatné!A16,Data!$A$3:$A$24,0))</f>
        <v>-10</v>
      </c>
      <c r="G16" s="72">
        <f>INDEX(Data!$P$3:$P$24,MATCH(emisie_ostatné!A16,Data!$A$3:$A$24,0))</f>
        <v>-158.19999999999999</v>
      </c>
      <c r="H16" s="72">
        <f>INDEX(Data!$Q$3:$Q$24,MATCH(emisie_ostatné!A16,Data!$A$3:$A$24,0))</f>
        <v>-1.9</v>
      </c>
      <c r="I16" s="72">
        <f>INDEX(Data!$R$3:$R$24,MATCH(emisie_ostatné!A16,Data!$A$3:$A$24,0))</f>
        <v>0</v>
      </c>
      <c r="J16" s="72">
        <f>INDEX(Data!$S$3:$S$24,MATCH(emisie_ostatné!A16,Data!$A$3:$A$24,0))</f>
        <v>0</v>
      </c>
      <c r="K16" s="74">
        <f>INDEX(Data!$T$3:$T$24,MATCH(emisie_ostatné!A16,Data!$A$3:$A$24,0))</f>
        <v>0</v>
      </c>
      <c r="L16" s="73">
        <f>($F16*IF(LEN($E16)=4,HLOOKUP($E16+L$2,Vychodiská!$J$9:$BH$15,2,0),HLOOKUP(VALUE(RIGHT($E16,4))+L$2,Vychodiská!$J$9:$BH$15,2,0)))*-1+($G16*IF(LEN($E16)=4,HLOOKUP($E16+L$2,Vychodiská!$J$9:$BH$15,3,0),HLOOKUP(VALUE(RIGHT($E16,4))+L$2,Vychodiská!$J$9:$BH$15,3,0)))*-1+($H16*IF(LEN($E16)=4,HLOOKUP($E16+L$2,Vychodiská!$J$9:$BH$15,4,0),HLOOKUP(VALUE(RIGHT($E16,4))+L$2,Vychodiská!$J$9:$BH$15,4,0)))*-1+($I16*IF(LEN($E16)=4,HLOOKUP($E16+L$2,Vychodiská!$J$9:$BH$15,5,0),HLOOKUP(VALUE(RIGHT($E16,4))+L$2,Vychodiská!$J$9:$BH$15,5,0)))*-1+($J16*IF(LEN($E16)=4,HLOOKUP($E16+L$2,Vychodiská!$J$9:$BH$15,6),HLOOKUP(VALUE(RIGHT($E16,4))+L$2,Vychodiská!$J$9:$BH$15,6,0)))*-1+($K16*IF(LEN($E16)=4,HLOOKUP($E16+L$2,Vychodiská!$J$9:$BH$15,7),HLOOKUP(VALUE(RIGHT($E16,4))+L$2,Vychodiská!$J$9:$BH$15,7,0)))*-1</f>
        <v>4604981.656514789</v>
      </c>
      <c r="M16" s="73">
        <f>($F16*IF(LEN($E16)=4,HLOOKUP($E16+M$2,Vychodiská!$J$9:$BH$15,2,0),HLOOKUP(VALUE(RIGHT($E16,4))+M$2,Vychodiská!$J$9:$BH$15,2,0)))*-1+($G16*IF(LEN($E16)=4,HLOOKUP($E16+M$2,Vychodiská!$J$9:$BH$15,3,0),HLOOKUP(VALUE(RIGHT($E16,4))+M$2,Vychodiská!$J$9:$BH$15,3,0)))*-1+($H16*IF(LEN($E16)=4,HLOOKUP($E16+M$2,Vychodiská!$J$9:$BH$15,4,0),HLOOKUP(VALUE(RIGHT($E16,4))+M$2,Vychodiská!$J$9:$BH$15,4,0)))*-1+($I16*IF(LEN($E16)=4,HLOOKUP($E16+M$2,Vychodiská!$J$9:$BH$15,5,0),HLOOKUP(VALUE(RIGHT($E16,4))+M$2,Vychodiská!$J$9:$BH$15,5,0)))*-1+($J16*IF(LEN($E16)=4,HLOOKUP($E16+M$2,Vychodiská!$J$9:$BH$15,6),HLOOKUP(VALUE(RIGHT($E16,4))+M$2,Vychodiská!$J$9:$BH$15,6,0)))*-1+($K16*IF(LEN($E16)=4,HLOOKUP($E16+M$2,Vychodiská!$J$9:$BH$15,7),HLOOKUP(VALUE(RIGHT($E16,4))+M$2,Vychodiská!$J$9:$BH$15,7,0)))*-1</f>
        <v>4683266.34467554</v>
      </c>
      <c r="N16" s="73">
        <f>($F16*IF(LEN($E16)=4,HLOOKUP($E16+N$2,Vychodiská!$J$9:$BH$15,2,0),HLOOKUP(VALUE(RIGHT($E16,4))+N$2,Vychodiská!$J$9:$BH$15,2,0)))*-1+($G16*IF(LEN($E16)=4,HLOOKUP($E16+N$2,Vychodiská!$J$9:$BH$15,3,0),HLOOKUP(VALUE(RIGHT($E16,4))+N$2,Vychodiská!$J$9:$BH$15,3,0)))*-1+($H16*IF(LEN($E16)=4,HLOOKUP($E16+N$2,Vychodiská!$J$9:$BH$15,4,0),HLOOKUP(VALUE(RIGHT($E16,4))+N$2,Vychodiská!$J$9:$BH$15,4,0)))*-1+($I16*IF(LEN($E16)=4,HLOOKUP($E16+N$2,Vychodiská!$J$9:$BH$15,5,0),HLOOKUP(VALUE(RIGHT($E16,4))+N$2,Vychodiská!$J$9:$BH$15,5,0)))*-1+($J16*IF(LEN($E16)=4,HLOOKUP($E16+N$2,Vychodiská!$J$9:$BH$15,6),HLOOKUP(VALUE(RIGHT($E16,4))+N$2,Vychodiská!$J$9:$BH$15,6,0)))*-1+($K16*IF(LEN($E16)=4,HLOOKUP($E16+N$2,Vychodiská!$J$9:$BH$15,7),HLOOKUP(VALUE(RIGHT($E16,4))+N$2,Vychodiská!$J$9:$BH$15,7,0)))*-1</f>
        <v>4762881.8725350238</v>
      </c>
      <c r="O16" s="73">
        <f>($F16*IF(LEN($E16)=4,HLOOKUP($E16+O$2,Vychodiská!$J$9:$BH$15,2,0),HLOOKUP(VALUE(RIGHT($E16,4))+O$2,Vychodiská!$J$9:$BH$15,2,0)))*-1+($G16*IF(LEN($E16)=4,HLOOKUP($E16+O$2,Vychodiská!$J$9:$BH$15,3,0),HLOOKUP(VALUE(RIGHT($E16,4))+O$2,Vychodiská!$J$9:$BH$15,3,0)))*-1+($H16*IF(LEN($E16)=4,HLOOKUP($E16+O$2,Vychodiská!$J$9:$BH$15,4,0),HLOOKUP(VALUE(RIGHT($E16,4))+O$2,Vychodiská!$J$9:$BH$15,4,0)))*-1+($I16*IF(LEN($E16)=4,HLOOKUP($E16+O$2,Vychodiská!$J$9:$BH$15,5,0),HLOOKUP(VALUE(RIGHT($E16,4))+O$2,Vychodiská!$J$9:$BH$15,5,0)))*-1+($J16*IF(LEN($E16)=4,HLOOKUP($E16+O$2,Vychodiská!$J$9:$BH$15,6),HLOOKUP(VALUE(RIGHT($E16,4))+O$2,Vychodiská!$J$9:$BH$15,6,0)))*-1+($K16*IF(LEN($E16)=4,HLOOKUP($E16+O$2,Vychodiská!$J$9:$BH$15,7),HLOOKUP(VALUE(RIGHT($E16,4))+O$2,Vychodiská!$J$9:$BH$15,7,0)))*-1</f>
        <v>4843850.8643681193</v>
      </c>
      <c r="P16" s="73">
        <f>($F16*IF(LEN($E16)=4,HLOOKUP($E16+P$2,Vychodiská!$J$9:$BH$15,2,0),HLOOKUP(VALUE(RIGHT($E16,4))+P$2,Vychodiská!$J$9:$BH$15,2,0)))*-1+($G16*IF(LEN($E16)=4,HLOOKUP($E16+P$2,Vychodiská!$J$9:$BH$15,3,0),HLOOKUP(VALUE(RIGHT($E16,4))+P$2,Vychodiská!$J$9:$BH$15,3,0)))*-1+($H16*IF(LEN($E16)=4,HLOOKUP($E16+P$2,Vychodiská!$J$9:$BH$15,4,0),HLOOKUP(VALUE(RIGHT($E16,4))+P$2,Vychodiská!$J$9:$BH$15,4,0)))*-1+($I16*IF(LEN($E16)=4,HLOOKUP($E16+P$2,Vychodiská!$J$9:$BH$15,5,0),HLOOKUP(VALUE(RIGHT($E16,4))+P$2,Vychodiská!$J$9:$BH$15,5,0)))*-1+($J16*IF(LEN($E16)=4,HLOOKUP($E16+P$2,Vychodiská!$J$9:$BH$15,6),HLOOKUP(VALUE(RIGHT($E16,4))+P$2,Vychodiská!$J$9:$BH$15,6,0)))*-1+($K16*IF(LEN($E16)=4,HLOOKUP($E16+P$2,Vychodiská!$J$9:$BH$15,7),HLOOKUP(VALUE(RIGHT($E16,4))+P$2,Vychodiská!$J$9:$BH$15,7,0)))*-1</f>
        <v>4926196.3290623771</v>
      </c>
      <c r="Q16" s="73">
        <f>($F16*IF(LEN($E16)=4,HLOOKUP($E16+Q$2,Vychodiská!$J$9:$BH$15,2,0),HLOOKUP(VALUE(RIGHT($E16,4))+Q$2,Vychodiská!$J$9:$BH$15,2,0)))*-1+($G16*IF(LEN($E16)=4,HLOOKUP($E16+Q$2,Vychodiská!$J$9:$BH$15,3,0),HLOOKUP(VALUE(RIGHT($E16,4))+Q$2,Vychodiská!$J$9:$BH$15,3,0)))*-1+($H16*IF(LEN($E16)=4,HLOOKUP($E16+Q$2,Vychodiská!$J$9:$BH$15,4,0),HLOOKUP(VALUE(RIGHT($E16,4))+Q$2,Vychodiská!$J$9:$BH$15,4,0)))*-1+($I16*IF(LEN($E16)=4,HLOOKUP($E16+Q$2,Vychodiská!$J$9:$BH$15,5,0),HLOOKUP(VALUE(RIGHT($E16,4))+Q$2,Vychodiská!$J$9:$BH$15,5,0)))*-1+($J16*IF(LEN($E16)=4,HLOOKUP($E16+Q$2,Vychodiská!$J$9:$BH$15,6),HLOOKUP(VALUE(RIGHT($E16,4))+Q$2,Vychodiská!$J$9:$BH$15,6,0)))*-1+($K16*IF(LEN($E16)=4,HLOOKUP($E16+Q$2,Vychodiská!$J$9:$BH$15,7),HLOOKUP(VALUE(RIGHT($E16,4))+Q$2,Vychodiská!$J$9:$BH$15,7,0)))*-1</f>
        <v>5009941.6666564364</v>
      </c>
      <c r="R16" s="73">
        <f>($F16*IF(LEN($E16)=4,HLOOKUP($E16+R$2,Vychodiská!$J$9:$BH$15,2,0),HLOOKUP(VALUE(RIGHT($E16,4))+R$2,Vychodiská!$J$9:$BH$15,2,0)))*-1+($G16*IF(LEN($E16)=4,HLOOKUP($E16+R$2,Vychodiská!$J$9:$BH$15,3,0),HLOOKUP(VALUE(RIGHT($E16,4))+R$2,Vychodiská!$J$9:$BH$15,3,0)))*-1+($H16*IF(LEN($E16)=4,HLOOKUP($E16+R$2,Vychodiská!$J$9:$BH$15,4,0),HLOOKUP(VALUE(RIGHT($E16,4))+R$2,Vychodiská!$J$9:$BH$15,4,0)))*-1+($I16*IF(LEN($E16)=4,HLOOKUP($E16+R$2,Vychodiská!$J$9:$BH$15,5,0),HLOOKUP(VALUE(RIGHT($E16,4))+R$2,Vychodiská!$J$9:$BH$15,5,0)))*-1+($J16*IF(LEN($E16)=4,HLOOKUP($E16+R$2,Vychodiská!$J$9:$BH$15,6),HLOOKUP(VALUE(RIGHT($E16,4))+R$2,Vychodiská!$J$9:$BH$15,6,0)))*-1+($K16*IF(LEN($E16)=4,HLOOKUP($E16+R$2,Vychodiská!$J$9:$BH$15,7),HLOOKUP(VALUE(RIGHT($E16,4))+R$2,Vychodiská!$J$9:$BH$15,7,0)))*-1</f>
        <v>5095110.6749895951</v>
      </c>
      <c r="S16" s="73">
        <f>($F16*IF(LEN($E16)=4,HLOOKUP($E16+S$2,Vychodiská!$J$9:$BH$15,2,0),HLOOKUP(VALUE(RIGHT($E16,4))+S$2,Vychodiská!$J$9:$BH$15,2,0)))*-1+($G16*IF(LEN($E16)=4,HLOOKUP($E16+S$2,Vychodiská!$J$9:$BH$15,3,0),HLOOKUP(VALUE(RIGHT($E16,4))+S$2,Vychodiská!$J$9:$BH$15,3,0)))*-1+($H16*IF(LEN($E16)=4,HLOOKUP($E16+S$2,Vychodiská!$J$9:$BH$15,4,0),HLOOKUP(VALUE(RIGHT($E16,4))+S$2,Vychodiská!$J$9:$BH$15,4,0)))*-1+($I16*IF(LEN($E16)=4,HLOOKUP($E16+S$2,Vychodiská!$J$9:$BH$15,5,0),HLOOKUP(VALUE(RIGHT($E16,4))+S$2,Vychodiská!$J$9:$BH$15,5,0)))*-1+($J16*IF(LEN($E16)=4,HLOOKUP($E16+S$2,Vychodiská!$J$9:$BH$15,6),HLOOKUP(VALUE(RIGHT($E16,4))+S$2,Vychodiská!$J$9:$BH$15,6,0)))*-1+($K16*IF(LEN($E16)=4,HLOOKUP($E16+S$2,Vychodiská!$J$9:$BH$15,7),HLOOKUP(VALUE(RIGHT($E16,4))+S$2,Vychodiská!$J$9:$BH$15,7,0)))*-1</f>
        <v>5156252.0030894708</v>
      </c>
      <c r="T16" s="73">
        <f>($F16*IF(LEN($E16)=4,HLOOKUP($E16+T$2,Vychodiská!$J$9:$BH$15,2,0),HLOOKUP(VALUE(RIGHT($E16,4))+T$2,Vychodiská!$J$9:$BH$15,2,0)))*-1+($G16*IF(LEN($E16)=4,HLOOKUP($E16+T$2,Vychodiská!$J$9:$BH$15,3,0),HLOOKUP(VALUE(RIGHT($E16,4))+T$2,Vychodiská!$J$9:$BH$15,3,0)))*-1+($H16*IF(LEN($E16)=4,HLOOKUP($E16+T$2,Vychodiská!$J$9:$BH$15,4,0),HLOOKUP(VALUE(RIGHT($E16,4))+T$2,Vychodiská!$J$9:$BH$15,4,0)))*-1+($I16*IF(LEN($E16)=4,HLOOKUP($E16+T$2,Vychodiská!$J$9:$BH$15,5,0),HLOOKUP(VALUE(RIGHT($E16,4))+T$2,Vychodiská!$J$9:$BH$15,5,0)))*-1+($J16*IF(LEN($E16)=4,HLOOKUP($E16+T$2,Vychodiská!$J$9:$BH$15,6),HLOOKUP(VALUE(RIGHT($E16,4))+T$2,Vychodiská!$J$9:$BH$15,6,0)))*-1+($K16*IF(LEN($E16)=4,HLOOKUP($E16+T$2,Vychodiská!$J$9:$BH$15,7),HLOOKUP(VALUE(RIGHT($E16,4))+T$2,Vychodiská!$J$9:$BH$15,7,0)))*-1</f>
        <v>5218127.0271265442</v>
      </c>
      <c r="U16" s="73">
        <f>($F16*IF(LEN($E16)=4,HLOOKUP($E16+U$2,Vychodiská!$J$9:$BH$15,2,0),HLOOKUP(VALUE(RIGHT($E16,4))+U$2,Vychodiská!$J$9:$BH$15,2,0)))*-1+($G16*IF(LEN($E16)=4,HLOOKUP($E16+U$2,Vychodiská!$J$9:$BH$15,3,0),HLOOKUP(VALUE(RIGHT($E16,4))+U$2,Vychodiská!$J$9:$BH$15,3,0)))*-1+($H16*IF(LEN($E16)=4,HLOOKUP($E16+U$2,Vychodiská!$J$9:$BH$15,4,0),HLOOKUP(VALUE(RIGHT($E16,4))+U$2,Vychodiská!$J$9:$BH$15,4,0)))*-1+($I16*IF(LEN($E16)=4,HLOOKUP($E16+U$2,Vychodiská!$J$9:$BH$15,5,0),HLOOKUP(VALUE(RIGHT($E16,4))+U$2,Vychodiská!$J$9:$BH$15,5,0)))*-1+($J16*IF(LEN($E16)=4,HLOOKUP($E16+U$2,Vychodiská!$J$9:$BH$15,6),HLOOKUP(VALUE(RIGHT($E16,4))+U$2,Vychodiská!$J$9:$BH$15,6,0)))*-1+($K16*IF(LEN($E16)=4,HLOOKUP($E16+U$2,Vychodiská!$J$9:$BH$15,7),HLOOKUP(VALUE(RIGHT($E16,4))+U$2,Vychodiská!$J$9:$BH$15,7,0)))*-1</f>
        <v>5280744.551452063</v>
      </c>
      <c r="V16" s="73">
        <f>($F16*IF(LEN($E16)=4,HLOOKUP($E16+V$2,Vychodiská!$J$9:$BH$15,2,0),HLOOKUP(VALUE(RIGHT($E16,4))+V$2,Vychodiská!$J$9:$BH$15,2,0)))*-1+($G16*IF(LEN($E16)=4,HLOOKUP($E16+V$2,Vychodiská!$J$9:$BH$15,3,0),HLOOKUP(VALUE(RIGHT($E16,4))+V$2,Vychodiská!$J$9:$BH$15,3,0)))*-1+($H16*IF(LEN($E16)=4,HLOOKUP($E16+V$2,Vychodiská!$J$9:$BH$15,4,0),HLOOKUP(VALUE(RIGHT($E16,4))+V$2,Vychodiská!$J$9:$BH$15,4,0)))*-1+($I16*IF(LEN($E16)=4,HLOOKUP($E16+V$2,Vychodiská!$J$9:$BH$15,5,0),HLOOKUP(VALUE(RIGHT($E16,4))+V$2,Vychodiská!$J$9:$BH$15,5,0)))*-1+($J16*IF(LEN($E16)=4,HLOOKUP($E16+V$2,Vychodiská!$J$9:$BH$15,6),HLOOKUP(VALUE(RIGHT($E16,4))+V$2,Vychodiská!$J$9:$BH$15,6,0)))*-1+($K16*IF(LEN($E16)=4,HLOOKUP($E16+V$2,Vychodiská!$J$9:$BH$15,7),HLOOKUP(VALUE(RIGHT($E16,4))+V$2,Vychodiská!$J$9:$BH$15,7,0)))*-1</f>
        <v>5344113.4860694874</v>
      </c>
      <c r="W16" s="73">
        <f>($F16*IF(LEN($E16)=4,HLOOKUP($E16+W$2,Vychodiská!$J$9:$BH$15,2,0),HLOOKUP(VALUE(RIGHT($E16,4))+W$2,Vychodiská!$J$9:$BH$15,2,0)))*-1+($G16*IF(LEN($E16)=4,HLOOKUP($E16+W$2,Vychodiská!$J$9:$BH$15,3,0),HLOOKUP(VALUE(RIGHT($E16,4))+W$2,Vychodiská!$J$9:$BH$15,3,0)))*-1+($H16*IF(LEN($E16)=4,HLOOKUP($E16+W$2,Vychodiská!$J$9:$BH$15,4,0),HLOOKUP(VALUE(RIGHT($E16,4))+W$2,Vychodiská!$J$9:$BH$15,4,0)))*-1+($I16*IF(LEN($E16)=4,HLOOKUP($E16+W$2,Vychodiská!$J$9:$BH$15,5,0),HLOOKUP(VALUE(RIGHT($E16,4))+W$2,Vychodiská!$J$9:$BH$15,5,0)))*-1+($J16*IF(LEN($E16)=4,HLOOKUP($E16+W$2,Vychodiská!$J$9:$BH$15,6),HLOOKUP(VALUE(RIGHT($E16,4))+W$2,Vychodiská!$J$9:$BH$15,6,0)))*-1+($K16*IF(LEN($E16)=4,HLOOKUP($E16+W$2,Vychodiská!$J$9:$BH$15,7),HLOOKUP(VALUE(RIGHT($E16,4))+W$2,Vychodiská!$J$9:$BH$15,7,0)))*-1</f>
        <v>5408242.8479023213</v>
      </c>
      <c r="X16" s="73">
        <f>($F16*IF(LEN($E16)=4,HLOOKUP($E16+X$2,Vychodiská!$J$9:$BH$15,2,0),HLOOKUP(VALUE(RIGHT($E16,4))+X$2,Vychodiská!$J$9:$BH$15,2,0)))*-1+($G16*IF(LEN($E16)=4,HLOOKUP($E16+X$2,Vychodiská!$J$9:$BH$15,3,0),HLOOKUP(VALUE(RIGHT($E16,4))+X$2,Vychodiská!$J$9:$BH$15,3,0)))*-1+($H16*IF(LEN($E16)=4,HLOOKUP($E16+X$2,Vychodiská!$J$9:$BH$15,4,0),HLOOKUP(VALUE(RIGHT($E16,4))+X$2,Vychodiská!$J$9:$BH$15,4,0)))*-1+($I16*IF(LEN($E16)=4,HLOOKUP($E16+X$2,Vychodiská!$J$9:$BH$15,5,0),HLOOKUP(VALUE(RIGHT($E16,4))+X$2,Vychodiská!$J$9:$BH$15,5,0)))*-1+($J16*IF(LEN($E16)=4,HLOOKUP($E16+X$2,Vychodiská!$J$9:$BH$15,6),HLOOKUP(VALUE(RIGHT($E16,4))+X$2,Vychodiská!$J$9:$BH$15,6,0)))*-1+($K16*IF(LEN($E16)=4,HLOOKUP($E16+X$2,Vychodiská!$J$9:$BH$15,7),HLOOKUP(VALUE(RIGHT($E16,4))+X$2,Vychodiská!$J$9:$BH$15,7,0)))*-1</f>
        <v>5473141.7620771499</v>
      </c>
      <c r="Y16" s="73">
        <f>($F16*IF(LEN($E16)=4,HLOOKUP($E16+Y$2,Vychodiská!$J$9:$BH$15,2,0),HLOOKUP(VALUE(RIGHT($E16,4))+Y$2,Vychodiská!$J$9:$BH$15,2,0)))*-1+($G16*IF(LEN($E16)=4,HLOOKUP($E16+Y$2,Vychodiská!$J$9:$BH$15,3,0),HLOOKUP(VALUE(RIGHT($E16,4))+Y$2,Vychodiská!$J$9:$BH$15,3,0)))*-1+($H16*IF(LEN($E16)=4,HLOOKUP($E16+Y$2,Vychodiská!$J$9:$BH$15,4,0),HLOOKUP(VALUE(RIGHT($E16,4))+Y$2,Vychodiská!$J$9:$BH$15,4,0)))*-1+($I16*IF(LEN($E16)=4,HLOOKUP($E16+Y$2,Vychodiská!$J$9:$BH$15,5,0),HLOOKUP(VALUE(RIGHT($E16,4))+Y$2,Vychodiská!$J$9:$BH$15,5,0)))*-1+($J16*IF(LEN($E16)=4,HLOOKUP($E16+Y$2,Vychodiská!$J$9:$BH$15,6),HLOOKUP(VALUE(RIGHT($E16,4))+Y$2,Vychodiská!$J$9:$BH$15,6,0)))*-1+($K16*IF(LEN($E16)=4,HLOOKUP($E16+Y$2,Vychodiská!$J$9:$BH$15,7),HLOOKUP(VALUE(RIGHT($E16,4))+Y$2,Vychodiská!$J$9:$BH$15,7,0)))*-1</f>
        <v>5538819.4632220753</v>
      </c>
      <c r="Z16" s="73">
        <f>($F16*IF(LEN($E16)=4,HLOOKUP($E16+Z$2,Vychodiská!$J$9:$BH$15,2,0),HLOOKUP(VALUE(RIGHT($E16,4))+Z$2,Vychodiská!$J$9:$BH$15,2,0)))*-1+($G16*IF(LEN($E16)=4,HLOOKUP($E16+Z$2,Vychodiská!$J$9:$BH$15,3,0),HLOOKUP(VALUE(RIGHT($E16,4))+Z$2,Vychodiská!$J$9:$BH$15,3,0)))*-1+($H16*IF(LEN($E16)=4,HLOOKUP($E16+Z$2,Vychodiská!$J$9:$BH$15,4,0),HLOOKUP(VALUE(RIGHT($E16,4))+Z$2,Vychodiská!$J$9:$BH$15,4,0)))*-1+($I16*IF(LEN($E16)=4,HLOOKUP($E16+Z$2,Vychodiská!$J$9:$BH$15,5,0),HLOOKUP(VALUE(RIGHT($E16,4))+Z$2,Vychodiská!$J$9:$BH$15,5,0)))*-1+($J16*IF(LEN($E16)=4,HLOOKUP($E16+Z$2,Vychodiská!$J$9:$BH$15,6),HLOOKUP(VALUE(RIGHT($E16,4))+Z$2,Vychodiská!$J$9:$BH$15,6,0)))*-1+($K16*IF(LEN($E16)=4,HLOOKUP($E16+Z$2,Vychodiská!$J$9:$BH$15,7),HLOOKUP(VALUE(RIGHT($E16,4))+Z$2,Vychodiská!$J$9:$BH$15,7,0)))*-1</f>
        <v>5605285.2967807399</v>
      </c>
      <c r="AA16" s="73">
        <f>($F16*IF(LEN($E16)=4,HLOOKUP($E16+AA$2,Vychodiská!$J$9:$BH$15,2,0),HLOOKUP(VALUE(RIGHT($E16,4))+AA$2,Vychodiská!$J$9:$BH$15,2,0)))*-1+($G16*IF(LEN($E16)=4,HLOOKUP($E16+AA$2,Vychodiská!$J$9:$BH$15,3,0),HLOOKUP(VALUE(RIGHT($E16,4))+AA$2,Vychodiská!$J$9:$BH$15,3,0)))*-1+($H16*IF(LEN($E16)=4,HLOOKUP($E16+AA$2,Vychodiská!$J$9:$BH$15,4,0),HLOOKUP(VALUE(RIGHT($E16,4))+AA$2,Vychodiská!$J$9:$BH$15,4,0)))*-1+($I16*IF(LEN($E16)=4,HLOOKUP($E16+AA$2,Vychodiská!$J$9:$BH$15,5,0),HLOOKUP(VALUE(RIGHT($E16,4))+AA$2,Vychodiská!$J$9:$BH$15,5,0)))*-1+($J16*IF(LEN($E16)=4,HLOOKUP($E16+AA$2,Vychodiská!$J$9:$BH$15,6),HLOOKUP(VALUE(RIGHT($E16,4))+AA$2,Vychodiská!$J$9:$BH$15,6,0)))*-1+($K16*IF(LEN($E16)=4,HLOOKUP($E16+AA$2,Vychodiská!$J$9:$BH$15,7),HLOOKUP(VALUE(RIGHT($E16,4))+AA$2,Vychodiská!$J$9:$BH$15,7,0)))*-1</f>
        <v>5672548.720342109</v>
      </c>
      <c r="AB16" s="73">
        <f>($F16*IF(LEN($E16)=4,HLOOKUP($E16+AB$2,Vychodiská!$J$9:$BH$15,2,0),HLOOKUP(VALUE(RIGHT($E16,4))+AB$2,Vychodiská!$J$9:$BH$15,2,0)))*-1+($G16*IF(LEN($E16)=4,HLOOKUP($E16+AB$2,Vychodiská!$J$9:$BH$15,3,0),HLOOKUP(VALUE(RIGHT($E16,4))+AB$2,Vychodiská!$J$9:$BH$15,3,0)))*-1+($H16*IF(LEN($E16)=4,HLOOKUP($E16+AB$2,Vychodiská!$J$9:$BH$15,4,0),HLOOKUP(VALUE(RIGHT($E16,4))+AB$2,Vychodiská!$J$9:$BH$15,4,0)))*-1+($I16*IF(LEN($E16)=4,HLOOKUP($E16+AB$2,Vychodiská!$J$9:$BH$15,5,0),HLOOKUP(VALUE(RIGHT($E16,4))+AB$2,Vychodiská!$J$9:$BH$15,5,0)))*-1+($J16*IF(LEN($E16)=4,HLOOKUP($E16+AB$2,Vychodiská!$J$9:$BH$15,6),HLOOKUP(VALUE(RIGHT($E16,4))+AB$2,Vychodiská!$J$9:$BH$15,6,0)))*-1+($K16*IF(LEN($E16)=4,HLOOKUP($E16+AB$2,Vychodiská!$J$9:$BH$15,7),HLOOKUP(VALUE(RIGHT($E16,4))+AB$2,Vychodiská!$J$9:$BH$15,7,0)))*-1</f>
        <v>5740619.3049862143</v>
      </c>
      <c r="AC16" s="73">
        <f>($F16*IF(LEN($E16)=4,HLOOKUP($E16+AC$2,Vychodiská!$J$9:$BH$15,2,0),HLOOKUP(VALUE(RIGHT($E16,4))+AC$2,Vychodiská!$J$9:$BH$15,2,0)))*-1+($G16*IF(LEN($E16)=4,HLOOKUP($E16+AC$2,Vychodiská!$J$9:$BH$15,3,0),HLOOKUP(VALUE(RIGHT($E16,4))+AC$2,Vychodiská!$J$9:$BH$15,3,0)))*-1+($H16*IF(LEN($E16)=4,HLOOKUP($E16+AC$2,Vychodiská!$J$9:$BH$15,4,0),HLOOKUP(VALUE(RIGHT($E16,4))+AC$2,Vychodiská!$J$9:$BH$15,4,0)))*-1+($I16*IF(LEN($E16)=4,HLOOKUP($E16+AC$2,Vychodiská!$J$9:$BH$15,5,0),HLOOKUP(VALUE(RIGHT($E16,4))+AC$2,Vychodiská!$J$9:$BH$15,5,0)))*-1+($J16*IF(LEN($E16)=4,HLOOKUP($E16+AC$2,Vychodiská!$J$9:$BH$15,6),HLOOKUP(VALUE(RIGHT($E16,4))+AC$2,Vychodiská!$J$9:$BH$15,6,0)))*-1+($K16*IF(LEN($E16)=4,HLOOKUP($E16+AC$2,Vychodiská!$J$9:$BH$15,7),HLOOKUP(VALUE(RIGHT($E16,4))+AC$2,Vychodiská!$J$9:$BH$15,7,0)))*-1</f>
        <v>5798025.4980360763</v>
      </c>
      <c r="AD16" s="73">
        <f>($F16*IF(LEN($E16)=4,HLOOKUP($E16+AD$2,Vychodiská!$J$9:$BH$15,2,0),HLOOKUP(VALUE(RIGHT($E16,4))+AD$2,Vychodiská!$J$9:$BH$15,2,0)))*-1+($G16*IF(LEN($E16)=4,HLOOKUP($E16+AD$2,Vychodiská!$J$9:$BH$15,3,0),HLOOKUP(VALUE(RIGHT($E16,4))+AD$2,Vychodiská!$J$9:$BH$15,3,0)))*-1+($H16*IF(LEN($E16)=4,HLOOKUP($E16+AD$2,Vychodiská!$J$9:$BH$15,4,0),HLOOKUP(VALUE(RIGHT($E16,4))+AD$2,Vychodiská!$J$9:$BH$15,4,0)))*-1+($I16*IF(LEN($E16)=4,HLOOKUP($E16+AD$2,Vychodiská!$J$9:$BH$15,5,0),HLOOKUP(VALUE(RIGHT($E16,4))+AD$2,Vychodiská!$J$9:$BH$15,5,0)))*-1+($J16*IF(LEN($E16)=4,HLOOKUP($E16+AD$2,Vychodiská!$J$9:$BH$15,6),HLOOKUP(VALUE(RIGHT($E16,4))+AD$2,Vychodiská!$J$9:$BH$15,6,0)))*-1+($K16*IF(LEN($E16)=4,HLOOKUP($E16+AD$2,Vychodiská!$J$9:$BH$15,7),HLOOKUP(VALUE(RIGHT($E16,4))+AD$2,Vychodiská!$J$9:$BH$15,7,0)))*-1</f>
        <v>5856005.7530164374</v>
      </c>
      <c r="AE16" s="73">
        <f>($F16*IF(LEN($E16)=4,HLOOKUP($E16+AE$2,Vychodiská!$J$9:$BH$15,2,0),HLOOKUP(VALUE(RIGHT($E16,4))+AE$2,Vychodiská!$J$9:$BH$15,2,0)))*-1+($G16*IF(LEN($E16)=4,HLOOKUP($E16+AE$2,Vychodiská!$J$9:$BH$15,3,0),HLOOKUP(VALUE(RIGHT($E16,4))+AE$2,Vychodiská!$J$9:$BH$15,3,0)))*-1+($H16*IF(LEN($E16)=4,HLOOKUP($E16+AE$2,Vychodiská!$J$9:$BH$15,4,0),HLOOKUP(VALUE(RIGHT($E16,4))+AE$2,Vychodiská!$J$9:$BH$15,4,0)))*-1+($I16*IF(LEN($E16)=4,HLOOKUP($E16+AE$2,Vychodiská!$J$9:$BH$15,5,0),HLOOKUP(VALUE(RIGHT($E16,4))+AE$2,Vychodiská!$J$9:$BH$15,5,0)))*-1+($J16*IF(LEN($E16)=4,HLOOKUP($E16+AE$2,Vychodiská!$J$9:$BH$15,6),HLOOKUP(VALUE(RIGHT($E16,4))+AE$2,Vychodiská!$J$9:$BH$15,6,0)))*-1+($K16*IF(LEN($E16)=4,HLOOKUP($E16+AE$2,Vychodiská!$J$9:$BH$15,7),HLOOKUP(VALUE(RIGHT($E16,4))+AE$2,Vychodiská!$J$9:$BH$15,7,0)))*-1</f>
        <v>5914565.8105466031</v>
      </c>
      <c r="AF16" s="73">
        <f>($F16*IF(LEN($E16)=4,HLOOKUP($E16+AF$2,Vychodiská!$J$9:$BH$15,2,0),HLOOKUP(VALUE(RIGHT($E16,4))+AF$2,Vychodiská!$J$9:$BH$15,2,0)))*-1+($G16*IF(LEN($E16)=4,HLOOKUP($E16+AF$2,Vychodiská!$J$9:$BH$15,3,0),HLOOKUP(VALUE(RIGHT($E16,4))+AF$2,Vychodiská!$J$9:$BH$15,3,0)))*-1+($H16*IF(LEN($E16)=4,HLOOKUP($E16+AF$2,Vychodiská!$J$9:$BH$15,4,0),HLOOKUP(VALUE(RIGHT($E16,4))+AF$2,Vychodiská!$J$9:$BH$15,4,0)))*-1+($I16*IF(LEN($E16)=4,HLOOKUP($E16+AF$2,Vychodiská!$J$9:$BH$15,5,0),HLOOKUP(VALUE(RIGHT($E16,4))+AF$2,Vychodiská!$J$9:$BH$15,5,0)))*-1+($J16*IF(LEN($E16)=4,HLOOKUP($E16+AF$2,Vychodiská!$J$9:$BH$15,6),HLOOKUP(VALUE(RIGHT($E16,4))+AF$2,Vychodiská!$J$9:$BH$15,6,0)))*-1+($K16*IF(LEN($E16)=4,HLOOKUP($E16+AF$2,Vychodiská!$J$9:$BH$15,7),HLOOKUP(VALUE(RIGHT($E16,4))+AF$2,Vychodiská!$J$9:$BH$15,7,0)))*-1</f>
        <v>5973711.4686520696</v>
      </c>
      <c r="AG16" s="73">
        <f>($F16*IF(LEN($E16)=4,HLOOKUP($E16+AG$2,Vychodiská!$J$9:$BH$15,2,0),HLOOKUP(VALUE(RIGHT($E16,4))+AG$2,Vychodiská!$J$9:$BH$15,2,0)))*-1+($G16*IF(LEN($E16)=4,HLOOKUP($E16+AG$2,Vychodiská!$J$9:$BH$15,3,0),HLOOKUP(VALUE(RIGHT($E16,4))+AG$2,Vychodiská!$J$9:$BH$15,3,0)))*-1+($H16*IF(LEN($E16)=4,HLOOKUP($E16+AG$2,Vychodiská!$J$9:$BH$15,4,0),HLOOKUP(VALUE(RIGHT($E16,4))+AG$2,Vychodiská!$J$9:$BH$15,4,0)))*-1+($I16*IF(LEN($E16)=4,HLOOKUP($E16+AG$2,Vychodiská!$J$9:$BH$15,5,0),HLOOKUP(VALUE(RIGHT($E16,4))+AG$2,Vychodiská!$J$9:$BH$15,5,0)))*-1+($J16*IF(LEN($E16)=4,HLOOKUP($E16+AG$2,Vychodiská!$J$9:$BH$15,6),HLOOKUP(VALUE(RIGHT($E16,4))+AG$2,Vychodiská!$J$9:$BH$15,6,0)))*-1+($K16*IF(LEN($E16)=4,HLOOKUP($E16+AG$2,Vychodiská!$J$9:$BH$15,7),HLOOKUP(VALUE(RIGHT($E16,4))+AG$2,Vychodiská!$J$9:$BH$15,7,0)))*-1</f>
        <v>6033448.5833385903</v>
      </c>
      <c r="AH16" s="73">
        <f>($F16*IF(LEN($E16)=4,HLOOKUP($E16+AH$2,Vychodiská!$J$9:$BH$15,2,0),HLOOKUP(VALUE(RIGHT($E16,4))+AH$2,Vychodiská!$J$9:$BH$15,2,0)))*-1+($G16*IF(LEN($E16)=4,HLOOKUP($E16+AH$2,Vychodiská!$J$9:$BH$15,3,0),HLOOKUP(VALUE(RIGHT($E16,4))+AH$2,Vychodiská!$J$9:$BH$15,3,0)))*-1+($H16*IF(LEN($E16)=4,HLOOKUP($E16+AH$2,Vychodiská!$J$9:$BH$15,4,0),HLOOKUP(VALUE(RIGHT($E16,4))+AH$2,Vychodiská!$J$9:$BH$15,4,0)))*-1+($I16*IF(LEN($E16)=4,HLOOKUP($E16+AH$2,Vychodiská!$J$9:$BH$15,5,0),HLOOKUP(VALUE(RIGHT($E16,4))+AH$2,Vychodiská!$J$9:$BH$15,5,0)))*-1+($J16*IF(LEN($E16)=4,HLOOKUP($E16+AH$2,Vychodiská!$J$9:$BH$15,6),HLOOKUP(VALUE(RIGHT($E16,4))+AH$2,Vychodiská!$J$9:$BH$15,6,0)))*-1+($K16*IF(LEN($E16)=4,HLOOKUP($E16+AH$2,Vychodiská!$J$9:$BH$15,7),HLOOKUP(VALUE(RIGHT($E16,4))+AH$2,Vychodiská!$J$9:$BH$15,7,0)))*-1</f>
        <v>6093783.0691719754</v>
      </c>
      <c r="AI16" s="73">
        <f>($F16*IF(LEN($E16)=4,HLOOKUP($E16+AI$2,Vychodiská!$J$9:$BH$15,2,0),HLOOKUP(VALUE(RIGHT($E16,4))+AI$2,Vychodiská!$J$9:$BH$15,2,0)))*-1+($G16*IF(LEN($E16)=4,HLOOKUP($E16+AI$2,Vychodiská!$J$9:$BH$15,3,0),HLOOKUP(VALUE(RIGHT($E16,4))+AI$2,Vychodiská!$J$9:$BH$15,3,0)))*-1+($H16*IF(LEN($E16)=4,HLOOKUP($E16+AI$2,Vychodiská!$J$9:$BH$15,4,0),HLOOKUP(VALUE(RIGHT($E16,4))+AI$2,Vychodiská!$J$9:$BH$15,4,0)))*-1+($I16*IF(LEN($E16)=4,HLOOKUP($E16+AI$2,Vychodiská!$J$9:$BH$15,5,0),HLOOKUP(VALUE(RIGHT($E16,4))+AI$2,Vychodiská!$J$9:$BH$15,5,0)))*-1+($J16*IF(LEN($E16)=4,HLOOKUP($E16+AI$2,Vychodiská!$J$9:$BH$15,6),HLOOKUP(VALUE(RIGHT($E16,4))+AI$2,Vychodiská!$J$9:$BH$15,6,0)))*-1+($K16*IF(LEN($E16)=4,HLOOKUP($E16+AI$2,Vychodiská!$J$9:$BH$15,7),HLOOKUP(VALUE(RIGHT($E16,4))+AI$2,Vychodiská!$J$9:$BH$15,7,0)))*-1</f>
        <v>6154720.8998636957</v>
      </c>
      <c r="AJ16" s="73">
        <f>($F16*IF(LEN($E16)=4,HLOOKUP($E16+AJ$2,Vychodiská!$J$9:$BH$15,2,0),HLOOKUP(VALUE(RIGHT($E16,4))+AJ$2,Vychodiská!$J$9:$BH$15,2,0)))*-1+($G16*IF(LEN($E16)=4,HLOOKUP($E16+AJ$2,Vychodiská!$J$9:$BH$15,3,0),HLOOKUP(VALUE(RIGHT($E16,4))+AJ$2,Vychodiská!$J$9:$BH$15,3,0)))*-1+($H16*IF(LEN($E16)=4,HLOOKUP($E16+AJ$2,Vychodiská!$J$9:$BH$15,4,0),HLOOKUP(VALUE(RIGHT($E16,4))+AJ$2,Vychodiská!$J$9:$BH$15,4,0)))*-1+($I16*IF(LEN($E16)=4,HLOOKUP($E16+AJ$2,Vychodiská!$J$9:$BH$15,5,0),HLOOKUP(VALUE(RIGHT($E16,4))+AJ$2,Vychodiská!$J$9:$BH$15,5,0)))*-1+($J16*IF(LEN($E16)=4,HLOOKUP($E16+AJ$2,Vychodiská!$J$9:$BH$15,6),HLOOKUP(VALUE(RIGHT($E16,4))+AJ$2,Vychodiská!$J$9:$BH$15,6,0)))*-1+($K16*IF(LEN($E16)=4,HLOOKUP($E16+AJ$2,Vychodiská!$J$9:$BH$15,7),HLOOKUP(VALUE(RIGHT($E16,4))+AJ$2,Vychodiská!$J$9:$BH$15,7,0)))*-1</f>
        <v>6216268.1088623321</v>
      </c>
      <c r="AK16" s="73">
        <f>($F16*IF(LEN($E16)=4,HLOOKUP($E16+AK$2,Vychodiská!$J$9:$BH$15,2,0),HLOOKUP(VALUE(RIGHT($E16,4))+AK$2,Vychodiská!$J$9:$BH$15,2,0)))*-1+($G16*IF(LEN($E16)=4,HLOOKUP($E16+AK$2,Vychodiská!$J$9:$BH$15,3,0),HLOOKUP(VALUE(RIGHT($E16,4))+AK$2,Vychodiská!$J$9:$BH$15,3,0)))*-1+($H16*IF(LEN($E16)=4,HLOOKUP($E16+AK$2,Vychodiská!$J$9:$BH$15,4,0),HLOOKUP(VALUE(RIGHT($E16,4))+AK$2,Vychodiská!$J$9:$BH$15,4,0)))*-1+($I16*IF(LEN($E16)=4,HLOOKUP($E16+AK$2,Vychodiská!$J$9:$BH$15,5,0),HLOOKUP(VALUE(RIGHT($E16,4))+AK$2,Vychodiská!$J$9:$BH$15,5,0)))*-1+($J16*IF(LEN($E16)=4,HLOOKUP($E16+AK$2,Vychodiská!$J$9:$BH$15,6),HLOOKUP(VALUE(RIGHT($E16,4))+AK$2,Vychodiská!$J$9:$BH$15,6,0)))*-1+($K16*IF(LEN($E16)=4,HLOOKUP($E16+AK$2,Vychodiská!$J$9:$BH$15,7),HLOOKUP(VALUE(RIGHT($E16,4))+AK$2,Vychodiská!$J$9:$BH$15,7,0)))*-1</f>
        <v>6278430.7899509557</v>
      </c>
      <c r="AL16" s="73">
        <f>($F16*IF(LEN($E16)=4,HLOOKUP($E16+AL$2,Vychodiská!$J$9:$BH$15,2,0),HLOOKUP(VALUE(RIGHT($E16,4))+AL$2,Vychodiská!$J$9:$BH$15,2,0)))*-1+($G16*IF(LEN($E16)=4,HLOOKUP($E16+AL$2,Vychodiská!$J$9:$BH$15,3,0),HLOOKUP(VALUE(RIGHT($E16,4))+AL$2,Vychodiská!$J$9:$BH$15,3,0)))*-1+($H16*IF(LEN($E16)=4,HLOOKUP($E16+AL$2,Vychodiská!$J$9:$BH$15,4,0),HLOOKUP(VALUE(RIGHT($E16,4))+AL$2,Vychodiská!$J$9:$BH$15,4,0)))*-1+($I16*IF(LEN($E16)=4,HLOOKUP($E16+AL$2,Vychodiská!$J$9:$BH$15,5,0),HLOOKUP(VALUE(RIGHT($E16,4))+AL$2,Vychodiská!$J$9:$BH$15,5,0)))*-1+($J16*IF(LEN($E16)=4,HLOOKUP($E16+AL$2,Vychodiská!$J$9:$BH$15,6),HLOOKUP(VALUE(RIGHT($E16,4))+AL$2,Vychodiská!$J$9:$BH$15,6,0)))*-1+($K16*IF(LEN($E16)=4,HLOOKUP($E16+AL$2,Vychodiská!$J$9:$BH$15,7),HLOOKUP(VALUE(RIGHT($E16,4))+AL$2,Vychodiská!$J$9:$BH$15,7,0)))*-1</f>
        <v>6341215.0978504652</v>
      </c>
      <c r="AM16" s="73">
        <f>($F16*IF(LEN($E16)=4,HLOOKUP($E16+AM$2,Vychodiská!$J$9:$BH$15,2,0),HLOOKUP(VALUE(RIGHT($E16,4))+AM$2,Vychodiská!$J$9:$BH$15,2,0)))*-1+($G16*IF(LEN($E16)=4,HLOOKUP($E16+AM$2,Vychodiská!$J$9:$BH$15,3,0),HLOOKUP(VALUE(RIGHT($E16,4))+AM$2,Vychodiská!$J$9:$BH$15,3,0)))*-1+($H16*IF(LEN($E16)=4,HLOOKUP($E16+AM$2,Vychodiská!$J$9:$BH$15,4,0),HLOOKUP(VALUE(RIGHT($E16,4))+AM$2,Vychodiská!$J$9:$BH$15,4,0)))*-1+($I16*IF(LEN($E16)=4,HLOOKUP($E16+AM$2,Vychodiská!$J$9:$BH$15,5,0),HLOOKUP(VALUE(RIGHT($E16,4))+AM$2,Vychodiská!$J$9:$BH$15,5,0)))*-1+($J16*IF(LEN($E16)=4,HLOOKUP($E16+AM$2,Vychodiská!$J$9:$BH$15,6),HLOOKUP(VALUE(RIGHT($E16,4))+AM$2,Vychodiská!$J$9:$BH$15,6,0)))*-1+($K16*IF(LEN($E16)=4,HLOOKUP($E16+AM$2,Vychodiská!$J$9:$BH$15,7),HLOOKUP(VALUE(RIGHT($E16,4))+AM$2,Vychodiská!$J$9:$BH$15,7,0)))*-1</f>
        <v>6423650.8941225205</v>
      </c>
      <c r="AN16" s="73">
        <f>($F16*IF(LEN($E16)=4,HLOOKUP($E16+AN$2,Vychodiská!$J$9:$BH$15,2,0),HLOOKUP(VALUE(RIGHT($E16,4))+AN$2,Vychodiská!$J$9:$BH$15,2,0)))*-1+($G16*IF(LEN($E16)=4,HLOOKUP($E16+AN$2,Vychodiská!$J$9:$BH$15,3,0),HLOOKUP(VALUE(RIGHT($E16,4))+AN$2,Vychodiská!$J$9:$BH$15,3,0)))*-1+($H16*IF(LEN($E16)=4,HLOOKUP($E16+AN$2,Vychodiská!$J$9:$BH$15,4,0),HLOOKUP(VALUE(RIGHT($E16,4))+AN$2,Vychodiská!$J$9:$BH$15,4,0)))*-1+($I16*IF(LEN($E16)=4,HLOOKUP($E16+AN$2,Vychodiská!$J$9:$BH$15,5,0),HLOOKUP(VALUE(RIGHT($E16,4))+AN$2,Vychodiská!$J$9:$BH$15,5,0)))*-1+($J16*IF(LEN($E16)=4,HLOOKUP($E16+AN$2,Vychodiská!$J$9:$BH$15,6),HLOOKUP(VALUE(RIGHT($E16,4))+AN$2,Vychodiská!$J$9:$BH$15,6,0)))*-1+($K16*IF(LEN($E16)=4,HLOOKUP($E16+AN$2,Vychodiská!$J$9:$BH$15,7),HLOOKUP(VALUE(RIGHT($E16,4))+AN$2,Vychodiská!$J$9:$BH$15,7,0)))*-1</f>
        <v>6507158.3557461128</v>
      </c>
      <c r="AO16" s="74">
        <f>($F16*IF(LEN($E16)=4,HLOOKUP($E16+AO$2,Vychodiská!$J$9:$BH$15,2,0),HLOOKUP(VALUE(RIGHT($E16,4))+AO$2,Vychodiská!$J$9:$BH$15,2,0)))*-1+($G16*IF(LEN($E16)=4,HLOOKUP($E16+AO$2,Vychodiská!$J$9:$BH$15,3,0),HLOOKUP(VALUE(RIGHT($E16,4))+AO$2,Vychodiská!$J$9:$BH$15,3,0)))*-1+($H16*IF(LEN($E16)=4,HLOOKUP($E16+AO$2,Vychodiská!$J$9:$BH$15,4,0),HLOOKUP(VALUE(RIGHT($E16,4))+AO$2,Vychodiská!$J$9:$BH$15,4,0)))*-1+($I16*IF(LEN($E16)=4,HLOOKUP($E16+AO$2,Vychodiská!$J$9:$BH$15,5,0),HLOOKUP(VALUE(RIGHT($E16,4))+AO$2,Vychodiská!$J$9:$BH$15,5,0)))*-1+($J16*IF(LEN($E16)=4,HLOOKUP($E16+AO$2,Vychodiská!$J$9:$BH$15,6),HLOOKUP(VALUE(RIGHT($E16,4))+AO$2,Vychodiská!$J$9:$BH$15,6,0)))*-1+($K16*IF(LEN($E16)=4,HLOOKUP($E16+AO$2,Vychodiská!$J$9:$BH$15,7),HLOOKUP(VALUE(RIGHT($E16,4))+AO$2,Vychodiská!$J$9:$BH$15,7,0)))*-1</f>
        <v>6591751.4143708115</v>
      </c>
      <c r="AP16" s="73">
        <f t="shared" si="1"/>
        <v>4604981.656514789</v>
      </c>
      <c r="AQ16" s="73">
        <f>SUM($L16:M16)</f>
        <v>9288248.001190329</v>
      </c>
      <c r="AR16" s="73">
        <f>SUM($L16:N16)</f>
        <v>14051129.873725353</v>
      </c>
      <c r="AS16" s="73">
        <f>SUM($L16:O16)</f>
        <v>18894980.738093473</v>
      </c>
      <c r="AT16" s="73">
        <f>SUM($L16:P16)</f>
        <v>23821177.067155849</v>
      </c>
      <c r="AU16" s="73">
        <f>SUM($L16:Q16)</f>
        <v>28831118.733812287</v>
      </c>
      <c r="AV16" s="73">
        <f>SUM($L16:R16)</f>
        <v>33926229.408801883</v>
      </c>
      <c r="AW16" s="73">
        <f>SUM($L16:S16)</f>
        <v>39082481.411891356</v>
      </c>
      <c r="AX16" s="73">
        <f>SUM($L16:T16)</f>
        <v>44300608.439017899</v>
      </c>
      <c r="AY16" s="73">
        <f>SUM($L16:U16)</f>
        <v>49581352.990469962</v>
      </c>
      <c r="AZ16" s="73">
        <f>SUM($L16:V16)</f>
        <v>54925466.476539448</v>
      </c>
      <c r="BA16" s="73">
        <f>SUM($L16:W16)</f>
        <v>60333709.324441768</v>
      </c>
      <c r="BB16" s="73">
        <f>SUM($L16:X16)</f>
        <v>65806851.086518921</v>
      </c>
      <c r="BC16" s="73">
        <f>SUM($L16:Y16)</f>
        <v>71345670.549741</v>
      </c>
      <c r="BD16" s="73">
        <f>SUM($L16:Z16)</f>
        <v>76950955.846521735</v>
      </c>
      <c r="BE16" s="73">
        <f>SUM($L16:AA16)</f>
        <v>82623504.56686385</v>
      </c>
      <c r="BF16" s="73">
        <f>SUM($L16:AB16)</f>
        <v>88364123.871850058</v>
      </c>
      <c r="BG16" s="73">
        <f>SUM($L16:AC16)</f>
        <v>94162149.36988613</v>
      </c>
      <c r="BH16" s="73">
        <f>SUM($L16:AD16)</f>
        <v>100018155.12290257</v>
      </c>
      <c r="BI16" s="73">
        <f>SUM($L16:AE16)</f>
        <v>105932720.93344918</v>
      </c>
      <c r="BJ16" s="73">
        <f>SUM($L16:AF16)</f>
        <v>111906432.40210125</v>
      </c>
      <c r="BK16" s="73">
        <f>SUM($L16:AG16)</f>
        <v>117939880.98543984</v>
      </c>
      <c r="BL16" s="73">
        <f>SUM($L16:AH16)</f>
        <v>124033664.05461182</v>
      </c>
      <c r="BM16" s="73">
        <f>SUM($L16:AI16)</f>
        <v>130188384.95447551</v>
      </c>
      <c r="BN16" s="73">
        <f>SUM($L16:AJ16)</f>
        <v>136404653.06333783</v>
      </c>
      <c r="BO16" s="73">
        <f>SUM($L16:AK16)</f>
        <v>142683083.8532888</v>
      </c>
      <c r="BP16" s="73">
        <f>SUM($L16:AL16)</f>
        <v>149024298.95113927</v>
      </c>
      <c r="BQ16" s="73">
        <f>SUM($L16:AM16)</f>
        <v>155447949.84526178</v>
      </c>
      <c r="BR16" s="73">
        <f>SUM($L16:AN16)</f>
        <v>161955108.2010079</v>
      </c>
      <c r="BS16" s="74">
        <f>SUM($L16:AO16)</f>
        <v>168546859.61537871</v>
      </c>
      <c r="BT16" s="76">
        <f>IF(CZ16=0,0,L16/((1+Vychodiská!$C$150)^emisie_ostatné!CZ16))</f>
        <v>3977956.2954452336</v>
      </c>
      <c r="BU16" s="73">
        <f>IF(DA16=0,0,M16/((1+Vychodiská!$C$150)^emisie_ostatné!DA16))</f>
        <v>3852934.8118740977</v>
      </c>
      <c r="BV16" s="73">
        <f>IF(DB16=0,0,N16/((1+Vychodiská!$C$150)^emisie_ostatné!DB16))</f>
        <v>3731842.5749294828</v>
      </c>
      <c r="BW16" s="73">
        <f>IF(DC16=0,0,O16/((1+Vychodiská!$C$150)^emisie_ostatné!DC16))</f>
        <v>3614556.0940031279</v>
      </c>
      <c r="BX16" s="73">
        <f>IF(DD16=0,0,P16/((1+Vychodiská!$C$150)^emisie_ostatné!DD16))</f>
        <v>3500955.7596201715</v>
      </c>
      <c r="BY16" s="73">
        <f>IF(DE16=0,0,Q16/((1+Vychodiská!$C$150)^emisie_ostatné!DE16))</f>
        <v>3390925.72146068</v>
      </c>
      <c r="BZ16" s="73">
        <f>IF(DF16=0,0,R16/((1+Vychodiská!$C$150)^emisie_ostatné!DF16))</f>
        <v>3284353.7702147723</v>
      </c>
      <c r="CA16" s="73">
        <f>IF(DG16=0,0,S16/((1+Vychodiská!$C$150)^emisie_ostatné!DG16))</f>
        <v>3165491.4432927142</v>
      </c>
      <c r="CB16" s="73">
        <f>IF(DH16=0,0,T16/((1+Vychodiská!$C$150)^emisie_ostatné!DH16))</f>
        <v>3050930.8005830729</v>
      </c>
      <c r="CC16" s="73">
        <f>IF(DI16=0,0,U16/((1+Vychodiská!$C$150)^emisie_ostatné!DI16))</f>
        <v>2940516.1620857813</v>
      </c>
      <c r="CD16" s="73">
        <f>IF(DJ16=0,0,V16/((1+Vychodiská!$C$150)^emisie_ostatné!DJ16))</f>
        <v>2834097.4819341046</v>
      </c>
      <c r="CE16" s="73">
        <f>IF(DK16=0,0,W16/((1+Vychodiská!$C$150)^emisie_ostatné!DK16))</f>
        <v>2731530.1444926807</v>
      </c>
      <c r="CF16" s="73">
        <f>IF(DL16=0,0,X16/((1+Vychodiská!$C$150)^emisie_ostatné!DL16))</f>
        <v>0</v>
      </c>
      <c r="CG16" s="73">
        <f>IF(DM16=0,0,Y16/((1+Vychodiská!$C$150)^emisie_ostatné!DM16))</f>
        <v>0</v>
      </c>
      <c r="CH16" s="73">
        <f>IF(DN16=0,0,Z16/((1+Vychodiská!$C$150)^emisie_ostatné!DN16))</f>
        <v>0</v>
      </c>
      <c r="CI16" s="73">
        <f>IF(DO16=0,0,AA16/((1+Vychodiská!$C$150)^emisie_ostatné!DO16))</f>
        <v>0</v>
      </c>
      <c r="CJ16" s="73">
        <f>IF(DP16=0,0,AB16/((1+Vychodiská!$C$150)^emisie_ostatné!DP16))</f>
        <v>0</v>
      </c>
      <c r="CK16" s="73">
        <f>IF(DQ16=0,0,AC16/((1+Vychodiská!$C$150)^emisie_ostatné!DQ16))</f>
        <v>0</v>
      </c>
      <c r="CL16" s="73">
        <f>IF(DR16=0,0,AD16/((1+Vychodiská!$C$150)^emisie_ostatné!DR16))</f>
        <v>0</v>
      </c>
      <c r="CM16" s="73">
        <f>IF(DS16=0,0,AE16/((1+Vychodiská!$C$150)^emisie_ostatné!DS16))</f>
        <v>0</v>
      </c>
      <c r="CN16" s="73">
        <f>IF(DT16=0,0,AF16/((1+Vychodiská!$C$150)^emisie_ostatné!DT16))</f>
        <v>0</v>
      </c>
      <c r="CO16" s="73">
        <f>IF(DU16=0,0,AG16/((1+Vychodiská!$C$150)^emisie_ostatné!DU16))</f>
        <v>0</v>
      </c>
      <c r="CP16" s="73">
        <f>IF(DV16=0,0,AH16/((1+Vychodiská!$C$150)^emisie_ostatné!DV16))</f>
        <v>0</v>
      </c>
      <c r="CQ16" s="73">
        <f>IF(DW16=0,0,AI16/((1+Vychodiská!$C$150)^emisie_ostatné!DW16))</f>
        <v>0</v>
      </c>
      <c r="CR16" s="73">
        <f>IF(DX16=0,0,AJ16/((1+Vychodiská!$C$150)^emisie_ostatné!DX16))</f>
        <v>0</v>
      </c>
      <c r="CS16" s="73">
        <f>IF(DY16=0,0,AK16/((1+Vychodiská!$C$150)^emisie_ostatné!DY16))</f>
        <v>0</v>
      </c>
      <c r="CT16" s="73">
        <f>IF(DZ16=0,0,AL16/((1+Vychodiská!$C$150)^emisie_ostatné!DZ16))</f>
        <v>0</v>
      </c>
      <c r="CU16" s="73">
        <f>IF(EA16=0,0,AM16/((1+Vychodiská!$C$150)^emisie_ostatné!EA16))</f>
        <v>0</v>
      </c>
      <c r="CV16" s="73">
        <f>IF(EB16=0,0,AN16/((1+Vychodiská!$C$150)^emisie_ostatné!EB16))</f>
        <v>0</v>
      </c>
      <c r="CW16" s="74">
        <f>IF(EC16=0,0,AO16/((1+Vychodiská!$C$150)^emisie_ostatné!EC16))</f>
        <v>0</v>
      </c>
      <c r="CX16" s="77">
        <f t="shared" si="4"/>
        <v>40076091.05993592</v>
      </c>
      <c r="CY16" s="73"/>
      <c r="CZ16" s="78">
        <f t="shared" si="2"/>
        <v>3</v>
      </c>
      <c r="DA16" s="78">
        <f t="shared" ref="DA16:EC16" si="16">IF(CZ16=0,0,IF(DA$2&gt;$D16,0,CZ16+1))</f>
        <v>4</v>
      </c>
      <c r="DB16" s="78">
        <f t="shared" si="16"/>
        <v>5</v>
      </c>
      <c r="DC16" s="78">
        <f t="shared" si="16"/>
        <v>6</v>
      </c>
      <c r="DD16" s="78">
        <f t="shared" si="16"/>
        <v>7</v>
      </c>
      <c r="DE16" s="78">
        <f t="shared" si="16"/>
        <v>8</v>
      </c>
      <c r="DF16" s="78">
        <f t="shared" si="16"/>
        <v>9</v>
      </c>
      <c r="DG16" s="78">
        <f t="shared" si="16"/>
        <v>10</v>
      </c>
      <c r="DH16" s="78">
        <f t="shared" si="16"/>
        <v>11</v>
      </c>
      <c r="DI16" s="78">
        <f t="shared" si="16"/>
        <v>12</v>
      </c>
      <c r="DJ16" s="78">
        <f t="shared" si="16"/>
        <v>13</v>
      </c>
      <c r="DK16" s="78">
        <f t="shared" si="16"/>
        <v>14</v>
      </c>
      <c r="DL16" s="78">
        <f t="shared" si="16"/>
        <v>0</v>
      </c>
      <c r="DM16" s="78">
        <f t="shared" si="16"/>
        <v>0</v>
      </c>
      <c r="DN16" s="78">
        <f t="shared" si="16"/>
        <v>0</v>
      </c>
      <c r="DO16" s="78">
        <f t="shared" si="16"/>
        <v>0</v>
      </c>
      <c r="DP16" s="78">
        <f t="shared" si="16"/>
        <v>0</v>
      </c>
      <c r="DQ16" s="78">
        <f t="shared" si="16"/>
        <v>0</v>
      </c>
      <c r="DR16" s="78">
        <f t="shared" si="16"/>
        <v>0</v>
      </c>
      <c r="DS16" s="78">
        <f t="shared" si="16"/>
        <v>0</v>
      </c>
      <c r="DT16" s="78">
        <f t="shared" si="16"/>
        <v>0</v>
      </c>
      <c r="DU16" s="78">
        <f t="shared" si="16"/>
        <v>0</v>
      </c>
      <c r="DV16" s="78">
        <f t="shared" si="16"/>
        <v>0</v>
      </c>
      <c r="DW16" s="78">
        <f t="shared" si="16"/>
        <v>0</v>
      </c>
      <c r="DX16" s="78">
        <f t="shared" si="16"/>
        <v>0</v>
      </c>
      <c r="DY16" s="78">
        <f t="shared" si="16"/>
        <v>0</v>
      </c>
      <c r="DZ16" s="78">
        <f t="shared" si="16"/>
        <v>0</v>
      </c>
      <c r="EA16" s="78">
        <f t="shared" si="16"/>
        <v>0</v>
      </c>
      <c r="EB16" s="78">
        <f t="shared" si="16"/>
        <v>0</v>
      </c>
      <c r="EC16" s="79">
        <f t="shared" si="16"/>
        <v>0</v>
      </c>
    </row>
    <row r="17" spans="1:133" s="80" customFormat="1" ht="31.05" customHeight="1" x14ac:dyDescent="0.3">
      <c r="A17" s="70">
        <v>23</v>
      </c>
      <c r="B17" s="71" t="str">
        <f>INDEX(Data!$B$3:$B$24,MATCH(emisie_ostatné!A17,Data!$A$3:$A$24,0))</f>
        <v>Žilinská teplárenská, a.s.</v>
      </c>
      <c r="C17" s="71" t="str">
        <f>INDEX(Data!$D$3:$D$24,MATCH(emisie_ostatné!A17,Data!$A$3:$A$24,0))</f>
        <v>Multipalivový kotol  - spaľovanie biomasy a TAP</v>
      </c>
      <c r="D17" s="72">
        <f>INDEX(Data!$M$3:$M$24,MATCH(emisie_ostatné!A17,Data!$A$3:$A$24,0))</f>
        <v>20</v>
      </c>
      <c r="E17" s="72" t="str">
        <f>INDEX(Data!$J$3:$J$24,MATCH(emisie_ostatné!A17,Data!$A$3:$A$24,0))</f>
        <v>2024-2027</v>
      </c>
      <c r="F17" s="72">
        <f>INDEX(Data!$O$3:$O$24,MATCH(emisie_ostatné!A17,Data!$A$3:$A$24,0))</f>
        <v>-18.8</v>
      </c>
      <c r="G17" s="72">
        <f>INDEX(Data!$P$3:$P$24,MATCH(emisie_ostatné!A17,Data!$A$3:$A$24,0))</f>
        <v>-0.2</v>
      </c>
      <c r="H17" s="72">
        <f>INDEX(Data!$Q$3:$Q$24,MATCH(emisie_ostatné!A17,Data!$A$3:$A$24,0))</f>
        <v>-1</v>
      </c>
      <c r="I17" s="72">
        <f>INDEX(Data!$R$3:$R$24,MATCH(emisie_ostatné!A17,Data!$A$3:$A$24,0))</f>
        <v>0</v>
      </c>
      <c r="J17" s="72">
        <f>INDEX(Data!$S$3:$S$24,MATCH(emisie_ostatné!A17,Data!$A$3:$A$24,0))</f>
        <v>0</v>
      </c>
      <c r="K17" s="74">
        <f>INDEX(Data!$T$3:$T$24,MATCH(emisie_ostatné!A17,Data!$A$3:$A$24,0))</f>
        <v>0</v>
      </c>
      <c r="L17" s="73">
        <f>($F17*IF(LEN($E17)=4,HLOOKUP($E17+L$2,Vychodiská!$J$9:$BH$15,2,0),HLOOKUP(VALUE(RIGHT($E17,4))+L$2,Vychodiská!$J$9:$BH$15,2,0)))*-1+($G17*IF(LEN($E17)=4,HLOOKUP($E17+L$2,Vychodiská!$J$9:$BH$15,3,0),HLOOKUP(VALUE(RIGHT($E17,4))+L$2,Vychodiská!$J$9:$BH$15,3,0)))*-1+($H17*IF(LEN($E17)=4,HLOOKUP($E17+L$2,Vychodiská!$J$9:$BH$15,4,0),HLOOKUP(VALUE(RIGHT($E17,4))+L$2,Vychodiská!$J$9:$BH$15,4,0)))*-1+($I17*IF(LEN($E17)=4,HLOOKUP($E17+L$2,Vychodiská!$J$9:$BH$15,5,0),HLOOKUP(VALUE(RIGHT($E17,4))+L$2,Vychodiská!$J$9:$BH$15,5,0)))*-1+($J17*IF(LEN($E17)=4,HLOOKUP($E17+L$2,Vychodiská!$J$9:$BH$15,6),HLOOKUP(VALUE(RIGHT($E17,4))+L$2,Vychodiská!$J$9:$BH$15,6,0)))*-1+($K17*IF(LEN($E17)=4,HLOOKUP($E17+L$2,Vychodiská!$J$9:$BH$15,7),HLOOKUP(VALUE(RIGHT($E17,4))+L$2,Vychodiská!$J$9:$BH$15,7,0)))*-1</f>
        <v>750744.40145510063</v>
      </c>
      <c r="M17" s="73">
        <f>($F17*IF(LEN($E17)=4,HLOOKUP($E17+M$2,Vychodiská!$J$9:$BH$15,2,0),HLOOKUP(VALUE(RIGHT($E17,4))+M$2,Vychodiská!$J$9:$BH$15,2,0)))*-1+($G17*IF(LEN($E17)=4,HLOOKUP($E17+M$2,Vychodiská!$J$9:$BH$15,3,0),HLOOKUP(VALUE(RIGHT($E17,4))+M$2,Vychodiská!$J$9:$BH$15,3,0)))*-1+($H17*IF(LEN($E17)=4,HLOOKUP($E17+M$2,Vychodiská!$J$9:$BH$15,4,0),HLOOKUP(VALUE(RIGHT($E17,4))+M$2,Vychodiská!$J$9:$BH$15,4,0)))*-1+($I17*IF(LEN($E17)=4,HLOOKUP($E17+M$2,Vychodiská!$J$9:$BH$15,5,0),HLOOKUP(VALUE(RIGHT($E17,4))+M$2,Vychodiská!$J$9:$BH$15,5,0)))*-1+($J17*IF(LEN($E17)=4,HLOOKUP($E17+M$2,Vychodiská!$J$9:$BH$15,6),HLOOKUP(VALUE(RIGHT($E17,4))+M$2,Vychodiská!$J$9:$BH$15,6,0)))*-1+($K17*IF(LEN($E17)=4,HLOOKUP($E17+M$2,Vychodiská!$J$9:$BH$15,7),HLOOKUP(VALUE(RIGHT($E17,4))+M$2,Vychodiská!$J$9:$BH$15,7,0)))*-1</f>
        <v>763507.05627983739</v>
      </c>
      <c r="N17" s="73">
        <f>($F17*IF(LEN($E17)=4,HLOOKUP($E17+N$2,Vychodiská!$J$9:$BH$15,2,0),HLOOKUP(VALUE(RIGHT($E17,4))+N$2,Vychodiská!$J$9:$BH$15,2,0)))*-1+($G17*IF(LEN($E17)=4,HLOOKUP($E17+N$2,Vychodiská!$J$9:$BH$15,3,0),HLOOKUP(VALUE(RIGHT($E17,4))+N$2,Vychodiská!$J$9:$BH$15,3,0)))*-1+($H17*IF(LEN($E17)=4,HLOOKUP($E17+N$2,Vychodiská!$J$9:$BH$15,4,0),HLOOKUP(VALUE(RIGHT($E17,4))+N$2,Vychodiská!$J$9:$BH$15,4,0)))*-1+($I17*IF(LEN($E17)=4,HLOOKUP($E17+N$2,Vychodiská!$J$9:$BH$15,5,0),HLOOKUP(VALUE(RIGHT($E17,4))+N$2,Vychodiská!$J$9:$BH$15,5,0)))*-1+($J17*IF(LEN($E17)=4,HLOOKUP($E17+N$2,Vychodiská!$J$9:$BH$15,6),HLOOKUP(VALUE(RIGHT($E17,4))+N$2,Vychodiská!$J$9:$BH$15,6,0)))*-1+($K17*IF(LEN($E17)=4,HLOOKUP($E17+N$2,Vychodiská!$J$9:$BH$15,7),HLOOKUP(VALUE(RIGHT($E17,4))+N$2,Vychodiská!$J$9:$BH$15,7,0)))*-1</f>
        <v>776486.67623659456</v>
      </c>
      <c r="O17" s="73">
        <f>($F17*IF(LEN($E17)=4,HLOOKUP($E17+O$2,Vychodiská!$J$9:$BH$15,2,0),HLOOKUP(VALUE(RIGHT($E17,4))+O$2,Vychodiská!$J$9:$BH$15,2,0)))*-1+($G17*IF(LEN($E17)=4,HLOOKUP($E17+O$2,Vychodiská!$J$9:$BH$15,3,0),HLOOKUP(VALUE(RIGHT($E17,4))+O$2,Vychodiská!$J$9:$BH$15,3,0)))*-1+($H17*IF(LEN($E17)=4,HLOOKUP($E17+O$2,Vychodiská!$J$9:$BH$15,4,0),HLOOKUP(VALUE(RIGHT($E17,4))+O$2,Vychodiská!$J$9:$BH$15,4,0)))*-1+($I17*IF(LEN($E17)=4,HLOOKUP($E17+O$2,Vychodiská!$J$9:$BH$15,5,0),HLOOKUP(VALUE(RIGHT($E17,4))+O$2,Vychodiská!$J$9:$BH$15,5,0)))*-1+($J17*IF(LEN($E17)=4,HLOOKUP($E17+O$2,Vychodiská!$J$9:$BH$15,6),HLOOKUP(VALUE(RIGHT($E17,4))+O$2,Vychodiská!$J$9:$BH$15,6,0)))*-1+($K17*IF(LEN($E17)=4,HLOOKUP($E17+O$2,Vychodiská!$J$9:$BH$15,7),HLOOKUP(VALUE(RIGHT($E17,4))+O$2,Vychodiská!$J$9:$BH$15,7,0)))*-1</f>
        <v>785804.5163514337</v>
      </c>
      <c r="P17" s="73">
        <f>($F17*IF(LEN($E17)=4,HLOOKUP($E17+P$2,Vychodiská!$J$9:$BH$15,2,0),HLOOKUP(VALUE(RIGHT($E17,4))+P$2,Vychodiská!$J$9:$BH$15,2,0)))*-1+($G17*IF(LEN($E17)=4,HLOOKUP($E17+P$2,Vychodiská!$J$9:$BH$15,3,0),HLOOKUP(VALUE(RIGHT($E17,4))+P$2,Vychodiská!$J$9:$BH$15,3,0)))*-1+($H17*IF(LEN($E17)=4,HLOOKUP($E17+P$2,Vychodiská!$J$9:$BH$15,4,0),HLOOKUP(VALUE(RIGHT($E17,4))+P$2,Vychodiská!$J$9:$BH$15,4,0)))*-1+($I17*IF(LEN($E17)=4,HLOOKUP($E17+P$2,Vychodiská!$J$9:$BH$15,5,0),HLOOKUP(VALUE(RIGHT($E17,4))+P$2,Vychodiská!$J$9:$BH$15,5,0)))*-1+($J17*IF(LEN($E17)=4,HLOOKUP($E17+P$2,Vychodiská!$J$9:$BH$15,6),HLOOKUP(VALUE(RIGHT($E17,4))+P$2,Vychodiská!$J$9:$BH$15,6,0)))*-1+($K17*IF(LEN($E17)=4,HLOOKUP($E17+P$2,Vychodiská!$J$9:$BH$15,7),HLOOKUP(VALUE(RIGHT($E17,4))+P$2,Vychodiská!$J$9:$BH$15,7,0)))*-1</f>
        <v>795234.17054765101</v>
      </c>
      <c r="Q17" s="73">
        <f>($F17*IF(LEN($E17)=4,HLOOKUP($E17+Q$2,Vychodiská!$J$9:$BH$15,2,0),HLOOKUP(VALUE(RIGHT($E17,4))+Q$2,Vychodiská!$J$9:$BH$15,2,0)))*-1+($G17*IF(LEN($E17)=4,HLOOKUP($E17+Q$2,Vychodiská!$J$9:$BH$15,3,0),HLOOKUP(VALUE(RIGHT($E17,4))+Q$2,Vychodiská!$J$9:$BH$15,3,0)))*-1+($H17*IF(LEN($E17)=4,HLOOKUP($E17+Q$2,Vychodiská!$J$9:$BH$15,4,0),HLOOKUP(VALUE(RIGHT($E17,4))+Q$2,Vychodiská!$J$9:$BH$15,4,0)))*-1+($I17*IF(LEN($E17)=4,HLOOKUP($E17+Q$2,Vychodiská!$J$9:$BH$15,5,0),HLOOKUP(VALUE(RIGHT($E17,4))+Q$2,Vychodiská!$J$9:$BH$15,5,0)))*-1+($J17*IF(LEN($E17)=4,HLOOKUP($E17+Q$2,Vychodiská!$J$9:$BH$15,6),HLOOKUP(VALUE(RIGHT($E17,4))+Q$2,Vychodiská!$J$9:$BH$15,6,0)))*-1+($K17*IF(LEN($E17)=4,HLOOKUP($E17+Q$2,Vychodiská!$J$9:$BH$15,7),HLOOKUP(VALUE(RIGHT($E17,4))+Q$2,Vychodiská!$J$9:$BH$15,7,0)))*-1</f>
        <v>804776.98059422278</v>
      </c>
      <c r="R17" s="73">
        <f>($F17*IF(LEN($E17)=4,HLOOKUP($E17+R$2,Vychodiská!$J$9:$BH$15,2,0),HLOOKUP(VALUE(RIGHT($E17,4))+R$2,Vychodiská!$J$9:$BH$15,2,0)))*-1+($G17*IF(LEN($E17)=4,HLOOKUP($E17+R$2,Vychodiská!$J$9:$BH$15,3,0),HLOOKUP(VALUE(RIGHT($E17,4))+R$2,Vychodiská!$J$9:$BH$15,3,0)))*-1+($H17*IF(LEN($E17)=4,HLOOKUP($E17+R$2,Vychodiská!$J$9:$BH$15,4,0),HLOOKUP(VALUE(RIGHT($E17,4))+R$2,Vychodiská!$J$9:$BH$15,4,0)))*-1+($I17*IF(LEN($E17)=4,HLOOKUP($E17+R$2,Vychodiská!$J$9:$BH$15,5,0),HLOOKUP(VALUE(RIGHT($E17,4))+R$2,Vychodiská!$J$9:$BH$15,5,0)))*-1+($J17*IF(LEN($E17)=4,HLOOKUP($E17+R$2,Vychodiská!$J$9:$BH$15,6),HLOOKUP(VALUE(RIGHT($E17,4))+R$2,Vychodiská!$J$9:$BH$15,6,0)))*-1+($K17*IF(LEN($E17)=4,HLOOKUP($E17+R$2,Vychodiská!$J$9:$BH$15,7),HLOOKUP(VALUE(RIGHT($E17,4))+R$2,Vychodiská!$J$9:$BH$15,7,0)))*-1</f>
        <v>814434.3043613534</v>
      </c>
      <c r="S17" s="73">
        <f>($F17*IF(LEN($E17)=4,HLOOKUP($E17+S$2,Vychodiská!$J$9:$BH$15,2,0),HLOOKUP(VALUE(RIGHT($E17,4))+S$2,Vychodiská!$J$9:$BH$15,2,0)))*-1+($G17*IF(LEN($E17)=4,HLOOKUP($E17+S$2,Vychodiská!$J$9:$BH$15,3,0),HLOOKUP(VALUE(RIGHT($E17,4))+S$2,Vychodiská!$J$9:$BH$15,3,0)))*-1+($H17*IF(LEN($E17)=4,HLOOKUP($E17+S$2,Vychodiská!$J$9:$BH$15,4,0),HLOOKUP(VALUE(RIGHT($E17,4))+S$2,Vychodiská!$J$9:$BH$15,4,0)))*-1+($I17*IF(LEN($E17)=4,HLOOKUP($E17+S$2,Vychodiská!$J$9:$BH$15,5,0),HLOOKUP(VALUE(RIGHT($E17,4))+S$2,Vychodiská!$J$9:$BH$15,5,0)))*-1+($J17*IF(LEN($E17)=4,HLOOKUP($E17+S$2,Vychodiská!$J$9:$BH$15,6),HLOOKUP(VALUE(RIGHT($E17,4))+S$2,Vychodiská!$J$9:$BH$15,6,0)))*-1+($K17*IF(LEN($E17)=4,HLOOKUP($E17+S$2,Vychodiská!$J$9:$BH$15,7),HLOOKUP(VALUE(RIGHT($E17,4))+S$2,Vychodiská!$J$9:$BH$15,7,0)))*-1</f>
        <v>824207.51601368957</v>
      </c>
      <c r="T17" s="73">
        <f>($F17*IF(LEN($E17)=4,HLOOKUP($E17+T$2,Vychodiská!$J$9:$BH$15,2,0),HLOOKUP(VALUE(RIGHT($E17,4))+T$2,Vychodiská!$J$9:$BH$15,2,0)))*-1+($G17*IF(LEN($E17)=4,HLOOKUP($E17+T$2,Vychodiská!$J$9:$BH$15,3,0),HLOOKUP(VALUE(RIGHT($E17,4))+T$2,Vychodiská!$J$9:$BH$15,3,0)))*-1+($H17*IF(LEN($E17)=4,HLOOKUP($E17+T$2,Vychodiská!$J$9:$BH$15,4,0),HLOOKUP(VALUE(RIGHT($E17,4))+T$2,Vychodiská!$J$9:$BH$15,4,0)))*-1+($I17*IF(LEN($E17)=4,HLOOKUP($E17+T$2,Vychodiská!$J$9:$BH$15,5,0),HLOOKUP(VALUE(RIGHT($E17,4))+T$2,Vychodiská!$J$9:$BH$15,5,0)))*-1+($J17*IF(LEN($E17)=4,HLOOKUP($E17+T$2,Vychodiská!$J$9:$BH$15,6),HLOOKUP(VALUE(RIGHT($E17,4))+T$2,Vychodiská!$J$9:$BH$15,6,0)))*-1+($K17*IF(LEN($E17)=4,HLOOKUP($E17+T$2,Vychodiská!$J$9:$BH$15,7),HLOOKUP(VALUE(RIGHT($E17,4))+T$2,Vychodiská!$J$9:$BH$15,7,0)))*-1</f>
        <v>834098.00620585389</v>
      </c>
      <c r="U17" s="73">
        <f>($F17*IF(LEN($E17)=4,HLOOKUP($E17+U$2,Vychodiská!$J$9:$BH$15,2,0),HLOOKUP(VALUE(RIGHT($E17,4))+U$2,Vychodiská!$J$9:$BH$15,2,0)))*-1+($G17*IF(LEN($E17)=4,HLOOKUP($E17+U$2,Vychodiská!$J$9:$BH$15,3,0),HLOOKUP(VALUE(RIGHT($E17,4))+U$2,Vychodiská!$J$9:$BH$15,3,0)))*-1+($H17*IF(LEN($E17)=4,HLOOKUP($E17+U$2,Vychodiská!$J$9:$BH$15,4,0),HLOOKUP(VALUE(RIGHT($E17,4))+U$2,Vychodiská!$J$9:$BH$15,4,0)))*-1+($I17*IF(LEN($E17)=4,HLOOKUP($E17+U$2,Vychodiská!$J$9:$BH$15,5,0),HLOOKUP(VALUE(RIGHT($E17,4))+U$2,Vychodiská!$J$9:$BH$15,5,0)))*-1+($J17*IF(LEN($E17)=4,HLOOKUP($E17+U$2,Vychodiská!$J$9:$BH$15,6),HLOOKUP(VALUE(RIGHT($E17,4))+U$2,Vychodiská!$J$9:$BH$15,6,0)))*-1+($K17*IF(LEN($E17)=4,HLOOKUP($E17+U$2,Vychodiská!$J$9:$BH$15,7),HLOOKUP(VALUE(RIGHT($E17,4))+U$2,Vychodiská!$J$9:$BH$15,7,0)))*-1</f>
        <v>844107.18228032405</v>
      </c>
      <c r="V17" s="73">
        <f>($F17*IF(LEN($E17)=4,HLOOKUP($E17+V$2,Vychodiská!$J$9:$BH$15,2,0),HLOOKUP(VALUE(RIGHT($E17,4))+V$2,Vychodiská!$J$9:$BH$15,2,0)))*-1+($G17*IF(LEN($E17)=4,HLOOKUP($E17+V$2,Vychodiská!$J$9:$BH$15,3,0),HLOOKUP(VALUE(RIGHT($E17,4))+V$2,Vychodiská!$J$9:$BH$15,3,0)))*-1+($H17*IF(LEN($E17)=4,HLOOKUP($E17+V$2,Vychodiská!$J$9:$BH$15,4,0),HLOOKUP(VALUE(RIGHT($E17,4))+V$2,Vychodiská!$J$9:$BH$15,4,0)))*-1+($I17*IF(LEN($E17)=4,HLOOKUP($E17+V$2,Vychodiská!$J$9:$BH$15,5,0),HLOOKUP(VALUE(RIGHT($E17,4))+V$2,Vychodiská!$J$9:$BH$15,5,0)))*-1+($J17*IF(LEN($E17)=4,HLOOKUP($E17+V$2,Vychodiská!$J$9:$BH$15,6),HLOOKUP(VALUE(RIGHT($E17,4))+V$2,Vychodiská!$J$9:$BH$15,6,0)))*-1+($K17*IF(LEN($E17)=4,HLOOKUP($E17+V$2,Vychodiská!$J$9:$BH$15,7),HLOOKUP(VALUE(RIGHT($E17,4))+V$2,Vychodiská!$J$9:$BH$15,7,0)))*-1</f>
        <v>854236.46846768807</v>
      </c>
      <c r="W17" s="73">
        <f>($F17*IF(LEN($E17)=4,HLOOKUP($E17+W$2,Vychodiská!$J$9:$BH$15,2,0),HLOOKUP(VALUE(RIGHT($E17,4))+W$2,Vychodiská!$J$9:$BH$15,2,0)))*-1+($G17*IF(LEN($E17)=4,HLOOKUP($E17+W$2,Vychodiská!$J$9:$BH$15,3,0),HLOOKUP(VALUE(RIGHT($E17,4))+W$2,Vychodiská!$J$9:$BH$15,3,0)))*-1+($H17*IF(LEN($E17)=4,HLOOKUP($E17+W$2,Vychodiská!$J$9:$BH$15,4,0),HLOOKUP(VALUE(RIGHT($E17,4))+W$2,Vychodiská!$J$9:$BH$15,4,0)))*-1+($I17*IF(LEN($E17)=4,HLOOKUP($E17+W$2,Vychodiská!$J$9:$BH$15,5,0),HLOOKUP(VALUE(RIGHT($E17,4))+W$2,Vychodiská!$J$9:$BH$15,5,0)))*-1+($J17*IF(LEN($E17)=4,HLOOKUP($E17+W$2,Vychodiská!$J$9:$BH$15,6),HLOOKUP(VALUE(RIGHT($E17,4))+W$2,Vychodiská!$J$9:$BH$15,6,0)))*-1+($K17*IF(LEN($E17)=4,HLOOKUP($E17+W$2,Vychodiská!$J$9:$BH$15,7),HLOOKUP(VALUE(RIGHT($E17,4))+W$2,Vychodiská!$J$9:$BH$15,7,0)))*-1</f>
        <v>864487.3060893002</v>
      </c>
      <c r="X17" s="73">
        <f>($F17*IF(LEN($E17)=4,HLOOKUP($E17+X$2,Vychodiská!$J$9:$BH$15,2,0),HLOOKUP(VALUE(RIGHT($E17,4))+X$2,Vychodiská!$J$9:$BH$15,2,0)))*-1+($G17*IF(LEN($E17)=4,HLOOKUP($E17+X$2,Vychodiská!$J$9:$BH$15,3,0),HLOOKUP(VALUE(RIGHT($E17,4))+X$2,Vychodiská!$J$9:$BH$15,3,0)))*-1+($H17*IF(LEN($E17)=4,HLOOKUP($E17+X$2,Vychodiská!$J$9:$BH$15,4,0),HLOOKUP(VALUE(RIGHT($E17,4))+X$2,Vychodiská!$J$9:$BH$15,4,0)))*-1+($I17*IF(LEN($E17)=4,HLOOKUP($E17+X$2,Vychodiská!$J$9:$BH$15,5,0),HLOOKUP(VALUE(RIGHT($E17,4))+X$2,Vychodiská!$J$9:$BH$15,5,0)))*-1+($J17*IF(LEN($E17)=4,HLOOKUP($E17+X$2,Vychodiská!$J$9:$BH$15,6),HLOOKUP(VALUE(RIGHT($E17,4))+X$2,Vychodiská!$J$9:$BH$15,6,0)))*-1+($K17*IF(LEN($E17)=4,HLOOKUP($E17+X$2,Vychodiská!$J$9:$BH$15,7),HLOOKUP(VALUE(RIGHT($E17,4))+X$2,Vychodiská!$J$9:$BH$15,7,0)))*-1</f>
        <v>874861.15376237174</v>
      </c>
      <c r="Y17" s="73">
        <f>($F17*IF(LEN($E17)=4,HLOOKUP($E17+Y$2,Vychodiská!$J$9:$BH$15,2,0),HLOOKUP(VALUE(RIGHT($E17,4))+Y$2,Vychodiská!$J$9:$BH$15,2,0)))*-1+($G17*IF(LEN($E17)=4,HLOOKUP($E17+Y$2,Vychodiská!$J$9:$BH$15,3,0),HLOOKUP(VALUE(RIGHT($E17,4))+Y$2,Vychodiská!$J$9:$BH$15,3,0)))*-1+($H17*IF(LEN($E17)=4,HLOOKUP($E17+Y$2,Vychodiská!$J$9:$BH$15,4,0),HLOOKUP(VALUE(RIGHT($E17,4))+Y$2,Vychodiská!$J$9:$BH$15,4,0)))*-1+($I17*IF(LEN($E17)=4,HLOOKUP($E17+Y$2,Vychodiská!$J$9:$BH$15,5,0),HLOOKUP(VALUE(RIGHT($E17,4))+Y$2,Vychodiská!$J$9:$BH$15,5,0)))*-1+($J17*IF(LEN($E17)=4,HLOOKUP($E17+Y$2,Vychodiská!$J$9:$BH$15,6),HLOOKUP(VALUE(RIGHT($E17,4))+Y$2,Vychodiská!$J$9:$BH$15,6,0)))*-1+($K17*IF(LEN($E17)=4,HLOOKUP($E17+Y$2,Vychodiská!$J$9:$BH$15,7),HLOOKUP(VALUE(RIGHT($E17,4))+Y$2,Vychodiská!$J$9:$BH$15,7,0)))*-1</f>
        <v>883609.76529999555</v>
      </c>
      <c r="Z17" s="73">
        <f>($F17*IF(LEN($E17)=4,HLOOKUP($E17+Z$2,Vychodiská!$J$9:$BH$15,2,0),HLOOKUP(VALUE(RIGHT($E17,4))+Z$2,Vychodiská!$J$9:$BH$15,2,0)))*-1+($G17*IF(LEN($E17)=4,HLOOKUP($E17+Z$2,Vychodiská!$J$9:$BH$15,3,0),HLOOKUP(VALUE(RIGHT($E17,4))+Z$2,Vychodiská!$J$9:$BH$15,3,0)))*-1+($H17*IF(LEN($E17)=4,HLOOKUP($E17+Z$2,Vychodiská!$J$9:$BH$15,4,0),HLOOKUP(VALUE(RIGHT($E17,4))+Z$2,Vychodiská!$J$9:$BH$15,4,0)))*-1+($I17*IF(LEN($E17)=4,HLOOKUP($E17+Z$2,Vychodiská!$J$9:$BH$15,5,0),HLOOKUP(VALUE(RIGHT($E17,4))+Z$2,Vychodiská!$J$9:$BH$15,5,0)))*-1+($J17*IF(LEN($E17)=4,HLOOKUP($E17+Z$2,Vychodiská!$J$9:$BH$15,6),HLOOKUP(VALUE(RIGHT($E17,4))+Z$2,Vychodiská!$J$9:$BH$15,6,0)))*-1+($K17*IF(LEN($E17)=4,HLOOKUP($E17+Z$2,Vychodiská!$J$9:$BH$15,7),HLOOKUP(VALUE(RIGHT($E17,4))+Z$2,Vychodiská!$J$9:$BH$15,7,0)))*-1</f>
        <v>892445.86295299535</v>
      </c>
      <c r="AA17" s="73">
        <f>($F17*IF(LEN($E17)=4,HLOOKUP($E17+AA$2,Vychodiská!$J$9:$BH$15,2,0),HLOOKUP(VALUE(RIGHT($E17,4))+AA$2,Vychodiská!$J$9:$BH$15,2,0)))*-1+($G17*IF(LEN($E17)=4,HLOOKUP($E17+AA$2,Vychodiská!$J$9:$BH$15,3,0),HLOOKUP(VALUE(RIGHT($E17,4))+AA$2,Vychodiská!$J$9:$BH$15,3,0)))*-1+($H17*IF(LEN($E17)=4,HLOOKUP($E17+AA$2,Vychodiská!$J$9:$BH$15,4,0),HLOOKUP(VALUE(RIGHT($E17,4))+AA$2,Vychodiská!$J$9:$BH$15,4,0)))*-1+($I17*IF(LEN($E17)=4,HLOOKUP($E17+AA$2,Vychodiská!$J$9:$BH$15,5,0),HLOOKUP(VALUE(RIGHT($E17,4))+AA$2,Vychodiská!$J$9:$BH$15,5,0)))*-1+($J17*IF(LEN($E17)=4,HLOOKUP($E17+AA$2,Vychodiská!$J$9:$BH$15,6),HLOOKUP(VALUE(RIGHT($E17,4))+AA$2,Vychodiská!$J$9:$BH$15,6,0)))*-1+($K17*IF(LEN($E17)=4,HLOOKUP($E17+AA$2,Vychodiská!$J$9:$BH$15,7),HLOOKUP(VALUE(RIGHT($E17,4))+AA$2,Vychodiská!$J$9:$BH$15,7,0)))*-1</f>
        <v>901370.32158252539</v>
      </c>
      <c r="AB17" s="73">
        <f>($F17*IF(LEN($E17)=4,HLOOKUP($E17+AB$2,Vychodiská!$J$9:$BH$15,2,0),HLOOKUP(VALUE(RIGHT($E17,4))+AB$2,Vychodiská!$J$9:$BH$15,2,0)))*-1+($G17*IF(LEN($E17)=4,HLOOKUP($E17+AB$2,Vychodiská!$J$9:$BH$15,3,0),HLOOKUP(VALUE(RIGHT($E17,4))+AB$2,Vychodiská!$J$9:$BH$15,3,0)))*-1+($H17*IF(LEN($E17)=4,HLOOKUP($E17+AB$2,Vychodiská!$J$9:$BH$15,4,0),HLOOKUP(VALUE(RIGHT($E17,4))+AB$2,Vychodiská!$J$9:$BH$15,4,0)))*-1+($I17*IF(LEN($E17)=4,HLOOKUP($E17+AB$2,Vychodiská!$J$9:$BH$15,5,0),HLOOKUP(VALUE(RIGHT($E17,4))+AB$2,Vychodiská!$J$9:$BH$15,5,0)))*-1+($J17*IF(LEN($E17)=4,HLOOKUP($E17+AB$2,Vychodiská!$J$9:$BH$15,6),HLOOKUP(VALUE(RIGHT($E17,4))+AB$2,Vychodiská!$J$9:$BH$15,6,0)))*-1+($K17*IF(LEN($E17)=4,HLOOKUP($E17+AB$2,Vychodiská!$J$9:$BH$15,7),HLOOKUP(VALUE(RIGHT($E17,4))+AB$2,Vychodiská!$J$9:$BH$15,7,0)))*-1</f>
        <v>910384.02479835064</v>
      </c>
      <c r="AC17" s="73">
        <f>($F17*IF(LEN($E17)=4,HLOOKUP($E17+AC$2,Vychodiská!$J$9:$BH$15,2,0),HLOOKUP(VALUE(RIGHT($E17,4))+AC$2,Vychodiská!$J$9:$BH$15,2,0)))*-1+($G17*IF(LEN($E17)=4,HLOOKUP($E17+AC$2,Vychodiská!$J$9:$BH$15,3,0),HLOOKUP(VALUE(RIGHT($E17,4))+AC$2,Vychodiská!$J$9:$BH$15,3,0)))*-1+($H17*IF(LEN($E17)=4,HLOOKUP($E17+AC$2,Vychodiská!$J$9:$BH$15,4,0),HLOOKUP(VALUE(RIGHT($E17,4))+AC$2,Vychodiská!$J$9:$BH$15,4,0)))*-1+($I17*IF(LEN($E17)=4,HLOOKUP($E17+AC$2,Vychodiská!$J$9:$BH$15,5,0),HLOOKUP(VALUE(RIGHT($E17,4))+AC$2,Vychodiská!$J$9:$BH$15,5,0)))*-1+($J17*IF(LEN($E17)=4,HLOOKUP($E17+AC$2,Vychodiská!$J$9:$BH$15,6),HLOOKUP(VALUE(RIGHT($E17,4))+AC$2,Vychodiská!$J$9:$BH$15,6,0)))*-1+($K17*IF(LEN($E17)=4,HLOOKUP($E17+AC$2,Vychodiská!$J$9:$BH$15,7),HLOOKUP(VALUE(RIGHT($E17,4))+AC$2,Vychodiská!$J$9:$BH$15,7,0)))*-1</f>
        <v>919487.86504633422</v>
      </c>
      <c r="AD17" s="73">
        <f>($F17*IF(LEN($E17)=4,HLOOKUP($E17+AD$2,Vychodiská!$J$9:$BH$15,2,0),HLOOKUP(VALUE(RIGHT($E17,4))+AD$2,Vychodiská!$J$9:$BH$15,2,0)))*-1+($G17*IF(LEN($E17)=4,HLOOKUP($E17+AD$2,Vychodiská!$J$9:$BH$15,3,0),HLOOKUP(VALUE(RIGHT($E17,4))+AD$2,Vychodiská!$J$9:$BH$15,3,0)))*-1+($H17*IF(LEN($E17)=4,HLOOKUP($E17+AD$2,Vychodiská!$J$9:$BH$15,4,0),HLOOKUP(VALUE(RIGHT($E17,4))+AD$2,Vychodiská!$J$9:$BH$15,4,0)))*-1+($I17*IF(LEN($E17)=4,HLOOKUP($E17+AD$2,Vychodiská!$J$9:$BH$15,5,0),HLOOKUP(VALUE(RIGHT($E17,4))+AD$2,Vychodiská!$J$9:$BH$15,5,0)))*-1+($J17*IF(LEN($E17)=4,HLOOKUP($E17+AD$2,Vychodiská!$J$9:$BH$15,6),HLOOKUP(VALUE(RIGHT($E17,4))+AD$2,Vychodiská!$J$9:$BH$15,6,0)))*-1+($K17*IF(LEN($E17)=4,HLOOKUP($E17+AD$2,Vychodiská!$J$9:$BH$15,7),HLOOKUP(VALUE(RIGHT($E17,4))+AD$2,Vychodiská!$J$9:$BH$15,7,0)))*-1</f>
        <v>928682.74369679764</v>
      </c>
      <c r="AE17" s="73">
        <f>($F17*IF(LEN($E17)=4,HLOOKUP($E17+AE$2,Vychodiská!$J$9:$BH$15,2,0),HLOOKUP(VALUE(RIGHT($E17,4))+AE$2,Vychodiská!$J$9:$BH$15,2,0)))*-1+($G17*IF(LEN($E17)=4,HLOOKUP($E17+AE$2,Vychodiská!$J$9:$BH$15,3,0),HLOOKUP(VALUE(RIGHT($E17,4))+AE$2,Vychodiská!$J$9:$BH$15,3,0)))*-1+($H17*IF(LEN($E17)=4,HLOOKUP($E17+AE$2,Vychodiská!$J$9:$BH$15,4,0),HLOOKUP(VALUE(RIGHT($E17,4))+AE$2,Vychodiská!$J$9:$BH$15,4,0)))*-1+($I17*IF(LEN($E17)=4,HLOOKUP($E17+AE$2,Vychodiská!$J$9:$BH$15,5,0),HLOOKUP(VALUE(RIGHT($E17,4))+AE$2,Vychodiská!$J$9:$BH$15,5,0)))*-1+($J17*IF(LEN($E17)=4,HLOOKUP($E17+AE$2,Vychodiská!$J$9:$BH$15,6),HLOOKUP(VALUE(RIGHT($E17,4))+AE$2,Vychodiská!$J$9:$BH$15,6,0)))*-1+($K17*IF(LEN($E17)=4,HLOOKUP($E17+AE$2,Vychodiská!$J$9:$BH$15,7),HLOOKUP(VALUE(RIGHT($E17,4))+AE$2,Vychodiská!$J$9:$BH$15,7,0)))*-1</f>
        <v>937969.57113376551</v>
      </c>
      <c r="AF17" s="73">
        <f>($F17*IF(LEN($E17)=4,HLOOKUP($E17+AF$2,Vychodiská!$J$9:$BH$15,2,0),HLOOKUP(VALUE(RIGHT($E17,4))+AF$2,Vychodiská!$J$9:$BH$15,2,0)))*-1+($G17*IF(LEN($E17)=4,HLOOKUP($E17+AF$2,Vychodiská!$J$9:$BH$15,3,0),HLOOKUP(VALUE(RIGHT($E17,4))+AF$2,Vychodiská!$J$9:$BH$15,3,0)))*-1+($H17*IF(LEN($E17)=4,HLOOKUP($E17+AF$2,Vychodiská!$J$9:$BH$15,4,0),HLOOKUP(VALUE(RIGHT($E17,4))+AF$2,Vychodiská!$J$9:$BH$15,4,0)))*-1+($I17*IF(LEN($E17)=4,HLOOKUP($E17+AF$2,Vychodiská!$J$9:$BH$15,5,0),HLOOKUP(VALUE(RIGHT($E17,4))+AF$2,Vychodiská!$J$9:$BH$15,5,0)))*-1+($J17*IF(LEN($E17)=4,HLOOKUP($E17+AF$2,Vychodiská!$J$9:$BH$15,6),HLOOKUP(VALUE(RIGHT($E17,4))+AF$2,Vychodiská!$J$9:$BH$15,6,0)))*-1+($K17*IF(LEN($E17)=4,HLOOKUP($E17+AF$2,Vychodiská!$J$9:$BH$15,7),HLOOKUP(VALUE(RIGHT($E17,4))+AF$2,Vychodiská!$J$9:$BH$15,7,0)))*-1</f>
        <v>947349.26684510312</v>
      </c>
      <c r="AG17" s="73">
        <f>($F17*IF(LEN($E17)=4,HLOOKUP($E17+AG$2,Vychodiská!$J$9:$BH$15,2,0),HLOOKUP(VALUE(RIGHT($E17,4))+AG$2,Vychodiská!$J$9:$BH$15,2,0)))*-1+($G17*IF(LEN($E17)=4,HLOOKUP($E17+AG$2,Vychodiská!$J$9:$BH$15,3,0),HLOOKUP(VALUE(RIGHT($E17,4))+AG$2,Vychodiská!$J$9:$BH$15,3,0)))*-1+($H17*IF(LEN($E17)=4,HLOOKUP($E17+AG$2,Vychodiská!$J$9:$BH$15,4,0),HLOOKUP(VALUE(RIGHT($E17,4))+AG$2,Vychodiská!$J$9:$BH$15,4,0)))*-1+($I17*IF(LEN($E17)=4,HLOOKUP($E17+AG$2,Vychodiská!$J$9:$BH$15,5,0),HLOOKUP(VALUE(RIGHT($E17,4))+AG$2,Vychodiská!$J$9:$BH$15,5,0)))*-1+($J17*IF(LEN($E17)=4,HLOOKUP($E17+AG$2,Vychodiská!$J$9:$BH$15,6),HLOOKUP(VALUE(RIGHT($E17,4))+AG$2,Vychodiská!$J$9:$BH$15,6,0)))*-1+($K17*IF(LEN($E17)=4,HLOOKUP($E17+AG$2,Vychodiská!$J$9:$BH$15,7),HLOOKUP(VALUE(RIGHT($E17,4))+AG$2,Vychodiská!$J$9:$BH$15,7,0)))*-1</f>
        <v>956822.75951355416</v>
      </c>
      <c r="AH17" s="73">
        <f>($F17*IF(LEN($E17)=4,HLOOKUP($E17+AH$2,Vychodiská!$J$9:$BH$15,2,0),HLOOKUP(VALUE(RIGHT($E17,4))+AH$2,Vychodiská!$J$9:$BH$15,2,0)))*-1+($G17*IF(LEN($E17)=4,HLOOKUP($E17+AH$2,Vychodiská!$J$9:$BH$15,3,0),HLOOKUP(VALUE(RIGHT($E17,4))+AH$2,Vychodiská!$J$9:$BH$15,3,0)))*-1+($H17*IF(LEN($E17)=4,HLOOKUP($E17+AH$2,Vychodiská!$J$9:$BH$15,4,0),HLOOKUP(VALUE(RIGHT($E17,4))+AH$2,Vychodiská!$J$9:$BH$15,4,0)))*-1+($I17*IF(LEN($E17)=4,HLOOKUP($E17+AH$2,Vychodiská!$J$9:$BH$15,5,0),HLOOKUP(VALUE(RIGHT($E17,4))+AH$2,Vychodiská!$J$9:$BH$15,5,0)))*-1+($J17*IF(LEN($E17)=4,HLOOKUP($E17+AH$2,Vychodiská!$J$9:$BH$15,6),HLOOKUP(VALUE(RIGHT($E17,4))+AH$2,Vychodiská!$J$9:$BH$15,6,0)))*-1+($K17*IF(LEN($E17)=4,HLOOKUP($E17+AH$2,Vychodiská!$J$9:$BH$15,7),HLOOKUP(VALUE(RIGHT($E17,4))+AH$2,Vychodiská!$J$9:$BH$15,7,0)))*-1</f>
        <v>966390.98710868973</v>
      </c>
      <c r="AI17" s="73">
        <f>($F17*IF(LEN($E17)=4,HLOOKUP($E17+AI$2,Vychodiská!$J$9:$BH$15,2,0),HLOOKUP(VALUE(RIGHT($E17,4))+AI$2,Vychodiská!$J$9:$BH$15,2,0)))*-1+($G17*IF(LEN($E17)=4,HLOOKUP($E17+AI$2,Vychodiská!$J$9:$BH$15,3,0),HLOOKUP(VALUE(RIGHT($E17,4))+AI$2,Vychodiská!$J$9:$BH$15,3,0)))*-1+($H17*IF(LEN($E17)=4,HLOOKUP($E17+AI$2,Vychodiská!$J$9:$BH$15,4,0),HLOOKUP(VALUE(RIGHT($E17,4))+AI$2,Vychodiská!$J$9:$BH$15,4,0)))*-1+($I17*IF(LEN($E17)=4,HLOOKUP($E17+AI$2,Vychodiská!$J$9:$BH$15,5,0),HLOOKUP(VALUE(RIGHT($E17,4))+AI$2,Vychodiská!$J$9:$BH$15,5,0)))*-1+($J17*IF(LEN($E17)=4,HLOOKUP($E17+AI$2,Vychodiská!$J$9:$BH$15,6),HLOOKUP(VALUE(RIGHT($E17,4))+AI$2,Vychodiská!$J$9:$BH$15,6,0)))*-1+($K17*IF(LEN($E17)=4,HLOOKUP($E17+AI$2,Vychodiská!$J$9:$BH$15,7),HLOOKUP(VALUE(RIGHT($E17,4))+AI$2,Vychodiská!$J$9:$BH$15,7,0)))*-1</f>
        <v>978954.06994110276</v>
      </c>
      <c r="AJ17" s="73">
        <f>($F17*IF(LEN($E17)=4,HLOOKUP($E17+AJ$2,Vychodiská!$J$9:$BH$15,2,0),HLOOKUP(VALUE(RIGHT($E17,4))+AJ$2,Vychodiská!$J$9:$BH$15,2,0)))*-1+($G17*IF(LEN($E17)=4,HLOOKUP($E17+AJ$2,Vychodiská!$J$9:$BH$15,3,0),HLOOKUP(VALUE(RIGHT($E17,4))+AJ$2,Vychodiská!$J$9:$BH$15,3,0)))*-1+($H17*IF(LEN($E17)=4,HLOOKUP($E17+AJ$2,Vychodiská!$J$9:$BH$15,4,0),HLOOKUP(VALUE(RIGHT($E17,4))+AJ$2,Vychodiská!$J$9:$BH$15,4,0)))*-1+($I17*IF(LEN($E17)=4,HLOOKUP($E17+AJ$2,Vychodiská!$J$9:$BH$15,5,0),HLOOKUP(VALUE(RIGHT($E17,4))+AJ$2,Vychodiská!$J$9:$BH$15,5,0)))*-1+($J17*IF(LEN($E17)=4,HLOOKUP($E17+AJ$2,Vychodiská!$J$9:$BH$15,6),HLOOKUP(VALUE(RIGHT($E17,4))+AJ$2,Vychodiská!$J$9:$BH$15,6,0)))*-1+($K17*IF(LEN($E17)=4,HLOOKUP($E17+AJ$2,Vychodiská!$J$9:$BH$15,7),HLOOKUP(VALUE(RIGHT($E17,4))+AJ$2,Vychodiská!$J$9:$BH$15,7,0)))*-1</f>
        <v>991680.47285033681</v>
      </c>
      <c r="AK17" s="73">
        <f>($F17*IF(LEN($E17)=4,HLOOKUP($E17+AK$2,Vychodiská!$J$9:$BH$15,2,0),HLOOKUP(VALUE(RIGHT($E17,4))+AK$2,Vychodiská!$J$9:$BH$15,2,0)))*-1+($G17*IF(LEN($E17)=4,HLOOKUP($E17+AK$2,Vychodiská!$J$9:$BH$15,3,0),HLOOKUP(VALUE(RIGHT($E17,4))+AK$2,Vychodiská!$J$9:$BH$15,3,0)))*-1+($H17*IF(LEN($E17)=4,HLOOKUP($E17+AK$2,Vychodiská!$J$9:$BH$15,4,0),HLOOKUP(VALUE(RIGHT($E17,4))+AK$2,Vychodiská!$J$9:$BH$15,4,0)))*-1+($I17*IF(LEN($E17)=4,HLOOKUP($E17+AK$2,Vychodiská!$J$9:$BH$15,5,0),HLOOKUP(VALUE(RIGHT($E17,4))+AK$2,Vychodiská!$J$9:$BH$15,5,0)))*-1+($J17*IF(LEN($E17)=4,HLOOKUP($E17+AK$2,Vychodiská!$J$9:$BH$15,6),HLOOKUP(VALUE(RIGHT($E17,4))+AK$2,Vychodiská!$J$9:$BH$15,6,0)))*-1+($K17*IF(LEN($E17)=4,HLOOKUP($E17+AK$2,Vychodiská!$J$9:$BH$15,7),HLOOKUP(VALUE(RIGHT($E17,4))+AK$2,Vychodiská!$J$9:$BH$15,7,0)))*-1</f>
        <v>1004572.318997391</v>
      </c>
      <c r="AL17" s="73">
        <f>($F17*IF(LEN($E17)=4,HLOOKUP($E17+AL$2,Vychodiská!$J$9:$BH$15,2,0),HLOOKUP(VALUE(RIGHT($E17,4))+AL$2,Vychodiská!$J$9:$BH$15,2,0)))*-1+($G17*IF(LEN($E17)=4,HLOOKUP($E17+AL$2,Vychodiská!$J$9:$BH$15,3,0),HLOOKUP(VALUE(RIGHT($E17,4))+AL$2,Vychodiská!$J$9:$BH$15,3,0)))*-1+($H17*IF(LEN($E17)=4,HLOOKUP($E17+AL$2,Vychodiská!$J$9:$BH$15,4,0),HLOOKUP(VALUE(RIGHT($E17,4))+AL$2,Vychodiská!$J$9:$BH$15,4,0)))*-1+($I17*IF(LEN($E17)=4,HLOOKUP($E17+AL$2,Vychodiská!$J$9:$BH$15,5,0),HLOOKUP(VALUE(RIGHT($E17,4))+AL$2,Vychodiská!$J$9:$BH$15,5,0)))*-1+($J17*IF(LEN($E17)=4,HLOOKUP($E17+AL$2,Vychodiská!$J$9:$BH$15,6),HLOOKUP(VALUE(RIGHT($E17,4))+AL$2,Vychodiská!$J$9:$BH$15,6,0)))*-1+($K17*IF(LEN($E17)=4,HLOOKUP($E17+AL$2,Vychodiská!$J$9:$BH$15,7),HLOOKUP(VALUE(RIGHT($E17,4))+AL$2,Vychodiská!$J$9:$BH$15,7,0)))*-1</f>
        <v>1017631.7591443571</v>
      </c>
      <c r="AM17" s="73">
        <f>($F17*IF(LEN($E17)=4,HLOOKUP($E17+AM$2,Vychodiská!$J$9:$BH$15,2,0),HLOOKUP(VALUE(RIGHT($E17,4))+AM$2,Vychodiská!$J$9:$BH$15,2,0)))*-1+($G17*IF(LEN($E17)=4,HLOOKUP($E17+AM$2,Vychodiská!$J$9:$BH$15,3,0),HLOOKUP(VALUE(RIGHT($E17,4))+AM$2,Vychodiská!$J$9:$BH$15,3,0)))*-1+($H17*IF(LEN($E17)=4,HLOOKUP($E17+AM$2,Vychodiská!$J$9:$BH$15,4,0),HLOOKUP(VALUE(RIGHT($E17,4))+AM$2,Vychodiská!$J$9:$BH$15,4,0)))*-1+($I17*IF(LEN($E17)=4,HLOOKUP($E17+AM$2,Vychodiská!$J$9:$BH$15,5,0),HLOOKUP(VALUE(RIGHT($E17,4))+AM$2,Vychodiská!$J$9:$BH$15,5,0)))*-1+($J17*IF(LEN($E17)=4,HLOOKUP($E17+AM$2,Vychodiská!$J$9:$BH$15,6),HLOOKUP(VALUE(RIGHT($E17,4))+AM$2,Vychodiská!$J$9:$BH$15,6,0)))*-1+($K17*IF(LEN($E17)=4,HLOOKUP($E17+AM$2,Vychodiská!$J$9:$BH$15,7),HLOOKUP(VALUE(RIGHT($E17,4))+AM$2,Vychodiská!$J$9:$BH$15,7,0)))*-1</f>
        <v>1030860.9720132337</v>
      </c>
      <c r="AN17" s="73">
        <f>($F17*IF(LEN($E17)=4,HLOOKUP($E17+AN$2,Vychodiská!$J$9:$BH$15,2,0),HLOOKUP(VALUE(RIGHT($E17,4))+AN$2,Vychodiská!$J$9:$BH$15,2,0)))*-1+($G17*IF(LEN($E17)=4,HLOOKUP($E17+AN$2,Vychodiská!$J$9:$BH$15,3,0),HLOOKUP(VALUE(RIGHT($E17,4))+AN$2,Vychodiská!$J$9:$BH$15,3,0)))*-1+($H17*IF(LEN($E17)=4,HLOOKUP($E17+AN$2,Vychodiská!$J$9:$BH$15,4,0),HLOOKUP(VALUE(RIGHT($E17,4))+AN$2,Vychodiská!$J$9:$BH$15,4,0)))*-1+($I17*IF(LEN($E17)=4,HLOOKUP($E17+AN$2,Vychodiská!$J$9:$BH$15,5,0),HLOOKUP(VALUE(RIGHT($E17,4))+AN$2,Vychodiská!$J$9:$BH$15,5,0)))*-1+($J17*IF(LEN($E17)=4,HLOOKUP($E17+AN$2,Vychodiská!$J$9:$BH$15,6),HLOOKUP(VALUE(RIGHT($E17,4))+AN$2,Vychodiská!$J$9:$BH$15,6,0)))*-1+($K17*IF(LEN($E17)=4,HLOOKUP($E17+AN$2,Vychodiská!$J$9:$BH$15,7),HLOOKUP(VALUE(RIGHT($E17,4))+AN$2,Vychodiská!$J$9:$BH$15,7,0)))*-1</f>
        <v>1044262.1646494055</v>
      </c>
      <c r="AO17" s="74">
        <f>($F17*IF(LEN($E17)=4,HLOOKUP($E17+AO$2,Vychodiská!$J$9:$BH$15,2,0),HLOOKUP(VALUE(RIGHT($E17,4))+AO$2,Vychodiská!$J$9:$BH$15,2,0)))*-1+($G17*IF(LEN($E17)=4,HLOOKUP($E17+AO$2,Vychodiská!$J$9:$BH$15,3,0),HLOOKUP(VALUE(RIGHT($E17,4))+AO$2,Vychodiská!$J$9:$BH$15,3,0)))*-1+($H17*IF(LEN($E17)=4,HLOOKUP($E17+AO$2,Vychodiská!$J$9:$BH$15,4,0),HLOOKUP(VALUE(RIGHT($E17,4))+AO$2,Vychodiská!$J$9:$BH$15,4,0)))*-1+($I17*IF(LEN($E17)=4,HLOOKUP($E17+AO$2,Vychodiská!$J$9:$BH$15,5,0),HLOOKUP(VALUE(RIGHT($E17,4))+AO$2,Vychodiská!$J$9:$BH$15,5,0)))*-1+($J17*IF(LEN($E17)=4,HLOOKUP($E17+AO$2,Vychodiská!$J$9:$BH$15,6),HLOOKUP(VALUE(RIGHT($E17,4))+AO$2,Vychodiská!$J$9:$BH$15,6,0)))*-1+($K17*IF(LEN($E17)=4,HLOOKUP($E17+AO$2,Vychodiská!$J$9:$BH$15,7),HLOOKUP(VALUE(RIGHT($E17,4))+AO$2,Vychodiská!$J$9:$BH$15,7,0)))*-1</f>
        <v>1057837.5727898476</v>
      </c>
      <c r="AP17" s="73">
        <f t="shared" si="1"/>
        <v>750744.40145510063</v>
      </c>
      <c r="AQ17" s="73">
        <f>SUM($L17:M17)</f>
        <v>1514251.457734938</v>
      </c>
      <c r="AR17" s="73">
        <f>SUM($L17:N17)</f>
        <v>2290738.1339715328</v>
      </c>
      <c r="AS17" s="73">
        <f>SUM($L17:O17)</f>
        <v>3076542.6503229663</v>
      </c>
      <c r="AT17" s="73">
        <f>SUM($L17:P17)</f>
        <v>3871776.8208706174</v>
      </c>
      <c r="AU17" s="73">
        <f>SUM($L17:Q17)</f>
        <v>4676553.8014648398</v>
      </c>
      <c r="AV17" s="73">
        <f>SUM($L17:R17)</f>
        <v>5490988.1058261935</v>
      </c>
      <c r="AW17" s="73">
        <f>SUM($L17:S17)</f>
        <v>6315195.6218398828</v>
      </c>
      <c r="AX17" s="73">
        <f>SUM($L17:T17)</f>
        <v>7149293.6280457368</v>
      </c>
      <c r="AY17" s="73">
        <f>SUM($L17:U17)</f>
        <v>7993400.8103260612</v>
      </c>
      <c r="AZ17" s="73">
        <f>SUM($L17:V17)</f>
        <v>8847637.2787937485</v>
      </c>
      <c r="BA17" s="73">
        <f>SUM($L17:W17)</f>
        <v>9712124.5848830491</v>
      </c>
      <c r="BB17" s="73">
        <f>SUM($L17:X17)</f>
        <v>10586985.738645421</v>
      </c>
      <c r="BC17" s="73">
        <f>SUM($L17:Y17)</f>
        <v>11470595.503945418</v>
      </c>
      <c r="BD17" s="73">
        <f>SUM($L17:Z17)</f>
        <v>12363041.366898414</v>
      </c>
      <c r="BE17" s="73">
        <f>SUM($L17:AA17)</f>
        <v>13264411.68848094</v>
      </c>
      <c r="BF17" s="73">
        <f>SUM($L17:AB17)</f>
        <v>14174795.71327929</v>
      </c>
      <c r="BG17" s="73">
        <f>SUM($L17:AC17)</f>
        <v>15094283.578325624</v>
      </c>
      <c r="BH17" s="73">
        <f>SUM($L17:AD17)</f>
        <v>16022966.322022421</v>
      </c>
      <c r="BI17" s="73">
        <f>SUM($L17:AE17)</f>
        <v>16960935.893156186</v>
      </c>
      <c r="BJ17" s="73">
        <f>SUM($L17:AF17)</f>
        <v>17908285.160001289</v>
      </c>
      <c r="BK17" s="73">
        <f>SUM($L17:AG17)</f>
        <v>18865107.919514842</v>
      </c>
      <c r="BL17" s="73">
        <f>SUM($L17:AH17)</f>
        <v>19831498.906623531</v>
      </c>
      <c r="BM17" s="73">
        <f>SUM($L17:AI17)</f>
        <v>20810452.976564635</v>
      </c>
      <c r="BN17" s="73">
        <f>SUM($L17:AJ17)</f>
        <v>21802133.449414972</v>
      </c>
      <c r="BO17" s="73">
        <f>SUM($L17:AK17)</f>
        <v>22806705.768412363</v>
      </c>
      <c r="BP17" s="73">
        <f>SUM($L17:AL17)</f>
        <v>23824337.527556721</v>
      </c>
      <c r="BQ17" s="73">
        <f>SUM($L17:AM17)</f>
        <v>24855198.499569956</v>
      </c>
      <c r="BR17" s="73">
        <f>SUM($L17:AN17)</f>
        <v>25899460.664219361</v>
      </c>
      <c r="BS17" s="74">
        <f>SUM($L17:AO17)</f>
        <v>26957298.237009209</v>
      </c>
      <c r="BT17" s="76">
        <f>IF(CZ17=0,0,L17/((1+Vychodiská!$C$150)^emisie_ostatné!CZ17))</f>
        <v>588227.88286977273</v>
      </c>
      <c r="BU17" s="73">
        <f>IF(DA17=0,0,M17/((1+Vychodiská!$C$150)^emisie_ostatné!DA17))</f>
        <v>569740.72083672287</v>
      </c>
      <c r="BV17" s="73">
        <f>IF(DB17=0,0,N17/((1+Vychodiská!$C$150)^emisie_ostatné!DB17))</f>
        <v>551834.58389613999</v>
      </c>
      <c r="BW17" s="73">
        <f>IF(DC17=0,0,O17/((1+Vychodiská!$C$150)^emisie_ostatné!DC17))</f>
        <v>531863.4275265655</v>
      </c>
      <c r="BX17" s="73">
        <f>IF(DD17=0,0,P17/((1+Vychodiská!$C$150)^emisie_ostatné!DD17))</f>
        <v>512615.03681608028</v>
      </c>
      <c r="BY17" s="73">
        <f>IF(DE17=0,0,Q17/((1+Vychodiská!$C$150)^emisie_ostatné!DE17))</f>
        <v>494063.25453130784</v>
      </c>
      <c r="BZ17" s="73">
        <f>IF(DF17=0,0,R17/((1+Vychodiská!$C$150)^emisie_ostatné!DF17))</f>
        <v>476182.87008160329</v>
      </c>
      <c r="CA17" s="73">
        <f>IF(DG17=0,0,S17/((1+Vychodiská!$C$150)^emisie_ostatné!DG17))</f>
        <v>458949.58525960246</v>
      </c>
      <c r="CB17" s="73">
        <f>IF(DH17=0,0,T17/((1+Vychodiská!$C$150)^emisie_ostatné!DH17))</f>
        <v>442339.98122163583</v>
      </c>
      <c r="CC17" s="73">
        <f>IF(DI17=0,0,U17/((1+Vychodiská!$C$150)^emisie_ostatné!DI17))</f>
        <v>426331.48666313855</v>
      </c>
      <c r="CD17" s="73">
        <f>IF(DJ17=0,0,V17/((1+Vychodiská!$C$150)^emisie_ostatné!DJ17))</f>
        <v>410902.34714580589</v>
      </c>
      <c r="CE17" s="73">
        <f>IF(DK17=0,0,W17/((1+Vychodiská!$C$150)^emisie_ostatné!DK17))</f>
        <v>396031.59553481475</v>
      </c>
      <c r="CF17" s="73">
        <f>IF(DL17=0,0,X17/((1+Vychodiská!$C$150)^emisie_ostatné!DL17))</f>
        <v>381699.02350593568</v>
      </c>
      <c r="CG17" s="73">
        <f>IF(DM17=0,0,Y17/((1+Vychodiská!$C$150)^emisie_ostatné!DM17))</f>
        <v>367158.10832475725</v>
      </c>
      <c r="CH17" s="73">
        <f>IF(DN17=0,0,Z17/((1+Vychodiská!$C$150)^emisie_ostatné!DN17))</f>
        <v>353171.13276952831</v>
      </c>
      <c r="CI17" s="73">
        <f>IF(DO17=0,0,AA17/((1+Vychodiská!$C$150)^emisie_ostatné!DO17))</f>
        <v>339716.99437830824</v>
      </c>
      <c r="CJ17" s="73">
        <f>IF(DP17=0,0,AB17/((1+Vychodiská!$C$150)^emisie_ostatné!DP17))</f>
        <v>326775.39459246793</v>
      </c>
      <c r="CK17" s="73">
        <f>IF(DQ17=0,0,AC17/((1+Vychodiská!$C$150)^emisie_ostatné!DQ17))</f>
        <v>314326.80813180254</v>
      </c>
      <c r="CL17" s="73">
        <f>IF(DR17=0,0,AD17/((1+Vychodiská!$C$150)^emisie_ostatné!DR17))</f>
        <v>302352.45353630529</v>
      </c>
      <c r="CM17" s="73">
        <f>IF(DS17=0,0,AE17/((1+Vychodiská!$C$150)^emisie_ostatné!DS17))</f>
        <v>290834.2648301603</v>
      </c>
      <c r="CN17" s="73">
        <f>IF(DT17=0,0,AF17/((1+Vychodiská!$C$150)^emisie_ostatné!DT17))</f>
        <v>0</v>
      </c>
      <c r="CO17" s="73">
        <f>IF(DU17=0,0,AG17/((1+Vychodiská!$C$150)^emisie_ostatné!DU17))</f>
        <v>0</v>
      </c>
      <c r="CP17" s="73">
        <f>IF(DV17=0,0,AH17/((1+Vychodiská!$C$150)^emisie_ostatné!DV17))</f>
        <v>0</v>
      </c>
      <c r="CQ17" s="73">
        <f>IF(DW17=0,0,AI17/((1+Vychodiská!$C$150)^emisie_ostatné!DW17))</f>
        <v>0</v>
      </c>
      <c r="CR17" s="73">
        <f>IF(DX17=0,0,AJ17/((1+Vychodiská!$C$150)^emisie_ostatné!DX17))</f>
        <v>0</v>
      </c>
      <c r="CS17" s="73">
        <f>IF(DY17=0,0,AK17/((1+Vychodiská!$C$150)^emisie_ostatné!DY17))</f>
        <v>0</v>
      </c>
      <c r="CT17" s="73">
        <f>IF(DZ17=0,0,AL17/((1+Vychodiská!$C$150)^emisie_ostatné!DZ17))</f>
        <v>0</v>
      </c>
      <c r="CU17" s="73">
        <f>IF(EA17=0,0,AM17/((1+Vychodiská!$C$150)^emisie_ostatné!EA17))</f>
        <v>0</v>
      </c>
      <c r="CV17" s="73">
        <f>IF(EB17=0,0,AN17/((1+Vychodiská!$C$150)^emisie_ostatné!EB17))</f>
        <v>0</v>
      </c>
      <c r="CW17" s="74">
        <f>IF(EC17=0,0,AO17/((1+Vychodiská!$C$150)^emisie_ostatné!EC17))</f>
        <v>0</v>
      </c>
      <c r="CX17" s="77">
        <f t="shared" si="4"/>
        <v>8535116.9524524547</v>
      </c>
      <c r="CY17" s="73"/>
      <c r="CZ17" s="78">
        <f t="shared" si="2"/>
        <v>5</v>
      </c>
      <c r="DA17" s="78">
        <f t="shared" ref="DA17:EC17" si="17">IF(CZ17=0,0,IF(DA$2&gt;$D17,0,CZ17+1))</f>
        <v>6</v>
      </c>
      <c r="DB17" s="78">
        <f t="shared" si="17"/>
        <v>7</v>
      </c>
      <c r="DC17" s="78">
        <f t="shared" si="17"/>
        <v>8</v>
      </c>
      <c r="DD17" s="78">
        <f t="shared" si="17"/>
        <v>9</v>
      </c>
      <c r="DE17" s="78">
        <f t="shared" si="17"/>
        <v>10</v>
      </c>
      <c r="DF17" s="78">
        <f t="shared" si="17"/>
        <v>11</v>
      </c>
      <c r="DG17" s="78">
        <f t="shared" si="17"/>
        <v>12</v>
      </c>
      <c r="DH17" s="78">
        <f t="shared" si="17"/>
        <v>13</v>
      </c>
      <c r="DI17" s="78">
        <f t="shared" si="17"/>
        <v>14</v>
      </c>
      <c r="DJ17" s="78">
        <f t="shared" si="17"/>
        <v>15</v>
      </c>
      <c r="DK17" s="78">
        <f t="shared" si="17"/>
        <v>16</v>
      </c>
      <c r="DL17" s="78">
        <f t="shared" si="17"/>
        <v>17</v>
      </c>
      <c r="DM17" s="78">
        <f t="shared" si="17"/>
        <v>18</v>
      </c>
      <c r="DN17" s="78">
        <f t="shared" si="17"/>
        <v>19</v>
      </c>
      <c r="DO17" s="78">
        <f t="shared" si="17"/>
        <v>20</v>
      </c>
      <c r="DP17" s="78">
        <f t="shared" si="17"/>
        <v>21</v>
      </c>
      <c r="DQ17" s="78">
        <f t="shared" si="17"/>
        <v>22</v>
      </c>
      <c r="DR17" s="78">
        <f t="shared" si="17"/>
        <v>23</v>
      </c>
      <c r="DS17" s="78">
        <f t="shared" si="17"/>
        <v>24</v>
      </c>
      <c r="DT17" s="78">
        <f t="shared" si="17"/>
        <v>0</v>
      </c>
      <c r="DU17" s="78">
        <f t="shared" si="17"/>
        <v>0</v>
      </c>
      <c r="DV17" s="78">
        <f t="shared" si="17"/>
        <v>0</v>
      </c>
      <c r="DW17" s="78">
        <f t="shared" si="17"/>
        <v>0</v>
      </c>
      <c r="DX17" s="78">
        <f t="shared" si="17"/>
        <v>0</v>
      </c>
      <c r="DY17" s="78">
        <f t="shared" si="17"/>
        <v>0</v>
      </c>
      <c r="DZ17" s="78">
        <f t="shared" si="17"/>
        <v>0</v>
      </c>
      <c r="EA17" s="78">
        <f t="shared" si="17"/>
        <v>0</v>
      </c>
      <c r="EB17" s="78">
        <f t="shared" si="17"/>
        <v>0</v>
      </c>
      <c r="EC17" s="79">
        <f t="shared" si="17"/>
        <v>0</v>
      </c>
    </row>
    <row r="18" spans="1:133" s="80" customFormat="1" ht="31.05" customHeight="1" x14ac:dyDescent="0.3">
      <c r="A18" s="70">
        <v>24</v>
      </c>
      <c r="B18" s="71" t="str">
        <f>INDEX(Data!$B$3:$B$24,MATCH(emisie_ostatné!A18,Data!$A$3:$A$24,0))</f>
        <v>Žilinská teplárenská, a.s.</v>
      </c>
      <c r="C18" s="71" t="str">
        <f>INDEX(Data!$D$3:$D$24,MATCH(emisie_ostatné!A18,Data!$A$3:$A$24,0))</f>
        <v>Vytesnenie pary III. etapa</v>
      </c>
      <c r="D18" s="72">
        <f>INDEX(Data!$M$3:$M$24,MATCH(emisie_ostatné!A18,Data!$A$3:$A$24,0))</f>
        <v>20</v>
      </c>
      <c r="E18" s="72" t="str">
        <f>INDEX(Data!$J$3:$J$24,MATCH(emisie_ostatné!A18,Data!$A$3:$A$24,0))</f>
        <v>2022-2025</v>
      </c>
      <c r="F18" s="72">
        <f>INDEX(Data!$O$3:$O$24,MATCH(emisie_ostatné!A18,Data!$A$3:$A$24,0))</f>
        <v>-0.23200000000000001</v>
      </c>
      <c r="G18" s="72">
        <f>INDEX(Data!$P$3:$P$24,MATCH(emisie_ostatné!A18,Data!$A$3:$A$24,0))</f>
        <v>-1.141</v>
      </c>
      <c r="H18" s="72">
        <f>INDEX(Data!$Q$3:$Q$24,MATCH(emisie_ostatné!A18,Data!$A$3:$A$24,0))</f>
        <v>-1.1970000000000001</v>
      </c>
      <c r="I18" s="72">
        <f>INDEX(Data!$R$3:$R$24,MATCH(emisie_ostatné!A18,Data!$A$3:$A$24,0))</f>
        <v>0</v>
      </c>
      <c r="J18" s="72">
        <f>INDEX(Data!$S$3:$S$24,MATCH(emisie_ostatné!A18,Data!$A$3:$A$24,0))</f>
        <v>0</v>
      </c>
      <c r="K18" s="74">
        <f>INDEX(Data!$T$3:$T$24,MATCH(emisie_ostatné!A18,Data!$A$3:$A$24,0))</f>
        <v>0</v>
      </c>
      <c r="L18" s="73">
        <f>($F18*IF(LEN($E18)=4,HLOOKUP($E18+L$2,Vychodiská!$J$9:$BH$15,2,0),HLOOKUP(VALUE(RIGHT($E18,4))+L$2,Vychodiská!$J$9:$BH$15,2,0)))*-1+($G18*IF(LEN($E18)=4,HLOOKUP($E18+L$2,Vychodiská!$J$9:$BH$15,3,0),HLOOKUP(VALUE(RIGHT($E18,4))+L$2,Vychodiská!$J$9:$BH$15,3,0)))*-1+($H18*IF(LEN($E18)=4,HLOOKUP($E18+L$2,Vychodiská!$J$9:$BH$15,4,0),HLOOKUP(VALUE(RIGHT($E18,4))+L$2,Vychodiská!$J$9:$BH$15,4,0)))*-1+($I18*IF(LEN($E18)=4,HLOOKUP($E18+L$2,Vychodiská!$J$9:$BH$15,5,0),HLOOKUP(VALUE(RIGHT($E18,4))+L$2,Vychodiská!$J$9:$BH$15,5,0)))*-1+($J18*IF(LEN($E18)=4,HLOOKUP($E18+L$2,Vychodiská!$J$9:$BH$15,6),HLOOKUP(VALUE(RIGHT($E18,4))+L$2,Vychodiská!$J$9:$BH$15,6,0)))*-1+($K18*IF(LEN($E18)=4,HLOOKUP($E18+L$2,Vychodiská!$J$9:$BH$15,7),HLOOKUP(VALUE(RIGHT($E18,4))+L$2,Vychodiská!$J$9:$BH$15,7,0)))*-1</f>
        <v>140314.42373148713</v>
      </c>
      <c r="M18" s="73">
        <f>($F18*IF(LEN($E18)=4,HLOOKUP($E18+M$2,Vychodiská!$J$9:$BH$15,2,0),HLOOKUP(VALUE(RIGHT($E18,4))+M$2,Vychodiská!$J$9:$BH$15,2,0)))*-1+($G18*IF(LEN($E18)=4,HLOOKUP($E18+M$2,Vychodiská!$J$9:$BH$15,3,0),HLOOKUP(VALUE(RIGHT($E18,4))+M$2,Vychodiská!$J$9:$BH$15,3,0)))*-1+($H18*IF(LEN($E18)=4,HLOOKUP($E18+M$2,Vychodiská!$J$9:$BH$15,4,0),HLOOKUP(VALUE(RIGHT($E18,4))+M$2,Vychodiská!$J$9:$BH$15,4,0)))*-1+($I18*IF(LEN($E18)=4,HLOOKUP($E18+M$2,Vychodiská!$J$9:$BH$15,5,0),HLOOKUP(VALUE(RIGHT($E18,4))+M$2,Vychodiská!$J$9:$BH$15,5,0)))*-1+($J18*IF(LEN($E18)=4,HLOOKUP($E18+M$2,Vychodiská!$J$9:$BH$15,6),HLOOKUP(VALUE(RIGHT($E18,4))+M$2,Vychodiská!$J$9:$BH$15,6,0)))*-1+($K18*IF(LEN($E18)=4,HLOOKUP($E18+M$2,Vychodiská!$J$9:$BH$15,7),HLOOKUP(VALUE(RIGHT($E18,4))+M$2,Vychodiská!$J$9:$BH$15,7,0)))*-1</f>
        <v>142699.76893492241</v>
      </c>
      <c r="N18" s="73">
        <f>($F18*IF(LEN($E18)=4,HLOOKUP($E18+N$2,Vychodiská!$J$9:$BH$15,2,0),HLOOKUP(VALUE(RIGHT($E18,4))+N$2,Vychodiská!$J$9:$BH$15,2,0)))*-1+($G18*IF(LEN($E18)=4,HLOOKUP($E18+N$2,Vychodiská!$J$9:$BH$15,3,0),HLOOKUP(VALUE(RIGHT($E18,4))+N$2,Vychodiská!$J$9:$BH$15,3,0)))*-1+($H18*IF(LEN($E18)=4,HLOOKUP($E18+N$2,Vychodiská!$J$9:$BH$15,4,0),HLOOKUP(VALUE(RIGHT($E18,4))+N$2,Vychodiská!$J$9:$BH$15,4,0)))*-1+($I18*IF(LEN($E18)=4,HLOOKUP($E18+N$2,Vychodiská!$J$9:$BH$15,5,0),HLOOKUP(VALUE(RIGHT($E18,4))+N$2,Vychodiská!$J$9:$BH$15,5,0)))*-1+($J18*IF(LEN($E18)=4,HLOOKUP($E18+N$2,Vychodiská!$J$9:$BH$15,6),HLOOKUP(VALUE(RIGHT($E18,4))+N$2,Vychodiská!$J$9:$BH$15,6,0)))*-1+($K18*IF(LEN($E18)=4,HLOOKUP($E18+N$2,Vychodiská!$J$9:$BH$15,7),HLOOKUP(VALUE(RIGHT($E18,4))+N$2,Vychodiská!$J$9:$BH$15,7,0)))*-1</f>
        <v>145125.66500681604</v>
      </c>
      <c r="O18" s="73">
        <f>($F18*IF(LEN($E18)=4,HLOOKUP($E18+O$2,Vychodiská!$J$9:$BH$15,2,0),HLOOKUP(VALUE(RIGHT($E18,4))+O$2,Vychodiská!$J$9:$BH$15,2,0)))*-1+($G18*IF(LEN($E18)=4,HLOOKUP($E18+O$2,Vychodiská!$J$9:$BH$15,3,0),HLOOKUP(VALUE(RIGHT($E18,4))+O$2,Vychodiská!$J$9:$BH$15,3,0)))*-1+($H18*IF(LEN($E18)=4,HLOOKUP($E18+O$2,Vychodiská!$J$9:$BH$15,4,0),HLOOKUP(VALUE(RIGHT($E18,4))+O$2,Vychodiská!$J$9:$BH$15,4,0)))*-1+($I18*IF(LEN($E18)=4,HLOOKUP($E18+O$2,Vychodiská!$J$9:$BH$15,5,0),HLOOKUP(VALUE(RIGHT($E18,4))+O$2,Vychodiská!$J$9:$BH$15,5,0)))*-1+($J18*IF(LEN($E18)=4,HLOOKUP($E18+O$2,Vychodiská!$J$9:$BH$15,6),HLOOKUP(VALUE(RIGHT($E18,4))+O$2,Vychodiská!$J$9:$BH$15,6,0)))*-1+($K18*IF(LEN($E18)=4,HLOOKUP($E18+O$2,Vychodiská!$J$9:$BH$15,7),HLOOKUP(VALUE(RIGHT($E18,4))+O$2,Vychodiská!$J$9:$BH$15,7,0)))*-1</f>
        <v>147592.80131193192</v>
      </c>
      <c r="P18" s="73">
        <f>($F18*IF(LEN($E18)=4,HLOOKUP($E18+P$2,Vychodiská!$J$9:$BH$15,2,0),HLOOKUP(VALUE(RIGHT($E18,4))+P$2,Vychodiská!$J$9:$BH$15,2,0)))*-1+($G18*IF(LEN($E18)=4,HLOOKUP($E18+P$2,Vychodiská!$J$9:$BH$15,3,0),HLOOKUP(VALUE(RIGHT($E18,4))+P$2,Vychodiská!$J$9:$BH$15,3,0)))*-1+($H18*IF(LEN($E18)=4,HLOOKUP($E18+P$2,Vychodiská!$J$9:$BH$15,4,0),HLOOKUP(VALUE(RIGHT($E18,4))+P$2,Vychodiská!$J$9:$BH$15,4,0)))*-1+($I18*IF(LEN($E18)=4,HLOOKUP($E18+P$2,Vychodiská!$J$9:$BH$15,5,0),HLOOKUP(VALUE(RIGHT($E18,4))+P$2,Vychodiská!$J$9:$BH$15,5,0)))*-1+($J18*IF(LEN($E18)=4,HLOOKUP($E18+P$2,Vychodiská!$J$9:$BH$15,6),HLOOKUP(VALUE(RIGHT($E18,4))+P$2,Vychodiská!$J$9:$BH$15,6,0)))*-1+($K18*IF(LEN($E18)=4,HLOOKUP($E18+P$2,Vychodiská!$J$9:$BH$15,7),HLOOKUP(VALUE(RIGHT($E18,4))+P$2,Vychodiská!$J$9:$BH$15,7,0)))*-1</f>
        <v>150101.87893423476</v>
      </c>
      <c r="Q18" s="73">
        <f>($F18*IF(LEN($E18)=4,HLOOKUP($E18+Q$2,Vychodiská!$J$9:$BH$15,2,0),HLOOKUP(VALUE(RIGHT($E18,4))+Q$2,Vychodiská!$J$9:$BH$15,2,0)))*-1+($G18*IF(LEN($E18)=4,HLOOKUP($E18+Q$2,Vychodiská!$J$9:$BH$15,3,0),HLOOKUP(VALUE(RIGHT($E18,4))+Q$2,Vychodiská!$J$9:$BH$15,3,0)))*-1+($H18*IF(LEN($E18)=4,HLOOKUP($E18+Q$2,Vychodiská!$J$9:$BH$15,4,0),HLOOKUP(VALUE(RIGHT($E18,4))+Q$2,Vychodiská!$J$9:$BH$15,4,0)))*-1+($I18*IF(LEN($E18)=4,HLOOKUP($E18+Q$2,Vychodiská!$J$9:$BH$15,5,0),HLOOKUP(VALUE(RIGHT($E18,4))+Q$2,Vychodiská!$J$9:$BH$15,5,0)))*-1+($J18*IF(LEN($E18)=4,HLOOKUP($E18+Q$2,Vychodiská!$J$9:$BH$15,6),HLOOKUP(VALUE(RIGHT($E18,4))+Q$2,Vychodiská!$J$9:$BH$15,6,0)))*-1+($K18*IF(LEN($E18)=4,HLOOKUP($E18+Q$2,Vychodiská!$J$9:$BH$15,7),HLOOKUP(VALUE(RIGHT($E18,4))+Q$2,Vychodiská!$J$9:$BH$15,7,0)))*-1</f>
        <v>151903.10148144557</v>
      </c>
      <c r="R18" s="73">
        <f>($F18*IF(LEN($E18)=4,HLOOKUP($E18+R$2,Vychodiská!$J$9:$BH$15,2,0),HLOOKUP(VALUE(RIGHT($E18,4))+R$2,Vychodiská!$J$9:$BH$15,2,0)))*-1+($G18*IF(LEN($E18)=4,HLOOKUP($E18+R$2,Vychodiská!$J$9:$BH$15,3,0),HLOOKUP(VALUE(RIGHT($E18,4))+R$2,Vychodiská!$J$9:$BH$15,3,0)))*-1+($H18*IF(LEN($E18)=4,HLOOKUP($E18+R$2,Vychodiská!$J$9:$BH$15,4,0),HLOOKUP(VALUE(RIGHT($E18,4))+R$2,Vychodiská!$J$9:$BH$15,4,0)))*-1+($I18*IF(LEN($E18)=4,HLOOKUP($E18+R$2,Vychodiská!$J$9:$BH$15,5,0),HLOOKUP(VALUE(RIGHT($E18,4))+R$2,Vychodiská!$J$9:$BH$15,5,0)))*-1+($J18*IF(LEN($E18)=4,HLOOKUP($E18+R$2,Vychodiská!$J$9:$BH$15,6),HLOOKUP(VALUE(RIGHT($E18,4))+R$2,Vychodiská!$J$9:$BH$15,6,0)))*-1+($K18*IF(LEN($E18)=4,HLOOKUP($E18+R$2,Vychodiská!$J$9:$BH$15,7),HLOOKUP(VALUE(RIGHT($E18,4))+R$2,Vychodiská!$J$9:$BH$15,7,0)))*-1</f>
        <v>153725.9386992229</v>
      </c>
      <c r="S18" s="73">
        <f>($F18*IF(LEN($E18)=4,HLOOKUP($E18+S$2,Vychodiská!$J$9:$BH$15,2,0),HLOOKUP(VALUE(RIGHT($E18,4))+S$2,Vychodiská!$J$9:$BH$15,2,0)))*-1+($G18*IF(LEN($E18)=4,HLOOKUP($E18+S$2,Vychodiská!$J$9:$BH$15,3,0),HLOOKUP(VALUE(RIGHT($E18,4))+S$2,Vychodiská!$J$9:$BH$15,3,0)))*-1+($H18*IF(LEN($E18)=4,HLOOKUP($E18+S$2,Vychodiská!$J$9:$BH$15,4,0),HLOOKUP(VALUE(RIGHT($E18,4))+S$2,Vychodiská!$J$9:$BH$15,4,0)))*-1+($I18*IF(LEN($E18)=4,HLOOKUP($E18+S$2,Vychodiská!$J$9:$BH$15,5,0),HLOOKUP(VALUE(RIGHT($E18,4))+S$2,Vychodiská!$J$9:$BH$15,5,0)))*-1+($J18*IF(LEN($E18)=4,HLOOKUP($E18+S$2,Vychodiská!$J$9:$BH$15,6),HLOOKUP(VALUE(RIGHT($E18,4))+S$2,Vychodiská!$J$9:$BH$15,6,0)))*-1+($K18*IF(LEN($E18)=4,HLOOKUP($E18+S$2,Vychodiská!$J$9:$BH$15,7),HLOOKUP(VALUE(RIGHT($E18,4))+S$2,Vychodiská!$J$9:$BH$15,7,0)))*-1</f>
        <v>155570.6499636136</v>
      </c>
      <c r="T18" s="73">
        <f>($F18*IF(LEN($E18)=4,HLOOKUP($E18+T$2,Vychodiská!$J$9:$BH$15,2,0),HLOOKUP(VALUE(RIGHT($E18,4))+T$2,Vychodiská!$J$9:$BH$15,2,0)))*-1+($G18*IF(LEN($E18)=4,HLOOKUP($E18+T$2,Vychodiská!$J$9:$BH$15,3,0),HLOOKUP(VALUE(RIGHT($E18,4))+T$2,Vychodiská!$J$9:$BH$15,3,0)))*-1+($H18*IF(LEN($E18)=4,HLOOKUP($E18+T$2,Vychodiská!$J$9:$BH$15,4,0),HLOOKUP(VALUE(RIGHT($E18,4))+T$2,Vychodiská!$J$9:$BH$15,4,0)))*-1+($I18*IF(LEN($E18)=4,HLOOKUP($E18+T$2,Vychodiská!$J$9:$BH$15,5,0),HLOOKUP(VALUE(RIGHT($E18,4))+T$2,Vychodiská!$J$9:$BH$15,5,0)))*-1+($J18*IF(LEN($E18)=4,HLOOKUP($E18+T$2,Vychodiská!$J$9:$BH$15,6),HLOOKUP(VALUE(RIGHT($E18,4))+T$2,Vychodiská!$J$9:$BH$15,6,0)))*-1+($K18*IF(LEN($E18)=4,HLOOKUP($E18+T$2,Vychodiská!$J$9:$BH$15,7),HLOOKUP(VALUE(RIGHT($E18,4))+T$2,Vychodiská!$J$9:$BH$15,7,0)))*-1</f>
        <v>157437.49776317694</v>
      </c>
      <c r="U18" s="73">
        <f>($F18*IF(LEN($E18)=4,HLOOKUP($E18+U$2,Vychodiská!$J$9:$BH$15,2,0),HLOOKUP(VALUE(RIGHT($E18,4))+U$2,Vychodiská!$J$9:$BH$15,2,0)))*-1+($G18*IF(LEN($E18)=4,HLOOKUP($E18+U$2,Vychodiská!$J$9:$BH$15,3,0),HLOOKUP(VALUE(RIGHT($E18,4))+U$2,Vychodiská!$J$9:$BH$15,3,0)))*-1+($H18*IF(LEN($E18)=4,HLOOKUP($E18+U$2,Vychodiská!$J$9:$BH$15,4,0),HLOOKUP(VALUE(RIGHT($E18,4))+U$2,Vychodiská!$J$9:$BH$15,4,0)))*-1+($I18*IF(LEN($E18)=4,HLOOKUP($E18+U$2,Vychodiská!$J$9:$BH$15,5,0),HLOOKUP(VALUE(RIGHT($E18,4))+U$2,Vychodiská!$J$9:$BH$15,5,0)))*-1+($J18*IF(LEN($E18)=4,HLOOKUP($E18+U$2,Vychodiská!$J$9:$BH$15,6),HLOOKUP(VALUE(RIGHT($E18,4))+U$2,Vychodiská!$J$9:$BH$15,6,0)))*-1+($K18*IF(LEN($E18)=4,HLOOKUP($E18+U$2,Vychodiská!$J$9:$BH$15,7),HLOOKUP(VALUE(RIGHT($E18,4))+U$2,Vychodiská!$J$9:$BH$15,7,0)))*-1</f>
        <v>159326.74773633506</v>
      </c>
      <c r="V18" s="73">
        <f>($F18*IF(LEN($E18)=4,HLOOKUP($E18+V$2,Vychodiská!$J$9:$BH$15,2,0),HLOOKUP(VALUE(RIGHT($E18,4))+V$2,Vychodiská!$J$9:$BH$15,2,0)))*-1+($G18*IF(LEN($E18)=4,HLOOKUP($E18+V$2,Vychodiská!$J$9:$BH$15,3,0),HLOOKUP(VALUE(RIGHT($E18,4))+V$2,Vychodiská!$J$9:$BH$15,3,0)))*-1+($H18*IF(LEN($E18)=4,HLOOKUP($E18+V$2,Vychodiská!$J$9:$BH$15,4,0),HLOOKUP(VALUE(RIGHT($E18,4))+V$2,Vychodiská!$J$9:$BH$15,4,0)))*-1+($I18*IF(LEN($E18)=4,HLOOKUP($E18+V$2,Vychodiská!$J$9:$BH$15,5,0),HLOOKUP(VALUE(RIGHT($E18,4))+V$2,Vychodiská!$J$9:$BH$15,5,0)))*-1+($J18*IF(LEN($E18)=4,HLOOKUP($E18+V$2,Vychodiská!$J$9:$BH$15,6),HLOOKUP(VALUE(RIGHT($E18,4))+V$2,Vychodiská!$J$9:$BH$15,6,0)))*-1+($K18*IF(LEN($E18)=4,HLOOKUP($E18+V$2,Vychodiská!$J$9:$BH$15,7),HLOOKUP(VALUE(RIGHT($E18,4))+V$2,Vychodiská!$J$9:$BH$15,7,0)))*-1</f>
        <v>161238.66870917109</v>
      </c>
      <c r="W18" s="73">
        <f>($F18*IF(LEN($E18)=4,HLOOKUP($E18+W$2,Vychodiská!$J$9:$BH$15,2,0),HLOOKUP(VALUE(RIGHT($E18,4))+W$2,Vychodiská!$J$9:$BH$15,2,0)))*-1+($G18*IF(LEN($E18)=4,HLOOKUP($E18+W$2,Vychodiská!$J$9:$BH$15,3,0),HLOOKUP(VALUE(RIGHT($E18,4))+W$2,Vychodiská!$J$9:$BH$15,3,0)))*-1+($H18*IF(LEN($E18)=4,HLOOKUP($E18+W$2,Vychodiská!$J$9:$BH$15,4,0),HLOOKUP(VALUE(RIGHT($E18,4))+W$2,Vychodiská!$J$9:$BH$15,4,0)))*-1+($I18*IF(LEN($E18)=4,HLOOKUP($E18+W$2,Vychodiská!$J$9:$BH$15,5,0),HLOOKUP(VALUE(RIGHT($E18,4))+W$2,Vychodiská!$J$9:$BH$15,5,0)))*-1+($J18*IF(LEN($E18)=4,HLOOKUP($E18+W$2,Vychodiská!$J$9:$BH$15,6),HLOOKUP(VALUE(RIGHT($E18,4))+W$2,Vychodiská!$J$9:$BH$15,6,0)))*-1+($K18*IF(LEN($E18)=4,HLOOKUP($E18+W$2,Vychodiská!$J$9:$BH$15,7),HLOOKUP(VALUE(RIGHT($E18,4))+W$2,Vychodiská!$J$9:$BH$15,7,0)))*-1</f>
        <v>163173.53273368115</v>
      </c>
      <c r="X18" s="73">
        <f>($F18*IF(LEN($E18)=4,HLOOKUP($E18+X$2,Vychodiská!$J$9:$BH$15,2,0),HLOOKUP(VALUE(RIGHT($E18,4))+X$2,Vychodiská!$J$9:$BH$15,2,0)))*-1+($G18*IF(LEN($E18)=4,HLOOKUP($E18+X$2,Vychodiská!$J$9:$BH$15,3,0),HLOOKUP(VALUE(RIGHT($E18,4))+X$2,Vychodiská!$J$9:$BH$15,3,0)))*-1+($H18*IF(LEN($E18)=4,HLOOKUP($E18+X$2,Vychodiská!$J$9:$BH$15,4,0),HLOOKUP(VALUE(RIGHT($E18,4))+X$2,Vychodiská!$J$9:$BH$15,4,0)))*-1+($I18*IF(LEN($E18)=4,HLOOKUP($E18+X$2,Vychodiská!$J$9:$BH$15,5,0),HLOOKUP(VALUE(RIGHT($E18,4))+X$2,Vychodiská!$J$9:$BH$15,5,0)))*-1+($J18*IF(LEN($E18)=4,HLOOKUP($E18+X$2,Vychodiská!$J$9:$BH$15,6),HLOOKUP(VALUE(RIGHT($E18,4))+X$2,Vychodiská!$J$9:$BH$15,6,0)))*-1+($K18*IF(LEN($E18)=4,HLOOKUP($E18+X$2,Vychodiská!$J$9:$BH$15,7),HLOOKUP(VALUE(RIGHT($E18,4))+X$2,Vychodiská!$J$9:$BH$15,7,0)))*-1</f>
        <v>165131.61512648533</v>
      </c>
      <c r="Y18" s="73">
        <f>($F18*IF(LEN($E18)=4,HLOOKUP($E18+Y$2,Vychodiská!$J$9:$BH$15,2,0),HLOOKUP(VALUE(RIGHT($E18,4))+Y$2,Vychodiská!$J$9:$BH$15,2,0)))*-1+($G18*IF(LEN($E18)=4,HLOOKUP($E18+Y$2,Vychodiská!$J$9:$BH$15,3,0),HLOOKUP(VALUE(RIGHT($E18,4))+Y$2,Vychodiská!$J$9:$BH$15,3,0)))*-1+($H18*IF(LEN($E18)=4,HLOOKUP($E18+Y$2,Vychodiská!$J$9:$BH$15,4,0),HLOOKUP(VALUE(RIGHT($E18,4))+Y$2,Vychodiská!$J$9:$BH$15,4,0)))*-1+($I18*IF(LEN($E18)=4,HLOOKUP($E18+Y$2,Vychodiská!$J$9:$BH$15,5,0),HLOOKUP(VALUE(RIGHT($E18,4))+Y$2,Vychodiská!$J$9:$BH$15,5,0)))*-1+($J18*IF(LEN($E18)=4,HLOOKUP($E18+Y$2,Vychodiská!$J$9:$BH$15,6),HLOOKUP(VALUE(RIGHT($E18,4))+Y$2,Vychodiská!$J$9:$BH$15,6,0)))*-1+($K18*IF(LEN($E18)=4,HLOOKUP($E18+Y$2,Vychodiská!$J$9:$BH$15,7),HLOOKUP(VALUE(RIGHT($E18,4))+Y$2,Vychodiská!$J$9:$BH$15,7,0)))*-1</f>
        <v>167113.19450800316</v>
      </c>
      <c r="Z18" s="73">
        <f>($F18*IF(LEN($E18)=4,HLOOKUP($E18+Z$2,Vychodiská!$J$9:$BH$15,2,0),HLOOKUP(VALUE(RIGHT($E18,4))+Z$2,Vychodiská!$J$9:$BH$15,2,0)))*-1+($G18*IF(LEN($E18)=4,HLOOKUP($E18+Z$2,Vychodiská!$J$9:$BH$15,3,0),HLOOKUP(VALUE(RIGHT($E18,4))+Z$2,Vychodiská!$J$9:$BH$15,3,0)))*-1+($H18*IF(LEN($E18)=4,HLOOKUP($E18+Z$2,Vychodiská!$J$9:$BH$15,4,0),HLOOKUP(VALUE(RIGHT($E18,4))+Z$2,Vychodiská!$J$9:$BH$15,4,0)))*-1+($I18*IF(LEN($E18)=4,HLOOKUP($E18+Z$2,Vychodiská!$J$9:$BH$15,5,0),HLOOKUP(VALUE(RIGHT($E18,4))+Z$2,Vychodiská!$J$9:$BH$15,5,0)))*-1+($J18*IF(LEN($E18)=4,HLOOKUP($E18+Z$2,Vychodiská!$J$9:$BH$15,6),HLOOKUP(VALUE(RIGHT($E18,4))+Z$2,Vychodiská!$J$9:$BH$15,6,0)))*-1+($K18*IF(LEN($E18)=4,HLOOKUP($E18+Z$2,Vychodiská!$J$9:$BH$15,7),HLOOKUP(VALUE(RIGHT($E18,4))+Z$2,Vychodiská!$J$9:$BH$15,7,0)))*-1</f>
        <v>169118.55284209919</v>
      </c>
      <c r="AA18" s="73">
        <f>($F18*IF(LEN($E18)=4,HLOOKUP($E18+AA$2,Vychodiská!$J$9:$BH$15,2,0),HLOOKUP(VALUE(RIGHT($E18,4))+AA$2,Vychodiská!$J$9:$BH$15,2,0)))*-1+($G18*IF(LEN($E18)=4,HLOOKUP($E18+AA$2,Vychodiská!$J$9:$BH$15,3,0),HLOOKUP(VALUE(RIGHT($E18,4))+AA$2,Vychodiská!$J$9:$BH$15,3,0)))*-1+($H18*IF(LEN($E18)=4,HLOOKUP($E18+AA$2,Vychodiská!$J$9:$BH$15,4,0),HLOOKUP(VALUE(RIGHT($E18,4))+AA$2,Vychodiská!$J$9:$BH$15,4,0)))*-1+($I18*IF(LEN($E18)=4,HLOOKUP($E18+AA$2,Vychodiská!$J$9:$BH$15,5,0),HLOOKUP(VALUE(RIGHT($E18,4))+AA$2,Vychodiská!$J$9:$BH$15,5,0)))*-1+($J18*IF(LEN($E18)=4,HLOOKUP($E18+AA$2,Vychodiská!$J$9:$BH$15,6),HLOOKUP(VALUE(RIGHT($E18,4))+AA$2,Vychodiská!$J$9:$BH$15,6,0)))*-1+($K18*IF(LEN($E18)=4,HLOOKUP($E18+AA$2,Vychodiská!$J$9:$BH$15,7),HLOOKUP(VALUE(RIGHT($E18,4))+AA$2,Vychodiská!$J$9:$BH$15,7,0)))*-1</f>
        <v>170809.73837052018</v>
      </c>
      <c r="AB18" s="73">
        <f>($F18*IF(LEN($E18)=4,HLOOKUP($E18+AB$2,Vychodiská!$J$9:$BH$15,2,0),HLOOKUP(VALUE(RIGHT($E18,4))+AB$2,Vychodiská!$J$9:$BH$15,2,0)))*-1+($G18*IF(LEN($E18)=4,HLOOKUP($E18+AB$2,Vychodiská!$J$9:$BH$15,3,0),HLOOKUP(VALUE(RIGHT($E18,4))+AB$2,Vychodiská!$J$9:$BH$15,3,0)))*-1+($H18*IF(LEN($E18)=4,HLOOKUP($E18+AB$2,Vychodiská!$J$9:$BH$15,4,0),HLOOKUP(VALUE(RIGHT($E18,4))+AB$2,Vychodiská!$J$9:$BH$15,4,0)))*-1+($I18*IF(LEN($E18)=4,HLOOKUP($E18+AB$2,Vychodiská!$J$9:$BH$15,5,0),HLOOKUP(VALUE(RIGHT($E18,4))+AB$2,Vychodiská!$J$9:$BH$15,5,0)))*-1+($J18*IF(LEN($E18)=4,HLOOKUP($E18+AB$2,Vychodiská!$J$9:$BH$15,6),HLOOKUP(VALUE(RIGHT($E18,4))+AB$2,Vychodiská!$J$9:$BH$15,6,0)))*-1+($K18*IF(LEN($E18)=4,HLOOKUP($E18+AB$2,Vychodiská!$J$9:$BH$15,7),HLOOKUP(VALUE(RIGHT($E18,4))+AB$2,Vychodiská!$J$9:$BH$15,7,0)))*-1</f>
        <v>172517.83575422538</v>
      </c>
      <c r="AC18" s="73">
        <f>($F18*IF(LEN($E18)=4,HLOOKUP($E18+AC$2,Vychodiská!$J$9:$BH$15,2,0),HLOOKUP(VALUE(RIGHT($E18,4))+AC$2,Vychodiská!$J$9:$BH$15,2,0)))*-1+($G18*IF(LEN($E18)=4,HLOOKUP($E18+AC$2,Vychodiská!$J$9:$BH$15,3,0),HLOOKUP(VALUE(RIGHT($E18,4))+AC$2,Vychodiská!$J$9:$BH$15,3,0)))*-1+($H18*IF(LEN($E18)=4,HLOOKUP($E18+AC$2,Vychodiská!$J$9:$BH$15,4,0),HLOOKUP(VALUE(RIGHT($E18,4))+AC$2,Vychodiská!$J$9:$BH$15,4,0)))*-1+($I18*IF(LEN($E18)=4,HLOOKUP($E18+AC$2,Vychodiská!$J$9:$BH$15,5,0),HLOOKUP(VALUE(RIGHT($E18,4))+AC$2,Vychodiská!$J$9:$BH$15,5,0)))*-1+($J18*IF(LEN($E18)=4,HLOOKUP($E18+AC$2,Vychodiská!$J$9:$BH$15,6),HLOOKUP(VALUE(RIGHT($E18,4))+AC$2,Vychodiská!$J$9:$BH$15,6,0)))*-1+($K18*IF(LEN($E18)=4,HLOOKUP($E18+AC$2,Vychodiská!$J$9:$BH$15,7),HLOOKUP(VALUE(RIGHT($E18,4))+AC$2,Vychodiská!$J$9:$BH$15,7,0)))*-1</f>
        <v>174243.01411176764</v>
      </c>
      <c r="AD18" s="73">
        <f>($F18*IF(LEN($E18)=4,HLOOKUP($E18+AD$2,Vychodiská!$J$9:$BH$15,2,0),HLOOKUP(VALUE(RIGHT($E18,4))+AD$2,Vychodiská!$J$9:$BH$15,2,0)))*-1+($G18*IF(LEN($E18)=4,HLOOKUP($E18+AD$2,Vychodiská!$J$9:$BH$15,3,0),HLOOKUP(VALUE(RIGHT($E18,4))+AD$2,Vychodiská!$J$9:$BH$15,3,0)))*-1+($H18*IF(LEN($E18)=4,HLOOKUP($E18+AD$2,Vychodiská!$J$9:$BH$15,4,0),HLOOKUP(VALUE(RIGHT($E18,4))+AD$2,Vychodiská!$J$9:$BH$15,4,0)))*-1+($I18*IF(LEN($E18)=4,HLOOKUP($E18+AD$2,Vychodiská!$J$9:$BH$15,5,0),HLOOKUP(VALUE(RIGHT($E18,4))+AD$2,Vychodiská!$J$9:$BH$15,5,0)))*-1+($J18*IF(LEN($E18)=4,HLOOKUP($E18+AD$2,Vychodiská!$J$9:$BH$15,6),HLOOKUP(VALUE(RIGHT($E18,4))+AD$2,Vychodiská!$J$9:$BH$15,6,0)))*-1+($K18*IF(LEN($E18)=4,HLOOKUP($E18+AD$2,Vychodiská!$J$9:$BH$15,7),HLOOKUP(VALUE(RIGHT($E18,4))+AD$2,Vychodiská!$J$9:$BH$15,7,0)))*-1</f>
        <v>175985.44425288533</v>
      </c>
      <c r="AE18" s="73">
        <f>($F18*IF(LEN($E18)=4,HLOOKUP($E18+AE$2,Vychodiská!$J$9:$BH$15,2,0),HLOOKUP(VALUE(RIGHT($E18,4))+AE$2,Vychodiská!$J$9:$BH$15,2,0)))*-1+($G18*IF(LEN($E18)=4,HLOOKUP($E18+AE$2,Vychodiská!$J$9:$BH$15,3,0),HLOOKUP(VALUE(RIGHT($E18,4))+AE$2,Vychodiská!$J$9:$BH$15,3,0)))*-1+($H18*IF(LEN($E18)=4,HLOOKUP($E18+AE$2,Vychodiská!$J$9:$BH$15,4,0),HLOOKUP(VALUE(RIGHT($E18,4))+AE$2,Vychodiská!$J$9:$BH$15,4,0)))*-1+($I18*IF(LEN($E18)=4,HLOOKUP($E18+AE$2,Vychodiská!$J$9:$BH$15,5,0),HLOOKUP(VALUE(RIGHT($E18,4))+AE$2,Vychodiská!$J$9:$BH$15,5,0)))*-1+($J18*IF(LEN($E18)=4,HLOOKUP($E18+AE$2,Vychodiská!$J$9:$BH$15,6),HLOOKUP(VALUE(RIGHT($E18,4))+AE$2,Vychodiská!$J$9:$BH$15,6,0)))*-1+($K18*IF(LEN($E18)=4,HLOOKUP($E18+AE$2,Vychodiská!$J$9:$BH$15,7),HLOOKUP(VALUE(RIGHT($E18,4))+AE$2,Vychodiská!$J$9:$BH$15,7,0)))*-1</f>
        <v>177745.29869541418</v>
      </c>
      <c r="AF18" s="73">
        <f>($F18*IF(LEN($E18)=4,HLOOKUP($E18+AF$2,Vychodiská!$J$9:$BH$15,2,0),HLOOKUP(VALUE(RIGHT($E18,4))+AF$2,Vychodiská!$J$9:$BH$15,2,0)))*-1+($G18*IF(LEN($E18)=4,HLOOKUP($E18+AF$2,Vychodiská!$J$9:$BH$15,3,0),HLOOKUP(VALUE(RIGHT($E18,4))+AF$2,Vychodiská!$J$9:$BH$15,3,0)))*-1+($H18*IF(LEN($E18)=4,HLOOKUP($E18+AF$2,Vychodiská!$J$9:$BH$15,4,0),HLOOKUP(VALUE(RIGHT($E18,4))+AF$2,Vychodiská!$J$9:$BH$15,4,0)))*-1+($I18*IF(LEN($E18)=4,HLOOKUP($E18+AF$2,Vychodiská!$J$9:$BH$15,5,0),HLOOKUP(VALUE(RIGHT($E18,4))+AF$2,Vychodiská!$J$9:$BH$15,5,0)))*-1+($J18*IF(LEN($E18)=4,HLOOKUP($E18+AF$2,Vychodiská!$J$9:$BH$15,6),HLOOKUP(VALUE(RIGHT($E18,4))+AF$2,Vychodiská!$J$9:$BH$15,6,0)))*-1+($K18*IF(LEN($E18)=4,HLOOKUP($E18+AF$2,Vychodiská!$J$9:$BH$15,7),HLOOKUP(VALUE(RIGHT($E18,4))+AF$2,Vychodiská!$J$9:$BH$15,7,0)))*-1</f>
        <v>179522.75168236834</v>
      </c>
      <c r="AG18" s="73">
        <f>($F18*IF(LEN($E18)=4,HLOOKUP($E18+AG$2,Vychodiská!$J$9:$BH$15,2,0),HLOOKUP(VALUE(RIGHT($E18,4))+AG$2,Vychodiská!$J$9:$BH$15,2,0)))*-1+($G18*IF(LEN($E18)=4,HLOOKUP($E18+AG$2,Vychodiská!$J$9:$BH$15,3,0),HLOOKUP(VALUE(RIGHT($E18,4))+AG$2,Vychodiská!$J$9:$BH$15,3,0)))*-1+($H18*IF(LEN($E18)=4,HLOOKUP($E18+AG$2,Vychodiská!$J$9:$BH$15,4,0),HLOOKUP(VALUE(RIGHT($E18,4))+AG$2,Vychodiská!$J$9:$BH$15,4,0)))*-1+($I18*IF(LEN($E18)=4,HLOOKUP($E18+AG$2,Vychodiská!$J$9:$BH$15,5,0),HLOOKUP(VALUE(RIGHT($E18,4))+AG$2,Vychodiská!$J$9:$BH$15,5,0)))*-1+($J18*IF(LEN($E18)=4,HLOOKUP($E18+AG$2,Vychodiská!$J$9:$BH$15,6),HLOOKUP(VALUE(RIGHT($E18,4))+AG$2,Vychodiská!$J$9:$BH$15,6,0)))*-1+($K18*IF(LEN($E18)=4,HLOOKUP($E18+AG$2,Vychodiská!$J$9:$BH$15,7),HLOOKUP(VALUE(RIGHT($E18,4))+AG$2,Vychodiská!$J$9:$BH$15,7,0)))*-1</f>
        <v>181317.97919919199</v>
      </c>
      <c r="AH18" s="73">
        <f>($F18*IF(LEN($E18)=4,HLOOKUP($E18+AH$2,Vychodiská!$J$9:$BH$15,2,0),HLOOKUP(VALUE(RIGHT($E18,4))+AH$2,Vychodiská!$J$9:$BH$15,2,0)))*-1+($G18*IF(LEN($E18)=4,HLOOKUP($E18+AH$2,Vychodiská!$J$9:$BH$15,3,0),HLOOKUP(VALUE(RIGHT($E18,4))+AH$2,Vychodiská!$J$9:$BH$15,3,0)))*-1+($H18*IF(LEN($E18)=4,HLOOKUP($E18+AH$2,Vychodiská!$J$9:$BH$15,4,0),HLOOKUP(VALUE(RIGHT($E18,4))+AH$2,Vychodiská!$J$9:$BH$15,4,0)))*-1+($I18*IF(LEN($E18)=4,HLOOKUP($E18+AH$2,Vychodiská!$J$9:$BH$15,5,0),HLOOKUP(VALUE(RIGHT($E18,4))+AH$2,Vychodiská!$J$9:$BH$15,5,0)))*-1+($J18*IF(LEN($E18)=4,HLOOKUP($E18+AH$2,Vychodiská!$J$9:$BH$15,6),HLOOKUP(VALUE(RIGHT($E18,4))+AH$2,Vychodiská!$J$9:$BH$15,6,0)))*-1+($K18*IF(LEN($E18)=4,HLOOKUP($E18+AH$2,Vychodiská!$J$9:$BH$15,7),HLOOKUP(VALUE(RIGHT($E18,4))+AH$2,Vychodiská!$J$9:$BH$15,7,0)))*-1</f>
        <v>183131.15899118391</v>
      </c>
      <c r="AI18" s="73">
        <f>($F18*IF(LEN($E18)=4,HLOOKUP($E18+AI$2,Vychodiská!$J$9:$BH$15,2,0),HLOOKUP(VALUE(RIGHT($E18,4))+AI$2,Vychodiská!$J$9:$BH$15,2,0)))*-1+($G18*IF(LEN($E18)=4,HLOOKUP($E18+AI$2,Vychodiská!$J$9:$BH$15,3,0),HLOOKUP(VALUE(RIGHT($E18,4))+AI$2,Vychodiská!$J$9:$BH$15,3,0)))*-1+($H18*IF(LEN($E18)=4,HLOOKUP($E18+AI$2,Vychodiská!$J$9:$BH$15,4,0),HLOOKUP(VALUE(RIGHT($E18,4))+AI$2,Vychodiská!$J$9:$BH$15,4,0)))*-1+($I18*IF(LEN($E18)=4,HLOOKUP($E18+AI$2,Vychodiská!$J$9:$BH$15,5,0),HLOOKUP(VALUE(RIGHT($E18,4))+AI$2,Vychodiská!$J$9:$BH$15,5,0)))*-1+($J18*IF(LEN($E18)=4,HLOOKUP($E18+AI$2,Vychodiská!$J$9:$BH$15,6),HLOOKUP(VALUE(RIGHT($E18,4))+AI$2,Vychodiská!$J$9:$BH$15,6,0)))*-1+($K18*IF(LEN($E18)=4,HLOOKUP($E18+AI$2,Vychodiská!$J$9:$BH$15,7),HLOOKUP(VALUE(RIGHT($E18,4))+AI$2,Vychodiská!$J$9:$BH$15,7,0)))*-1</f>
        <v>184962.47058109575</v>
      </c>
      <c r="AJ18" s="73">
        <f>($F18*IF(LEN($E18)=4,HLOOKUP($E18+AJ$2,Vychodiská!$J$9:$BH$15,2,0),HLOOKUP(VALUE(RIGHT($E18,4))+AJ$2,Vychodiská!$J$9:$BH$15,2,0)))*-1+($G18*IF(LEN($E18)=4,HLOOKUP($E18+AJ$2,Vychodiská!$J$9:$BH$15,3,0),HLOOKUP(VALUE(RIGHT($E18,4))+AJ$2,Vychodiská!$J$9:$BH$15,3,0)))*-1+($H18*IF(LEN($E18)=4,HLOOKUP($E18+AJ$2,Vychodiská!$J$9:$BH$15,4,0),HLOOKUP(VALUE(RIGHT($E18,4))+AJ$2,Vychodiská!$J$9:$BH$15,4,0)))*-1+($I18*IF(LEN($E18)=4,HLOOKUP($E18+AJ$2,Vychodiská!$J$9:$BH$15,5,0),HLOOKUP(VALUE(RIGHT($E18,4))+AJ$2,Vychodiská!$J$9:$BH$15,5,0)))*-1+($J18*IF(LEN($E18)=4,HLOOKUP($E18+AJ$2,Vychodiská!$J$9:$BH$15,6),HLOOKUP(VALUE(RIGHT($E18,4))+AJ$2,Vychodiská!$J$9:$BH$15,6,0)))*-1+($K18*IF(LEN($E18)=4,HLOOKUP($E18+AJ$2,Vychodiská!$J$9:$BH$15,7),HLOOKUP(VALUE(RIGHT($E18,4))+AJ$2,Vychodiská!$J$9:$BH$15,7,0)))*-1</f>
        <v>186812.09528690673</v>
      </c>
      <c r="AK18" s="73">
        <f>($F18*IF(LEN($E18)=4,HLOOKUP($E18+AK$2,Vychodiská!$J$9:$BH$15,2,0),HLOOKUP(VALUE(RIGHT($E18,4))+AK$2,Vychodiská!$J$9:$BH$15,2,0)))*-1+($G18*IF(LEN($E18)=4,HLOOKUP($E18+AK$2,Vychodiská!$J$9:$BH$15,3,0),HLOOKUP(VALUE(RIGHT($E18,4))+AK$2,Vychodiská!$J$9:$BH$15,3,0)))*-1+($H18*IF(LEN($E18)=4,HLOOKUP($E18+AK$2,Vychodiská!$J$9:$BH$15,4,0),HLOOKUP(VALUE(RIGHT($E18,4))+AK$2,Vychodiská!$J$9:$BH$15,4,0)))*-1+($I18*IF(LEN($E18)=4,HLOOKUP($E18+AK$2,Vychodiská!$J$9:$BH$15,5,0),HLOOKUP(VALUE(RIGHT($E18,4))+AK$2,Vychodiská!$J$9:$BH$15,5,0)))*-1+($J18*IF(LEN($E18)=4,HLOOKUP($E18+AK$2,Vychodiská!$J$9:$BH$15,6),HLOOKUP(VALUE(RIGHT($E18,4))+AK$2,Vychodiská!$J$9:$BH$15,6,0)))*-1+($K18*IF(LEN($E18)=4,HLOOKUP($E18+AK$2,Vychodiská!$J$9:$BH$15,7),HLOOKUP(VALUE(RIGHT($E18,4))+AK$2,Vychodiská!$J$9:$BH$15,7,0)))*-1</f>
        <v>189240.65252563648</v>
      </c>
      <c r="AL18" s="73">
        <f>($F18*IF(LEN($E18)=4,HLOOKUP($E18+AL$2,Vychodiská!$J$9:$BH$15,2,0),HLOOKUP(VALUE(RIGHT($E18,4))+AL$2,Vychodiská!$J$9:$BH$15,2,0)))*-1+($G18*IF(LEN($E18)=4,HLOOKUP($E18+AL$2,Vychodiská!$J$9:$BH$15,3,0),HLOOKUP(VALUE(RIGHT($E18,4))+AL$2,Vychodiská!$J$9:$BH$15,3,0)))*-1+($H18*IF(LEN($E18)=4,HLOOKUP($E18+AL$2,Vychodiská!$J$9:$BH$15,4,0),HLOOKUP(VALUE(RIGHT($E18,4))+AL$2,Vychodiská!$J$9:$BH$15,4,0)))*-1+($I18*IF(LEN($E18)=4,HLOOKUP($E18+AL$2,Vychodiská!$J$9:$BH$15,5,0),HLOOKUP(VALUE(RIGHT($E18,4))+AL$2,Vychodiská!$J$9:$BH$15,5,0)))*-1+($J18*IF(LEN($E18)=4,HLOOKUP($E18+AL$2,Vychodiská!$J$9:$BH$15,6),HLOOKUP(VALUE(RIGHT($E18,4))+AL$2,Vychodiská!$J$9:$BH$15,6,0)))*-1+($K18*IF(LEN($E18)=4,HLOOKUP($E18+AL$2,Vychodiská!$J$9:$BH$15,7),HLOOKUP(VALUE(RIGHT($E18,4))+AL$2,Vychodiská!$J$9:$BH$15,7,0)))*-1</f>
        <v>191700.7810084697</v>
      </c>
      <c r="AM18" s="73">
        <f>($F18*IF(LEN($E18)=4,HLOOKUP($E18+AM$2,Vychodiská!$J$9:$BH$15,2,0),HLOOKUP(VALUE(RIGHT($E18,4))+AM$2,Vychodiská!$J$9:$BH$15,2,0)))*-1+($G18*IF(LEN($E18)=4,HLOOKUP($E18+AM$2,Vychodiská!$J$9:$BH$15,3,0),HLOOKUP(VALUE(RIGHT($E18,4))+AM$2,Vychodiská!$J$9:$BH$15,3,0)))*-1+($H18*IF(LEN($E18)=4,HLOOKUP($E18+AM$2,Vychodiská!$J$9:$BH$15,4,0),HLOOKUP(VALUE(RIGHT($E18,4))+AM$2,Vychodiská!$J$9:$BH$15,4,0)))*-1+($I18*IF(LEN($E18)=4,HLOOKUP($E18+AM$2,Vychodiská!$J$9:$BH$15,5,0),HLOOKUP(VALUE(RIGHT($E18,4))+AM$2,Vychodiská!$J$9:$BH$15,5,0)))*-1+($J18*IF(LEN($E18)=4,HLOOKUP($E18+AM$2,Vychodiská!$J$9:$BH$15,6),HLOOKUP(VALUE(RIGHT($E18,4))+AM$2,Vychodiská!$J$9:$BH$15,6,0)))*-1+($K18*IF(LEN($E18)=4,HLOOKUP($E18+AM$2,Vychodiská!$J$9:$BH$15,7),HLOOKUP(VALUE(RIGHT($E18,4))+AM$2,Vychodiská!$J$9:$BH$15,7,0)))*-1</f>
        <v>194192.89116157981</v>
      </c>
      <c r="AN18" s="73">
        <f>($F18*IF(LEN($E18)=4,HLOOKUP($E18+AN$2,Vychodiská!$J$9:$BH$15,2,0),HLOOKUP(VALUE(RIGHT($E18,4))+AN$2,Vychodiská!$J$9:$BH$15,2,0)))*-1+($G18*IF(LEN($E18)=4,HLOOKUP($E18+AN$2,Vychodiská!$J$9:$BH$15,3,0),HLOOKUP(VALUE(RIGHT($E18,4))+AN$2,Vychodiská!$J$9:$BH$15,3,0)))*-1+($H18*IF(LEN($E18)=4,HLOOKUP($E18+AN$2,Vychodiská!$J$9:$BH$15,4,0),HLOOKUP(VALUE(RIGHT($E18,4))+AN$2,Vychodiská!$J$9:$BH$15,4,0)))*-1+($I18*IF(LEN($E18)=4,HLOOKUP($E18+AN$2,Vychodiská!$J$9:$BH$15,5,0),HLOOKUP(VALUE(RIGHT($E18,4))+AN$2,Vychodiská!$J$9:$BH$15,5,0)))*-1+($J18*IF(LEN($E18)=4,HLOOKUP($E18+AN$2,Vychodiská!$J$9:$BH$15,6),HLOOKUP(VALUE(RIGHT($E18,4))+AN$2,Vychodiská!$J$9:$BH$15,6,0)))*-1+($K18*IF(LEN($E18)=4,HLOOKUP($E18+AN$2,Vychodiská!$J$9:$BH$15,7),HLOOKUP(VALUE(RIGHT($E18,4))+AN$2,Vychodiská!$J$9:$BH$15,7,0)))*-1</f>
        <v>196717.39874668032</v>
      </c>
      <c r="AO18" s="74">
        <f>($F18*IF(LEN($E18)=4,HLOOKUP($E18+AO$2,Vychodiská!$J$9:$BH$15,2,0),HLOOKUP(VALUE(RIGHT($E18,4))+AO$2,Vychodiská!$J$9:$BH$15,2,0)))*-1+($G18*IF(LEN($E18)=4,HLOOKUP($E18+AO$2,Vychodiská!$J$9:$BH$15,3,0),HLOOKUP(VALUE(RIGHT($E18,4))+AO$2,Vychodiská!$J$9:$BH$15,3,0)))*-1+($H18*IF(LEN($E18)=4,HLOOKUP($E18+AO$2,Vychodiská!$J$9:$BH$15,4,0),HLOOKUP(VALUE(RIGHT($E18,4))+AO$2,Vychodiská!$J$9:$BH$15,4,0)))*-1+($I18*IF(LEN($E18)=4,HLOOKUP($E18+AO$2,Vychodiská!$J$9:$BH$15,5,0),HLOOKUP(VALUE(RIGHT($E18,4))+AO$2,Vychodiská!$J$9:$BH$15,5,0)))*-1+($J18*IF(LEN($E18)=4,HLOOKUP($E18+AO$2,Vychodiská!$J$9:$BH$15,6),HLOOKUP(VALUE(RIGHT($E18,4))+AO$2,Vychodiská!$J$9:$BH$15,6,0)))*-1+($K18*IF(LEN($E18)=4,HLOOKUP($E18+AO$2,Vychodiská!$J$9:$BH$15,7),HLOOKUP(VALUE(RIGHT($E18,4))+AO$2,Vychodiská!$J$9:$BH$15,7,0)))*-1</f>
        <v>199274.72493038716</v>
      </c>
      <c r="AP18" s="73">
        <f t="shared" si="1"/>
        <v>140314.42373148713</v>
      </c>
      <c r="AQ18" s="73">
        <f>SUM($L18:M18)</f>
        <v>283014.19266640954</v>
      </c>
      <c r="AR18" s="73">
        <f>SUM($L18:N18)</f>
        <v>428139.85767322558</v>
      </c>
      <c r="AS18" s="73">
        <f>SUM($L18:O18)</f>
        <v>575732.6589851575</v>
      </c>
      <c r="AT18" s="73">
        <f>SUM($L18:P18)</f>
        <v>725834.53791939223</v>
      </c>
      <c r="AU18" s="73">
        <f>SUM($L18:Q18)</f>
        <v>877737.63940083783</v>
      </c>
      <c r="AV18" s="73">
        <f>SUM($L18:R18)</f>
        <v>1031463.5781000607</v>
      </c>
      <c r="AW18" s="73">
        <f>SUM($L18:S18)</f>
        <v>1187034.2280636742</v>
      </c>
      <c r="AX18" s="73">
        <f>SUM($L18:T18)</f>
        <v>1344471.7258268511</v>
      </c>
      <c r="AY18" s="73">
        <f>SUM($L18:U18)</f>
        <v>1503798.4735631861</v>
      </c>
      <c r="AZ18" s="73">
        <f>SUM($L18:V18)</f>
        <v>1665037.1422723571</v>
      </c>
      <c r="BA18" s="73">
        <f>SUM($L18:W18)</f>
        <v>1828210.6750060383</v>
      </c>
      <c r="BB18" s="73">
        <f>SUM($L18:X18)</f>
        <v>1993342.2901325235</v>
      </c>
      <c r="BC18" s="73">
        <f>SUM($L18:Y18)</f>
        <v>2160455.4846405266</v>
      </c>
      <c r="BD18" s="73">
        <f>SUM($L18:Z18)</f>
        <v>2329574.0374826258</v>
      </c>
      <c r="BE18" s="73">
        <f>SUM($L18:AA18)</f>
        <v>2500383.7758531459</v>
      </c>
      <c r="BF18" s="73">
        <f>SUM($L18:AB18)</f>
        <v>2672901.6116073714</v>
      </c>
      <c r="BG18" s="73">
        <f>SUM($L18:AC18)</f>
        <v>2847144.6257191389</v>
      </c>
      <c r="BH18" s="73">
        <f>SUM($L18:AD18)</f>
        <v>3023130.0699720243</v>
      </c>
      <c r="BI18" s="73">
        <f>SUM($L18:AE18)</f>
        <v>3200875.3686674386</v>
      </c>
      <c r="BJ18" s="73">
        <f>SUM($L18:AF18)</f>
        <v>3380398.1203498067</v>
      </c>
      <c r="BK18" s="73">
        <f>SUM($L18:AG18)</f>
        <v>3561716.0995489988</v>
      </c>
      <c r="BL18" s="73">
        <f>SUM($L18:AH18)</f>
        <v>3744847.2585401828</v>
      </c>
      <c r="BM18" s="73">
        <f>SUM($L18:AI18)</f>
        <v>3929809.7291212785</v>
      </c>
      <c r="BN18" s="73">
        <f>SUM($L18:AJ18)</f>
        <v>4116621.8244081852</v>
      </c>
      <c r="BO18" s="73">
        <f>SUM($L18:AK18)</f>
        <v>4305862.476933822</v>
      </c>
      <c r="BP18" s="73">
        <f>SUM($L18:AL18)</f>
        <v>4497563.2579422919</v>
      </c>
      <c r="BQ18" s="73">
        <f>SUM($L18:AM18)</f>
        <v>4691756.1491038715</v>
      </c>
      <c r="BR18" s="73">
        <f>SUM($L18:AN18)</f>
        <v>4888473.547850552</v>
      </c>
      <c r="BS18" s="74">
        <f>SUM($L18:AO18)</f>
        <v>5087748.272780939</v>
      </c>
      <c r="BT18" s="76">
        <f>IF(CZ18=0,0,L18/((1+Vychodiská!$C$150)^emisie_ostatné!CZ18))</f>
        <v>109940.02252656307</v>
      </c>
      <c r="BU18" s="73">
        <f>IF(DA18=0,0,M18/((1+Vychodiská!$C$150)^emisie_ostatné!DA18))</f>
        <v>106484.76467572825</v>
      </c>
      <c r="BV18" s="73">
        <f>IF(DB18=0,0,N18/((1+Vychodiská!$C$150)^emisie_ostatné!DB18))</f>
        <v>103138.10064306244</v>
      </c>
      <c r="BW18" s="73">
        <f>IF(DC18=0,0,O18/((1+Vychodiská!$C$150)^emisie_ostatné!DC18))</f>
        <v>99896.617479994791</v>
      </c>
      <c r="BX18" s="73">
        <f>IF(DD18=0,0,P18/((1+Vychodiská!$C$150)^emisie_ostatné!DD18))</f>
        <v>96757.009502052082</v>
      </c>
      <c r="BY18" s="73">
        <f>IF(DE18=0,0,Q18/((1+Vychodiská!$C$150)^emisie_ostatné!DE18))</f>
        <v>93255.327253406387</v>
      </c>
      <c r="BZ18" s="73">
        <f>IF(DF18=0,0,R18/((1+Vychodiská!$C$150)^emisie_ostatné!DF18))</f>
        <v>89880.372552806904</v>
      </c>
      <c r="CA18" s="73">
        <f>IF(DG18=0,0,S18/((1+Vychodiská!$C$150)^emisie_ostatné!DG18))</f>
        <v>86627.55906994344</v>
      </c>
      <c r="CB18" s="73">
        <f>IF(DH18=0,0,T18/((1+Vychodiská!$C$150)^emisie_ostatné!DH18))</f>
        <v>83492.466455983551</v>
      </c>
      <c r="CC18" s="73">
        <f>IF(DI18=0,0,U18/((1+Vychodiská!$C$150)^emisie_ostatné!DI18))</f>
        <v>80470.834336624161</v>
      </c>
      <c r="CD18" s="73">
        <f>IF(DJ18=0,0,V18/((1+Vychodiská!$C$150)^emisie_ostatné!DJ18))</f>
        <v>77558.55652253679</v>
      </c>
      <c r="CE18" s="73">
        <f>IF(DK18=0,0,W18/((1+Vychodiská!$C$150)^emisie_ostatné!DK18))</f>
        <v>74751.675429340234</v>
      </c>
      <c r="CF18" s="73">
        <f>IF(DL18=0,0,X18/((1+Vychodiská!$C$150)^emisie_ostatné!DL18))</f>
        <v>72046.376699516491</v>
      </c>
      <c r="CG18" s="73">
        <f>IF(DM18=0,0,Y18/((1+Vychodiská!$C$150)^emisie_ostatné!DM18))</f>
        <v>69438.984018962554</v>
      </c>
      <c r="CH18" s="73">
        <f>IF(DN18=0,0,Z18/((1+Vychodiská!$C$150)^emisie_ostatné!DN18))</f>
        <v>66925.954121133429</v>
      </c>
      <c r="CI18" s="73">
        <f>IF(DO18=0,0,AA18/((1+Vychodiská!$C$150)^emisie_ostatné!DO18))</f>
        <v>64376.393964137875</v>
      </c>
      <c r="CJ18" s="73">
        <f>IF(DP18=0,0,AB18/((1+Vychodiská!$C$150)^emisie_ostatné!DP18))</f>
        <v>61923.959908361197</v>
      </c>
      <c r="CK18" s="73">
        <f>IF(DQ18=0,0,AC18/((1+Vychodiská!$C$150)^emisie_ostatné!DQ18))</f>
        <v>59564.951911852208</v>
      </c>
      <c r="CL18" s="73">
        <f>IF(DR18=0,0,AD18/((1+Vychodiská!$C$150)^emisie_ostatné!DR18))</f>
        <v>57295.810886638777</v>
      </c>
      <c r="CM18" s="73">
        <f>IF(DS18=0,0,AE18/((1+Vychodiská!$C$150)^emisie_ostatné!DS18))</f>
        <v>55113.113329052547</v>
      </c>
      <c r="CN18" s="73">
        <f>IF(DT18=0,0,AF18/((1+Vychodiská!$C$150)^emisie_ostatné!DT18))</f>
        <v>0</v>
      </c>
      <c r="CO18" s="73">
        <f>IF(DU18=0,0,AG18/((1+Vychodiská!$C$150)^emisie_ostatné!DU18))</f>
        <v>0</v>
      </c>
      <c r="CP18" s="73">
        <f>IF(DV18=0,0,AH18/((1+Vychodiská!$C$150)^emisie_ostatné!DV18))</f>
        <v>0</v>
      </c>
      <c r="CQ18" s="73">
        <f>IF(DW18=0,0,AI18/((1+Vychodiská!$C$150)^emisie_ostatné!DW18))</f>
        <v>0</v>
      </c>
      <c r="CR18" s="73">
        <f>IF(DX18=0,0,AJ18/((1+Vychodiská!$C$150)^emisie_ostatné!DX18))</f>
        <v>0</v>
      </c>
      <c r="CS18" s="73">
        <f>IF(DY18=0,0,AK18/((1+Vychodiská!$C$150)^emisie_ostatné!DY18))</f>
        <v>0</v>
      </c>
      <c r="CT18" s="73">
        <f>IF(DZ18=0,0,AL18/((1+Vychodiská!$C$150)^emisie_ostatné!DZ18))</f>
        <v>0</v>
      </c>
      <c r="CU18" s="73">
        <f>IF(EA18=0,0,AM18/((1+Vychodiská!$C$150)^emisie_ostatné!EA18))</f>
        <v>0</v>
      </c>
      <c r="CV18" s="73">
        <f>IF(EB18=0,0,AN18/((1+Vychodiská!$C$150)^emisie_ostatné!EB18))</f>
        <v>0</v>
      </c>
      <c r="CW18" s="74">
        <f>IF(EC18=0,0,AO18/((1+Vychodiská!$C$150)^emisie_ostatné!EC18))</f>
        <v>0</v>
      </c>
      <c r="CX18" s="77">
        <f t="shared" si="4"/>
        <v>1608938.851287697</v>
      </c>
      <c r="CY18" s="73"/>
      <c r="CZ18" s="78">
        <f t="shared" si="2"/>
        <v>5</v>
      </c>
      <c r="DA18" s="78">
        <f t="shared" ref="DA18:EC18" si="18">IF(CZ18=0,0,IF(DA$2&gt;$D18,0,CZ18+1))</f>
        <v>6</v>
      </c>
      <c r="DB18" s="78">
        <f t="shared" si="18"/>
        <v>7</v>
      </c>
      <c r="DC18" s="78">
        <f t="shared" si="18"/>
        <v>8</v>
      </c>
      <c r="DD18" s="78">
        <f t="shared" si="18"/>
        <v>9</v>
      </c>
      <c r="DE18" s="78">
        <f t="shared" si="18"/>
        <v>10</v>
      </c>
      <c r="DF18" s="78">
        <f t="shared" si="18"/>
        <v>11</v>
      </c>
      <c r="DG18" s="78">
        <f t="shared" si="18"/>
        <v>12</v>
      </c>
      <c r="DH18" s="78">
        <f t="shared" si="18"/>
        <v>13</v>
      </c>
      <c r="DI18" s="78">
        <f t="shared" si="18"/>
        <v>14</v>
      </c>
      <c r="DJ18" s="78">
        <f t="shared" si="18"/>
        <v>15</v>
      </c>
      <c r="DK18" s="78">
        <f t="shared" si="18"/>
        <v>16</v>
      </c>
      <c r="DL18" s="78">
        <f t="shared" si="18"/>
        <v>17</v>
      </c>
      <c r="DM18" s="78">
        <f t="shared" si="18"/>
        <v>18</v>
      </c>
      <c r="DN18" s="78">
        <f t="shared" si="18"/>
        <v>19</v>
      </c>
      <c r="DO18" s="78">
        <f t="shared" si="18"/>
        <v>20</v>
      </c>
      <c r="DP18" s="78">
        <f t="shared" si="18"/>
        <v>21</v>
      </c>
      <c r="DQ18" s="78">
        <f t="shared" si="18"/>
        <v>22</v>
      </c>
      <c r="DR18" s="78">
        <f t="shared" si="18"/>
        <v>23</v>
      </c>
      <c r="DS18" s="78">
        <f t="shared" si="18"/>
        <v>24</v>
      </c>
      <c r="DT18" s="78">
        <f t="shared" si="18"/>
        <v>0</v>
      </c>
      <c r="DU18" s="78">
        <f t="shared" si="18"/>
        <v>0</v>
      </c>
      <c r="DV18" s="78">
        <f t="shared" si="18"/>
        <v>0</v>
      </c>
      <c r="DW18" s="78">
        <f t="shared" si="18"/>
        <v>0</v>
      </c>
      <c r="DX18" s="78">
        <f t="shared" si="18"/>
        <v>0</v>
      </c>
      <c r="DY18" s="78">
        <f t="shared" si="18"/>
        <v>0</v>
      </c>
      <c r="DZ18" s="78">
        <f t="shared" si="18"/>
        <v>0</v>
      </c>
      <c r="EA18" s="78">
        <f t="shared" si="18"/>
        <v>0</v>
      </c>
      <c r="EB18" s="78">
        <f t="shared" si="18"/>
        <v>0</v>
      </c>
      <c r="EC18" s="79">
        <f t="shared" si="18"/>
        <v>0</v>
      </c>
    </row>
    <row r="19" spans="1:133" s="80" customFormat="1" ht="31.05" customHeight="1" x14ac:dyDescent="0.3">
      <c r="A19" s="70">
        <v>27</v>
      </c>
      <c r="B19" s="71" t="str">
        <f>INDEX(Data!$B$3:$B$24,MATCH(emisie_ostatné!A19,Data!$A$3:$A$24,0))</f>
        <v>Martinská teplárenská, a.s.</v>
      </c>
      <c r="C19" s="71" t="str">
        <f>INDEX(Data!$D$3:$D$24,MATCH(emisie_ostatné!A19,Data!$A$3:$A$24,0))</f>
        <v>Rekonštrukcia horúcovodov v meste Martin</v>
      </c>
      <c r="D19" s="72">
        <f>INDEX(Data!$M$3:$M$24,MATCH(emisie_ostatné!A19,Data!$A$3:$A$24,0))</f>
        <v>30</v>
      </c>
      <c r="E19" s="72" t="str">
        <f>INDEX(Data!$J$3:$J$24,MATCH(emisie_ostatné!A19,Data!$A$3:$A$24,0))</f>
        <v>2023-2025</v>
      </c>
      <c r="F19" s="72">
        <f>INDEX(Data!$O$3:$O$24,MATCH(emisie_ostatné!A19,Data!$A$3:$A$24,0))</f>
        <v>-0.75</v>
      </c>
      <c r="G19" s="72">
        <f>INDEX(Data!$P$3:$P$24,MATCH(emisie_ostatné!A19,Data!$A$3:$A$24,0))</f>
        <v>0</v>
      </c>
      <c r="H19" s="72">
        <f>INDEX(Data!$Q$3:$Q$24,MATCH(emisie_ostatné!A19,Data!$A$3:$A$24,0))</f>
        <v>0</v>
      </c>
      <c r="I19" s="72">
        <f>INDEX(Data!$R$3:$R$24,MATCH(emisie_ostatné!A19,Data!$A$3:$A$24,0))</f>
        <v>0</v>
      </c>
      <c r="J19" s="72">
        <f>INDEX(Data!$S$3:$S$24,MATCH(emisie_ostatné!A19,Data!$A$3:$A$24,0))</f>
        <v>-0.05</v>
      </c>
      <c r="K19" s="74">
        <f>INDEX(Data!$T$3:$T$24,MATCH(emisie_ostatné!A19,Data!$A$3:$A$24,0))</f>
        <v>0</v>
      </c>
      <c r="L19" s="73">
        <f>($F19*IF(LEN($E19)=4,HLOOKUP($E19+L$2,Vychodiská!$J$9:$BH$15,2,0),HLOOKUP(VALUE(RIGHT($E19,4))+L$2,Vychodiská!$J$9:$BH$15,2,0)))*-1+($G19*IF(LEN($E19)=4,HLOOKUP($E19+L$2,Vychodiská!$J$9:$BH$15,3,0),HLOOKUP(VALUE(RIGHT($E19,4))+L$2,Vychodiská!$J$9:$BH$15,3,0)))*-1+($H19*IF(LEN($E19)=4,HLOOKUP($E19+L$2,Vychodiská!$J$9:$BH$15,4,0),HLOOKUP(VALUE(RIGHT($E19,4))+L$2,Vychodiská!$J$9:$BH$15,4,0)))*-1+($I19*IF(LEN($E19)=4,HLOOKUP($E19+L$2,Vychodiská!$J$9:$BH$15,5,0),HLOOKUP(VALUE(RIGHT($E19,4))+L$2,Vychodiská!$J$9:$BH$15,5,0)))*-1+($J19*IF(LEN($E19)=4,HLOOKUP($E19+L$2,Vychodiská!$J$9:$BH$15,6),HLOOKUP(VALUE(RIGHT($E19,4))+L$2,Vychodiská!$J$9:$BH$15,6,0)))*-1+($K19*IF(LEN($E19)=4,HLOOKUP($E19+L$2,Vychodiská!$J$9:$BH$15,7),HLOOKUP(VALUE(RIGHT($E19,4))+L$2,Vychodiská!$J$9:$BH$15,7,0)))*-1</f>
        <v>43165.185799728351</v>
      </c>
      <c r="M19" s="73">
        <f>($F19*IF(LEN($E19)=4,HLOOKUP($E19+M$2,Vychodiská!$J$9:$BH$15,2,0),HLOOKUP(VALUE(RIGHT($E19,4))+M$2,Vychodiská!$J$9:$BH$15,2,0)))*-1+($G19*IF(LEN($E19)=4,HLOOKUP($E19+M$2,Vychodiská!$J$9:$BH$15,3,0),HLOOKUP(VALUE(RIGHT($E19,4))+M$2,Vychodiská!$J$9:$BH$15,3,0)))*-1+($H19*IF(LEN($E19)=4,HLOOKUP($E19+M$2,Vychodiská!$J$9:$BH$15,4,0),HLOOKUP(VALUE(RIGHT($E19,4))+M$2,Vychodiská!$J$9:$BH$15,4,0)))*-1+($I19*IF(LEN($E19)=4,HLOOKUP($E19+M$2,Vychodiská!$J$9:$BH$15,5,0),HLOOKUP(VALUE(RIGHT($E19,4))+M$2,Vychodiská!$J$9:$BH$15,5,0)))*-1+($J19*IF(LEN($E19)=4,HLOOKUP($E19+M$2,Vychodiská!$J$9:$BH$15,6),HLOOKUP(VALUE(RIGHT($E19,4))+M$2,Vychodiská!$J$9:$BH$15,6,0)))*-1+($K19*IF(LEN($E19)=4,HLOOKUP($E19+M$2,Vychodiská!$J$9:$BH$15,7),HLOOKUP(VALUE(RIGHT($E19,4))+M$2,Vychodiská!$J$9:$BH$15,7,0)))*-1</f>
        <v>43898.993958323728</v>
      </c>
      <c r="N19" s="73">
        <f>($F19*IF(LEN($E19)=4,HLOOKUP($E19+N$2,Vychodiská!$J$9:$BH$15,2,0),HLOOKUP(VALUE(RIGHT($E19,4))+N$2,Vychodiská!$J$9:$BH$15,2,0)))*-1+($G19*IF(LEN($E19)=4,HLOOKUP($E19+N$2,Vychodiská!$J$9:$BH$15,3,0),HLOOKUP(VALUE(RIGHT($E19,4))+N$2,Vychodiská!$J$9:$BH$15,3,0)))*-1+($H19*IF(LEN($E19)=4,HLOOKUP($E19+N$2,Vychodiská!$J$9:$BH$15,4,0),HLOOKUP(VALUE(RIGHT($E19,4))+N$2,Vychodiská!$J$9:$BH$15,4,0)))*-1+($I19*IF(LEN($E19)=4,HLOOKUP($E19+N$2,Vychodiská!$J$9:$BH$15,5,0),HLOOKUP(VALUE(RIGHT($E19,4))+N$2,Vychodiská!$J$9:$BH$15,5,0)))*-1+($J19*IF(LEN($E19)=4,HLOOKUP($E19+N$2,Vychodiská!$J$9:$BH$15,6),HLOOKUP(VALUE(RIGHT($E19,4))+N$2,Vychodiská!$J$9:$BH$15,6,0)))*-1+($K19*IF(LEN($E19)=4,HLOOKUP($E19+N$2,Vychodiská!$J$9:$BH$15,7),HLOOKUP(VALUE(RIGHT($E19,4))+N$2,Vychodiská!$J$9:$BH$15,7,0)))*-1</f>
        <v>44645.276855615222</v>
      </c>
      <c r="O19" s="73">
        <f>($F19*IF(LEN($E19)=4,HLOOKUP($E19+O$2,Vychodiská!$J$9:$BH$15,2,0),HLOOKUP(VALUE(RIGHT($E19,4))+O$2,Vychodiská!$J$9:$BH$15,2,0)))*-1+($G19*IF(LEN($E19)=4,HLOOKUP($E19+O$2,Vychodiská!$J$9:$BH$15,3,0),HLOOKUP(VALUE(RIGHT($E19,4))+O$2,Vychodiská!$J$9:$BH$15,3,0)))*-1+($H19*IF(LEN($E19)=4,HLOOKUP($E19+O$2,Vychodiská!$J$9:$BH$15,4,0),HLOOKUP(VALUE(RIGHT($E19,4))+O$2,Vychodiská!$J$9:$BH$15,4,0)))*-1+($I19*IF(LEN($E19)=4,HLOOKUP($E19+O$2,Vychodiská!$J$9:$BH$15,5,0),HLOOKUP(VALUE(RIGHT($E19,4))+O$2,Vychodiská!$J$9:$BH$15,5,0)))*-1+($J19*IF(LEN($E19)=4,HLOOKUP($E19+O$2,Vychodiská!$J$9:$BH$15,6),HLOOKUP(VALUE(RIGHT($E19,4))+O$2,Vychodiská!$J$9:$BH$15,6,0)))*-1+($K19*IF(LEN($E19)=4,HLOOKUP($E19+O$2,Vychodiská!$J$9:$BH$15,7),HLOOKUP(VALUE(RIGHT($E19,4))+O$2,Vychodiská!$J$9:$BH$15,7,0)))*-1</f>
        <v>45404.246562160683</v>
      </c>
      <c r="P19" s="73">
        <f>($F19*IF(LEN($E19)=4,HLOOKUP($E19+P$2,Vychodiská!$J$9:$BH$15,2,0),HLOOKUP(VALUE(RIGHT($E19,4))+P$2,Vychodiská!$J$9:$BH$15,2,0)))*-1+($G19*IF(LEN($E19)=4,HLOOKUP($E19+P$2,Vychodiská!$J$9:$BH$15,3,0),HLOOKUP(VALUE(RIGHT($E19,4))+P$2,Vychodiská!$J$9:$BH$15,3,0)))*-1+($H19*IF(LEN($E19)=4,HLOOKUP($E19+P$2,Vychodiská!$J$9:$BH$15,4,0),HLOOKUP(VALUE(RIGHT($E19,4))+P$2,Vychodiská!$J$9:$BH$15,4,0)))*-1+($I19*IF(LEN($E19)=4,HLOOKUP($E19+P$2,Vychodiská!$J$9:$BH$15,5,0),HLOOKUP(VALUE(RIGHT($E19,4))+P$2,Vychodiská!$J$9:$BH$15,5,0)))*-1+($J19*IF(LEN($E19)=4,HLOOKUP($E19+P$2,Vychodiská!$J$9:$BH$15,6),HLOOKUP(VALUE(RIGHT($E19,4))+P$2,Vychodiská!$J$9:$BH$15,6,0)))*-1+($K19*IF(LEN($E19)=4,HLOOKUP($E19+P$2,Vychodiská!$J$9:$BH$15,7),HLOOKUP(VALUE(RIGHT($E19,4))+P$2,Vychodiská!$J$9:$BH$15,7,0)))*-1</f>
        <v>46176.118753717412</v>
      </c>
      <c r="Q19" s="73">
        <f>($F19*IF(LEN($E19)=4,HLOOKUP($E19+Q$2,Vychodiská!$J$9:$BH$15,2,0),HLOOKUP(VALUE(RIGHT($E19,4))+Q$2,Vychodiská!$J$9:$BH$15,2,0)))*-1+($G19*IF(LEN($E19)=4,HLOOKUP($E19+Q$2,Vychodiská!$J$9:$BH$15,3,0),HLOOKUP(VALUE(RIGHT($E19,4))+Q$2,Vychodiská!$J$9:$BH$15,3,0)))*-1+($H19*IF(LEN($E19)=4,HLOOKUP($E19+Q$2,Vychodiská!$J$9:$BH$15,4,0),HLOOKUP(VALUE(RIGHT($E19,4))+Q$2,Vychodiská!$J$9:$BH$15,4,0)))*-1+($I19*IF(LEN($E19)=4,HLOOKUP($E19+Q$2,Vychodiská!$J$9:$BH$15,5,0),HLOOKUP(VALUE(RIGHT($E19,4))+Q$2,Vychodiská!$J$9:$BH$15,5,0)))*-1+($J19*IF(LEN($E19)=4,HLOOKUP($E19+Q$2,Vychodiská!$J$9:$BH$15,6),HLOOKUP(VALUE(RIGHT($E19,4))+Q$2,Vychodiská!$J$9:$BH$15,6,0)))*-1+($K19*IF(LEN($E19)=4,HLOOKUP($E19+Q$2,Vychodiská!$J$9:$BH$15,7),HLOOKUP(VALUE(RIGHT($E19,4))+Q$2,Vychodiská!$J$9:$BH$15,7,0)))*-1</f>
        <v>46730.232178762017</v>
      </c>
      <c r="R19" s="73">
        <f>($F19*IF(LEN($E19)=4,HLOOKUP($E19+R$2,Vychodiská!$J$9:$BH$15,2,0),HLOOKUP(VALUE(RIGHT($E19,4))+R$2,Vychodiská!$J$9:$BH$15,2,0)))*-1+($G19*IF(LEN($E19)=4,HLOOKUP($E19+R$2,Vychodiská!$J$9:$BH$15,3,0),HLOOKUP(VALUE(RIGHT($E19,4))+R$2,Vychodiská!$J$9:$BH$15,3,0)))*-1+($H19*IF(LEN($E19)=4,HLOOKUP($E19+R$2,Vychodiská!$J$9:$BH$15,4,0),HLOOKUP(VALUE(RIGHT($E19,4))+R$2,Vychodiská!$J$9:$BH$15,4,0)))*-1+($I19*IF(LEN($E19)=4,HLOOKUP($E19+R$2,Vychodiská!$J$9:$BH$15,5,0),HLOOKUP(VALUE(RIGHT($E19,4))+R$2,Vychodiská!$J$9:$BH$15,5,0)))*-1+($J19*IF(LEN($E19)=4,HLOOKUP($E19+R$2,Vychodiská!$J$9:$BH$15,6),HLOOKUP(VALUE(RIGHT($E19,4))+R$2,Vychodiská!$J$9:$BH$15,6,0)))*-1+($K19*IF(LEN($E19)=4,HLOOKUP($E19+R$2,Vychodiská!$J$9:$BH$15,7),HLOOKUP(VALUE(RIGHT($E19,4))+R$2,Vychodiská!$J$9:$BH$15,7,0)))*-1</f>
        <v>47290.994964907164</v>
      </c>
      <c r="S19" s="73">
        <f>($F19*IF(LEN($E19)=4,HLOOKUP($E19+S$2,Vychodiská!$J$9:$BH$15,2,0),HLOOKUP(VALUE(RIGHT($E19,4))+S$2,Vychodiská!$J$9:$BH$15,2,0)))*-1+($G19*IF(LEN($E19)=4,HLOOKUP($E19+S$2,Vychodiská!$J$9:$BH$15,3,0),HLOOKUP(VALUE(RIGHT($E19,4))+S$2,Vychodiská!$J$9:$BH$15,3,0)))*-1+($H19*IF(LEN($E19)=4,HLOOKUP($E19+S$2,Vychodiská!$J$9:$BH$15,4,0),HLOOKUP(VALUE(RIGHT($E19,4))+S$2,Vychodiská!$J$9:$BH$15,4,0)))*-1+($I19*IF(LEN($E19)=4,HLOOKUP($E19+S$2,Vychodiská!$J$9:$BH$15,5,0),HLOOKUP(VALUE(RIGHT($E19,4))+S$2,Vychodiská!$J$9:$BH$15,5,0)))*-1+($J19*IF(LEN($E19)=4,HLOOKUP($E19+S$2,Vychodiská!$J$9:$BH$15,6),HLOOKUP(VALUE(RIGHT($E19,4))+S$2,Vychodiská!$J$9:$BH$15,6,0)))*-1+($K19*IF(LEN($E19)=4,HLOOKUP($E19+S$2,Vychodiská!$J$9:$BH$15,7),HLOOKUP(VALUE(RIGHT($E19,4))+S$2,Vychodiská!$J$9:$BH$15,7,0)))*-1</f>
        <v>47858.486904486053</v>
      </c>
      <c r="T19" s="73">
        <f>($F19*IF(LEN($E19)=4,HLOOKUP($E19+T$2,Vychodiská!$J$9:$BH$15,2,0),HLOOKUP(VALUE(RIGHT($E19,4))+T$2,Vychodiská!$J$9:$BH$15,2,0)))*-1+($G19*IF(LEN($E19)=4,HLOOKUP($E19+T$2,Vychodiská!$J$9:$BH$15,3,0),HLOOKUP(VALUE(RIGHT($E19,4))+T$2,Vychodiská!$J$9:$BH$15,3,0)))*-1+($H19*IF(LEN($E19)=4,HLOOKUP($E19+T$2,Vychodiská!$J$9:$BH$15,4,0),HLOOKUP(VALUE(RIGHT($E19,4))+T$2,Vychodiská!$J$9:$BH$15,4,0)))*-1+($I19*IF(LEN($E19)=4,HLOOKUP($E19+T$2,Vychodiská!$J$9:$BH$15,5,0),HLOOKUP(VALUE(RIGHT($E19,4))+T$2,Vychodiská!$J$9:$BH$15,5,0)))*-1+($J19*IF(LEN($E19)=4,HLOOKUP($E19+T$2,Vychodiská!$J$9:$BH$15,6),HLOOKUP(VALUE(RIGHT($E19,4))+T$2,Vychodiská!$J$9:$BH$15,6,0)))*-1+($K19*IF(LEN($E19)=4,HLOOKUP($E19+T$2,Vychodiská!$J$9:$BH$15,7),HLOOKUP(VALUE(RIGHT($E19,4))+T$2,Vychodiská!$J$9:$BH$15,7,0)))*-1</f>
        <v>48432.788747339888</v>
      </c>
      <c r="U19" s="73">
        <f>($F19*IF(LEN($E19)=4,HLOOKUP($E19+U$2,Vychodiská!$J$9:$BH$15,2,0),HLOOKUP(VALUE(RIGHT($E19,4))+U$2,Vychodiská!$J$9:$BH$15,2,0)))*-1+($G19*IF(LEN($E19)=4,HLOOKUP($E19+U$2,Vychodiská!$J$9:$BH$15,3,0),HLOOKUP(VALUE(RIGHT($E19,4))+U$2,Vychodiská!$J$9:$BH$15,3,0)))*-1+($H19*IF(LEN($E19)=4,HLOOKUP($E19+U$2,Vychodiská!$J$9:$BH$15,4,0),HLOOKUP(VALUE(RIGHT($E19,4))+U$2,Vychodiská!$J$9:$BH$15,4,0)))*-1+($I19*IF(LEN($E19)=4,HLOOKUP($E19+U$2,Vychodiská!$J$9:$BH$15,5,0),HLOOKUP(VALUE(RIGHT($E19,4))+U$2,Vychodiská!$J$9:$BH$15,5,0)))*-1+($J19*IF(LEN($E19)=4,HLOOKUP($E19+U$2,Vychodiská!$J$9:$BH$15,6),HLOOKUP(VALUE(RIGHT($E19,4))+U$2,Vychodiská!$J$9:$BH$15,6,0)))*-1+($K19*IF(LEN($E19)=4,HLOOKUP($E19+U$2,Vychodiská!$J$9:$BH$15,7),HLOOKUP(VALUE(RIGHT($E19,4))+U$2,Vychodiská!$J$9:$BH$15,7,0)))*-1</f>
        <v>49013.982212307965</v>
      </c>
      <c r="V19" s="73">
        <f>($F19*IF(LEN($E19)=4,HLOOKUP($E19+V$2,Vychodiská!$J$9:$BH$15,2,0),HLOOKUP(VALUE(RIGHT($E19,4))+V$2,Vychodiská!$J$9:$BH$15,2,0)))*-1+($G19*IF(LEN($E19)=4,HLOOKUP($E19+V$2,Vychodiská!$J$9:$BH$15,3,0),HLOOKUP(VALUE(RIGHT($E19,4))+V$2,Vychodiská!$J$9:$BH$15,3,0)))*-1+($H19*IF(LEN($E19)=4,HLOOKUP($E19+V$2,Vychodiská!$J$9:$BH$15,4,0),HLOOKUP(VALUE(RIGHT($E19,4))+V$2,Vychodiská!$J$9:$BH$15,4,0)))*-1+($I19*IF(LEN($E19)=4,HLOOKUP($E19+V$2,Vychodiská!$J$9:$BH$15,5,0),HLOOKUP(VALUE(RIGHT($E19,4))+V$2,Vychodiská!$J$9:$BH$15,5,0)))*-1+($J19*IF(LEN($E19)=4,HLOOKUP($E19+V$2,Vychodiská!$J$9:$BH$15,6),HLOOKUP(VALUE(RIGHT($E19,4))+V$2,Vychodiská!$J$9:$BH$15,6,0)))*-1+($K19*IF(LEN($E19)=4,HLOOKUP($E19+V$2,Vychodiská!$J$9:$BH$15,7),HLOOKUP(VALUE(RIGHT($E19,4))+V$2,Vychodiská!$J$9:$BH$15,7,0)))*-1</f>
        <v>49602.149998855653</v>
      </c>
      <c r="W19" s="73">
        <f>($F19*IF(LEN($E19)=4,HLOOKUP($E19+W$2,Vychodiská!$J$9:$BH$15,2,0),HLOOKUP(VALUE(RIGHT($E19,4))+W$2,Vychodiská!$J$9:$BH$15,2,0)))*-1+($G19*IF(LEN($E19)=4,HLOOKUP($E19+W$2,Vychodiská!$J$9:$BH$15,3,0),HLOOKUP(VALUE(RIGHT($E19,4))+W$2,Vychodiská!$J$9:$BH$15,3,0)))*-1+($H19*IF(LEN($E19)=4,HLOOKUP($E19+W$2,Vychodiská!$J$9:$BH$15,4,0),HLOOKUP(VALUE(RIGHT($E19,4))+W$2,Vychodiská!$J$9:$BH$15,4,0)))*-1+($I19*IF(LEN($E19)=4,HLOOKUP($E19+W$2,Vychodiská!$J$9:$BH$15,5,0),HLOOKUP(VALUE(RIGHT($E19,4))+W$2,Vychodiská!$J$9:$BH$15,5,0)))*-1+($J19*IF(LEN($E19)=4,HLOOKUP($E19+W$2,Vychodiská!$J$9:$BH$15,6),HLOOKUP(VALUE(RIGHT($E19,4))+W$2,Vychodiská!$J$9:$BH$15,6,0)))*-1+($K19*IF(LEN($E19)=4,HLOOKUP($E19+W$2,Vychodiská!$J$9:$BH$15,7),HLOOKUP(VALUE(RIGHT($E19,4))+W$2,Vychodiská!$J$9:$BH$15,7,0)))*-1</f>
        <v>50197.375798841924</v>
      </c>
      <c r="X19" s="73">
        <f>($F19*IF(LEN($E19)=4,HLOOKUP($E19+X$2,Vychodiská!$J$9:$BH$15,2,0),HLOOKUP(VALUE(RIGHT($E19,4))+X$2,Vychodiská!$J$9:$BH$15,2,0)))*-1+($G19*IF(LEN($E19)=4,HLOOKUP($E19+X$2,Vychodiská!$J$9:$BH$15,3,0),HLOOKUP(VALUE(RIGHT($E19,4))+X$2,Vychodiská!$J$9:$BH$15,3,0)))*-1+($H19*IF(LEN($E19)=4,HLOOKUP($E19+X$2,Vychodiská!$J$9:$BH$15,4,0),HLOOKUP(VALUE(RIGHT($E19,4))+X$2,Vychodiská!$J$9:$BH$15,4,0)))*-1+($I19*IF(LEN($E19)=4,HLOOKUP($E19+X$2,Vychodiská!$J$9:$BH$15,5,0),HLOOKUP(VALUE(RIGHT($E19,4))+X$2,Vychodiská!$J$9:$BH$15,5,0)))*-1+($J19*IF(LEN($E19)=4,HLOOKUP($E19+X$2,Vychodiská!$J$9:$BH$15,6),HLOOKUP(VALUE(RIGHT($E19,4))+X$2,Vychodiská!$J$9:$BH$15,6,0)))*-1+($K19*IF(LEN($E19)=4,HLOOKUP($E19+X$2,Vychodiská!$J$9:$BH$15,7),HLOOKUP(VALUE(RIGHT($E19,4))+X$2,Vychodiská!$J$9:$BH$15,7,0)))*-1</f>
        <v>50799.744308428024</v>
      </c>
      <c r="Y19" s="73">
        <f>($F19*IF(LEN($E19)=4,HLOOKUP($E19+Y$2,Vychodiská!$J$9:$BH$15,2,0),HLOOKUP(VALUE(RIGHT($E19,4))+Y$2,Vychodiská!$J$9:$BH$15,2,0)))*-1+($G19*IF(LEN($E19)=4,HLOOKUP($E19+Y$2,Vychodiská!$J$9:$BH$15,3,0),HLOOKUP(VALUE(RIGHT($E19,4))+Y$2,Vychodiská!$J$9:$BH$15,3,0)))*-1+($H19*IF(LEN($E19)=4,HLOOKUP($E19+Y$2,Vychodiská!$J$9:$BH$15,4,0),HLOOKUP(VALUE(RIGHT($E19,4))+Y$2,Vychodiská!$J$9:$BH$15,4,0)))*-1+($I19*IF(LEN($E19)=4,HLOOKUP($E19+Y$2,Vychodiská!$J$9:$BH$15,5,0),HLOOKUP(VALUE(RIGHT($E19,4))+Y$2,Vychodiská!$J$9:$BH$15,5,0)))*-1+($J19*IF(LEN($E19)=4,HLOOKUP($E19+Y$2,Vychodiská!$J$9:$BH$15,6),HLOOKUP(VALUE(RIGHT($E19,4))+Y$2,Vychodiská!$J$9:$BH$15,6,0)))*-1+($K19*IF(LEN($E19)=4,HLOOKUP($E19+Y$2,Vychodiská!$J$9:$BH$15,7),HLOOKUP(VALUE(RIGHT($E19,4))+Y$2,Vychodiská!$J$9:$BH$15,7,0)))*-1</f>
        <v>51409.341240129157</v>
      </c>
      <c r="Z19" s="73">
        <f>($F19*IF(LEN($E19)=4,HLOOKUP($E19+Z$2,Vychodiská!$J$9:$BH$15,2,0),HLOOKUP(VALUE(RIGHT($E19,4))+Z$2,Vychodiská!$J$9:$BH$15,2,0)))*-1+($G19*IF(LEN($E19)=4,HLOOKUP($E19+Z$2,Vychodiská!$J$9:$BH$15,3,0),HLOOKUP(VALUE(RIGHT($E19,4))+Z$2,Vychodiská!$J$9:$BH$15,3,0)))*-1+($H19*IF(LEN($E19)=4,HLOOKUP($E19+Z$2,Vychodiská!$J$9:$BH$15,4,0),HLOOKUP(VALUE(RIGHT($E19,4))+Z$2,Vychodiská!$J$9:$BH$15,4,0)))*-1+($I19*IF(LEN($E19)=4,HLOOKUP($E19+Z$2,Vychodiská!$J$9:$BH$15,5,0),HLOOKUP(VALUE(RIGHT($E19,4))+Z$2,Vychodiská!$J$9:$BH$15,5,0)))*-1+($J19*IF(LEN($E19)=4,HLOOKUP($E19+Z$2,Vychodiská!$J$9:$BH$15,6),HLOOKUP(VALUE(RIGHT($E19,4))+Z$2,Vychodiská!$J$9:$BH$15,6,0)))*-1+($K19*IF(LEN($E19)=4,HLOOKUP($E19+Z$2,Vychodiská!$J$9:$BH$15,7),HLOOKUP(VALUE(RIGHT($E19,4))+Z$2,Vychodiská!$J$9:$BH$15,7,0)))*-1</f>
        <v>52026.253335010711</v>
      </c>
      <c r="AA19" s="73">
        <f>($F19*IF(LEN($E19)=4,HLOOKUP($E19+AA$2,Vychodiská!$J$9:$BH$15,2,0),HLOOKUP(VALUE(RIGHT($E19,4))+AA$2,Vychodiská!$J$9:$BH$15,2,0)))*-1+($G19*IF(LEN($E19)=4,HLOOKUP($E19+AA$2,Vychodiská!$J$9:$BH$15,3,0),HLOOKUP(VALUE(RIGHT($E19,4))+AA$2,Vychodiská!$J$9:$BH$15,3,0)))*-1+($H19*IF(LEN($E19)=4,HLOOKUP($E19+AA$2,Vychodiská!$J$9:$BH$15,4,0),HLOOKUP(VALUE(RIGHT($E19,4))+AA$2,Vychodiská!$J$9:$BH$15,4,0)))*-1+($I19*IF(LEN($E19)=4,HLOOKUP($E19+AA$2,Vychodiská!$J$9:$BH$15,5,0),HLOOKUP(VALUE(RIGHT($E19,4))+AA$2,Vychodiská!$J$9:$BH$15,5,0)))*-1+($J19*IF(LEN($E19)=4,HLOOKUP($E19+AA$2,Vychodiská!$J$9:$BH$15,6),HLOOKUP(VALUE(RIGHT($E19,4))+AA$2,Vychodiská!$J$9:$BH$15,6,0)))*-1+($K19*IF(LEN($E19)=4,HLOOKUP($E19+AA$2,Vychodiská!$J$9:$BH$15,7),HLOOKUP(VALUE(RIGHT($E19,4))+AA$2,Vychodiská!$J$9:$BH$15,7,0)))*-1</f>
        <v>52546.515868360824</v>
      </c>
      <c r="AB19" s="73">
        <f>($F19*IF(LEN($E19)=4,HLOOKUP($E19+AB$2,Vychodiská!$J$9:$BH$15,2,0),HLOOKUP(VALUE(RIGHT($E19,4))+AB$2,Vychodiská!$J$9:$BH$15,2,0)))*-1+($G19*IF(LEN($E19)=4,HLOOKUP($E19+AB$2,Vychodiská!$J$9:$BH$15,3,0),HLOOKUP(VALUE(RIGHT($E19,4))+AB$2,Vychodiská!$J$9:$BH$15,3,0)))*-1+($H19*IF(LEN($E19)=4,HLOOKUP($E19+AB$2,Vychodiská!$J$9:$BH$15,4,0),HLOOKUP(VALUE(RIGHT($E19,4))+AB$2,Vychodiská!$J$9:$BH$15,4,0)))*-1+($I19*IF(LEN($E19)=4,HLOOKUP($E19+AB$2,Vychodiská!$J$9:$BH$15,5,0),HLOOKUP(VALUE(RIGHT($E19,4))+AB$2,Vychodiská!$J$9:$BH$15,5,0)))*-1+($J19*IF(LEN($E19)=4,HLOOKUP($E19+AB$2,Vychodiská!$J$9:$BH$15,6),HLOOKUP(VALUE(RIGHT($E19,4))+AB$2,Vychodiská!$J$9:$BH$15,6,0)))*-1+($K19*IF(LEN($E19)=4,HLOOKUP($E19+AB$2,Vychodiská!$J$9:$BH$15,7),HLOOKUP(VALUE(RIGHT($E19,4))+AB$2,Vychodiská!$J$9:$BH$15,7,0)))*-1</f>
        <v>53071.981027044429</v>
      </c>
      <c r="AC19" s="73">
        <f>($F19*IF(LEN($E19)=4,HLOOKUP($E19+AC$2,Vychodiská!$J$9:$BH$15,2,0),HLOOKUP(VALUE(RIGHT($E19,4))+AC$2,Vychodiská!$J$9:$BH$15,2,0)))*-1+($G19*IF(LEN($E19)=4,HLOOKUP($E19+AC$2,Vychodiská!$J$9:$BH$15,3,0),HLOOKUP(VALUE(RIGHT($E19,4))+AC$2,Vychodiská!$J$9:$BH$15,3,0)))*-1+($H19*IF(LEN($E19)=4,HLOOKUP($E19+AC$2,Vychodiská!$J$9:$BH$15,4,0),HLOOKUP(VALUE(RIGHT($E19,4))+AC$2,Vychodiská!$J$9:$BH$15,4,0)))*-1+($I19*IF(LEN($E19)=4,HLOOKUP($E19+AC$2,Vychodiská!$J$9:$BH$15,5,0),HLOOKUP(VALUE(RIGHT($E19,4))+AC$2,Vychodiská!$J$9:$BH$15,5,0)))*-1+($J19*IF(LEN($E19)=4,HLOOKUP($E19+AC$2,Vychodiská!$J$9:$BH$15,6),HLOOKUP(VALUE(RIGHT($E19,4))+AC$2,Vychodiská!$J$9:$BH$15,6,0)))*-1+($K19*IF(LEN($E19)=4,HLOOKUP($E19+AC$2,Vychodiská!$J$9:$BH$15,7),HLOOKUP(VALUE(RIGHT($E19,4))+AC$2,Vychodiská!$J$9:$BH$15,7,0)))*-1</f>
        <v>53602.700837314878</v>
      </c>
      <c r="AD19" s="73">
        <f>($F19*IF(LEN($E19)=4,HLOOKUP($E19+AD$2,Vychodiská!$J$9:$BH$15,2,0),HLOOKUP(VALUE(RIGHT($E19,4))+AD$2,Vychodiská!$J$9:$BH$15,2,0)))*-1+($G19*IF(LEN($E19)=4,HLOOKUP($E19+AD$2,Vychodiská!$J$9:$BH$15,3,0),HLOOKUP(VALUE(RIGHT($E19,4))+AD$2,Vychodiská!$J$9:$BH$15,3,0)))*-1+($H19*IF(LEN($E19)=4,HLOOKUP($E19+AD$2,Vychodiská!$J$9:$BH$15,4,0),HLOOKUP(VALUE(RIGHT($E19,4))+AD$2,Vychodiská!$J$9:$BH$15,4,0)))*-1+($I19*IF(LEN($E19)=4,HLOOKUP($E19+AD$2,Vychodiská!$J$9:$BH$15,5,0),HLOOKUP(VALUE(RIGHT($E19,4))+AD$2,Vychodiská!$J$9:$BH$15,5,0)))*-1+($J19*IF(LEN($E19)=4,HLOOKUP($E19+AD$2,Vychodiská!$J$9:$BH$15,6),HLOOKUP(VALUE(RIGHT($E19,4))+AD$2,Vychodiská!$J$9:$BH$15,6,0)))*-1+($K19*IF(LEN($E19)=4,HLOOKUP($E19+AD$2,Vychodiská!$J$9:$BH$15,7),HLOOKUP(VALUE(RIGHT($E19,4))+AD$2,Vychodiská!$J$9:$BH$15,7,0)))*-1</f>
        <v>54138.72784568803</v>
      </c>
      <c r="AE19" s="73">
        <f>($F19*IF(LEN($E19)=4,HLOOKUP($E19+AE$2,Vychodiská!$J$9:$BH$15,2,0),HLOOKUP(VALUE(RIGHT($E19,4))+AE$2,Vychodiská!$J$9:$BH$15,2,0)))*-1+($G19*IF(LEN($E19)=4,HLOOKUP($E19+AE$2,Vychodiská!$J$9:$BH$15,3,0),HLOOKUP(VALUE(RIGHT($E19,4))+AE$2,Vychodiská!$J$9:$BH$15,3,0)))*-1+($H19*IF(LEN($E19)=4,HLOOKUP($E19+AE$2,Vychodiská!$J$9:$BH$15,4,0),HLOOKUP(VALUE(RIGHT($E19,4))+AE$2,Vychodiská!$J$9:$BH$15,4,0)))*-1+($I19*IF(LEN($E19)=4,HLOOKUP($E19+AE$2,Vychodiská!$J$9:$BH$15,5,0),HLOOKUP(VALUE(RIGHT($E19,4))+AE$2,Vychodiská!$J$9:$BH$15,5,0)))*-1+($J19*IF(LEN($E19)=4,HLOOKUP($E19+AE$2,Vychodiská!$J$9:$BH$15,6),HLOOKUP(VALUE(RIGHT($E19,4))+AE$2,Vychodiská!$J$9:$BH$15,6,0)))*-1+($K19*IF(LEN($E19)=4,HLOOKUP($E19+AE$2,Vychodiská!$J$9:$BH$15,7),HLOOKUP(VALUE(RIGHT($E19,4))+AE$2,Vychodiská!$J$9:$BH$15,7,0)))*-1</f>
        <v>54680.115124144912</v>
      </c>
      <c r="AF19" s="73">
        <f>($F19*IF(LEN($E19)=4,HLOOKUP($E19+AF$2,Vychodiská!$J$9:$BH$15,2,0),HLOOKUP(VALUE(RIGHT($E19,4))+AF$2,Vychodiská!$J$9:$BH$15,2,0)))*-1+($G19*IF(LEN($E19)=4,HLOOKUP($E19+AF$2,Vychodiská!$J$9:$BH$15,3,0),HLOOKUP(VALUE(RIGHT($E19,4))+AF$2,Vychodiská!$J$9:$BH$15,3,0)))*-1+($H19*IF(LEN($E19)=4,HLOOKUP($E19+AF$2,Vychodiská!$J$9:$BH$15,4,0),HLOOKUP(VALUE(RIGHT($E19,4))+AF$2,Vychodiská!$J$9:$BH$15,4,0)))*-1+($I19*IF(LEN($E19)=4,HLOOKUP($E19+AF$2,Vychodiská!$J$9:$BH$15,5,0),HLOOKUP(VALUE(RIGHT($E19,4))+AF$2,Vychodiská!$J$9:$BH$15,5,0)))*-1+($J19*IF(LEN($E19)=4,HLOOKUP($E19+AF$2,Vychodiská!$J$9:$BH$15,6),HLOOKUP(VALUE(RIGHT($E19,4))+AF$2,Vychodiská!$J$9:$BH$15,6,0)))*-1+($K19*IF(LEN($E19)=4,HLOOKUP($E19+AF$2,Vychodiská!$J$9:$BH$15,7),HLOOKUP(VALUE(RIGHT($E19,4))+AF$2,Vychodiská!$J$9:$BH$15,7,0)))*-1</f>
        <v>55226.916275386357</v>
      </c>
      <c r="AG19" s="73">
        <f>($F19*IF(LEN($E19)=4,HLOOKUP($E19+AG$2,Vychodiská!$J$9:$BH$15,2,0),HLOOKUP(VALUE(RIGHT($E19,4))+AG$2,Vychodiská!$J$9:$BH$15,2,0)))*-1+($G19*IF(LEN($E19)=4,HLOOKUP($E19+AG$2,Vychodiská!$J$9:$BH$15,3,0),HLOOKUP(VALUE(RIGHT($E19,4))+AG$2,Vychodiská!$J$9:$BH$15,3,0)))*-1+($H19*IF(LEN($E19)=4,HLOOKUP($E19+AG$2,Vychodiská!$J$9:$BH$15,4,0),HLOOKUP(VALUE(RIGHT($E19,4))+AG$2,Vychodiská!$J$9:$BH$15,4,0)))*-1+($I19*IF(LEN($E19)=4,HLOOKUP($E19+AG$2,Vychodiská!$J$9:$BH$15,5,0),HLOOKUP(VALUE(RIGHT($E19,4))+AG$2,Vychodiská!$J$9:$BH$15,5,0)))*-1+($J19*IF(LEN($E19)=4,HLOOKUP($E19+AG$2,Vychodiská!$J$9:$BH$15,6),HLOOKUP(VALUE(RIGHT($E19,4))+AG$2,Vychodiská!$J$9:$BH$15,6,0)))*-1+($K19*IF(LEN($E19)=4,HLOOKUP($E19+AG$2,Vychodiská!$J$9:$BH$15,7),HLOOKUP(VALUE(RIGHT($E19,4))+AG$2,Vychodiská!$J$9:$BH$15,7,0)))*-1</f>
        <v>55779.185438140223</v>
      </c>
      <c r="AH19" s="73">
        <f>($F19*IF(LEN($E19)=4,HLOOKUP($E19+AH$2,Vychodiská!$J$9:$BH$15,2,0),HLOOKUP(VALUE(RIGHT($E19,4))+AH$2,Vychodiská!$J$9:$BH$15,2,0)))*-1+($G19*IF(LEN($E19)=4,HLOOKUP($E19+AH$2,Vychodiská!$J$9:$BH$15,3,0),HLOOKUP(VALUE(RIGHT($E19,4))+AH$2,Vychodiská!$J$9:$BH$15,3,0)))*-1+($H19*IF(LEN($E19)=4,HLOOKUP($E19+AH$2,Vychodiská!$J$9:$BH$15,4,0),HLOOKUP(VALUE(RIGHT($E19,4))+AH$2,Vychodiská!$J$9:$BH$15,4,0)))*-1+($I19*IF(LEN($E19)=4,HLOOKUP($E19+AH$2,Vychodiská!$J$9:$BH$15,5,0),HLOOKUP(VALUE(RIGHT($E19,4))+AH$2,Vychodiská!$J$9:$BH$15,5,0)))*-1+($J19*IF(LEN($E19)=4,HLOOKUP($E19+AH$2,Vychodiská!$J$9:$BH$15,6),HLOOKUP(VALUE(RIGHT($E19,4))+AH$2,Vychodiská!$J$9:$BH$15,6,0)))*-1+($K19*IF(LEN($E19)=4,HLOOKUP($E19+AH$2,Vychodiská!$J$9:$BH$15,7),HLOOKUP(VALUE(RIGHT($E19,4))+AH$2,Vychodiská!$J$9:$BH$15,7,0)))*-1</f>
        <v>56336.977292521624</v>
      </c>
      <c r="AI19" s="73">
        <f>($F19*IF(LEN($E19)=4,HLOOKUP($E19+AI$2,Vychodiská!$J$9:$BH$15,2,0),HLOOKUP(VALUE(RIGHT($E19,4))+AI$2,Vychodiská!$J$9:$BH$15,2,0)))*-1+($G19*IF(LEN($E19)=4,HLOOKUP($E19+AI$2,Vychodiská!$J$9:$BH$15,3,0),HLOOKUP(VALUE(RIGHT($E19,4))+AI$2,Vychodiská!$J$9:$BH$15,3,0)))*-1+($H19*IF(LEN($E19)=4,HLOOKUP($E19+AI$2,Vychodiská!$J$9:$BH$15,4,0),HLOOKUP(VALUE(RIGHT($E19,4))+AI$2,Vychodiská!$J$9:$BH$15,4,0)))*-1+($I19*IF(LEN($E19)=4,HLOOKUP($E19+AI$2,Vychodiská!$J$9:$BH$15,5,0),HLOOKUP(VALUE(RIGHT($E19,4))+AI$2,Vychodiská!$J$9:$BH$15,5,0)))*-1+($J19*IF(LEN($E19)=4,HLOOKUP($E19+AI$2,Vychodiská!$J$9:$BH$15,6),HLOOKUP(VALUE(RIGHT($E19,4))+AI$2,Vychodiská!$J$9:$BH$15,6,0)))*-1+($K19*IF(LEN($E19)=4,HLOOKUP($E19+AI$2,Vychodiská!$J$9:$BH$15,7),HLOOKUP(VALUE(RIGHT($E19,4))+AI$2,Vychodiská!$J$9:$BH$15,7,0)))*-1</f>
        <v>56900.34706544684</v>
      </c>
      <c r="AJ19" s="73">
        <f>($F19*IF(LEN($E19)=4,HLOOKUP($E19+AJ$2,Vychodiská!$J$9:$BH$15,2,0),HLOOKUP(VALUE(RIGHT($E19,4))+AJ$2,Vychodiská!$J$9:$BH$15,2,0)))*-1+($G19*IF(LEN($E19)=4,HLOOKUP($E19+AJ$2,Vychodiská!$J$9:$BH$15,3,0),HLOOKUP(VALUE(RIGHT($E19,4))+AJ$2,Vychodiská!$J$9:$BH$15,3,0)))*-1+($H19*IF(LEN($E19)=4,HLOOKUP($E19+AJ$2,Vychodiská!$J$9:$BH$15,4,0),HLOOKUP(VALUE(RIGHT($E19,4))+AJ$2,Vychodiská!$J$9:$BH$15,4,0)))*-1+($I19*IF(LEN($E19)=4,HLOOKUP($E19+AJ$2,Vychodiská!$J$9:$BH$15,5,0),HLOOKUP(VALUE(RIGHT($E19,4))+AJ$2,Vychodiská!$J$9:$BH$15,5,0)))*-1+($J19*IF(LEN($E19)=4,HLOOKUP($E19+AJ$2,Vychodiská!$J$9:$BH$15,6),HLOOKUP(VALUE(RIGHT($E19,4))+AJ$2,Vychodiská!$J$9:$BH$15,6,0)))*-1+($K19*IF(LEN($E19)=4,HLOOKUP($E19+AJ$2,Vychodiská!$J$9:$BH$15,7),HLOOKUP(VALUE(RIGHT($E19,4))+AJ$2,Vychodiská!$J$9:$BH$15,7,0)))*-1</f>
        <v>57469.350536101309</v>
      </c>
      <c r="AK19" s="73">
        <f>($F19*IF(LEN($E19)=4,HLOOKUP($E19+AK$2,Vychodiská!$J$9:$BH$15,2,0),HLOOKUP(VALUE(RIGHT($E19,4))+AK$2,Vychodiská!$J$9:$BH$15,2,0)))*-1+($G19*IF(LEN($E19)=4,HLOOKUP($E19+AK$2,Vychodiská!$J$9:$BH$15,3,0),HLOOKUP(VALUE(RIGHT($E19,4))+AK$2,Vychodiská!$J$9:$BH$15,3,0)))*-1+($H19*IF(LEN($E19)=4,HLOOKUP($E19+AK$2,Vychodiská!$J$9:$BH$15,4,0),HLOOKUP(VALUE(RIGHT($E19,4))+AK$2,Vychodiská!$J$9:$BH$15,4,0)))*-1+($I19*IF(LEN($E19)=4,HLOOKUP($E19+AK$2,Vychodiská!$J$9:$BH$15,5,0),HLOOKUP(VALUE(RIGHT($E19,4))+AK$2,Vychodiská!$J$9:$BH$15,5,0)))*-1+($J19*IF(LEN($E19)=4,HLOOKUP($E19+AK$2,Vychodiská!$J$9:$BH$15,6),HLOOKUP(VALUE(RIGHT($E19,4))+AK$2,Vychodiská!$J$9:$BH$15,6,0)))*-1+($K19*IF(LEN($E19)=4,HLOOKUP($E19+AK$2,Vychodiská!$J$9:$BH$15,7),HLOOKUP(VALUE(RIGHT($E19,4))+AK$2,Vychodiská!$J$9:$BH$15,7,0)))*-1</f>
        <v>58216.45209307062</v>
      </c>
      <c r="AL19" s="73">
        <f>($F19*IF(LEN($E19)=4,HLOOKUP($E19+AL$2,Vychodiská!$J$9:$BH$15,2,0),HLOOKUP(VALUE(RIGHT($E19,4))+AL$2,Vychodiská!$J$9:$BH$15,2,0)))*-1+($G19*IF(LEN($E19)=4,HLOOKUP($E19+AL$2,Vychodiská!$J$9:$BH$15,3,0),HLOOKUP(VALUE(RIGHT($E19,4))+AL$2,Vychodiská!$J$9:$BH$15,3,0)))*-1+($H19*IF(LEN($E19)=4,HLOOKUP($E19+AL$2,Vychodiská!$J$9:$BH$15,4,0),HLOOKUP(VALUE(RIGHT($E19,4))+AL$2,Vychodiská!$J$9:$BH$15,4,0)))*-1+($I19*IF(LEN($E19)=4,HLOOKUP($E19+AL$2,Vychodiská!$J$9:$BH$15,5,0),HLOOKUP(VALUE(RIGHT($E19,4))+AL$2,Vychodiská!$J$9:$BH$15,5,0)))*-1+($J19*IF(LEN($E19)=4,HLOOKUP($E19+AL$2,Vychodiská!$J$9:$BH$15,6),HLOOKUP(VALUE(RIGHT($E19,4))+AL$2,Vychodiská!$J$9:$BH$15,6,0)))*-1+($K19*IF(LEN($E19)=4,HLOOKUP($E19+AL$2,Vychodiská!$J$9:$BH$15,7),HLOOKUP(VALUE(RIGHT($E19,4))+AL$2,Vychodiská!$J$9:$BH$15,7,0)))*-1</f>
        <v>58973.265970280532</v>
      </c>
      <c r="AM19" s="73">
        <f>($F19*IF(LEN($E19)=4,HLOOKUP($E19+AM$2,Vychodiská!$J$9:$BH$15,2,0),HLOOKUP(VALUE(RIGHT($E19,4))+AM$2,Vychodiská!$J$9:$BH$15,2,0)))*-1+($G19*IF(LEN($E19)=4,HLOOKUP($E19+AM$2,Vychodiská!$J$9:$BH$15,3,0),HLOOKUP(VALUE(RIGHT($E19,4))+AM$2,Vychodiská!$J$9:$BH$15,3,0)))*-1+($H19*IF(LEN($E19)=4,HLOOKUP($E19+AM$2,Vychodiská!$J$9:$BH$15,4,0),HLOOKUP(VALUE(RIGHT($E19,4))+AM$2,Vychodiská!$J$9:$BH$15,4,0)))*-1+($I19*IF(LEN($E19)=4,HLOOKUP($E19+AM$2,Vychodiská!$J$9:$BH$15,5,0),HLOOKUP(VALUE(RIGHT($E19,4))+AM$2,Vychodiská!$J$9:$BH$15,5,0)))*-1+($J19*IF(LEN($E19)=4,HLOOKUP($E19+AM$2,Vychodiská!$J$9:$BH$15,6),HLOOKUP(VALUE(RIGHT($E19,4))+AM$2,Vychodiská!$J$9:$BH$15,6,0)))*-1+($K19*IF(LEN($E19)=4,HLOOKUP($E19+AM$2,Vychodiská!$J$9:$BH$15,7),HLOOKUP(VALUE(RIGHT($E19,4))+AM$2,Vychodiská!$J$9:$BH$15,7,0)))*-1</f>
        <v>59739.918427894176</v>
      </c>
      <c r="AN19" s="73">
        <f>($F19*IF(LEN($E19)=4,HLOOKUP($E19+AN$2,Vychodiská!$J$9:$BH$15,2,0),HLOOKUP(VALUE(RIGHT($E19,4))+AN$2,Vychodiská!$J$9:$BH$15,2,0)))*-1+($G19*IF(LEN($E19)=4,HLOOKUP($E19+AN$2,Vychodiská!$J$9:$BH$15,3,0),HLOOKUP(VALUE(RIGHT($E19,4))+AN$2,Vychodiská!$J$9:$BH$15,3,0)))*-1+($H19*IF(LEN($E19)=4,HLOOKUP($E19+AN$2,Vychodiská!$J$9:$BH$15,4,0),HLOOKUP(VALUE(RIGHT($E19,4))+AN$2,Vychodiská!$J$9:$BH$15,4,0)))*-1+($I19*IF(LEN($E19)=4,HLOOKUP($E19+AN$2,Vychodiská!$J$9:$BH$15,5,0),HLOOKUP(VALUE(RIGHT($E19,4))+AN$2,Vychodiská!$J$9:$BH$15,5,0)))*-1+($J19*IF(LEN($E19)=4,HLOOKUP($E19+AN$2,Vychodiská!$J$9:$BH$15,6),HLOOKUP(VALUE(RIGHT($E19,4))+AN$2,Vychodiská!$J$9:$BH$15,6,0)))*-1+($K19*IF(LEN($E19)=4,HLOOKUP($E19+AN$2,Vychodiská!$J$9:$BH$15,7),HLOOKUP(VALUE(RIGHT($E19,4))+AN$2,Vychodiská!$J$9:$BH$15,7,0)))*-1</f>
        <v>60516.537367456796</v>
      </c>
      <c r="AO19" s="74">
        <f>($F19*IF(LEN($E19)=4,HLOOKUP($E19+AO$2,Vychodiská!$J$9:$BH$15,2,0),HLOOKUP(VALUE(RIGHT($E19,4))+AO$2,Vychodiská!$J$9:$BH$15,2,0)))*-1+($G19*IF(LEN($E19)=4,HLOOKUP($E19+AO$2,Vychodiská!$J$9:$BH$15,3,0),HLOOKUP(VALUE(RIGHT($E19,4))+AO$2,Vychodiská!$J$9:$BH$15,3,0)))*-1+($H19*IF(LEN($E19)=4,HLOOKUP($E19+AO$2,Vychodiská!$J$9:$BH$15,4,0),HLOOKUP(VALUE(RIGHT($E19,4))+AO$2,Vychodiská!$J$9:$BH$15,4,0)))*-1+($I19*IF(LEN($E19)=4,HLOOKUP($E19+AO$2,Vychodiská!$J$9:$BH$15,5,0),HLOOKUP(VALUE(RIGHT($E19,4))+AO$2,Vychodiská!$J$9:$BH$15,5,0)))*-1+($J19*IF(LEN($E19)=4,HLOOKUP($E19+AO$2,Vychodiská!$J$9:$BH$15,6),HLOOKUP(VALUE(RIGHT($E19,4))+AO$2,Vychodiská!$J$9:$BH$15,6,0)))*-1+($K19*IF(LEN($E19)=4,HLOOKUP($E19+AO$2,Vychodiská!$J$9:$BH$15,7),HLOOKUP(VALUE(RIGHT($E19,4))+AO$2,Vychodiská!$J$9:$BH$15,7,0)))*-1</f>
        <v>61303.252353233729</v>
      </c>
      <c r="AP19" s="73">
        <f t="shared" si="1"/>
        <v>43165.185799728351</v>
      </c>
      <c r="AQ19" s="73">
        <f>SUM($L19:M19)</f>
        <v>87064.17975805208</v>
      </c>
      <c r="AR19" s="73">
        <f>SUM($L19:N19)</f>
        <v>131709.45661366731</v>
      </c>
      <c r="AS19" s="73">
        <f>SUM($L19:O19)</f>
        <v>177113.70317582798</v>
      </c>
      <c r="AT19" s="73">
        <f>SUM($L19:P19)</f>
        <v>223289.82192954537</v>
      </c>
      <c r="AU19" s="73">
        <f>SUM($L19:Q19)</f>
        <v>270020.05410830741</v>
      </c>
      <c r="AV19" s="73">
        <f>SUM($L19:R19)</f>
        <v>317311.04907321458</v>
      </c>
      <c r="AW19" s="73">
        <f>SUM($L19:S19)</f>
        <v>365169.53597770061</v>
      </c>
      <c r="AX19" s="73">
        <f>SUM($L19:T19)</f>
        <v>413602.32472504047</v>
      </c>
      <c r="AY19" s="73">
        <f>SUM($L19:U19)</f>
        <v>462616.30693734845</v>
      </c>
      <c r="AZ19" s="73">
        <f>SUM($L19:V19)</f>
        <v>512218.45693620411</v>
      </c>
      <c r="BA19" s="73">
        <f>SUM($L19:W19)</f>
        <v>562415.83273504605</v>
      </c>
      <c r="BB19" s="73">
        <f>SUM($L19:X19)</f>
        <v>613215.57704347407</v>
      </c>
      <c r="BC19" s="73">
        <f>SUM($L19:Y19)</f>
        <v>664624.91828360327</v>
      </c>
      <c r="BD19" s="73">
        <f>SUM($L19:Z19)</f>
        <v>716651.171618614</v>
      </c>
      <c r="BE19" s="73">
        <f>SUM($L19:AA19)</f>
        <v>769197.68748697487</v>
      </c>
      <c r="BF19" s="73">
        <f>SUM($L19:AB19)</f>
        <v>822269.66851401934</v>
      </c>
      <c r="BG19" s="73">
        <f>SUM($L19:AC19)</f>
        <v>875872.36935133417</v>
      </c>
      <c r="BH19" s="73">
        <f>SUM($L19:AD19)</f>
        <v>930011.09719702217</v>
      </c>
      <c r="BI19" s="73">
        <f>SUM($L19:AE19)</f>
        <v>984691.21232116711</v>
      </c>
      <c r="BJ19" s="73">
        <f>SUM($L19:AF19)</f>
        <v>1039918.1285965535</v>
      </c>
      <c r="BK19" s="73">
        <f>SUM($L19:AG19)</f>
        <v>1095697.3140346936</v>
      </c>
      <c r="BL19" s="73">
        <f>SUM($L19:AH19)</f>
        <v>1152034.2913272153</v>
      </c>
      <c r="BM19" s="73">
        <f>SUM($L19:AI19)</f>
        <v>1208934.6383926622</v>
      </c>
      <c r="BN19" s="73">
        <f>SUM($L19:AJ19)</f>
        <v>1266403.9889287634</v>
      </c>
      <c r="BO19" s="73">
        <f>SUM($L19:AK19)</f>
        <v>1324620.441021834</v>
      </c>
      <c r="BP19" s="73">
        <f>SUM($L19:AL19)</f>
        <v>1383593.7069921147</v>
      </c>
      <c r="BQ19" s="73">
        <f>SUM($L19:AM19)</f>
        <v>1443333.6254200088</v>
      </c>
      <c r="BR19" s="73">
        <f>SUM($L19:AN19)</f>
        <v>1503850.1627874656</v>
      </c>
      <c r="BS19" s="74">
        <f>SUM($L19:AO19)</f>
        <v>1565153.4151406994</v>
      </c>
      <c r="BT19" s="76">
        <f>IF(CZ19=0,0,L19/((1+Vychodiská!$C$150)^emisie_ostatné!CZ19))</f>
        <v>35512.105182287916</v>
      </c>
      <c r="BU19" s="73">
        <f>IF(DA19=0,0,M19/((1+Vychodiská!$C$150)^emisie_ostatné!DA19))</f>
        <v>34396.010447987428</v>
      </c>
      <c r="BV19" s="73">
        <f>IF(DB19=0,0,N19/((1+Vychodiská!$C$150)^emisie_ostatné!DB19))</f>
        <v>33314.992976764966</v>
      </c>
      <c r="BW19" s="73">
        <f>IF(DC19=0,0,O19/((1+Vychodiská!$C$150)^emisie_ostatné!DC19))</f>
        <v>32267.950340352349</v>
      </c>
      <c r="BX19" s="73">
        <f>IF(DD19=0,0,P19/((1+Vychodiská!$C$150)^emisie_ostatné!DD19))</f>
        <v>31253.814758226992</v>
      </c>
      <c r="BY19" s="73">
        <f>IF(DE19=0,0,Q19/((1+Vychodiská!$C$150)^emisie_ostatné!DE19))</f>
        <v>30122.724319357818</v>
      </c>
      <c r="BZ19" s="73">
        <f>IF(DF19=0,0,R19/((1+Vychodiská!$C$150)^emisie_ostatné!DF19))</f>
        <v>29032.568582085823</v>
      </c>
      <c r="CA19" s="73">
        <f>IF(DG19=0,0,S19/((1+Vychodiská!$C$150)^emisie_ostatné!DG19))</f>
        <v>27981.86610006748</v>
      </c>
      <c r="CB19" s="73">
        <f>IF(DH19=0,0,T19/((1+Vychodiská!$C$150)^emisie_ostatné!DH19))</f>
        <v>26969.189041207901</v>
      </c>
      <c r="CC19" s="73">
        <f>IF(DI19=0,0,U19/((1+Vychodiská!$C$150)^emisie_ostatné!DI19))</f>
        <v>25993.161247335607</v>
      </c>
      <c r="CD19" s="73">
        <f>IF(DJ19=0,0,V19/((1+Vychodiská!$C$150)^emisie_ostatné!DJ19))</f>
        <v>25052.456364098703</v>
      </c>
      <c r="CE19" s="73">
        <f>IF(DK19=0,0,W19/((1+Vychodiská!$C$150)^emisie_ostatné!DK19))</f>
        <v>24145.796038540837</v>
      </c>
      <c r="CF19" s="73">
        <f>IF(DL19=0,0,X19/((1+Vychodiská!$C$150)^emisie_ostatné!DL19))</f>
        <v>23271.948181907934</v>
      </c>
      <c r="CG19" s="73">
        <f>IF(DM19=0,0,Y19/((1+Vychodiská!$C$150)^emisie_ostatné!DM19))</f>
        <v>22429.725295324595</v>
      </c>
      <c r="CH19" s="73">
        <f>IF(DN19=0,0,Z19/((1+Vychodiská!$C$150)^emisie_ostatné!DN19))</f>
        <v>21617.982856065231</v>
      </c>
      <c r="CI19" s="73">
        <f>IF(DO19=0,0,AA19/((1+Vychodiská!$C$150)^emisie_ostatné!DO19))</f>
        <v>20794.440652024652</v>
      </c>
      <c r="CJ19" s="73">
        <f>IF(DP19=0,0,AB19/((1+Vychodiská!$C$150)^emisie_ostatné!DP19))</f>
        <v>20002.271484328474</v>
      </c>
      <c r="CK19" s="73">
        <f>IF(DQ19=0,0,AC19/((1+Vychodiská!$C$150)^emisie_ostatné!DQ19))</f>
        <v>19240.28018968739</v>
      </c>
      <c r="CL19" s="73">
        <f>IF(DR19=0,0,AD19/((1+Vychodiská!$C$150)^emisie_ostatné!DR19))</f>
        <v>18507.31713484216</v>
      </c>
      <c r="CM19" s="73">
        <f>IF(DS19=0,0,AE19/((1+Vychodiská!$C$150)^emisie_ostatné!DS19))</f>
        <v>17802.276482086265</v>
      </c>
      <c r="CN19" s="73">
        <f>IF(DT19=0,0,AF19/((1+Vychodiská!$C$150)^emisie_ostatné!DT19))</f>
        <v>17124.094520863931</v>
      </c>
      <c r="CO19" s="73">
        <f>IF(DU19=0,0,AG19/((1+Vychodiská!$C$150)^emisie_ostatné!DU19))</f>
        <v>16471.748062926257</v>
      </c>
      <c r="CP19" s="73">
        <f>IF(DV19=0,0,AH19/((1+Vychodiská!$C$150)^emisie_ostatné!DV19))</f>
        <v>15844.252898624305</v>
      </c>
      <c r="CQ19" s="73">
        <f>IF(DW19=0,0,AI19/((1+Vychodiská!$C$150)^emisie_ostatné!DW19))</f>
        <v>15240.662312010045</v>
      </c>
      <c r="CR19" s="73">
        <f>IF(DX19=0,0,AJ19/((1+Vychodiská!$C$150)^emisie_ostatné!DX19))</f>
        <v>14660.065652504902</v>
      </c>
      <c r="CS19" s="73">
        <f>IF(DY19=0,0,AK19/((1+Vychodiská!$C$150)^emisie_ostatné!DY19))</f>
        <v>14143.472862845201</v>
      </c>
      <c r="CT19" s="73">
        <f>IF(DZ19=0,0,AL19/((1+Vychodiská!$C$150)^emisie_ostatné!DZ19))</f>
        <v>13645.083819106851</v>
      </c>
      <c r="CU19" s="73">
        <f>IF(EA19=0,0,AM19/((1+Vychodiská!$C$150)^emisie_ostatné!EA19))</f>
        <v>13164.257055957365</v>
      </c>
      <c r="CV19" s="73">
        <f>IF(EB19=0,0,AN19/((1+Vychodiská!$C$150)^emisie_ostatné!EB19))</f>
        <v>12700.373712080773</v>
      </c>
      <c r="CW19" s="74">
        <f>IF(EC19=0,0,AO19/((1+Vychodiská!$C$150)^emisie_ostatné!EC19))</f>
        <v>12252.836733655067</v>
      </c>
      <c r="CX19" s="77">
        <f t="shared" si="4"/>
        <v>664955.72530515515</v>
      </c>
      <c r="CY19" s="73"/>
      <c r="CZ19" s="78">
        <f t="shared" si="2"/>
        <v>4</v>
      </c>
      <c r="DA19" s="78">
        <f t="shared" ref="DA19:EC19" si="19">IF(CZ19=0,0,IF(DA$2&gt;$D19,0,CZ19+1))</f>
        <v>5</v>
      </c>
      <c r="DB19" s="78">
        <f t="shared" si="19"/>
        <v>6</v>
      </c>
      <c r="DC19" s="78">
        <f t="shared" si="19"/>
        <v>7</v>
      </c>
      <c r="DD19" s="78">
        <f t="shared" si="19"/>
        <v>8</v>
      </c>
      <c r="DE19" s="78">
        <f t="shared" si="19"/>
        <v>9</v>
      </c>
      <c r="DF19" s="78">
        <f t="shared" si="19"/>
        <v>10</v>
      </c>
      <c r="DG19" s="78">
        <f t="shared" si="19"/>
        <v>11</v>
      </c>
      <c r="DH19" s="78">
        <f t="shared" si="19"/>
        <v>12</v>
      </c>
      <c r="DI19" s="78">
        <f t="shared" si="19"/>
        <v>13</v>
      </c>
      <c r="DJ19" s="78">
        <f t="shared" si="19"/>
        <v>14</v>
      </c>
      <c r="DK19" s="78">
        <f t="shared" si="19"/>
        <v>15</v>
      </c>
      <c r="DL19" s="78">
        <f t="shared" si="19"/>
        <v>16</v>
      </c>
      <c r="DM19" s="78">
        <f t="shared" si="19"/>
        <v>17</v>
      </c>
      <c r="DN19" s="78">
        <f t="shared" si="19"/>
        <v>18</v>
      </c>
      <c r="DO19" s="78">
        <f t="shared" si="19"/>
        <v>19</v>
      </c>
      <c r="DP19" s="78">
        <f t="shared" si="19"/>
        <v>20</v>
      </c>
      <c r="DQ19" s="78">
        <f t="shared" si="19"/>
        <v>21</v>
      </c>
      <c r="DR19" s="78">
        <f t="shared" si="19"/>
        <v>22</v>
      </c>
      <c r="DS19" s="78">
        <f t="shared" si="19"/>
        <v>23</v>
      </c>
      <c r="DT19" s="78">
        <f t="shared" si="19"/>
        <v>24</v>
      </c>
      <c r="DU19" s="78">
        <f t="shared" si="19"/>
        <v>25</v>
      </c>
      <c r="DV19" s="78">
        <f t="shared" si="19"/>
        <v>26</v>
      </c>
      <c r="DW19" s="78">
        <f t="shared" si="19"/>
        <v>27</v>
      </c>
      <c r="DX19" s="78">
        <f t="shared" si="19"/>
        <v>28</v>
      </c>
      <c r="DY19" s="78">
        <f t="shared" si="19"/>
        <v>29</v>
      </c>
      <c r="DZ19" s="78">
        <f t="shared" si="19"/>
        <v>30</v>
      </c>
      <c r="EA19" s="78">
        <f t="shared" si="19"/>
        <v>31</v>
      </c>
      <c r="EB19" s="78">
        <f t="shared" si="19"/>
        <v>32</v>
      </c>
      <c r="EC19" s="79">
        <f t="shared" si="19"/>
        <v>33</v>
      </c>
    </row>
    <row r="20" spans="1:133" s="80" customFormat="1" ht="31.05" customHeight="1" x14ac:dyDescent="0.3">
      <c r="A20" s="70">
        <v>28</v>
      </c>
      <c r="B20" s="71" t="str">
        <f>INDEX(Data!$B$3:$B$24,MATCH(emisie_ostatné!A20,Data!$A$3:$A$24,0))</f>
        <v>Zvolenská teplárenská a.s.</v>
      </c>
      <c r="C20" s="71" t="str">
        <f>INDEX(Data!$D$3:$D$24,MATCH(emisie_ostatné!A20,Data!$A$3:$A$24,0))</f>
        <v>Rekonštrukcia rozvodov CZT - Sekier</v>
      </c>
      <c r="D20" s="72">
        <f>INDEX(Data!$M$3:$M$24,MATCH(emisie_ostatné!A20,Data!$A$3:$A$24,0))</f>
        <v>30</v>
      </c>
      <c r="E20" s="72" t="str">
        <f>INDEX(Data!$J$3:$J$24,MATCH(emisie_ostatné!A20,Data!$A$3:$A$24,0))</f>
        <v>2022 - 2024</v>
      </c>
      <c r="F20" s="72">
        <f>INDEX(Data!$O$3:$O$24,MATCH(emisie_ostatné!A20,Data!$A$3:$A$24,0))</f>
        <v>-1.2</v>
      </c>
      <c r="G20" s="72">
        <f>INDEX(Data!$P$3:$P$24,MATCH(emisie_ostatné!A20,Data!$A$3:$A$24,0))</f>
        <v>0</v>
      </c>
      <c r="H20" s="72">
        <f>INDEX(Data!$Q$3:$Q$24,MATCH(emisie_ostatné!A20,Data!$A$3:$A$24,0))</f>
        <v>0</v>
      </c>
      <c r="I20" s="72">
        <f>INDEX(Data!$R$3:$R$24,MATCH(emisie_ostatné!A20,Data!$A$3:$A$24,0))</f>
        <v>0</v>
      </c>
      <c r="J20" s="72">
        <f>INDEX(Data!$S$3:$S$24,MATCH(emisie_ostatné!A20,Data!$A$3:$A$24,0))</f>
        <v>-0.06</v>
      </c>
      <c r="K20" s="74">
        <f>INDEX(Data!$T$3:$T$24,MATCH(emisie_ostatné!A20,Data!$A$3:$A$24,0))</f>
        <v>0</v>
      </c>
      <c r="L20" s="73">
        <f>($F20*IF(LEN($E20)=4,HLOOKUP($E20+L$2,Vychodiská!$J$9:$BH$15,2,0),HLOOKUP(VALUE(RIGHT($E20,4))+L$2,Vychodiská!$J$9:$BH$15,2,0)))*-1+($G20*IF(LEN($E20)=4,HLOOKUP($E20+L$2,Vychodiská!$J$9:$BH$15,3,0),HLOOKUP(VALUE(RIGHT($E20,4))+L$2,Vychodiská!$J$9:$BH$15,3,0)))*-1+($H20*IF(LEN($E20)=4,HLOOKUP($E20+L$2,Vychodiská!$J$9:$BH$15,4,0),HLOOKUP(VALUE(RIGHT($E20,4))+L$2,Vychodiská!$J$9:$BH$15,4,0)))*-1+($I20*IF(LEN($E20)=4,HLOOKUP($E20+L$2,Vychodiská!$J$9:$BH$15,5,0),HLOOKUP(VALUE(RIGHT($E20,4))+L$2,Vychodiská!$J$9:$BH$15,5,0)))*-1+($J20*IF(LEN($E20)=4,HLOOKUP($E20+L$2,Vychodiská!$J$9:$BH$15,6),HLOOKUP(VALUE(RIGHT($E20,4))+L$2,Vychodiská!$J$9:$BH$15,6,0)))*-1+($K20*IF(LEN($E20)=4,HLOOKUP($E20+L$2,Vychodiská!$J$9:$BH$15,7),HLOOKUP(VALUE(RIGHT($E20,4))+L$2,Vychodiská!$J$9:$BH$15,7,0)))*-1</f>
        <v>60903.564791615376</v>
      </c>
      <c r="M20" s="73">
        <f>($F20*IF(LEN($E20)=4,HLOOKUP($E20+M$2,Vychodiská!$J$9:$BH$15,2,0),HLOOKUP(VALUE(RIGHT($E20,4))+M$2,Vychodiská!$J$9:$BH$15,2,0)))*-1+($G20*IF(LEN($E20)=4,HLOOKUP($E20+M$2,Vychodiská!$J$9:$BH$15,3,0),HLOOKUP(VALUE(RIGHT($E20,4))+M$2,Vychodiská!$J$9:$BH$15,3,0)))*-1+($H20*IF(LEN($E20)=4,HLOOKUP($E20+M$2,Vychodiská!$J$9:$BH$15,4,0),HLOOKUP(VALUE(RIGHT($E20,4))+M$2,Vychodiská!$J$9:$BH$15,4,0)))*-1+($I20*IF(LEN($E20)=4,HLOOKUP($E20+M$2,Vychodiská!$J$9:$BH$15,5,0),HLOOKUP(VALUE(RIGHT($E20,4))+M$2,Vychodiská!$J$9:$BH$15,5,0)))*-1+($J20*IF(LEN($E20)=4,HLOOKUP($E20+M$2,Vychodiská!$J$9:$BH$15,6),HLOOKUP(VALUE(RIGHT($E20,4))+M$2,Vychodiská!$J$9:$BH$15,6,0)))*-1+($K20*IF(LEN($E20)=4,HLOOKUP($E20+M$2,Vychodiská!$J$9:$BH$15,7),HLOOKUP(VALUE(RIGHT($E20,4))+M$2,Vychodiská!$J$9:$BH$15,7,0)))*-1</f>
        <v>61938.92539307283</v>
      </c>
      <c r="N20" s="73">
        <f>($F20*IF(LEN($E20)=4,HLOOKUP($E20+N$2,Vychodiská!$J$9:$BH$15,2,0),HLOOKUP(VALUE(RIGHT($E20,4))+N$2,Vychodiská!$J$9:$BH$15,2,0)))*-1+($G20*IF(LEN($E20)=4,HLOOKUP($E20+N$2,Vychodiská!$J$9:$BH$15,3,0),HLOOKUP(VALUE(RIGHT($E20,4))+N$2,Vychodiská!$J$9:$BH$15,3,0)))*-1+($H20*IF(LEN($E20)=4,HLOOKUP($E20+N$2,Vychodiská!$J$9:$BH$15,4,0),HLOOKUP(VALUE(RIGHT($E20,4))+N$2,Vychodiská!$J$9:$BH$15,4,0)))*-1+($I20*IF(LEN($E20)=4,HLOOKUP($E20+N$2,Vychodiská!$J$9:$BH$15,5,0),HLOOKUP(VALUE(RIGHT($E20,4))+N$2,Vychodiská!$J$9:$BH$15,5,0)))*-1+($J20*IF(LEN($E20)=4,HLOOKUP($E20+N$2,Vychodiská!$J$9:$BH$15,6),HLOOKUP(VALUE(RIGHT($E20,4))+N$2,Vychodiská!$J$9:$BH$15,6,0)))*-1+($K20*IF(LEN($E20)=4,HLOOKUP($E20+N$2,Vychodiská!$J$9:$BH$15,7),HLOOKUP(VALUE(RIGHT($E20,4))+N$2,Vychodiská!$J$9:$BH$15,7,0)))*-1</f>
        <v>62991.887124755063</v>
      </c>
      <c r="O20" s="73">
        <f>($F20*IF(LEN($E20)=4,HLOOKUP($E20+O$2,Vychodiská!$J$9:$BH$15,2,0),HLOOKUP(VALUE(RIGHT($E20,4))+O$2,Vychodiská!$J$9:$BH$15,2,0)))*-1+($G20*IF(LEN($E20)=4,HLOOKUP($E20+O$2,Vychodiská!$J$9:$BH$15,3,0),HLOOKUP(VALUE(RIGHT($E20,4))+O$2,Vychodiská!$J$9:$BH$15,3,0)))*-1+($H20*IF(LEN($E20)=4,HLOOKUP($E20+O$2,Vychodiská!$J$9:$BH$15,4,0),HLOOKUP(VALUE(RIGHT($E20,4))+O$2,Vychodiská!$J$9:$BH$15,4,0)))*-1+($I20*IF(LEN($E20)=4,HLOOKUP($E20+O$2,Vychodiská!$J$9:$BH$15,5,0),HLOOKUP(VALUE(RIGHT($E20,4))+O$2,Vychodiská!$J$9:$BH$15,5,0)))*-1+($J20*IF(LEN($E20)=4,HLOOKUP($E20+O$2,Vychodiská!$J$9:$BH$15,6),HLOOKUP(VALUE(RIGHT($E20,4))+O$2,Vychodiská!$J$9:$BH$15,6,0)))*-1+($K20*IF(LEN($E20)=4,HLOOKUP($E20+O$2,Vychodiská!$J$9:$BH$15,7),HLOOKUP(VALUE(RIGHT($E20,4))+O$2,Vychodiská!$J$9:$BH$15,7,0)))*-1</f>
        <v>64062.74920587588</v>
      </c>
      <c r="P20" s="73">
        <f>($F20*IF(LEN($E20)=4,HLOOKUP($E20+P$2,Vychodiská!$J$9:$BH$15,2,0),HLOOKUP(VALUE(RIGHT($E20,4))+P$2,Vychodiská!$J$9:$BH$15,2,0)))*-1+($G20*IF(LEN($E20)=4,HLOOKUP($E20+P$2,Vychodiská!$J$9:$BH$15,3,0),HLOOKUP(VALUE(RIGHT($E20,4))+P$2,Vychodiská!$J$9:$BH$15,3,0)))*-1+($H20*IF(LEN($E20)=4,HLOOKUP($E20+P$2,Vychodiská!$J$9:$BH$15,4,0),HLOOKUP(VALUE(RIGHT($E20,4))+P$2,Vychodiská!$J$9:$BH$15,4,0)))*-1+($I20*IF(LEN($E20)=4,HLOOKUP($E20+P$2,Vychodiská!$J$9:$BH$15,5,0),HLOOKUP(VALUE(RIGHT($E20,4))+P$2,Vychodiská!$J$9:$BH$15,5,0)))*-1+($J20*IF(LEN($E20)=4,HLOOKUP($E20+P$2,Vychodiská!$J$9:$BH$15,6),HLOOKUP(VALUE(RIGHT($E20,4))+P$2,Vychodiská!$J$9:$BH$15,6,0)))*-1+($K20*IF(LEN($E20)=4,HLOOKUP($E20+P$2,Vychodiská!$J$9:$BH$15,7),HLOOKUP(VALUE(RIGHT($E20,4))+P$2,Vychodiská!$J$9:$BH$15,7,0)))*-1</f>
        <v>65151.815942375775</v>
      </c>
      <c r="Q20" s="73">
        <f>($F20*IF(LEN($E20)=4,HLOOKUP($E20+Q$2,Vychodiská!$J$9:$BH$15,2,0),HLOOKUP(VALUE(RIGHT($E20,4))+Q$2,Vychodiská!$J$9:$BH$15,2,0)))*-1+($G20*IF(LEN($E20)=4,HLOOKUP($E20+Q$2,Vychodiská!$J$9:$BH$15,3,0),HLOOKUP(VALUE(RIGHT($E20,4))+Q$2,Vychodiská!$J$9:$BH$15,3,0)))*-1+($H20*IF(LEN($E20)=4,HLOOKUP($E20+Q$2,Vychodiská!$J$9:$BH$15,4,0),HLOOKUP(VALUE(RIGHT($E20,4))+Q$2,Vychodiská!$J$9:$BH$15,4,0)))*-1+($I20*IF(LEN($E20)=4,HLOOKUP($E20+Q$2,Vychodiská!$J$9:$BH$15,5,0),HLOOKUP(VALUE(RIGHT($E20,4))+Q$2,Vychodiská!$J$9:$BH$15,5,0)))*-1+($J20*IF(LEN($E20)=4,HLOOKUP($E20+Q$2,Vychodiská!$J$9:$BH$15,6),HLOOKUP(VALUE(RIGHT($E20,4))+Q$2,Vychodiská!$J$9:$BH$15,6,0)))*-1+($K20*IF(LEN($E20)=4,HLOOKUP($E20+Q$2,Vychodiská!$J$9:$BH$15,7),HLOOKUP(VALUE(RIGHT($E20,4))+Q$2,Vychodiská!$J$9:$BH$15,7,0)))*-1</f>
        <v>66259.396813396161</v>
      </c>
      <c r="R20" s="73">
        <f>($F20*IF(LEN($E20)=4,HLOOKUP($E20+R$2,Vychodiská!$J$9:$BH$15,2,0),HLOOKUP(VALUE(RIGHT($E20,4))+R$2,Vychodiská!$J$9:$BH$15,2,0)))*-1+($G20*IF(LEN($E20)=4,HLOOKUP($E20+R$2,Vychodiská!$J$9:$BH$15,3,0),HLOOKUP(VALUE(RIGHT($E20,4))+R$2,Vychodiská!$J$9:$BH$15,3,0)))*-1+($H20*IF(LEN($E20)=4,HLOOKUP($E20+R$2,Vychodiská!$J$9:$BH$15,4,0),HLOOKUP(VALUE(RIGHT($E20,4))+R$2,Vychodiská!$J$9:$BH$15,4,0)))*-1+($I20*IF(LEN($E20)=4,HLOOKUP($E20+R$2,Vychodiská!$J$9:$BH$15,5,0),HLOOKUP(VALUE(RIGHT($E20,4))+R$2,Vychodiská!$J$9:$BH$15,5,0)))*-1+($J20*IF(LEN($E20)=4,HLOOKUP($E20+R$2,Vychodiská!$J$9:$BH$15,6),HLOOKUP(VALUE(RIGHT($E20,4))+R$2,Vychodiská!$J$9:$BH$15,6,0)))*-1+($K20*IF(LEN($E20)=4,HLOOKUP($E20+R$2,Vychodiská!$J$9:$BH$15,7),HLOOKUP(VALUE(RIGHT($E20,4))+R$2,Vychodiská!$J$9:$BH$15,7,0)))*-1</f>
        <v>67054.509575156902</v>
      </c>
      <c r="S20" s="73">
        <f>($F20*IF(LEN($E20)=4,HLOOKUP($E20+S$2,Vychodiská!$J$9:$BH$15,2,0),HLOOKUP(VALUE(RIGHT($E20,4))+S$2,Vychodiská!$J$9:$BH$15,2,0)))*-1+($G20*IF(LEN($E20)=4,HLOOKUP($E20+S$2,Vychodiská!$J$9:$BH$15,3,0),HLOOKUP(VALUE(RIGHT($E20,4))+S$2,Vychodiská!$J$9:$BH$15,3,0)))*-1+($H20*IF(LEN($E20)=4,HLOOKUP($E20+S$2,Vychodiská!$J$9:$BH$15,4,0),HLOOKUP(VALUE(RIGHT($E20,4))+S$2,Vychodiská!$J$9:$BH$15,4,0)))*-1+($I20*IF(LEN($E20)=4,HLOOKUP($E20+S$2,Vychodiská!$J$9:$BH$15,5,0),HLOOKUP(VALUE(RIGHT($E20,4))+S$2,Vychodiská!$J$9:$BH$15,5,0)))*-1+($J20*IF(LEN($E20)=4,HLOOKUP($E20+S$2,Vychodiská!$J$9:$BH$15,6),HLOOKUP(VALUE(RIGHT($E20,4))+S$2,Vychodiská!$J$9:$BH$15,6,0)))*-1+($K20*IF(LEN($E20)=4,HLOOKUP($E20+S$2,Vychodiská!$J$9:$BH$15,7),HLOOKUP(VALUE(RIGHT($E20,4))+S$2,Vychodiská!$J$9:$BH$15,7,0)))*-1</f>
        <v>67859.163690058806</v>
      </c>
      <c r="T20" s="73">
        <f>($F20*IF(LEN($E20)=4,HLOOKUP($E20+T$2,Vychodiská!$J$9:$BH$15,2,0),HLOOKUP(VALUE(RIGHT($E20,4))+T$2,Vychodiská!$J$9:$BH$15,2,0)))*-1+($G20*IF(LEN($E20)=4,HLOOKUP($E20+T$2,Vychodiská!$J$9:$BH$15,3,0),HLOOKUP(VALUE(RIGHT($E20,4))+T$2,Vychodiská!$J$9:$BH$15,3,0)))*-1+($H20*IF(LEN($E20)=4,HLOOKUP($E20+T$2,Vychodiská!$J$9:$BH$15,4,0),HLOOKUP(VALUE(RIGHT($E20,4))+T$2,Vychodiská!$J$9:$BH$15,4,0)))*-1+($I20*IF(LEN($E20)=4,HLOOKUP($E20+T$2,Vychodiská!$J$9:$BH$15,5,0),HLOOKUP(VALUE(RIGHT($E20,4))+T$2,Vychodiská!$J$9:$BH$15,5,0)))*-1+($J20*IF(LEN($E20)=4,HLOOKUP($E20+T$2,Vychodiská!$J$9:$BH$15,6),HLOOKUP(VALUE(RIGHT($E20,4))+T$2,Vychodiská!$J$9:$BH$15,6,0)))*-1+($K20*IF(LEN($E20)=4,HLOOKUP($E20+T$2,Vychodiská!$J$9:$BH$15,7),HLOOKUP(VALUE(RIGHT($E20,4))+T$2,Vychodiská!$J$9:$BH$15,7,0)))*-1</f>
        <v>68673.473654339512</v>
      </c>
      <c r="U20" s="73">
        <f>($F20*IF(LEN($E20)=4,HLOOKUP($E20+U$2,Vychodiská!$J$9:$BH$15,2,0),HLOOKUP(VALUE(RIGHT($E20,4))+U$2,Vychodiská!$J$9:$BH$15,2,0)))*-1+($G20*IF(LEN($E20)=4,HLOOKUP($E20+U$2,Vychodiská!$J$9:$BH$15,3,0),HLOOKUP(VALUE(RIGHT($E20,4))+U$2,Vychodiská!$J$9:$BH$15,3,0)))*-1+($H20*IF(LEN($E20)=4,HLOOKUP($E20+U$2,Vychodiská!$J$9:$BH$15,4,0),HLOOKUP(VALUE(RIGHT($E20,4))+U$2,Vychodiská!$J$9:$BH$15,4,0)))*-1+($I20*IF(LEN($E20)=4,HLOOKUP($E20+U$2,Vychodiská!$J$9:$BH$15,5,0),HLOOKUP(VALUE(RIGHT($E20,4))+U$2,Vychodiská!$J$9:$BH$15,5,0)))*-1+($J20*IF(LEN($E20)=4,HLOOKUP($E20+U$2,Vychodiská!$J$9:$BH$15,6),HLOOKUP(VALUE(RIGHT($E20,4))+U$2,Vychodiská!$J$9:$BH$15,6,0)))*-1+($K20*IF(LEN($E20)=4,HLOOKUP($E20+U$2,Vychodiská!$J$9:$BH$15,7),HLOOKUP(VALUE(RIGHT($E20,4))+U$2,Vychodiská!$J$9:$BH$15,7,0)))*-1</f>
        <v>69497.555338191582</v>
      </c>
      <c r="V20" s="73">
        <f>($F20*IF(LEN($E20)=4,HLOOKUP($E20+V$2,Vychodiská!$J$9:$BH$15,2,0),HLOOKUP(VALUE(RIGHT($E20,4))+V$2,Vychodiská!$J$9:$BH$15,2,0)))*-1+($G20*IF(LEN($E20)=4,HLOOKUP($E20+V$2,Vychodiská!$J$9:$BH$15,3,0),HLOOKUP(VALUE(RIGHT($E20,4))+V$2,Vychodiská!$J$9:$BH$15,3,0)))*-1+($H20*IF(LEN($E20)=4,HLOOKUP($E20+V$2,Vychodiská!$J$9:$BH$15,4,0),HLOOKUP(VALUE(RIGHT($E20,4))+V$2,Vychodiská!$J$9:$BH$15,4,0)))*-1+($I20*IF(LEN($E20)=4,HLOOKUP($E20+V$2,Vychodiská!$J$9:$BH$15,5,0),HLOOKUP(VALUE(RIGHT($E20,4))+V$2,Vychodiská!$J$9:$BH$15,5,0)))*-1+($J20*IF(LEN($E20)=4,HLOOKUP($E20+V$2,Vychodiská!$J$9:$BH$15,6),HLOOKUP(VALUE(RIGHT($E20,4))+V$2,Vychodiská!$J$9:$BH$15,6,0)))*-1+($K20*IF(LEN($E20)=4,HLOOKUP($E20+V$2,Vychodiská!$J$9:$BH$15,7),HLOOKUP(VALUE(RIGHT($E20,4))+V$2,Vychodiská!$J$9:$BH$15,7,0)))*-1</f>
        <v>70331.52600224987</v>
      </c>
      <c r="W20" s="73">
        <f>($F20*IF(LEN($E20)=4,HLOOKUP($E20+W$2,Vychodiská!$J$9:$BH$15,2,0),HLOOKUP(VALUE(RIGHT($E20,4))+W$2,Vychodiská!$J$9:$BH$15,2,0)))*-1+($G20*IF(LEN($E20)=4,HLOOKUP($E20+W$2,Vychodiská!$J$9:$BH$15,3,0),HLOOKUP(VALUE(RIGHT($E20,4))+W$2,Vychodiská!$J$9:$BH$15,3,0)))*-1+($H20*IF(LEN($E20)=4,HLOOKUP($E20+W$2,Vychodiská!$J$9:$BH$15,4,0),HLOOKUP(VALUE(RIGHT($E20,4))+W$2,Vychodiská!$J$9:$BH$15,4,0)))*-1+($I20*IF(LEN($E20)=4,HLOOKUP($E20+W$2,Vychodiská!$J$9:$BH$15,5,0),HLOOKUP(VALUE(RIGHT($E20,4))+W$2,Vychodiská!$J$9:$BH$15,5,0)))*-1+($J20*IF(LEN($E20)=4,HLOOKUP($E20+W$2,Vychodiská!$J$9:$BH$15,6),HLOOKUP(VALUE(RIGHT($E20,4))+W$2,Vychodiská!$J$9:$BH$15,6,0)))*-1+($K20*IF(LEN($E20)=4,HLOOKUP($E20+W$2,Vychodiská!$J$9:$BH$15,7),HLOOKUP(VALUE(RIGHT($E20,4))+W$2,Vychodiská!$J$9:$BH$15,7,0)))*-1</f>
        <v>71175.50431427687</v>
      </c>
      <c r="X20" s="73">
        <f>($F20*IF(LEN($E20)=4,HLOOKUP($E20+X$2,Vychodiská!$J$9:$BH$15,2,0),HLOOKUP(VALUE(RIGHT($E20,4))+X$2,Vychodiská!$J$9:$BH$15,2,0)))*-1+($G20*IF(LEN($E20)=4,HLOOKUP($E20+X$2,Vychodiská!$J$9:$BH$15,3,0),HLOOKUP(VALUE(RIGHT($E20,4))+X$2,Vychodiská!$J$9:$BH$15,3,0)))*-1+($H20*IF(LEN($E20)=4,HLOOKUP($E20+X$2,Vychodiská!$J$9:$BH$15,4,0),HLOOKUP(VALUE(RIGHT($E20,4))+X$2,Vychodiská!$J$9:$BH$15,4,0)))*-1+($I20*IF(LEN($E20)=4,HLOOKUP($E20+X$2,Vychodiská!$J$9:$BH$15,5,0),HLOOKUP(VALUE(RIGHT($E20,4))+X$2,Vychodiská!$J$9:$BH$15,5,0)))*-1+($J20*IF(LEN($E20)=4,HLOOKUP($E20+X$2,Vychodiská!$J$9:$BH$15,6),HLOOKUP(VALUE(RIGHT($E20,4))+X$2,Vychodiská!$J$9:$BH$15,6,0)))*-1+($K20*IF(LEN($E20)=4,HLOOKUP($E20+X$2,Vychodiská!$J$9:$BH$15,7),HLOOKUP(VALUE(RIGHT($E20,4))+X$2,Vychodiská!$J$9:$BH$15,7,0)))*-1</f>
        <v>72029.610366048204</v>
      </c>
      <c r="Y20" s="73">
        <f>($F20*IF(LEN($E20)=4,HLOOKUP($E20+Y$2,Vychodiská!$J$9:$BH$15,2,0),HLOOKUP(VALUE(RIGHT($E20,4))+Y$2,Vychodiská!$J$9:$BH$15,2,0)))*-1+($G20*IF(LEN($E20)=4,HLOOKUP($E20+Y$2,Vychodiská!$J$9:$BH$15,3,0),HLOOKUP(VALUE(RIGHT($E20,4))+Y$2,Vychodiská!$J$9:$BH$15,3,0)))*-1+($H20*IF(LEN($E20)=4,HLOOKUP($E20+Y$2,Vychodiská!$J$9:$BH$15,4,0),HLOOKUP(VALUE(RIGHT($E20,4))+Y$2,Vychodiská!$J$9:$BH$15,4,0)))*-1+($I20*IF(LEN($E20)=4,HLOOKUP($E20+Y$2,Vychodiská!$J$9:$BH$15,5,0),HLOOKUP(VALUE(RIGHT($E20,4))+Y$2,Vychodiská!$J$9:$BH$15,5,0)))*-1+($J20*IF(LEN($E20)=4,HLOOKUP($E20+Y$2,Vychodiská!$J$9:$BH$15,6),HLOOKUP(VALUE(RIGHT($E20,4))+Y$2,Vychodiská!$J$9:$BH$15,6,0)))*-1+($K20*IF(LEN($E20)=4,HLOOKUP($E20+Y$2,Vychodiská!$J$9:$BH$15,7),HLOOKUP(VALUE(RIGHT($E20,4))+Y$2,Vychodiská!$J$9:$BH$15,7,0)))*-1</f>
        <v>72893.965690440775</v>
      </c>
      <c r="Z20" s="73">
        <f>($F20*IF(LEN($E20)=4,HLOOKUP($E20+Z$2,Vychodiská!$J$9:$BH$15,2,0),HLOOKUP(VALUE(RIGHT($E20,4))+Z$2,Vychodiská!$J$9:$BH$15,2,0)))*-1+($G20*IF(LEN($E20)=4,HLOOKUP($E20+Z$2,Vychodiská!$J$9:$BH$15,3,0),HLOOKUP(VALUE(RIGHT($E20,4))+Z$2,Vychodiská!$J$9:$BH$15,3,0)))*-1+($H20*IF(LEN($E20)=4,HLOOKUP($E20+Z$2,Vychodiská!$J$9:$BH$15,4,0),HLOOKUP(VALUE(RIGHT($E20,4))+Z$2,Vychodiská!$J$9:$BH$15,4,0)))*-1+($I20*IF(LEN($E20)=4,HLOOKUP($E20+Z$2,Vychodiská!$J$9:$BH$15,5,0),HLOOKUP(VALUE(RIGHT($E20,4))+Z$2,Vychodiská!$J$9:$BH$15,5,0)))*-1+($J20*IF(LEN($E20)=4,HLOOKUP($E20+Z$2,Vychodiská!$J$9:$BH$15,6),HLOOKUP(VALUE(RIGHT($E20,4))+Z$2,Vychodiská!$J$9:$BH$15,6,0)))*-1+($K20*IF(LEN($E20)=4,HLOOKUP($E20+Z$2,Vychodiská!$J$9:$BH$15,7),HLOOKUP(VALUE(RIGHT($E20,4))+Z$2,Vychodiská!$J$9:$BH$15,7,0)))*-1</f>
        <v>73768.693278726059</v>
      </c>
      <c r="AA20" s="73">
        <f>($F20*IF(LEN($E20)=4,HLOOKUP($E20+AA$2,Vychodiská!$J$9:$BH$15,2,0),HLOOKUP(VALUE(RIGHT($E20,4))+AA$2,Vychodiská!$J$9:$BH$15,2,0)))*-1+($G20*IF(LEN($E20)=4,HLOOKUP($E20+AA$2,Vychodiská!$J$9:$BH$15,3,0),HLOOKUP(VALUE(RIGHT($E20,4))+AA$2,Vychodiská!$J$9:$BH$15,3,0)))*-1+($H20*IF(LEN($E20)=4,HLOOKUP($E20+AA$2,Vychodiská!$J$9:$BH$15,4,0),HLOOKUP(VALUE(RIGHT($E20,4))+AA$2,Vychodiská!$J$9:$BH$15,4,0)))*-1+($I20*IF(LEN($E20)=4,HLOOKUP($E20+AA$2,Vychodiská!$J$9:$BH$15,5,0),HLOOKUP(VALUE(RIGHT($E20,4))+AA$2,Vychodiská!$J$9:$BH$15,5,0)))*-1+($J20*IF(LEN($E20)=4,HLOOKUP($E20+AA$2,Vychodiská!$J$9:$BH$15,6),HLOOKUP(VALUE(RIGHT($E20,4))+AA$2,Vychodiská!$J$9:$BH$15,6,0)))*-1+($K20*IF(LEN($E20)=4,HLOOKUP($E20+AA$2,Vychodiská!$J$9:$BH$15,7),HLOOKUP(VALUE(RIGHT($E20,4))+AA$2,Vychodiská!$J$9:$BH$15,7,0)))*-1</f>
        <v>74653.917598070781</v>
      </c>
      <c r="AB20" s="73">
        <f>($F20*IF(LEN($E20)=4,HLOOKUP($E20+AB$2,Vychodiská!$J$9:$BH$15,2,0),HLOOKUP(VALUE(RIGHT($E20,4))+AB$2,Vychodiská!$J$9:$BH$15,2,0)))*-1+($G20*IF(LEN($E20)=4,HLOOKUP($E20+AB$2,Vychodiská!$J$9:$BH$15,3,0),HLOOKUP(VALUE(RIGHT($E20,4))+AB$2,Vychodiská!$J$9:$BH$15,3,0)))*-1+($H20*IF(LEN($E20)=4,HLOOKUP($E20+AB$2,Vychodiská!$J$9:$BH$15,4,0),HLOOKUP(VALUE(RIGHT($E20,4))+AB$2,Vychodiská!$J$9:$BH$15,4,0)))*-1+($I20*IF(LEN($E20)=4,HLOOKUP($E20+AB$2,Vychodiská!$J$9:$BH$15,5,0),HLOOKUP(VALUE(RIGHT($E20,4))+AB$2,Vychodiská!$J$9:$BH$15,5,0)))*-1+($J20*IF(LEN($E20)=4,HLOOKUP($E20+AB$2,Vychodiská!$J$9:$BH$15,6),HLOOKUP(VALUE(RIGHT($E20,4))+AB$2,Vychodiská!$J$9:$BH$15,6,0)))*-1+($K20*IF(LEN($E20)=4,HLOOKUP($E20+AB$2,Vychodiská!$J$9:$BH$15,7),HLOOKUP(VALUE(RIGHT($E20,4))+AB$2,Vychodiská!$J$9:$BH$15,7,0)))*-1</f>
        <v>75400.456774051476</v>
      </c>
      <c r="AC20" s="73">
        <f>($F20*IF(LEN($E20)=4,HLOOKUP($E20+AC$2,Vychodiská!$J$9:$BH$15,2,0),HLOOKUP(VALUE(RIGHT($E20,4))+AC$2,Vychodiská!$J$9:$BH$15,2,0)))*-1+($G20*IF(LEN($E20)=4,HLOOKUP($E20+AC$2,Vychodiská!$J$9:$BH$15,3,0),HLOOKUP(VALUE(RIGHT($E20,4))+AC$2,Vychodiská!$J$9:$BH$15,3,0)))*-1+($H20*IF(LEN($E20)=4,HLOOKUP($E20+AC$2,Vychodiská!$J$9:$BH$15,4,0),HLOOKUP(VALUE(RIGHT($E20,4))+AC$2,Vychodiská!$J$9:$BH$15,4,0)))*-1+($I20*IF(LEN($E20)=4,HLOOKUP($E20+AC$2,Vychodiská!$J$9:$BH$15,5,0),HLOOKUP(VALUE(RIGHT($E20,4))+AC$2,Vychodiská!$J$9:$BH$15,5,0)))*-1+($J20*IF(LEN($E20)=4,HLOOKUP($E20+AC$2,Vychodiská!$J$9:$BH$15,6),HLOOKUP(VALUE(RIGHT($E20,4))+AC$2,Vychodiská!$J$9:$BH$15,6,0)))*-1+($K20*IF(LEN($E20)=4,HLOOKUP($E20+AC$2,Vychodiská!$J$9:$BH$15,7),HLOOKUP(VALUE(RIGHT($E20,4))+AC$2,Vychodiská!$J$9:$BH$15,7,0)))*-1</f>
        <v>76154.46134179199</v>
      </c>
      <c r="AD20" s="73">
        <f>($F20*IF(LEN($E20)=4,HLOOKUP($E20+AD$2,Vychodiská!$J$9:$BH$15,2,0),HLOOKUP(VALUE(RIGHT($E20,4))+AD$2,Vychodiská!$J$9:$BH$15,2,0)))*-1+($G20*IF(LEN($E20)=4,HLOOKUP($E20+AD$2,Vychodiská!$J$9:$BH$15,3,0),HLOOKUP(VALUE(RIGHT($E20,4))+AD$2,Vychodiská!$J$9:$BH$15,3,0)))*-1+($H20*IF(LEN($E20)=4,HLOOKUP($E20+AD$2,Vychodiská!$J$9:$BH$15,4,0),HLOOKUP(VALUE(RIGHT($E20,4))+AD$2,Vychodiská!$J$9:$BH$15,4,0)))*-1+($I20*IF(LEN($E20)=4,HLOOKUP($E20+AD$2,Vychodiská!$J$9:$BH$15,5,0),HLOOKUP(VALUE(RIGHT($E20,4))+AD$2,Vychodiská!$J$9:$BH$15,5,0)))*-1+($J20*IF(LEN($E20)=4,HLOOKUP($E20+AD$2,Vychodiská!$J$9:$BH$15,6),HLOOKUP(VALUE(RIGHT($E20,4))+AD$2,Vychodiská!$J$9:$BH$15,6,0)))*-1+($K20*IF(LEN($E20)=4,HLOOKUP($E20+AD$2,Vychodiská!$J$9:$BH$15,7),HLOOKUP(VALUE(RIGHT($E20,4))+AD$2,Vychodiská!$J$9:$BH$15,7,0)))*-1</f>
        <v>76916.005955209912</v>
      </c>
      <c r="AE20" s="73">
        <f>($F20*IF(LEN($E20)=4,HLOOKUP($E20+AE$2,Vychodiská!$J$9:$BH$15,2,0),HLOOKUP(VALUE(RIGHT($E20,4))+AE$2,Vychodiská!$J$9:$BH$15,2,0)))*-1+($G20*IF(LEN($E20)=4,HLOOKUP($E20+AE$2,Vychodiská!$J$9:$BH$15,3,0),HLOOKUP(VALUE(RIGHT($E20,4))+AE$2,Vychodiská!$J$9:$BH$15,3,0)))*-1+($H20*IF(LEN($E20)=4,HLOOKUP($E20+AE$2,Vychodiská!$J$9:$BH$15,4,0),HLOOKUP(VALUE(RIGHT($E20,4))+AE$2,Vychodiská!$J$9:$BH$15,4,0)))*-1+($I20*IF(LEN($E20)=4,HLOOKUP($E20+AE$2,Vychodiská!$J$9:$BH$15,5,0),HLOOKUP(VALUE(RIGHT($E20,4))+AE$2,Vychodiská!$J$9:$BH$15,5,0)))*-1+($J20*IF(LEN($E20)=4,HLOOKUP($E20+AE$2,Vychodiská!$J$9:$BH$15,6),HLOOKUP(VALUE(RIGHT($E20,4))+AE$2,Vychodiská!$J$9:$BH$15,6,0)))*-1+($K20*IF(LEN($E20)=4,HLOOKUP($E20+AE$2,Vychodiská!$J$9:$BH$15,7),HLOOKUP(VALUE(RIGHT($E20,4))+AE$2,Vychodiská!$J$9:$BH$15,7,0)))*-1</f>
        <v>77685.166014762028</v>
      </c>
      <c r="AF20" s="73">
        <f>($F20*IF(LEN($E20)=4,HLOOKUP($E20+AF$2,Vychodiská!$J$9:$BH$15,2,0),HLOOKUP(VALUE(RIGHT($E20,4))+AF$2,Vychodiská!$J$9:$BH$15,2,0)))*-1+($G20*IF(LEN($E20)=4,HLOOKUP($E20+AF$2,Vychodiská!$J$9:$BH$15,3,0),HLOOKUP(VALUE(RIGHT($E20,4))+AF$2,Vychodiská!$J$9:$BH$15,3,0)))*-1+($H20*IF(LEN($E20)=4,HLOOKUP($E20+AF$2,Vychodiská!$J$9:$BH$15,4,0),HLOOKUP(VALUE(RIGHT($E20,4))+AF$2,Vychodiská!$J$9:$BH$15,4,0)))*-1+($I20*IF(LEN($E20)=4,HLOOKUP($E20+AF$2,Vychodiská!$J$9:$BH$15,5,0),HLOOKUP(VALUE(RIGHT($E20,4))+AF$2,Vychodiská!$J$9:$BH$15,5,0)))*-1+($J20*IF(LEN($E20)=4,HLOOKUP($E20+AF$2,Vychodiská!$J$9:$BH$15,6),HLOOKUP(VALUE(RIGHT($E20,4))+AF$2,Vychodiská!$J$9:$BH$15,6,0)))*-1+($K20*IF(LEN($E20)=4,HLOOKUP($E20+AF$2,Vychodiská!$J$9:$BH$15,7),HLOOKUP(VALUE(RIGHT($E20,4))+AF$2,Vychodiská!$J$9:$BH$15,7,0)))*-1</f>
        <v>78462.017674909643</v>
      </c>
      <c r="AG20" s="73">
        <f>($F20*IF(LEN($E20)=4,HLOOKUP($E20+AG$2,Vychodiská!$J$9:$BH$15,2,0),HLOOKUP(VALUE(RIGHT($E20,4))+AG$2,Vychodiská!$J$9:$BH$15,2,0)))*-1+($G20*IF(LEN($E20)=4,HLOOKUP($E20+AG$2,Vychodiská!$J$9:$BH$15,3,0),HLOOKUP(VALUE(RIGHT($E20,4))+AG$2,Vychodiská!$J$9:$BH$15,3,0)))*-1+($H20*IF(LEN($E20)=4,HLOOKUP($E20+AG$2,Vychodiská!$J$9:$BH$15,4,0),HLOOKUP(VALUE(RIGHT($E20,4))+AG$2,Vychodiská!$J$9:$BH$15,4,0)))*-1+($I20*IF(LEN($E20)=4,HLOOKUP($E20+AG$2,Vychodiská!$J$9:$BH$15,5,0),HLOOKUP(VALUE(RIGHT($E20,4))+AG$2,Vychodiská!$J$9:$BH$15,5,0)))*-1+($J20*IF(LEN($E20)=4,HLOOKUP($E20+AG$2,Vychodiská!$J$9:$BH$15,6),HLOOKUP(VALUE(RIGHT($E20,4))+AG$2,Vychodiská!$J$9:$BH$15,6,0)))*-1+($K20*IF(LEN($E20)=4,HLOOKUP($E20+AG$2,Vychodiská!$J$9:$BH$15,7),HLOOKUP(VALUE(RIGHT($E20,4))+AG$2,Vychodiská!$J$9:$BH$15,7,0)))*-1</f>
        <v>79246.637851658743</v>
      </c>
      <c r="AH20" s="73">
        <f>($F20*IF(LEN($E20)=4,HLOOKUP($E20+AH$2,Vychodiská!$J$9:$BH$15,2,0),HLOOKUP(VALUE(RIGHT($E20,4))+AH$2,Vychodiská!$J$9:$BH$15,2,0)))*-1+($G20*IF(LEN($E20)=4,HLOOKUP($E20+AH$2,Vychodiská!$J$9:$BH$15,3,0),HLOOKUP(VALUE(RIGHT($E20,4))+AH$2,Vychodiská!$J$9:$BH$15,3,0)))*-1+($H20*IF(LEN($E20)=4,HLOOKUP($E20+AH$2,Vychodiská!$J$9:$BH$15,4,0),HLOOKUP(VALUE(RIGHT($E20,4))+AH$2,Vychodiská!$J$9:$BH$15,4,0)))*-1+($I20*IF(LEN($E20)=4,HLOOKUP($E20+AH$2,Vychodiská!$J$9:$BH$15,5,0),HLOOKUP(VALUE(RIGHT($E20,4))+AH$2,Vychodiská!$J$9:$BH$15,5,0)))*-1+($J20*IF(LEN($E20)=4,HLOOKUP($E20+AH$2,Vychodiská!$J$9:$BH$15,6),HLOOKUP(VALUE(RIGHT($E20,4))+AH$2,Vychodiská!$J$9:$BH$15,6,0)))*-1+($K20*IF(LEN($E20)=4,HLOOKUP($E20+AH$2,Vychodiská!$J$9:$BH$15,7),HLOOKUP(VALUE(RIGHT($E20,4))+AH$2,Vychodiská!$J$9:$BH$15,7,0)))*-1</f>
        <v>80039.104230175319</v>
      </c>
      <c r="AI20" s="73">
        <f>($F20*IF(LEN($E20)=4,HLOOKUP($E20+AI$2,Vychodiská!$J$9:$BH$15,2,0),HLOOKUP(VALUE(RIGHT($E20,4))+AI$2,Vychodiská!$J$9:$BH$15,2,0)))*-1+($G20*IF(LEN($E20)=4,HLOOKUP($E20+AI$2,Vychodiská!$J$9:$BH$15,3,0),HLOOKUP(VALUE(RIGHT($E20,4))+AI$2,Vychodiská!$J$9:$BH$15,3,0)))*-1+($H20*IF(LEN($E20)=4,HLOOKUP($E20+AI$2,Vychodiská!$J$9:$BH$15,4,0),HLOOKUP(VALUE(RIGHT($E20,4))+AI$2,Vychodiská!$J$9:$BH$15,4,0)))*-1+($I20*IF(LEN($E20)=4,HLOOKUP($E20+AI$2,Vychodiská!$J$9:$BH$15,5,0),HLOOKUP(VALUE(RIGHT($E20,4))+AI$2,Vychodiská!$J$9:$BH$15,5,0)))*-1+($J20*IF(LEN($E20)=4,HLOOKUP($E20+AI$2,Vychodiská!$J$9:$BH$15,6),HLOOKUP(VALUE(RIGHT($E20,4))+AI$2,Vychodiská!$J$9:$BH$15,6,0)))*-1+($K20*IF(LEN($E20)=4,HLOOKUP($E20+AI$2,Vychodiská!$J$9:$BH$15,7),HLOOKUP(VALUE(RIGHT($E20,4))+AI$2,Vychodiská!$J$9:$BH$15,7,0)))*-1</f>
        <v>80839.495272477085</v>
      </c>
      <c r="AJ20" s="73">
        <f>($F20*IF(LEN($E20)=4,HLOOKUP($E20+AJ$2,Vychodiská!$J$9:$BH$15,2,0),HLOOKUP(VALUE(RIGHT($E20,4))+AJ$2,Vychodiská!$J$9:$BH$15,2,0)))*-1+($G20*IF(LEN($E20)=4,HLOOKUP($E20+AJ$2,Vychodiská!$J$9:$BH$15,3,0),HLOOKUP(VALUE(RIGHT($E20,4))+AJ$2,Vychodiská!$J$9:$BH$15,3,0)))*-1+($H20*IF(LEN($E20)=4,HLOOKUP($E20+AJ$2,Vychodiská!$J$9:$BH$15,4,0),HLOOKUP(VALUE(RIGHT($E20,4))+AJ$2,Vychodiská!$J$9:$BH$15,4,0)))*-1+($I20*IF(LEN($E20)=4,HLOOKUP($E20+AJ$2,Vychodiská!$J$9:$BH$15,5,0),HLOOKUP(VALUE(RIGHT($E20,4))+AJ$2,Vychodiská!$J$9:$BH$15,5,0)))*-1+($J20*IF(LEN($E20)=4,HLOOKUP($E20+AJ$2,Vychodiská!$J$9:$BH$15,6),HLOOKUP(VALUE(RIGHT($E20,4))+AJ$2,Vychodiská!$J$9:$BH$15,6,0)))*-1+($K20*IF(LEN($E20)=4,HLOOKUP($E20+AJ$2,Vychodiská!$J$9:$BH$15,7),HLOOKUP(VALUE(RIGHT($E20,4))+AJ$2,Vychodiská!$J$9:$BH$15,7,0)))*-1</f>
        <v>81647.890225201845</v>
      </c>
      <c r="AK20" s="73">
        <f>($F20*IF(LEN($E20)=4,HLOOKUP($E20+AK$2,Vychodiská!$J$9:$BH$15,2,0),HLOOKUP(VALUE(RIGHT($E20,4))+AK$2,Vychodiská!$J$9:$BH$15,2,0)))*-1+($G20*IF(LEN($E20)=4,HLOOKUP($E20+AK$2,Vychodiská!$J$9:$BH$15,3,0),HLOOKUP(VALUE(RIGHT($E20,4))+AK$2,Vychodiská!$J$9:$BH$15,3,0)))*-1+($H20*IF(LEN($E20)=4,HLOOKUP($E20+AK$2,Vychodiská!$J$9:$BH$15,4,0),HLOOKUP(VALUE(RIGHT($E20,4))+AK$2,Vychodiská!$J$9:$BH$15,4,0)))*-1+($I20*IF(LEN($E20)=4,HLOOKUP($E20+AK$2,Vychodiská!$J$9:$BH$15,5,0),HLOOKUP(VALUE(RIGHT($E20,4))+AK$2,Vychodiská!$J$9:$BH$15,5,0)))*-1+($J20*IF(LEN($E20)=4,HLOOKUP($E20+AK$2,Vychodiská!$J$9:$BH$15,6),HLOOKUP(VALUE(RIGHT($E20,4))+AK$2,Vychodiská!$J$9:$BH$15,6,0)))*-1+($K20*IF(LEN($E20)=4,HLOOKUP($E20+AK$2,Vychodiská!$J$9:$BH$15,7),HLOOKUP(VALUE(RIGHT($E20,4))+AK$2,Vychodiská!$J$9:$BH$15,7,0)))*-1</f>
        <v>82464.369127453872</v>
      </c>
      <c r="AL20" s="73">
        <f>($F20*IF(LEN($E20)=4,HLOOKUP($E20+AL$2,Vychodiská!$J$9:$BH$15,2,0),HLOOKUP(VALUE(RIGHT($E20,4))+AL$2,Vychodiská!$J$9:$BH$15,2,0)))*-1+($G20*IF(LEN($E20)=4,HLOOKUP($E20+AL$2,Vychodiská!$J$9:$BH$15,3,0),HLOOKUP(VALUE(RIGHT($E20,4))+AL$2,Vychodiská!$J$9:$BH$15,3,0)))*-1+($H20*IF(LEN($E20)=4,HLOOKUP($E20+AL$2,Vychodiská!$J$9:$BH$15,4,0),HLOOKUP(VALUE(RIGHT($E20,4))+AL$2,Vychodiská!$J$9:$BH$15,4,0)))*-1+($I20*IF(LEN($E20)=4,HLOOKUP($E20+AL$2,Vychodiská!$J$9:$BH$15,5,0),HLOOKUP(VALUE(RIGHT($E20,4))+AL$2,Vychodiská!$J$9:$BH$15,5,0)))*-1+($J20*IF(LEN($E20)=4,HLOOKUP($E20+AL$2,Vychodiská!$J$9:$BH$15,6),HLOOKUP(VALUE(RIGHT($E20,4))+AL$2,Vychodiská!$J$9:$BH$15,6,0)))*-1+($K20*IF(LEN($E20)=4,HLOOKUP($E20+AL$2,Vychodiská!$J$9:$BH$15,7),HLOOKUP(VALUE(RIGHT($E20,4))+AL$2,Vychodiská!$J$9:$BH$15,7,0)))*-1</f>
        <v>83536.405926110761</v>
      </c>
      <c r="AM20" s="73">
        <f>($F20*IF(LEN($E20)=4,HLOOKUP($E20+AM$2,Vychodiská!$J$9:$BH$15,2,0),HLOOKUP(VALUE(RIGHT($E20,4))+AM$2,Vychodiská!$J$9:$BH$15,2,0)))*-1+($G20*IF(LEN($E20)=4,HLOOKUP($E20+AM$2,Vychodiská!$J$9:$BH$15,3,0),HLOOKUP(VALUE(RIGHT($E20,4))+AM$2,Vychodiská!$J$9:$BH$15,3,0)))*-1+($H20*IF(LEN($E20)=4,HLOOKUP($E20+AM$2,Vychodiská!$J$9:$BH$15,4,0),HLOOKUP(VALUE(RIGHT($E20,4))+AM$2,Vychodiská!$J$9:$BH$15,4,0)))*-1+($I20*IF(LEN($E20)=4,HLOOKUP($E20+AM$2,Vychodiská!$J$9:$BH$15,5,0),HLOOKUP(VALUE(RIGHT($E20,4))+AM$2,Vychodiská!$J$9:$BH$15,5,0)))*-1+($J20*IF(LEN($E20)=4,HLOOKUP($E20+AM$2,Vychodiská!$J$9:$BH$15,6),HLOOKUP(VALUE(RIGHT($E20,4))+AM$2,Vychodiská!$J$9:$BH$15,6,0)))*-1+($K20*IF(LEN($E20)=4,HLOOKUP($E20+AM$2,Vychodiská!$J$9:$BH$15,7),HLOOKUP(VALUE(RIGHT($E20,4))+AM$2,Vychodiská!$J$9:$BH$15,7,0)))*-1</f>
        <v>84622.379203150194</v>
      </c>
      <c r="AN20" s="73">
        <f>($F20*IF(LEN($E20)=4,HLOOKUP($E20+AN$2,Vychodiská!$J$9:$BH$15,2,0),HLOOKUP(VALUE(RIGHT($E20,4))+AN$2,Vychodiská!$J$9:$BH$15,2,0)))*-1+($G20*IF(LEN($E20)=4,HLOOKUP($E20+AN$2,Vychodiská!$J$9:$BH$15,3,0),HLOOKUP(VALUE(RIGHT($E20,4))+AN$2,Vychodiská!$J$9:$BH$15,3,0)))*-1+($H20*IF(LEN($E20)=4,HLOOKUP($E20+AN$2,Vychodiská!$J$9:$BH$15,4,0),HLOOKUP(VALUE(RIGHT($E20,4))+AN$2,Vychodiská!$J$9:$BH$15,4,0)))*-1+($I20*IF(LEN($E20)=4,HLOOKUP($E20+AN$2,Vychodiská!$J$9:$BH$15,5,0),HLOOKUP(VALUE(RIGHT($E20,4))+AN$2,Vychodiská!$J$9:$BH$15,5,0)))*-1+($J20*IF(LEN($E20)=4,HLOOKUP($E20+AN$2,Vychodiská!$J$9:$BH$15,6),HLOOKUP(VALUE(RIGHT($E20,4))+AN$2,Vychodiská!$J$9:$BH$15,6,0)))*-1+($K20*IF(LEN($E20)=4,HLOOKUP($E20+AN$2,Vychodiská!$J$9:$BH$15,7),HLOOKUP(VALUE(RIGHT($E20,4))+AN$2,Vychodiská!$J$9:$BH$15,7,0)))*-1</f>
        <v>85722.470132791146</v>
      </c>
      <c r="AO20" s="74">
        <f>($F20*IF(LEN($E20)=4,HLOOKUP($E20+AO$2,Vychodiská!$J$9:$BH$15,2,0),HLOOKUP(VALUE(RIGHT($E20,4))+AO$2,Vychodiská!$J$9:$BH$15,2,0)))*-1+($G20*IF(LEN($E20)=4,HLOOKUP($E20+AO$2,Vychodiská!$J$9:$BH$15,3,0),HLOOKUP(VALUE(RIGHT($E20,4))+AO$2,Vychodiská!$J$9:$BH$15,3,0)))*-1+($H20*IF(LEN($E20)=4,HLOOKUP($E20+AO$2,Vychodiská!$J$9:$BH$15,4,0),HLOOKUP(VALUE(RIGHT($E20,4))+AO$2,Vychodiská!$J$9:$BH$15,4,0)))*-1+($I20*IF(LEN($E20)=4,HLOOKUP($E20+AO$2,Vychodiská!$J$9:$BH$15,5,0),HLOOKUP(VALUE(RIGHT($E20,4))+AO$2,Vychodiská!$J$9:$BH$15,5,0)))*-1+($J20*IF(LEN($E20)=4,HLOOKUP($E20+AO$2,Vychodiská!$J$9:$BH$15,6),HLOOKUP(VALUE(RIGHT($E20,4))+AO$2,Vychodiská!$J$9:$BH$15,6,0)))*-1+($K20*IF(LEN($E20)=4,HLOOKUP($E20+AO$2,Vychodiská!$J$9:$BH$15,7),HLOOKUP(VALUE(RIGHT($E20,4))+AO$2,Vychodiská!$J$9:$BH$15,7,0)))*-1</f>
        <v>86836.862244517426</v>
      </c>
      <c r="AP20" s="73">
        <f t="shared" si="1"/>
        <v>60903.564791615376</v>
      </c>
      <c r="AQ20" s="73">
        <f>SUM($L20:M20)</f>
        <v>122842.49018468821</v>
      </c>
      <c r="AR20" s="73">
        <f>SUM($L20:N20)</f>
        <v>185834.37730944328</v>
      </c>
      <c r="AS20" s="73">
        <f>SUM($L20:O20)</f>
        <v>249897.12651531916</v>
      </c>
      <c r="AT20" s="73">
        <f>SUM($L20:P20)</f>
        <v>315048.94245769491</v>
      </c>
      <c r="AU20" s="73">
        <f>SUM($L20:Q20)</f>
        <v>381308.33927109104</v>
      </c>
      <c r="AV20" s="73">
        <f>SUM($L20:R20)</f>
        <v>448362.84884624794</v>
      </c>
      <c r="AW20" s="73">
        <f>SUM($L20:S20)</f>
        <v>516222.01253630675</v>
      </c>
      <c r="AX20" s="73">
        <f>SUM($L20:T20)</f>
        <v>584895.4861906463</v>
      </c>
      <c r="AY20" s="73">
        <f>SUM($L20:U20)</f>
        <v>654393.04152883787</v>
      </c>
      <c r="AZ20" s="73">
        <f>SUM($L20:V20)</f>
        <v>724724.56753108779</v>
      </c>
      <c r="BA20" s="73">
        <f>SUM($L20:W20)</f>
        <v>795900.07184536464</v>
      </c>
      <c r="BB20" s="73">
        <f>SUM($L20:X20)</f>
        <v>867929.68221141282</v>
      </c>
      <c r="BC20" s="73">
        <f>SUM($L20:Y20)</f>
        <v>940823.64790185355</v>
      </c>
      <c r="BD20" s="73">
        <f>SUM($L20:Z20)</f>
        <v>1014592.3411805796</v>
      </c>
      <c r="BE20" s="73">
        <f>SUM($L20:AA20)</f>
        <v>1089246.2587786503</v>
      </c>
      <c r="BF20" s="73">
        <f>SUM($L20:AB20)</f>
        <v>1164646.7155527018</v>
      </c>
      <c r="BG20" s="73">
        <f>SUM($L20:AC20)</f>
        <v>1240801.1768944939</v>
      </c>
      <c r="BH20" s="73">
        <f>SUM($L20:AD20)</f>
        <v>1317717.1828497038</v>
      </c>
      <c r="BI20" s="73">
        <f>SUM($L20:AE20)</f>
        <v>1395402.348864466</v>
      </c>
      <c r="BJ20" s="73">
        <f>SUM($L20:AF20)</f>
        <v>1473864.3665393756</v>
      </c>
      <c r="BK20" s="73">
        <f>SUM($L20:AG20)</f>
        <v>1553111.0043910344</v>
      </c>
      <c r="BL20" s="73">
        <f>SUM($L20:AH20)</f>
        <v>1633150.1086212096</v>
      </c>
      <c r="BM20" s="73">
        <f>SUM($L20:AI20)</f>
        <v>1713989.6038936868</v>
      </c>
      <c r="BN20" s="73">
        <f>SUM($L20:AJ20)</f>
        <v>1795637.4941188886</v>
      </c>
      <c r="BO20" s="73">
        <f>SUM($L20:AK20)</f>
        <v>1878101.8632463424</v>
      </c>
      <c r="BP20" s="73">
        <f>SUM($L20:AL20)</f>
        <v>1961638.2691724531</v>
      </c>
      <c r="BQ20" s="73">
        <f>SUM($L20:AM20)</f>
        <v>2046260.6483756034</v>
      </c>
      <c r="BR20" s="73">
        <f>SUM($L20:AN20)</f>
        <v>2131983.1185083943</v>
      </c>
      <c r="BS20" s="74">
        <f>SUM($L20:AO20)</f>
        <v>2218819.9807529119</v>
      </c>
      <c r="BT20" s="76">
        <f>IF(CZ20=0,0,L20/((1+Vychodiská!$C$150)^emisie_ostatné!CZ20))</f>
        <v>50105.513477709697</v>
      </c>
      <c r="BU20" s="73">
        <f>IF(DA20=0,0,M20/((1+Vychodiská!$C$150)^emisie_ostatné!DA20))</f>
        <v>48530.768768410242</v>
      </c>
      <c r="BV20" s="73">
        <f>IF(DB20=0,0,N20/((1+Vychodiská!$C$150)^emisie_ostatné!DB20))</f>
        <v>47005.516035688779</v>
      </c>
      <c r="BW20" s="73">
        <f>IF(DC20=0,0,O20/((1+Vychodiská!$C$150)^emisie_ostatné!DC20))</f>
        <v>45528.199817424254</v>
      </c>
      <c r="BX20" s="73">
        <f>IF(DD20=0,0,P20/((1+Vychodiská!$C$150)^emisie_ostatné!DD20))</f>
        <v>44097.31353744807</v>
      </c>
      <c r="BY20" s="73">
        <f>IF(DE20=0,0,Q20/((1+Vychodiská!$C$150)^emisie_ostatné!DE20))</f>
        <v>42711.397969128273</v>
      </c>
      <c r="BZ20" s="73">
        <f>IF(DF20=0,0,R20/((1+Vychodiská!$C$150)^emisie_ostatné!DF20))</f>
        <v>41165.65213786457</v>
      </c>
      <c r="CA20" s="73">
        <f>IF(DG20=0,0,S20/((1+Vychodiská!$C$150)^emisie_ostatné!DG20))</f>
        <v>39675.847584303767</v>
      </c>
      <c r="CB20" s="73">
        <f>IF(DH20=0,0,T20/((1+Vychodiská!$C$150)^emisie_ostatné!DH20))</f>
        <v>38239.959766967069</v>
      </c>
      <c r="CC20" s="73">
        <f>IF(DI20=0,0,U20/((1+Vychodiská!$C$150)^emisie_ostatné!DI20))</f>
        <v>36856.037413495869</v>
      </c>
      <c r="CD20" s="73">
        <f>IF(DJ20=0,0,V20/((1+Vychodiská!$C$150)^emisie_ostatné!DJ20))</f>
        <v>35522.199869007447</v>
      </c>
      <c r="CE20" s="73">
        <f>IF(DK20=0,0,W20/((1+Vychodiská!$C$150)^emisie_ostatné!DK20))</f>
        <v>34236.634540414787</v>
      </c>
      <c r="CF20" s="73">
        <f>IF(DL20=0,0,X20/((1+Vychodiská!$C$150)^emisie_ostatné!DL20))</f>
        <v>32997.594433237879</v>
      </c>
      <c r="CG20" s="73">
        <f>IF(DM20=0,0,Y20/((1+Vychodiská!$C$150)^emisie_ostatné!DM20))</f>
        <v>31803.395777558788</v>
      </c>
      <c r="CH20" s="73">
        <f>IF(DN20=0,0,Z20/((1+Vychodiská!$C$150)^emisie_ostatné!DN20))</f>
        <v>30652.415739894754</v>
      </c>
      <c r="CI20" s="73">
        <f>IF(DO20=0,0,AA20/((1+Vychodiská!$C$150)^emisie_ostatné!DO20))</f>
        <v>29543.090217879519</v>
      </c>
      <c r="CJ20" s="73">
        <f>IF(DP20=0,0,AB20/((1+Vychodiská!$C$150)^emisie_ostatné!DP20))</f>
        <v>28417.639161960295</v>
      </c>
      <c r="CK20" s="73">
        <f>IF(DQ20=0,0,AC20/((1+Vychodiská!$C$150)^emisie_ostatné!DQ20))</f>
        <v>27335.062431980856</v>
      </c>
      <c r="CL20" s="73">
        <f>IF(DR20=0,0,AD20/((1+Vychodiská!$C$150)^emisie_ostatné!DR20))</f>
        <v>26293.726720286351</v>
      </c>
      <c r="CM20" s="73">
        <f>IF(DS20=0,0,AE20/((1+Vychodiská!$C$150)^emisie_ostatné!DS20))</f>
        <v>25292.060940465919</v>
      </c>
      <c r="CN20" s="73">
        <f>IF(DT20=0,0,AF20/((1+Vychodiská!$C$150)^emisie_ostatné!DT20))</f>
        <v>24328.553857019597</v>
      </c>
      <c r="CO20" s="73">
        <f>IF(DU20=0,0,AG20/((1+Vychodiská!$C$150)^emisie_ostatné!DU20))</f>
        <v>23401.751805323613</v>
      </c>
      <c r="CP20" s="73">
        <f>IF(DV20=0,0,AH20/((1+Vychodiská!$C$150)^emisie_ostatné!DV20))</f>
        <v>22510.256498454139</v>
      </c>
      <c r="CQ20" s="73">
        <f>IF(DW20=0,0,AI20/((1+Vychodiská!$C$150)^emisie_ostatné!DW20))</f>
        <v>21652.722917560648</v>
      </c>
      <c r="CR20" s="73">
        <f>IF(DX20=0,0,AJ20/((1+Vychodiská!$C$150)^emisie_ostatné!DX20))</f>
        <v>20827.857282605957</v>
      </c>
      <c r="CS20" s="73">
        <f>IF(DY20=0,0,AK20/((1+Vychodiská!$C$150)^emisie_ostatné!DY20))</f>
        <v>20034.415100411443</v>
      </c>
      <c r="CT20" s="73">
        <f>IF(DZ20=0,0,AL20/((1+Vychodiská!$C$150)^emisie_ostatné!DZ20))</f>
        <v>19328.440473063616</v>
      </c>
      <c r="CU20" s="73">
        <f>IF(EA20=0,0,AM20/((1+Vychodiská!$C$150)^emisie_ostatné!EA20))</f>
        <v>18647.343046869937</v>
      </c>
      <c r="CV20" s="73">
        <f>IF(EB20=0,0,AN20/((1+Vychodiská!$C$150)^emisie_ostatné!EB20))</f>
        <v>17990.246196646902</v>
      </c>
      <c r="CW20" s="74">
        <f>IF(EC20=0,0,AO20/((1+Vychodiská!$C$150)^emisie_ostatné!EC20))</f>
        <v>17356.304187812679</v>
      </c>
      <c r="CX20" s="77">
        <f t="shared" si="4"/>
        <v>942087.91770689574</v>
      </c>
      <c r="CY20" s="73"/>
      <c r="CZ20" s="78">
        <f t="shared" si="2"/>
        <v>4</v>
      </c>
      <c r="DA20" s="78">
        <f t="shared" ref="DA20:EC20" si="20">IF(CZ20=0,0,IF(DA$2&gt;$D20,0,CZ20+1))</f>
        <v>5</v>
      </c>
      <c r="DB20" s="78">
        <f t="shared" si="20"/>
        <v>6</v>
      </c>
      <c r="DC20" s="78">
        <f t="shared" si="20"/>
        <v>7</v>
      </c>
      <c r="DD20" s="78">
        <f t="shared" si="20"/>
        <v>8</v>
      </c>
      <c r="DE20" s="78">
        <f t="shared" si="20"/>
        <v>9</v>
      </c>
      <c r="DF20" s="78">
        <f t="shared" si="20"/>
        <v>10</v>
      </c>
      <c r="DG20" s="78">
        <f t="shared" si="20"/>
        <v>11</v>
      </c>
      <c r="DH20" s="78">
        <f t="shared" si="20"/>
        <v>12</v>
      </c>
      <c r="DI20" s="78">
        <f t="shared" si="20"/>
        <v>13</v>
      </c>
      <c r="DJ20" s="78">
        <f t="shared" si="20"/>
        <v>14</v>
      </c>
      <c r="DK20" s="78">
        <f t="shared" si="20"/>
        <v>15</v>
      </c>
      <c r="DL20" s="78">
        <f t="shared" si="20"/>
        <v>16</v>
      </c>
      <c r="DM20" s="78">
        <f t="shared" si="20"/>
        <v>17</v>
      </c>
      <c r="DN20" s="78">
        <f t="shared" si="20"/>
        <v>18</v>
      </c>
      <c r="DO20" s="78">
        <f t="shared" si="20"/>
        <v>19</v>
      </c>
      <c r="DP20" s="78">
        <f t="shared" si="20"/>
        <v>20</v>
      </c>
      <c r="DQ20" s="78">
        <f t="shared" si="20"/>
        <v>21</v>
      </c>
      <c r="DR20" s="78">
        <f t="shared" si="20"/>
        <v>22</v>
      </c>
      <c r="DS20" s="78">
        <f t="shared" si="20"/>
        <v>23</v>
      </c>
      <c r="DT20" s="78">
        <f t="shared" si="20"/>
        <v>24</v>
      </c>
      <c r="DU20" s="78">
        <f t="shared" si="20"/>
        <v>25</v>
      </c>
      <c r="DV20" s="78">
        <f t="shared" si="20"/>
        <v>26</v>
      </c>
      <c r="DW20" s="78">
        <f t="shared" si="20"/>
        <v>27</v>
      </c>
      <c r="DX20" s="78">
        <f t="shared" si="20"/>
        <v>28</v>
      </c>
      <c r="DY20" s="78">
        <f t="shared" si="20"/>
        <v>29</v>
      </c>
      <c r="DZ20" s="78">
        <f t="shared" si="20"/>
        <v>30</v>
      </c>
      <c r="EA20" s="78">
        <f t="shared" si="20"/>
        <v>31</v>
      </c>
      <c r="EB20" s="78">
        <f t="shared" si="20"/>
        <v>32</v>
      </c>
      <c r="EC20" s="79">
        <f t="shared" si="20"/>
        <v>33</v>
      </c>
    </row>
    <row r="21" spans="1:133" s="80" customFormat="1" ht="31.05" customHeight="1" x14ac:dyDescent="0.3">
      <c r="A21" s="70">
        <v>29</v>
      </c>
      <c r="B21" s="71" t="str">
        <f>INDEX(Data!$B$3:$B$24,MATCH(emisie_ostatné!A21,Data!$A$3:$A$24,0))</f>
        <v>Zvolenská teplárenská a.s.</v>
      </c>
      <c r="C21" s="71" t="str">
        <f>INDEX(Data!$D$3:$D$24,MATCH(emisie_ostatné!A21,Data!$A$3:$A$24,0))</f>
        <v>Rekonštrukcia rozvodov CZT - Zlatý Potok</v>
      </c>
      <c r="D21" s="72">
        <f>INDEX(Data!$M$3:$M$24,MATCH(emisie_ostatné!A21,Data!$A$3:$A$24,0))</f>
        <v>30</v>
      </c>
      <c r="E21" s="72" t="str">
        <f>INDEX(Data!$J$3:$J$24,MATCH(emisie_ostatné!A21,Data!$A$3:$A$24,0))</f>
        <v>2022 - 2024</v>
      </c>
      <c r="F21" s="72">
        <f>INDEX(Data!$O$3:$O$24,MATCH(emisie_ostatné!A21,Data!$A$3:$A$24,0))</f>
        <v>-1.4</v>
      </c>
      <c r="G21" s="72">
        <f>INDEX(Data!$P$3:$P$24,MATCH(emisie_ostatné!A21,Data!$A$3:$A$24,0))</f>
        <v>0</v>
      </c>
      <c r="H21" s="72">
        <f>INDEX(Data!$Q$3:$Q$24,MATCH(emisie_ostatné!A21,Data!$A$3:$A$24,0))</f>
        <v>0</v>
      </c>
      <c r="I21" s="72">
        <f>INDEX(Data!$R$3:$R$24,MATCH(emisie_ostatné!A21,Data!$A$3:$A$24,0))</f>
        <v>0</v>
      </c>
      <c r="J21" s="72">
        <f>INDEX(Data!$S$3:$S$24,MATCH(emisie_ostatné!A21,Data!$A$3:$A$24,0))</f>
        <v>-0.08</v>
      </c>
      <c r="K21" s="74">
        <f>INDEX(Data!$T$3:$T$24,MATCH(emisie_ostatné!A21,Data!$A$3:$A$24,0))</f>
        <v>0</v>
      </c>
      <c r="L21" s="73">
        <f>($F21*IF(LEN($E21)=4,HLOOKUP($E21+L$2,Vychodiská!$J$9:$BH$15,2,0),HLOOKUP(VALUE(RIGHT($E21,4))+L$2,Vychodiská!$J$9:$BH$15,2,0)))*-1+($G21*IF(LEN($E21)=4,HLOOKUP($E21+L$2,Vychodiská!$J$9:$BH$15,3,0),HLOOKUP(VALUE(RIGHT($E21,4))+L$2,Vychodiská!$J$9:$BH$15,3,0)))*-1+($H21*IF(LEN($E21)=4,HLOOKUP($E21+L$2,Vychodiská!$J$9:$BH$15,4,0),HLOOKUP(VALUE(RIGHT($E21,4))+L$2,Vychodiská!$J$9:$BH$15,4,0)))*-1+($I21*IF(LEN($E21)=4,HLOOKUP($E21+L$2,Vychodiská!$J$9:$BH$15,5,0),HLOOKUP(VALUE(RIGHT($E21,4))+L$2,Vychodiská!$J$9:$BH$15,5,0)))*-1+($J21*IF(LEN($E21)=4,HLOOKUP($E21+L$2,Vychodiská!$J$9:$BH$15,6),HLOOKUP(VALUE(RIGHT($E21,4))+L$2,Vychodiská!$J$9:$BH$15,6,0)))*-1+($K21*IF(LEN($E21)=4,HLOOKUP($E21+L$2,Vychodiská!$J$9:$BH$15,7),HLOOKUP(VALUE(RIGHT($E21,4))+L$2,Vychodiská!$J$9:$BH$15,7,0)))*-1</f>
        <v>74557.291611109045</v>
      </c>
      <c r="M21" s="73">
        <f>($F21*IF(LEN($E21)=4,HLOOKUP($E21+M$2,Vychodiská!$J$9:$BH$15,2,0),HLOOKUP(VALUE(RIGHT($E21,4))+M$2,Vychodiská!$J$9:$BH$15,2,0)))*-1+($G21*IF(LEN($E21)=4,HLOOKUP($E21+M$2,Vychodiská!$J$9:$BH$15,3,0),HLOOKUP(VALUE(RIGHT($E21,4))+M$2,Vychodiská!$J$9:$BH$15,3,0)))*-1+($H21*IF(LEN($E21)=4,HLOOKUP($E21+M$2,Vychodiská!$J$9:$BH$15,4,0),HLOOKUP(VALUE(RIGHT($E21,4))+M$2,Vychodiská!$J$9:$BH$15,4,0)))*-1+($I21*IF(LEN($E21)=4,HLOOKUP($E21+M$2,Vychodiská!$J$9:$BH$15,5,0),HLOOKUP(VALUE(RIGHT($E21,4))+M$2,Vychodiská!$J$9:$BH$15,5,0)))*-1+($J21*IF(LEN($E21)=4,HLOOKUP($E21+M$2,Vychodiská!$J$9:$BH$15,6),HLOOKUP(VALUE(RIGHT($E21,4))+M$2,Vychodiská!$J$9:$BH$15,6,0)))*-1+($K21*IF(LEN($E21)=4,HLOOKUP($E21+M$2,Vychodiská!$J$9:$BH$15,7),HLOOKUP(VALUE(RIGHT($E21,4))+M$2,Vychodiská!$J$9:$BH$15,7,0)))*-1</f>
        <v>75824.765568497896</v>
      </c>
      <c r="N21" s="73">
        <f>($F21*IF(LEN($E21)=4,HLOOKUP($E21+N$2,Vychodiská!$J$9:$BH$15,2,0),HLOOKUP(VALUE(RIGHT($E21,4))+N$2,Vychodiská!$J$9:$BH$15,2,0)))*-1+($G21*IF(LEN($E21)=4,HLOOKUP($E21+N$2,Vychodiská!$J$9:$BH$15,3,0),HLOOKUP(VALUE(RIGHT($E21,4))+N$2,Vychodiská!$J$9:$BH$15,3,0)))*-1+($H21*IF(LEN($E21)=4,HLOOKUP($E21+N$2,Vychodiská!$J$9:$BH$15,4,0),HLOOKUP(VALUE(RIGHT($E21,4))+N$2,Vychodiská!$J$9:$BH$15,4,0)))*-1+($I21*IF(LEN($E21)=4,HLOOKUP($E21+N$2,Vychodiská!$J$9:$BH$15,5,0),HLOOKUP(VALUE(RIGHT($E21,4))+N$2,Vychodiská!$J$9:$BH$15,5,0)))*-1+($J21*IF(LEN($E21)=4,HLOOKUP($E21+N$2,Vychodiská!$J$9:$BH$15,6),HLOOKUP(VALUE(RIGHT($E21,4))+N$2,Vychodiská!$J$9:$BH$15,6,0)))*-1+($K21*IF(LEN($E21)=4,HLOOKUP($E21+N$2,Vychodiská!$J$9:$BH$15,7),HLOOKUP(VALUE(RIGHT($E21,4))+N$2,Vychodiská!$J$9:$BH$15,7,0)))*-1</f>
        <v>77113.786583162349</v>
      </c>
      <c r="O21" s="73">
        <f>($F21*IF(LEN($E21)=4,HLOOKUP($E21+O$2,Vychodiská!$J$9:$BH$15,2,0),HLOOKUP(VALUE(RIGHT($E21,4))+O$2,Vychodiská!$J$9:$BH$15,2,0)))*-1+($G21*IF(LEN($E21)=4,HLOOKUP($E21+O$2,Vychodiská!$J$9:$BH$15,3,0),HLOOKUP(VALUE(RIGHT($E21,4))+O$2,Vychodiská!$J$9:$BH$15,3,0)))*-1+($H21*IF(LEN($E21)=4,HLOOKUP($E21+O$2,Vychodiská!$J$9:$BH$15,4,0),HLOOKUP(VALUE(RIGHT($E21,4))+O$2,Vychodiská!$J$9:$BH$15,4,0)))*-1+($I21*IF(LEN($E21)=4,HLOOKUP($E21+O$2,Vychodiská!$J$9:$BH$15,5,0),HLOOKUP(VALUE(RIGHT($E21,4))+O$2,Vychodiská!$J$9:$BH$15,5,0)))*-1+($J21*IF(LEN($E21)=4,HLOOKUP($E21+O$2,Vychodiská!$J$9:$BH$15,6),HLOOKUP(VALUE(RIGHT($E21,4))+O$2,Vychodiská!$J$9:$BH$15,6,0)))*-1+($K21*IF(LEN($E21)=4,HLOOKUP($E21+O$2,Vychodiská!$J$9:$BH$15,7),HLOOKUP(VALUE(RIGHT($E21,4))+O$2,Vychodiská!$J$9:$BH$15,7,0)))*-1</f>
        <v>78424.720955076104</v>
      </c>
      <c r="P21" s="73">
        <f>($F21*IF(LEN($E21)=4,HLOOKUP($E21+P$2,Vychodiská!$J$9:$BH$15,2,0),HLOOKUP(VALUE(RIGHT($E21,4))+P$2,Vychodiská!$J$9:$BH$15,2,0)))*-1+($G21*IF(LEN($E21)=4,HLOOKUP($E21+P$2,Vychodiská!$J$9:$BH$15,3,0),HLOOKUP(VALUE(RIGHT($E21,4))+P$2,Vychodiská!$J$9:$BH$15,3,0)))*-1+($H21*IF(LEN($E21)=4,HLOOKUP($E21+P$2,Vychodiská!$J$9:$BH$15,4,0),HLOOKUP(VALUE(RIGHT($E21,4))+P$2,Vychodiská!$J$9:$BH$15,4,0)))*-1+($I21*IF(LEN($E21)=4,HLOOKUP($E21+P$2,Vychodiská!$J$9:$BH$15,5,0),HLOOKUP(VALUE(RIGHT($E21,4))+P$2,Vychodiská!$J$9:$BH$15,5,0)))*-1+($J21*IF(LEN($E21)=4,HLOOKUP($E21+P$2,Vychodiská!$J$9:$BH$15,6),HLOOKUP(VALUE(RIGHT($E21,4))+P$2,Vychodiská!$J$9:$BH$15,6,0)))*-1+($K21*IF(LEN($E21)=4,HLOOKUP($E21+P$2,Vychodiská!$J$9:$BH$15,7),HLOOKUP(VALUE(RIGHT($E21,4))+P$2,Vychodiská!$J$9:$BH$15,7,0)))*-1</f>
        <v>79757.941211312398</v>
      </c>
      <c r="Q21" s="73">
        <f>($F21*IF(LEN($E21)=4,HLOOKUP($E21+Q$2,Vychodiská!$J$9:$BH$15,2,0),HLOOKUP(VALUE(RIGHT($E21,4))+Q$2,Vychodiská!$J$9:$BH$15,2,0)))*-1+($G21*IF(LEN($E21)=4,HLOOKUP($E21+Q$2,Vychodiská!$J$9:$BH$15,3,0),HLOOKUP(VALUE(RIGHT($E21,4))+Q$2,Vychodiská!$J$9:$BH$15,3,0)))*-1+($H21*IF(LEN($E21)=4,HLOOKUP($E21+Q$2,Vychodiská!$J$9:$BH$15,4,0),HLOOKUP(VALUE(RIGHT($E21,4))+Q$2,Vychodiská!$J$9:$BH$15,4,0)))*-1+($I21*IF(LEN($E21)=4,HLOOKUP($E21+Q$2,Vychodiská!$J$9:$BH$15,5,0),HLOOKUP(VALUE(RIGHT($E21,4))+Q$2,Vychodiská!$J$9:$BH$15,5,0)))*-1+($J21*IF(LEN($E21)=4,HLOOKUP($E21+Q$2,Vychodiská!$J$9:$BH$15,6),HLOOKUP(VALUE(RIGHT($E21,4))+Q$2,Vychodiská!$J$9:$BH$15,6,0)))*-1+($K21*IF(LEN($E21)=4,HLOOKUP($E21+Q$2,Vychodiská!$J$9:$BH$15,7),HLOOKUP(VALUE(RIGHT($E21,4))+Q$2,Vychodiská!$J$9:$BH$15,7,0)))*-1</f>
        <v>81113.826211904699</v>
      </c>
      <c r="R21" s="73">
        <f>($F21*IF(LEN($E21)=4,HLOOKUP($E21+R$2,Vychodiská!$J$9:$BH$15,2,0),HLOOKUP(VALUE(RIGHT($E21,4))+R$2,Vychodiská!$J$9:$BH$15,2,0)))*-1+($G21*IF(LEN($E21)=4,HLOOKUP($E21+R$2,Vychodiská!$J$9:$BH$15,3,0),HLOOKUP(VALUE(RIGHT($E21,4))+R$2,Vychodiská!$J$9:$BH$15,3,0)))*-1+($H21*IF(LEN($E21)=4,HLOOKUP($E21+R$2,Vychodiská!$J$9:$BH$15,4,0),HLOOKUP(VALUE(RIGHT($E21,4))+R$2,Vychodiská!$J$9:$BH$15,4,0)))*-1+($I21*IF(LEN($E21)=4,HLOOKUP($E21+R$2,Vychodiská!$J$9:$BH$15,5,0),HLOOKUP(VALUE(RIGHT($E21,4))+R$2,Vychodiská!$J$9:$BH$15,5,0)))*-1+($J21*IF(LEN($E21)=4,HLOOKUP($E21+R$2,Vychodiská!$J$9:$BH$15,6),HLOOKUP(VALUE(RIGHT($E21,4))+R$2,Vychodiská!$J$9:$BH$15,6,0)))*-1+($K21*IF(LEN($E21)=4,HLOOKUP($E21+R$2,Vychodiská!$J$9:$BH$15,7),HLOOKUP(VALUE(RIGHT($E21,4))+R$2,Vychodiská!$J$9:$BH$15,7,0)))*-1</f>
        <v>82087.192126447553</v>
      </c>
      <c r="S21" s="73">
        <f>($F21*IF(LEN($E21)=4,HLOOKUP($E21+S$2,Vychodiská!$J$9:$BH$15,2,0),HLOOKUP(VALUE(RIGHT($E21,4))+S$2,Vychodiská!$J$9:$BH$15,2,0)))*-1+($G21*IF(LEN($E21)=4,HLOOKUP($E21+S$2,Vychodiská!$J$9:$BH$15,3,0),HLOOKUP(VALUE(RIGHT($E21,4))+S$2,Vychodiská!$J$9:$BH$15,3,0)))*-1+($H21*IF(LEN($E21)=4,HLOOKUP($E21+S$2,Vychodiská!$J$9:$BH$15,4,0),HLOOKUP(VALUE(RIGHT($E21,4))+S$2,Vychodiská!$J$9:$BH$15,4,0)))*-1+($I21*IF(LEN($E21)=4,HLOOKUP($E21+S$2,Vychodiská!$J$9:$BH$15,5,0),HLOOKUP(VALUE(RIGHT($E21,4))+S$2,Vychodiská!$J$9:$BH$15,5,0)))*-1+($J21*IF(LEN($E21)=4,HLOOKUP($E21+S$2,Vychodiská!$J$9:$BH$15,6),HLOOKUP(VALUE(RIGHT($E21,4))+S$2,Vychodiská!$J$9:$BH$15,6,0)))*-1+($K21*IF(LEN($E21)=4,HLOOKUP($E21+S$2,Vychodiská!$J$9:$BH$15,7),HLOOKUP(VALUE(RIGHT($E21,4))+S$2,Vychodiská!$J$9:$BH$15,7,0)))*-1</f>
        <v>83072.238431964928</v>
      </c>
      <c r="T21" s="73">
        <f>($F21*IF(LEN($E21)=4,HLOOKUP($E21+T$2,Vychodiská!$J$9:$BH$15,2,0),HLOOKUP(VALUE(RIGHT($E21,4))+T$2,Vychodiská!$J$9:$BH$15,2,0)))*-1+($G21*IF(LEN($E21)=4,HLOOKUP($E21+T$2,Vychodiská!$J$9:$BH$15,3,0),HLOOKUP(VALUE(RIGHT($E21,4))+T$2,Vychodiská!$J$9:$BH$15,3,0)))*-1+($H21*IF(LEN($E21)=4,HLOOKUP($E21+T$2,Vychodiská!$J$9:$BH$15,4,0),HLOOKUP(VALUE(RIGHT($E21,4))+T$2,Vychodiská!$J$9:$BH$15,4,0)))*-1+($I21*IF(LEN($E21)=4,HLOOKUP($E21+T$2,Vychodiská!$J$9:$BH$15,5,0),HLOOKUP(VALUE(RIGHT($E21,4))+T$2,Vychodiská!$J$9:$BH$15,5,0)))*-1+($J21*IF(LEN($E21)=4,HLOOKUP($E21+T$2,Vychodiská!$J$9:$BH$15,6),HLOOKUP(VALUE(RIGHT($E21,4))+T$2,Vychodiská!$J$9:$BH$15,6,0)))*-1+($K21*IF(LEN($E21)=4,HLOOKUP($E21+T$2,Vychodiská!$J$9:$BH$15,7),HLOOKUP(VALUE(RIGHT($E21,4))+T$2,Vychodiská!$J$9:$BH$15,7,0)))*-1</f>
        <v>84069.105293148517</v>
      </c>
      <c r="U21" s="73">
        <f>($F21*IF(LEN($E21)=4,HLOOKUP($E21+U$2,Vychodiská!$J$9:$BH$15,2,0),HLOOKUP(VALUE(RIGHT($E21,4))+U$2,Vychodiská!$J$9:$BH$15,2,0)))*-1+($G21*IF(LEN($E21)=4,HLOOKUP($E21+U$2,Vychodiská!$J$9:$BH$15,3,0),HLOOKUP(VALUE(RIGHT($E21,4))+U$2,Vychodiská!$J$9:$BH$15,3,0)))*-1+($H21*IF(LEN($E21)=4,HLOOKUP($E21+U$2,Vychodiská!$J$9:$BH$15,4,0),HLOOKUP(VALUE(RIGHT($E21,4))+U$2,Vychodiská!$J$9:$BH$15,4,0)))*-1+($I21*IF(LEN($E21)=4,HLOOKUP($E21+U$2,Vychodiská!$J$9:$BH$15,5,0),HLOOKUP(VALUE(RIGHT($E21,4))+U$2,Vychodiská!$J$9:$BH$15,5,0)))*-1+($J21*IF(LEN($E21)=4,HLOOKUP($E21+U$2,Vychodiská!$J$9:$BH$15,6),HLOOKUP(VALUE(RIGHT($E21,4))+U$2,Vychodiská!$J$9:$BH$15,6,0)))*-1+($K21*IF(LEN($E21)=4,HLOOKUP($E21+U$2,Vychodiská!$J$9:$BH$15,7),HLOOKUP(VALUE(RIGHT($E21,4))+U$2,Vychodiská!$J$9:$BH$15,7,0)))*-1</f>
        <v>85077.934556666296</v>
      </c>
      <c r="V21" s="73">
        <f>($F21*IF(LEN($E21)=4,HLOOKUP($E21+V$2,Vychodiská!$J$9:$BH$15,2,0),HLOOKUP(VALUE(RIGHT($E21,4))+V$2,Vychodiská!$J$9:$BH$15,2,0)))*-1+($G21*IF(LEN($E21)=4,HLOOKUP($E21+V$2,Vychodiská!$J$9:$BH$15,3,0),HLOOKUP(VALUE(RIGHT($E21,4))+V$2,Vychodiská!$J$9:$BH$15,3,0)))*-1+($H21*IF(LEN($E21)=4,HLOOKUP($E21+V$2,Vychodiská!$J$9:$BH$15,4,0),HLOOKUP(VALUE(RIGHT($E21,4))+V$2,Vychodiská!$J$9:$BH$15,4,0)))*-1+($I21*IF(LEN($E21)=4,HLOOKUP($E21+V$2,Vychodiská!$J$9:$BH$15,5,0),HLOOKUP(VALUE(RIGHT($E21,4))+V$2,Vychodiská!$J$9:$BH$15,5,0)))*-1+($J21*IF(LEN($E21)=4,HLOOKUP($E21+V$2,Vychodiská!$J$9:$BH$15,6),HLOOKUP(VALUE(RIGHT($E21,4))+V$2,Vychodiská!$J$9:$BH$15,6,0)))*-1+($K21*IF(LEN($E21)=4,HLOOKUP($E21+V$2,Vychodiská!$J$9:$BH$15,7),HLOOKUP(VALUE(RIGHT($E21,4))+V$2,Vychodiská!$J$9:$BH$15,7,0)))*-1</f>
        <v>86098.869771346275</v>
      </c>
      <c r="W21" s="73">
        <f>($F21*IF(LEN($E21)=4,HLOOKUP($E21+W$2,Vychodiská!$J$9:$BH$15,2,0),HLOOKUP(VALUE(RIGHT($E21,4))+W$2,Vychodiská!$J$9:$BH$15,2,0)))*-1+($G21*IF(LEN($E21)=4,HLOOKUP($E21+W$2,Vychodiská!$J$9:$BH$15,3,0),HLOOKUP(VALUE(RIGHT($E21,4))+W$2,Vychodiská!$J$9:$BH$15,3,0)))*-1+($H21*IF(LEN($E21)=4,HLOOKUP($E21+W$2,Vychodiská!$J$9:$BH$15,4,0),HLOOKUP(VALUE(RIGHT($E21,4))+W$2,Vychodiská!$J$9:$BH$15,4,0)))*-1+($I21*IF(LEN($E21)=4,HLOOKUP($E21+W$2,Vychodiská!$J$9:$BH$15,5,0),HLOOKUP(VALUE(RIGHT($E21,4))+W$2,Vychodiská!$J$9:$BH$15,5,0)))*-1+($J21*IF(LEN($E21)=4,HLOOKUP($E21+W$2,Vychodiská!$J$9:$BH$15,6),HLOOKUP(VALUE(RIGHT($E21,4))+W$2,Vychodiská!$J$9:$BH$15,6,0)))*-1+($K21*IF(LEN($E21)=4,HLOOKUP($E21+W$2,Vychodiská!$J$9:$BH$15,7),HLOOKUP(VALUE(RIGHT($E21,4))+W$2,Vychodiská!$J$9:$BH$15,7,0)))*-1</f>
        <v>87132.056208602429</v>
      </c>
      <c r="X21" s="73">
        <f>($F21*IF(LEN($E21)=4,HLOOKUP($E21+X$2,Vychodiská!$J$9:$BH$15,2,0),HLOOKUP(VALUE(RIGHT($E21,4))+X$2,Vychodiská!$J$9:$BH$15,2,0)))*-1+($G21*IF(LEN($E21)=4,HLOOKUP($E21+X$2,Vychodiská!$J$9:$BH$15,3,0),HLOOKUP(VALUE(RIGHT($E21,4))+X$2,Vychodiská!$J$9:$BH$15,3,0)))*-1+($H21*IF(LEN($E21)=4,HLOOKUP($E21+X$2,Vychodiská!$J$9:$BH$15,4,0),HLOOKUP(VALUE(RIGHT($E21,4))+X$2,Vychodiská!$J$9:$BH$15,4,0)))*-1+($I21*IF(LEN($E21)=4,HLOOKUP($E21+X$2,Vychodiská!$J$9:$BH$15,5,0),HLOOKUP(VALUE(RIGHT($E21,4))+X$2,Vychodiská!$J$9:$BH$15,5,0)))*-1+($J21*IF(LEN($E21)=4,HLOOKUP($E21+X$2,Vychodiská!$J$9:$BH$15,6),HLOOKUP(VALUE(RIGHT($E21,4))+X$2,Vychodiská!$J$9:$BH$15,6,0)))*-1+($K21*IF(LEN($E21)=4,HLOOKUP($E21+X$2,Vychodiská!$J$9:$BH$15,7),HLOOKUP(VALUE(RIGHT($E21,4))+X$2,Vychodiská!$J$9:$BH$15,7,0)))*-1</f>
        <v>88177.640883105661</v>
      </c>
      <c r="Y21" s="73">
        <f>($F21*IF(LEN($E21)=4,HLOOKUP($E21+Y$2,Vychodiská!$J$9:$BH$15,2,0),HLOOKUP(VALUE(RIGHT($E21,4))+Y$2,Vychodiská!$J$9:$BH$15,2,0)))*-1+($G21*IF(LEN($E21)=4,HLOOKUP($E21+Y$2,Vychodiská!$J$9:$BH$15,3,0),HLOOKUP(VALUE(RIGHT($E21,4))+Y$2,Vychodiská!$J$9:$BH$15,3,0)))*-1+($H21*IF(LEN($E21)=4,HLOOKUP($E21+Y$2,Vychodiská!$J$9:$BH$15,4,0),HLOOKUP(VALUE(RIGHT($E21,4))+Y$2,Vychodiská!$J$9:$BH$15,4,0)))*-1+($I21*IF(LEN($E21)=4,HLOOKUP($E21+Y$2,Vychodiská!$J$9:$BH$15,5,0),HLOOKUP(VALUE(RIGHT($E21,4))+Y$2,Vychodiská!$J$9:$BH$15,5,0)))*-1+($J21*IF(LEN($E21)=4,HLOOKUP($E21+Y$2,Vychodiská!$J$9:$BH$15,6),HLOOKUP(VALUE(RIGHT($E21,4))+Y$2,Vychodiská!$J$9:$BH$15,6,0)))*-1+($K21*IF(LEN($E21)=4,HLOOKUP($E21+Y$2,Vychodiská!$J$9:$BH$15,7),HLOOKUP(VALUE(RIGHT($E21,4))+Y$2,Vychodiská!$J$9:$BH$15,7,0)))*-1</f>
        <v>89235.77257370294</v>
      </c>
      <c r="Z21" s="73">
        <f>($F21*IF(LEN($E21)=4,HLOOKUP($E21+Z$2,Vychodiská!$J$9:$BH$15,2,0),HLOOKUP(VALUE(RIGHT($E21,4))+Z$2,Vychodiská!$J$9:$BH$15,2,0)))*-1+($G21*IF(LEN($E21)=4,HLOOKUP($E21+Z$2,Vychodiská!$J$9:$BH$15,3,0),HLOOKUP(VALUE(RIGHT($E21,4))+Z$2,Vychodiská!$J$9:$BH$15,3,0)))*-1+($H21*IF(LEN($E21)=4,HLOOKUP($E21+Z$2,Vychodiská!$J$9:$BH$15,4,0),HLOOKUP(VALUE(RIGHT($E21,4))+Z$2,Vychodiská!$J$9:$BH$15,4,0)))*-1+($I21*IF(LEN($E21)=4,HLOOKUP($E21+Z$2,Vychodiská!$J$9:$BH$15,5,0),HLOOKUP(VALUE(RIGHT($E21,4))+Z$2,Vychodiská!$J$9:$BH$15,5,0)))*-1+($J21*IF(LEN($E21)=4,HLOOKUP($E21+Z$2,Vychodiská!$J$9:$BH$15,6),HLOOKUP(VALUE(RIGHT($E21,4))+Z$2,Vychodiská!$J$9:$BH$15,6,0)))*-1+($K21*IF(LEN($E21)=4,HLOOKUP($E21+Z$2,Vychodiská!$J$9:$BH$15,7),HLOOKUP(VALUE(RIGHT($E21,4))+Z$2,Vychodiská!$J$9:$BH$15,7,0)))*-1</f>
        <v>90306.601844587363</v>
      </c>
      <c r="AA21" s="73">
        <f>($F21*IF(LEN($E21)=4,HLOOKUP($E21+AA$2,Vychodiská!$J$9:$BH$15,2,0),HLOOKUP(VALUE(RIGHT($E21,4))+AA$2,Vychodiská!$J$9:$BH$15,2,0)))*-1+($G21*IF(LEN($E21)=4,HLOOKUP($E21+AA$2,Vychodiská!$J$9:$BH$15,3,0),HLOOKUP(VALUE(RIGHT($E21,4))+AA$2,Vychodiská!$J$9:$BH$15,3,0)))*-1+($H21*IF(LEN($E21)=4,HLOOKUP($E21+AA$2,Vychodiská!$J$9:$BH$15,4,0),HLOOKUP(VALUE(RIGHT($E21,4))+AA$2,Vychodiská!$J$9:$BH$15,4,0)))*-1+($I21*IF(LEN($E21)=4,HLOOKUP($E21+AA$2,Vychodiská!$J$9:$BH$15,5,0),HLOOKUP(VALUE(RIGHT($E21,4))+AA$2,Vychodiská!$J$9:$BH$15,5,0)))*-1+($J21*IF(LEN($E21)=4,HLOOKUP($E21+AA$2,Vychodiská!$J$9:$BH$15,6),HLOOKUP(VALUE(RIGHT($E21,4))+AA$2,Vychodiská!$J$9:$BH$15,6,0)))*-1+($K21*IF(LEN($E21)=4,HLOOKUP($E21+AA$2,Vychodiská!$J$9:$BH$15,7),HLOOKUP(VALUE(RIGHT($E21,4))+AA$2,Vychodiská!$J$9:$BH$15,7,0)))*-1</f>
        <v>91390.281066722411</v>
      </c>
      <c r="AB21" s="73">
        <f>($F21*IF(LEN($E21)=4,HLOOKUP($E21+AB$2,Vychodiská!$J$9:$BH$15,2,0),HLOOKUP(VALUE(RIGHT($E21,4))+AB$2,Vychodiská!$J$9:$BH$15,2,0)))*-1+($G21*IF(LEN($E21)=4,HLOOKUP($E21+AB$2,Vychodiská!$J$9:$BH$15,3,0),HLOOKUP(VALUE(RIGHT($E21,4))+AB$2,Vychodiská!$J$9:$BH$15,3,0)))*-1+($H21*IF(LEN($E21)=4,HLOOKUP($E21+AB$2,Vychodiská!$J$9:$BH$15,4,0),HLOOKUP(VALUE(RIGHT($E21,4))+AB$2,Vychodiská!$J$9:$BH$15,4,0)))*-1+($I21*IF(LEN($E21)=4,HLOOKUP($E21+AB$2,Vychodiská!$J$9:$BH$15,5,0),HLOOKUP(VALUE(RIGHT($E21,4))+AB$2,Vychodiská!$J$9:$BH$15,5,0)))*-1+($J21*IF(LEN($E21)=4,HLOOKUP($E21+AB$2,Vychodiská!$J$9:$BH$15,6),HLOOKUP(VALUE(RIGHT($E21,4))+AB$2,Vychodiská!$J$9:$BH$15,6,0)))*-1+($K21*IF(LEN($E21)=4,HLOOKUP($E21+AB$2,Vychodiská!$J$9:$BH$15,7),HLOOKUP(VALUE(RIGHT($E21,4))+AB$2,Vychodiská!$J$9:$BH$15,7,0)))*-1</f>
        <v>92304.183877389645</v>
      </c>
      <c r="AC21" s="73">
        <f>($F21*IF(LEN($E21)=4,HLOOKUP($E21+AC$2,Vychodiská!$J$9:$BH$15,2,0),HLOOKUP(VALUE(RIGHT($E21,4))+AC$2,Vychodiská!$J$9:$BH$15,2,0)))*-1+($G21*IF(LEN($E21)=4,HLOOKUP($E21+AC$2,Vychodiská!$J$9:$BH$15,3,0),HLOOKUP(VALUE(RIGHT($E21,4))+AC$2,Vychodiská!$J$9:$BH$15,3,0)))*-1+($H21*IF(LEN($E21)=4,HLOOKUP($E21+AC$2,Vychodiská!$J$9:$BH$15,4,0),HLOOKUP(VALUE(RIGHT($E21,4))+AC$2,Vychodiská!$J$9:$BH$15,4,0)))*-1+($I21*IF(LEN($E21)=4,HLOOKUP($E21+AC$2,Vychodiská!$J$9:$BH$15,5,0),HLOOKUP(VALUE(RIGHT($E21,4))+AC$2,Vychodiská!$J$9:$BH$15,5,0)))*-1+($J21*IF(LEN($E21)=4,HLOOKUP($E21+AC$2,Vychodiská!$J$9:$BH$15,6),HLOOKUP(VALUE(RIGHT($E21,4))+AC$2,Vychodiská!$J$9:$BH$15,6,0)))*-1+($K21*IF(LEN($E21)=4,HLOOKUP($E21+AC$2,Vychodiská!$J$9:$BH$15,7),HLOOKUP(VALUE(RIGHT($E21,4))+AC$2,Vychodiská!$J$9:$BH$15,7,0)))*-1</f>
        <v>93227.225716163535</v>
      </c>
      <c r="AD21" s="73">
        <f>($F21*IF(LEN($E21)=4,HLOOKUP($E21+AD$2,Vychodiská!$J$9:$BH$15,2,0),HLOOKUP(VALUE(RIGHT($E21,4))+AD$2,Vychodiská!$J$9:$BH$15,2,0)))*-1+($G21*IF(LEN($E21)=4,HLOOKUP($E21+AD$2,Vychodiská!$J$9:$BH$15,3,0),HLOOKUP(VALUE(RIGHT($E21,4))+AD$2,Vychodiská!$J$9:$BH$15,3,0)))*-1+($H21*IF(LEN($E21)=4,HLOOKUP($E21+AD$2,Vychodiská!$J$9:$BH$15,4,0),HLOOKUP(VALUE(RIGHT($E21,4))+AD$2,Vychodiská!$J$9:$BH$15,4,0)))*-1+($I21*IF(LEN($E21)=4,HLOOKUP($E21+AD$2,Vychodiská!$J$9:$BH$15,5,0),HLOOKUP(VALUE(RIGHT($E21,4))+AD$2,Vychodiská!$J$9:$BH$15,5,0)))*-1+($J21*IF(LEN($E21)=4,HLOOKUP($E21+AD$2,Vychodiská!$J$9:$BH$15,6),HLOOKUP(VALUE(RIGHT($E21,4))+AD$2,Vychodiská!$J$9:$BH$15,6,0)))*-1+($K21*IF(LEN($E21)=4,HLOOKUP($E21+AD$2,Vychodiská!$J$9:$BH$15,7),HLOOKUP(VALUE(RIGHT($E21,4))+AD$2,Vychodiská!$J$9:$BH$15,7,0)))*-1</f>
        <v>94159.497973325168</v>
      </c>
      <c r="AE21" s="73">
        <f>($F21*IF(LEN($E21)=4,HLOOKUP($E21+AE$2,Vychodiská!$J$9:$BH$15,2,0),HLOOKUP(VALUE(RIGHT($E21,4))+AE$2,Vychodiská!$J$9:$BH$15,2,0)))*-1+($G21*IF(LEN($E21)=4,HLOOKUP($E21+AE$2,Vychodiská!$J$9:$BH$15,3,0),HLOOKUP(VALUE(RIGHT($E21,4))+AE$2,Vychodiská!$J$9:$BH$15,3,0)))*-1+($H21*IF(LEN($E21)=4,HLOOKUP($E21+AE$2,Vychodiská!$J$9:$BH$15,4,0),HLOOKUP(VALUE(RIGHT($E21,4))+AE$2,Vychodiská!$J$9:$BH$15,4,0)))*-1+($I21*IF(LEN($E21)=4,HLOOKUP($E21+AE$2,Vychodiská!$J$9:$BH$15,5,0),HLOOKUP(VALUE(RIGHT($E21,4))+AE$2,Vychodiská!$J$9:$BH$15,5,0)))*-1+($J21*IF(LEN($E21)=4,HLOOKUP($E21+AE$2,Vychodiská!$J$9:$BH$15,6),HLOOKUP(VALUE(RIGHT($E21,4))+AE$2,Vychodiská!$J$9:$BH$15,6,0)))*-1+($K21*IF(LEN($E21)=4,HLOOKUP($E21+AE$2,Vychodiská!$J$9:$BH$15,7),HLOOKUP(VALUE(RIGHT($E21,4))+AE$2,Vychodiská!$J$9:$BH$15,7,0)))*-1</f>
        <v>95101.092953058425</v>
      </c>
      <c r="AF21" s="73">
        <f>($F21*IF(LEN($E21)=4,HLOOKUP($E21+AF$2,Vychodiská!$J$9:$BH$15,2,0),HLOOKUP(VALUE(RIGHT($E21,4))+AF$2,Vychodiská!$J$9:$BH$15,2,0)))*-1+($G21*IF(LEN($E21)=4,HLOOKUP($E21+AF$2,Vychodiská!$J$9:$BH$15,3,0),HLOOKUP(VALUE(RIGHT($E21,4))+AF$2,Vychodiská!$J$9:$BH$15,3,0)))*-1+($H21*IF(LEN($E21)=4,HLOOKUP($E21+AF$2,Vychodiská!$J$9:$BH$15,4,0),HLOOKUP(VALUE(RIGHT($E21,4))+AF$2,Vychodiská!$J$9:$BH$15,4,0)))*-1+($I21*IF(LEN($E21)=4,HLOOKUP($E21+AF$2,Vychodiská!$J$9:$BH$15,5,0),HLOOKUP(VALUE(RIGHT($E21,4))+AF$2,Vychodiská!$J$9:$BH$15,5,0)))*-1+($J21*IF(LEN($E21)=4,HLOOKUP($E21+AF$2,Vychodiská!$J$9:$BH$15,6),HLOOKUP(VALUE(RIGHT($E21,4))+AF$2,Vychodiská!$J$9:$BH$15,6,0)))*-1+($K21*IF(LEN($E21)=4,HLOOKUP($E21+AF$2,Vychodiská!$J$9:$BH$15,7),HLOOKUP(VALUE(RIGHT($E21,4))+AF$2,Vychodiská!$J$9:$BH$15,7,0)))*-1</f>
        <v>96052.103882589028</v>
      </c>
      <c r="AG21" s="73">
        <f>($F21*IF(LEN($E21)=4,HLOOKUP($E21+AG$2,Vychodiská!$J$9:$BH$15,2,0),HLOOKUP(VALUE(RIGHT($E21,4))+AG$2,Vychodiská!$J$9:$BH$15,2,0)))*-1+($G21*IF(LEN($E21)=4,HLOOKUP($E21+AG$2,Vychodiská!$J$9:$BH$15,3,0),HLOOKUP(VALUE(RIGHT($E21,4))+AG$2,Vychodiská!$J$9:$BH$15,3,0)))*-1+($H21*IF(LEN($E21)=4,HLOOKUP($E21+AG$2,Vychodiská!$J$9:$BH$15,4,0),HLOOKUP(VALUE(RIGHT($E21,4))+AG$2,Vychodiská!$J$9:$BH$15,4,0)))*-1+($I21*IF(LEN($E21)=4,HLOOKUP($E21+AG$2,Vychodiská!$J$9:$BH$15,5,0),HLOOKUP(VALUE(RIGHT($E21,4))+AG$2,Vychodiská!$J$9:$BH$15,5,0)))*-1+($J21*IF(LEN($E21)=4,HLOOKUP($E21+AG$2,Vychodiská!$J$9:$BH$15,6),HLOOKUP(VALUE(RIGHT($E21,4))+AG$2,Vychodiská!$J$9:$BH$15,6,0)))*-1+($K21*IF(LEN($E21)=4,HLOOKUP($E21+AG$2,Vychodiská!$J$9:$BH$15,7),HLOOKUP(VALUE(RIGHT($E21,4))+AG$2,Vychodiská!$J$9:$BH$15,7,0)))*-1</f>
        <v>97012.624921414914</v>
      </c>
      <c r="AH21" s="73">
        <f>($F21*IF(LEN($E21)=4,HLOOKUP($E21+AH$2,Vychodiská!$J$9:$BH$15,2,0),HLOOKUP(VALUE(RIGHT($E21,4))+AH$2,Vychodiská!$J$9:$BH$15,2,0)))*-1+($G21*IF(LEN($E21)=4,HLOOKUP($E21+AH$2,Vychodiská!$J$9:$BH$15,3,0),HLOOKUP(VALUE(RIGHT($E21,4))+AH$2,Vychodiská!$J$9:$BH$15,3,0)))*-1+($H21*IF(LEN($E21)=4,HLOOKUP($E21+AH$2,Vychodiská!$J$9:$BH$15,4,0),HLOOKUP(VALUE(RIGHT($E21,4))+AH$2,Vychodiská!$J$9:$BH$15,4,0)))*-1+($I21*IF(LEN($E21)=4,HLOOKUP($E21+AH$2,Vychodiská!$J$9:$BH$15,5,0),HLOOKUP(VALUE(RIGHT($E21,4))+AH$2,Vychodiská!$J$9:$BH$15,5,0)))*-1+($J21*IF(LEN($E21)=4,HLOOKUP($E21+AH$2,Vychodiská!$J$9:$BH$15,6),HLOOKUP(VALUE(RIGHT($E21,4))+AH$2,Vychodiská!$J$9:$BH$15,6,0)))*-1+($K21*IF(LEN($E21)=4,HLOOKUP($E21+AH$2,Vychodiská!$J$9:$BH$15,7),HLOOKUP(VALUE(RIGHT($E21,4))+AH$2,Vychodiská!$J$9:$BH$15,7,0)))*-1</f>
        <v>97982.751170629053</v>
      </c>
      <c r="AI21" s="73">
        <f>($F21*IF(LEN($E21)=4,HLOOKUP($E21+AI$2,Vychodiská!$J$9:$BH$15,2,0),HLOOKUP(VALUE(RIGHT($E21,4))+AI$2,Vychodiská!$J$9:$BH$15,2,0)))*-1+($G21*IF(LEN($E21)=4,HLOOKUP($E21+AI$2,Vychodiská!$J$9:$BH$15,3,0),HLOOKUP(VALUE(RIGHT($E21,4))+AI$2,Vychodiská!$J$9:$BH$15,3,0)))*-1+($H21*IF(LEN($E21)=4,HLOOKUP($E21+AI$2,Vychodiská!$J$9:$BH$15,4,0),HLOOKUP(VALUE(RIGHT($E21,4))+AI$2,Vychodiská!$J$9:$BH$15,4,0)))*-1+($I21*IF(LEN($E21)=4,HLOOKUP($E21+AI$2,Vychodiská!$J$9:$BH$15,5,0),HLOOKUP(VALUE(RIGHT($E21,4))+AI$2,Vychodiská!$J$9:$BH$15,5,0)))*-1+($J21*IF(LEN($E21)=4,HLOOKUP($E21+AI$2,Vychodiská!$J$9:$BH$15,6),HLOOKUP(VALUE(RIGHT($E21,4))+AI$2,Vychodiská!$J$9:$BH$15,6,0)))*-1+($K21*IF(LEN($E21)=4,HLOOKUP($E21+AI$2,Vychodiská!$J$9:$BH$15,7),HLOOKUP(VALUE(RIGHT($E21,4))+AI$2,Vychodiská!$J$9:$BH$15,7,0)))*-1</f>
        <v>98962.578682335356</v>
      </c>
      <c r="AJ21" s="73">
        <f>($F21*IF(LEN($E21)=4,HLOOKUP($E21+AJ$2,Vychodiská!$J$9:$BH$15,2,0),HLOOKUP(VALUE(RIGHT($E21,4))+AJ$2,Vychodiská!$J$9:$BH$15,2,0)))*-1+($G21*IF(LEN($E21)=4,HLOOKUP($E21+AJ$2,Vychodiská!$J$9:$BH$15,3,0),HLOOKUP(VALUE(RIGHT($E21,4))+AJ$2,Vychodiská!$J$9:$BH$15,3,0)))*-1+($H21*IF(LEN($E21)=4,HLOOKUP($E21+AJ$2,Vychodiská!$J$9:$BH$15,4,0),HLOOKUP(VALUE(RIGHT($E21,4))+AJ$2,Vychodiská!$J$9:$BH$15,4,0)))*-1+($I21*IF(LEN($E21)=4,HLOOKUP($E21+AJ$2,Vychodiská!$J$9:$BH$15,5,0),HLOOKUP(VALUE(RIGHT($E21,4))+AJ$2,Vychodiská!$J$9:$BH$15,5,0)))*-1+($J21*IF(LEN($E21)=4,HLOOKUP($E21+AJ$2,Vychodiská!$J$9:$BH$15,6),HLOOKUP(VALUE(RIGHT($E21,4))+AJ$2,Vychodiská!$J$9:$BH$15,6,0)))*-1+($K21*IF(LEN($E21)=4,HLOOKUP($E21+AJ$2,Vychodiská!$J$9:$BH$15,7),HLOOKUP(VALUE(RIGHT($E21,4))+AJ$2,Vychodiská!$J$9:$BH$15,7,0)))*-1</f>
        <v>99952.204469158693</v>
      </c>
      <c r="AK21" s="73">
        <f>($F21*IF(LEN($E21)=4,HLOOKUP($E21+AK$2,Vychodiská!$J$9:$BH$15,2,0),HLOOKUP(VALUE(RIGHT($E21,4))+AK$2,Vychodiská!$J$9:$BH$15,2,0)))*-1+($G21*IF(LEN($E21)=4,HLOOKUP($E21+AK$2,Vychodiská!$J$9:$BH$15,3,0),HLOOKUP(VALUE(RIGHT($E21,4))+AK$2,Vychodiská!$J$9:$BH$15,3,0)))*-1+($H21*IF(LEN($E21)=4,HLOOKUP($E21+AK$2,Vychodiská!$J$9:$BH$15,4,0),HLOOKUP(VALUE(RIGHT($E21,4))+AK$2,Vychodiská!$J$9:$BH$15,4,0)))*-1+($I21*IF(LEN($E21)=4,HLOOKUP($E21+AK$2,Vychodiská!$J$9:$BH$15,5,0),HLOOKUP(VALUE(RIGHT($E21,4))+AK$2,Vychodiská!$J$9:$BH$15,5,0)))*-1+($J21*IF(LEN($E21)=4,HLOOKUP($E21+AK$2,Vychodiská!$J$9:$BH$15,6),HLOOKUP(VALUE(RIGHT($E21,4))+AK$2,Vychodiská!$J$9:$BH$15,6,0)))*-1+($K21*IF(LEN($E21)=4,HLOOKUP($E21+AK$2,Vychodiská!$J$9:$BH$15,7),HLOOKUP(VALUE(RIGHT($E21,4))+AK$2,Vychodiská!$J$9:$BH$15,7,0)))*-1</f>
        <v>100951.7265138503</v>
      </c>
      <c r="AL21" s="73">
        <f>($F21*IF(LEN($E21)=4,HLOOKUP($E21+AL$2,Vychodiská!$J$9:$BH$15,2,0),HLOOKUP(VALUE(RIGHT($E21,4))+AL$2,Vychodiská!$J$9:$BH$15,2,0)))*-1+($G21*IF(LEN($E21)=4,HLOOKUP($E21+AL$2,Vychodiská!$J$9:$BH$15,3,0),HLOOKUP(VALUE(RIGHT($E21,4))+AL$2,Vychodiská!$J$9:$BH$15,3,0)))*-1+($H21*IF(LEN($E21)=4,HLOOKUP($E21+AL$2,Vychodiská!$J$9:$BH$15,4,0),HLOOKUP(VALUE(RIGHT($E21,4))+AL$2,Vychodiská!$J$9:$BH$15,4,0)))*-1+($I21*IF(LEN($E21)=4,HLOOKUP($E21+AL$2,Vychodiská!$J$9:$BH$15,5,0),HLOOKUP(VALUE(RIGHT($E21,4))+AL$2,Vychodiská!$J$9:$BH$15,5,0)))*-1+($J21*IF(LEN($E21)=4,HLOOKUP($E21+AL$2,Vychodiská!$J$9:$BH$15,6),HLOOKUP(VALUE(RIGHT($E21,4))+AL$2,Vychodiská!$J$9:$BH$15,6,0)))*-1+($K21*IF(LEN($E21)=4,HLOOKUP($E21+AL$2,Vychodiská!$J$9:$BH$15,7),HLOOKUP(VALUE(RIGHT($E21,4))+AL$2,Vychodiská!$J$9:$BH$15,7,0)))*-1</f>
        <v>102264.09895853035</v>
      </c>
      <c r="AM21" s="73">
        <f>($F21*IF(LEN($E21)=4,HLOOKUP($E21+AM$2,Vychodiská!$J$9:$BH$15,2,0),HLOOKUP(VALUE(RIGHT($E21,4))+AM$2,Vychodiská!$J$9:$BH$15,2,0)))*-1+($G21*IF(LEN($E21)=4,HLOOKUP($E21+AM$2,Vychodiská!$J$9:$BH$15,3,0),HLOOKUP(VALUE(RIGHT($E21,4))+AM$2,Vychodiská!$J$9:$BH$15,3,0)))*-1+($H21*IF(LEN($E21)=4,HLOOKUP($E21+AM$2,Vychodiská!$J$9:$BH$15,4,0),HLOOKUP(VALUE(RIGHT($E21,4))+AM$2,Vychodiská!$J$9:$BH$15,4,0)))*-1+($I21*IF(LEN($E21)=4,HLOOKUP($E21+AM$2,Vychodiská!$J$9:$BH$15,5,0),HLOOKUP(VALUE(RIGHT($E21,4))+AM$2,Vychodiská!$J$9:$BH$15,5,0)))*-1+($J21*IF(LEN($E21)=4,HLOOKUP($E21+AM$2,Vychodiská!$J$9:$BH$15,6),HLOOKUP(VALUE(RIGHT($E21,4))+AM$2,Vychodiská!$J$9:$BH$15,6,0)))*-1+($K21*IF(LEN($E21)=4,HLOOKUP($E21+AM$2,Vychodiská!$J$9:$BH$15,7),HLOOKUP(VALUE(RIGHT($E21,4))+AM$2,Vychodiská!$J$9:$BH$15,7,0)))*-1</f>
        <v>103593.53224499122</v>
      </c>
      <c r="AN21" s="73">
        <f>($F21*IF(LEN($E21)=4,HLOOKUP($E21+AN$2,Vychodiská!$J$9:$BH$15,2,0),HLOOKUP(VALUE(RIGHT($E21,4))+AN$2,Vychodiská!$J$9:$BH$15,2,0)))*-1+($G21*IF(LEN($E21)=4,HLOOKUP($E21+AN$2,Vychodiská!$J$9:$BH$15,3,0),HLOOKUP(VALUE(RIGHT($E21,4))+AN$2,Vychodiská!$J$9:$BH$15,3,0)))*-1+($H21*IF(LEN($E21)=4,HLOOKUP($E21+AN$2,Vychodiská!$J$9:$BH$15,4,0),HLOOKUP(VALUE(RIGHT($E21,4))+AN$2,Vychodiská!$J$9:$BH$15,4,0)))*-1+($I21*IF(LEN($E21)=4,HLOOKUP($E21+AN$2,Vychodiská!$J$9:$BH$15,5,0),HLOOKUP(VALUE(RIGHT($E21,4))+AN$2,Vychodiská!$J$9:$BH$15,5,0)))*-1+($J21*IF(LEN($E21)=4,HLOOKUP($E21+AN$2,Vychodiská!$J$9:$BH$15,6),HLOOKUP(VALUE(RIGHT($E21,4))+AN$2,Vychodiská!$J$9:$BH$15,6,0)))*-1+($K21*IF(LEN($E21)=4,HLOOKUP($E21+AN$2,Vychodiská!$J$9:$BH$15,7),HLOOKUP(VALUE(RIGHT($E21,4))+AN$2,Vychodiská!$J$9:$BH$15,7,0)))*-1</f>
        <v>104940.2481641761</v>
      </c>
      <c r="AO21" s="74">
        <f>($F21*IF(LEN($E21)=4,HLOOKUP($E21+AO$2,Vychodiská!$J$9:$BH$15,2,0),HLOOKUP(VALUE(RIGHT($E21,4))+AO$2,Vychodiská!$J$9:$BH$15,2,0)))*-1+($G21*IF(LEN($E21)=4,HLOOKUP($E21+AO$2,Vychodiská!$J$9:$BH$15,3,0),HLOOKUP(VALUE(RIGHT($E21,4))+AO$2,Vychodiská!$J$9:$BH$15,3,0)))*-1+($H21*IF(LEN($E21)=4,HLOOKUP($E21+AO$2,Vychodiská!$J$9:$BH$15,4,0),HLOOKUP(VALUE(RIGHT($E21,4))+AO$2,Vychodiská!$J$9:$BH$15,4,0)))*-1+($I21*IF(LEN($E21)=4,HLOOKUP($E21+AO$2,Vychodiská!$J$9:$BH$15,5,0),HLOOKUP(VALUE(RIGHT($E21,4))+AO$2,Vychodiská!$J$9:$BH$15,5,0)))*-1+($J21*IF(LEN($E21)=4,HLOOKUP($E21+AO$2,Vychodiská!$J$9:$BH$15,6),HLOOKUP(VALUE(RIGHT($E21,4))+AO$2,Vychodiská!$J$9:$BH$15,6,0)))*-1+($K21*IF(LEN($E21)=4,HLOOKUP($E21+AO$2,Vychodiská!$J$9:$BH$15,7),HLOOKUP(VALUE(RIGHT($E21,4))+AO$2,Vychodiská!$J$9:$BH$15,7,0)))*-1</f>
        <v>106304.47139031038</v>
      </c>
      <c r="AP21" s="73">
        <f t="shared" si="1"/>
        <v>74557.291611109045</v>
      </c>
      <c r="AQ21" s="73">
        <f>SUM($L21:M21)</f>
        <v>150382.05717960693</v>
      </c>
      <c r="AR21" s="73">
        <f>SUM($L21:N21)</f>
        <v>227495.84376276928</v>
      </c>
      <c r="AS21" s="73">
        <f>SUM($L21:O21)</f>
        <v>305920.56471784541</v>
      </c>
      <c r="AT21" s="73">
        <f>SUM($L21:P21)</f>
        <v>385678.50592915784</v>
      </c>
      <c r="AU21" s="73">
        <f>SUM($L21:Q21)</f>
        <v>466792.33214106254</v>
      </c>
      <c r="AV21" s="73">
        <f>SUM($L21:R21)</f>
        <v>548879.52426751005</v>
      </c>
      <c r="AW21" s="73">
        <f>SUM($L21:S21)</f>
        <v>631951.76269947493</v>
      </c>
      <c r="AX21" s="73">
        <f>SUM($L21:T21)</f>
        <v>716020.86799262348</v>
      </c>
      <c r="AY21" s="73">
        <f>SUM($L21:U21)</f>
        <v>801098.80254928977</v>
      </c>
      <c r="AZ21" s="73">
        <f>SUM($L21:V21)</f>
        <v>887197.67232063599</v>
      </c>
      <c r="BA21" s="73">
        <f>SUM($L21:W21)</f>
        <v>974329.72852923837</v>
      </c>
      <c r="BB21" s="73">
        <f>SUM($L21:X21)</f>
        <v>1062507.3694123439</v>
      </c>
      <c r="BC21" s="73">
        <f>SUM($L21:Y21)</f>
        <v>1151743.1419860469</v>
      </c>
      <c r="BD21" s="73">
        <f>SUM($L21:Z21)</f>
        <v>1242049.7438306343</v>
      </c>
      <c r="BE21" s="73">
        <f>SUM($L21:AA21)</f>
        <v>1333440.0248973568</v>
      </c>
      <c r="BF21" s="73">
        <f>SUM($L21:AB21)</f>
        <v>1425744.2087747464</v>
      </c>
      <c r="BG21" s="73">
        <f>SUM($L21:AC21)</f>
        <v>1518971.43449091</v>
      </c>
      <c r="BH21" s="73">
        <f>SUM($L21:AD21)</f>
        <v>1613130.9324642352</v>
      </c>
      <c r="BI21" s="73">
        <f>SUM($L21:AE21)</f>
        <v>1708232.0254172937</v>
      </c>
      <c r="BJ21" s="73">
        <f>SUM($L21:AF21)</f>
        <v>1804284.1292998828</v>
      </c>
      <c r="BK21" s="73">
        <f>SUM($L21:AG21)</f>
        <v>1901296.7542212978</v>
      </c>
      <c r="BL21" s="73">
        <f>SUM($L21:AH21)</f>
        <v>1999279.505391927</v>
      </c>
      <c r="BM21" s="73">
        <f>SUM($L21:AI21)</f>
        <v>2098242.0840742625</v>
      </c>
      <c r="BN21" s="73">
        <f>SUM($L21:AJ21)</f>
        <v>2198194.2885434213</v>
      </c>
      <c r="BO21" s="73">
        <f>SUM($L21:AK21)</f>
        <v>2299146.0150572718</v>
      </c>
      <c r="BP21" s="73">
        <f>SUM($L21:AL21)</f>
        <v>2401410.1140158023</v>
      </c>
      <c r="BQ21" s="73">
        <f>SUM($L21:AM21)</f>
        <v>2505003.6462607933</v>
      </c>
      <c r="BR21" s="73">
        <f>SUM($L21:AN21)</f>
        <v>2609943.8944249693</v>
      </c>
      <c r="BS21" s="74">
        <f>SUM($L21:AO21)</f>
        <v>2716248.3658152795</v>
      </c>
      <c r="BT21" s="76">
        <f>IF(CZ21=0,0,L21/((1+Vychodiská!$C$150)^emisie_ostatné!CZ21))</f>
        <v>61338.468322239431</v>
      </c>
      <c r="BU21" s="73">
        <f>IF(DA21=0,0,M21/((1+Vychodiská!$C$150)^emisie_ostatné!DA21))</f>
        <v>59410.687889254754</v>
      </c>
      <c r="BV21" s="73">
        <f>IF(DB21=0,0,N21/((1+Vychodiská!$C$150)^emisie_ostatné!DB21))</f>
        <v>57543.494841306747</v>
      </c>
      <c r="BW21" s="73">
        <f>IF(DC21=0,0,O21/((1+Vychodiská!$C$150)^emisie_ostatné!DC21))</f>
        <v>55734.985003437097</v>
      </c>
      <c r="BX21" s="73">
        <f>IF(DD21=0,0,P21/((1+Vychodiská!$C$150)^emisie_ostatné!DD21))</f>
        <v>53983.31404618622</v>
      </c>
      <c r="BY21" s="73">
        <f>IF(DE21=0,0,Q21/((1+Vychodiská!$C$150)^emisie_ostatné!DE21))</f>
        <v>52286.695604734647</v>
      </c>
      <c r="BZ21" s="73">
        <f>IF(DF21=0,0,R21/((1+Vychodiská!$C$150)^emisie_ostatné!DF21))</f>
        <v>50394.41519237282</v>
      </c>
      <c r="CA21" s="73">
        <f>IF(DG21=0,0,S21/((1+Vychodiská!$C$150)^emisie_ostatné!DG21))</f>
        <v>48570.617309220281</v>
      </c>
      <c r="CB21" s="73">
        <f>IF(DH21=0,0,T21/((1+Vychodiská!$C$150)^emisie_ostatné!DH21))</f>
        <v>46812.823539934223</v>
      </c>
      <c r="CC21" s="73">
        <f>IF(DI21=0,0,U21/((1+Vychodiská!$C$150)^emisie_ostatné!DI21))</f>
        <v>45118.645164203263</v>
      </c>
      <c r="CD21" s="73">
        <f>IF(DJ21=0,0,V21/((1+Vychodiská!$C$150)^emisie_ostatné!DJ21))</f>
        <v>43485.779910641621</v>
      </c>
      <c r="CE21" s="73">
        <f>IF(DK21=0,0,W21/((1+Vychodiská!$C$150)^emisie_ostatné!DK21))</f>
        <v>41912.008828161241</v>
      </c>
      <c r="CF21" s="73">
        <f>IF(DL21=0,0,X21/((1+Vychodiská!$C$150)^emisie_ostatné!DL21))</f>
        <v>40395.193270570649</v>
      </c>
      <c r="CG21" s="73">
        <f>IF(DM21=0,0,Y21/((1+Vychodiská!$C$150)^emisie_ostatné!DM21))</f>
        <v>38933.271990302375</v>
      </c>
      <c r="CH21" s="73">
        <f>IF(DN21=0,0,Z21/((1+Vychodiská!$C$150)^emisie_ostatné!DN21))</f>
        <v>37524.258337320003</v>
      </c>
      <c r="CI21" s="73">
        <f>IF(DO21=0,0,AA21/((1+Vychodiská!$C$150)^emisie_ostatné!DO21))</f>
        <v>36166.237559397945</v>
      </c>
      <c r="CJ21" s="73">
        <f>IF(DP21=0,0,AB21/((1+Vychodiská!$C$150)^emisie_ostatné!DP21))</f>
        <v>34788.476128563743</v>
      </c>
      <c r="CK21" s="73">
        <f>IF(DQ21=0,0,AC21/((1+Vychodiská!$C$150)^emisie_ostatné!DQ21))</f>
        <v>33463.2008474756</v>
      </c>
      <c r="CL21" s="73">
        <f>IF(DR21=0,0,AD21/((1+Vychodiská!$C$150)^emisie_ostatné!DR21))</f>
        <v>32188.412243762243</v>
      </c>
      <c r="CM21" s="73">
        <f>IF(DS21=0,0,AE21/((1+Vychodiská!$C$150)^emisie_ostatné!DS21))</f>
        <v>30962.187015428441</v>
      </c>
      <c r="CN21" s="73">
        <f>IF(DT21=0,0,AF21/((1+Vychodiská!$C$150)^emisie_ostatné!DT21))</f>
        <v>29782.675129126412</v>
      </c>
      <c r="CO21" s="73">
        <f>IF(DU21=0,0,AG21/((1+Vychodiská!$C$150)^emisie_ostatné!DU21))</f>
        <v>28648.097028969216</v>
      </c>
      <c r="CP21" s="73">
        <f>IF(DV21=0,0,AH21/((1+Vychodiská!$C$150)^emisie_ostatné!DV21))</f>
        <v>27556.740951675147</v>
      </c>
      <c r="CQ21" s="73">
        <f>IF(DW21=0,0,AI21/((1+Vychodiská!$C$150)^emisie_ostatné!DW21))</f>
        <v>26506.960343992283</v>
      </c>
      <c r="CR21" s="73">
        <f>IF(DX21=0,0,AJ21/((1+Vychodiská!$C$150)^emisie_ostatné!DX21))</f>
        <v>25497.171378506864</v>
      </c>
      <c r="CS21" s="73">
        <f>IF(DY21=0,0,AK21/((1+Vychodiská!$C$150)^emisie_ostatné!DY21))</f>
        <v>24525.850564087552</v>
      </c>
      <c r="CT21" s="73">
        <f>IF(DZ21=0,0,AL21/((1+Vychodiská!$C$150)^emisie_ostatné!DZ21))</f>
        <v>23661.606306114951</v>
      </c>
      <c r="CU21" s="73">
        <f>IF(EA21=0,0,AM21/((1+Vychodiská!$C$150)^emisie_ostatné!EA21))</f>
        <v>22827.816369613745</v>
      </c>
      <c r="CV21" s="73">
        <f>IF(EB21=0,0,AN21/((1+Vychodiská!$C$150)^emisie_ostatné!EB21))</f>
        <v>22023.407602303545</v>
      </c>
      <c r="CW21" s="74">
        <f>IF(EC21=0,0,AO21/((1+Vychodiská!$C$150)^emisie_ostatné!EC21))</f>
        <v>21247.34466774618</v>
      </c>
      <c r="CX21" s="77">
        <f t="shared" si="4"/>
        <v>1153290.8433866492</v>
      </c>
      <c r="CY21" s="73"/>
      <c r="CZ21" s="78">
        <f t="shared" si="2"/>
        <v>4</v>
      </c>
      <c r="DA21" s="78">
        <f t="shared" ref="DA21:EC21" si="21">IF(CZ21=0,0,IF(DA$2&gt;$D21,0,CZ21+1))</f>
        <v>5</v>
      </c>
      <c r="DB21" s="78">
        <f t="shared" si="21"/>
        <v>6</v>
      </c>
      <c r="DC21" s="78">
        <f t="shared" si="21"/>
        <v>7</v>
      </c>
      <c r="DD21" s="78">
        <f t="shared" si="21"/>
        <v>8</v>
      </c>
      <c r="DE21" s="78">
        <f t="shared" si="21"/>
        <v>9</v>
      </c>
      <c r="DF21" s="78">
        <f t="shared" si="21"/>
        <v>10</v>
      </c>
      <c r="DG21" s="78">
        <f t="shared" si="21"/>
        <v>11</v>
      </c>
      <c r="DH21" s="78">
        <f t="shared" si="21"/>
        <v>12</v>
      </c>
      <c r="DI21" s="78">
        <f t="shared" si="21"/>
        <v>13</v>
      </c>
      <c r="DJ21" s="78">
        <f t="shared" si="21"/>
        <v>14</v>
      </c>
      <c r="DK21" s="78">
        <f t="shared" si="21"/>
        <v>15</v>
      </c>
      <c r="DL21" s="78">
        <f t="shared" si="21"/>
        <v>16</v>
      </c>
      <c r="DM21" s="78">
        <f t="shared" si="21"/>
        <v>17</v>
      </c>
      <c r="DN21" s="78">
        <f t="shared" si="21"/>
        <v>18</v>
      </c>
      <c r="DO21" s="78">
        <f t="shared" si="21"/>
        <v>19</v>
      </c>
      <c r="DP21" s="78">
        <f t="shared" si="21"/>
        <v>20</v>
      </c>
      <c r="DQ21" s="78">
        <f t="shared" si="21"/>
        <v>21</v>
      </c>
      <c r="DR21" s="78">
        <f t="shared" si="21"/>
        <v>22</v>
      </c>
      <c r="DS21" s="78">
        <f t="shared" si="21"/>
        <v>23</v>
      </c>
      <c r="DT21" s="78">
        <f t="shared" si="21"/>
        <v>24</v>
      </c>
      <c r="DU21" s="78">
        <f t="shared" si="21"/>
        <v>25</v>
      </c>
      <c r="DV21" s="78">
        <f t="shared" si="21"/>
        <v>26</v>
      </c>
      <c r="DW21" s="78">
        <f t="shared" si="21"/>
        <v>27</v>
      </c>
      <c r="DX21" s="78">
        <f t="shared" si="21"/>
        <v>28</v>
      </c>
      <c r="DY21" s="78">
        <f t="shared" si="21"/>
        <v>29</v>
      </c>
      <c r="DZ21" s="78">
        <f t="shared" si="21"/>
        <v>30</v>
      </c>
      <c r="EA21" s="78">
        <f t="shared" si="21"/>
        <v>31</v>
      </c>
      <c r="EB21" s="78">
        <f t="shared" si="21"/>
        <v>32</v>
      </c>
      <c r="EC21" s="79">
        <f t="shared" si="21"/>
        <v>33</v>
      </c>
    </row>
    <row r="22" spans="1:133" s="80" customFormat="1" ht="31.05" customHeight="1" x14ac:dyDescent="0.3">
      <c r="A22" s="70">
        <v>30</v>
      </c>
      <c r="B22" s="71" t="str">
        <f>INDEX(Data!$B$3:$B$24,MATCH(emisie_ostatné!A22,Data!$A$3:$A$24,0))</f>
        <v>Zvolenská teplárenská a.s.</v>
      </c>
      <c r="C22" s="71" t="str">
        <f>INDEX(Data!$D$3:$D$24,MATCH(emisie_ostatné!A22,Data!$A$3:$A$24,0))</f>
        <v>Turbogenerátor 7,8 MW</v>
      </c>
      <c r="D22" s="72">
        <f>INDEX(Data!$M$3:$M$24,MATCH(emisie_ostatné!A22,Data!$A$3:$A$24,0))</f>
        <v>25</v>
      </c>
      <c r="E22" s="72" t="str">
        <f>INDEX(Data!$J$3:$J$24,MATCH(emisie_ostatné!A22,Data!$A$3:$A$24,0))</f>
        <v>2022 - 2023</v>
      </c>
      <c r="F22" s="72">
        <f>INDEX(Data!$O$3:$O$24,MATCH(emisie_ostatné!A22,Data!$A$3:$A$24,0))</f>
        <v>23.7</v>
      </c>
      <c r="G22" s="72">
        <f>INDEX(Data!$P$3:$P$24,MATCH(emisie_ostatné!A22,Data!$A$3:$A$24,0))</f>
        <v>0</v>
      </c>
      <c r="H22" s="72">
        <f>INDEX(Data!$Q$3:$Q$24,MATCH(emisie_ostatné!A22,Data!$A$3:$A$24,0))</f>
        <v>0</v>
      </c>
      <c r="I22" s="72">
        <f>INDEX(Data!$R$3:$R$24,MATCH(emisie_ostatné!A22,Data!$A$3:$A$24,0))</f>
        <v>0</v>
      </c>
      <c r="J22" s="72">
        <f>INDEX(Data!$S$3:$S$24,MATCH(emisie_ostatné!A22,Data!$A$3:$A$24,0))</f>
        <v>0</v>
      </c>
      <c r="K22" s="74">
        <f>INDEX(Data!$T$3:$T$24,MATCH(emisie_ostatné!A22,Data!$A$3:$A$24,0))</f>
        <v>0</v>
      </c>
      <c r="L22" s="73">
        <f>($F22*IF(LEN($E22)=4,HLOOKUP($E22+L$2,Vychodiská!$J$9:$BH$15,2,0),HLOOKUP(VALUE(RIGHT($E22,4))+L$2,Vychodiská!$J$9:$BH$15,2,0)))*-1+($G22*IF(LEN($E22)=4,HLOOKUP($E22+L$2,Vychodiská!$J$9:$BH$15,3,0),HLOOKUP(VALUE(RIGHT($E22,4))+L$2,Vychodiská!$J$9:$BH$15,3,0)))*-1+($H22*IF(LEN($E22)=4,HLOOKUP($E22+L$2,Vychodiská!$J$9:$BH$15,4,0),HLOOKUP(VALUE(RIGHT($E22,4))+L$2,Vychodiská!$J$9:$BH$15,4,0)))*-1+($I22*IF(LEN($E22)=4,HLOOKUP($E22+L$2,Vychodiská!$J$9:$BH$15,5,0),HLOOKUP(VALUE(RIGHT($E22,4))+L$2,Vychodiská!$J$9:$BH$15,5,0)))*-1+($J22*IF(LEN($E22)=4,HLOOKUP($E22+L$2,Vychodiská!$J$9:$BH$15,6),HLOOKUP(VALUE(RIGHT($E22,4))+L$2,Vychodiská!$J$9:$BH$15,6,0)))*-1+($K22*IF(LEN($E22)=4,HLOOKUP($E22+L$2,Vychodiská!$J$9:$BH$15,7),HLOOKUP(VALUE(RIGHT($E22,4))+L$2,Vychodiská!$J$9:$BH$15,7,0)))*-1</f>
        <v>-774556.71697031113</v>
      </c>
      <c r="M22" s="73">
        <f>($F22*IF(LEN($E22)=4,HLOOKUP($E22+M$2,Vychodiská!$J$9:$BH$15,2,0),HLOOKUP(VALUE(RIGHT($E22,4))+M$2,Vychodiská!$J$9:$BH$15,2,0)))*-1+($G22*IF(LEN($E22)=4,HLOOKUP($E22+M$2,Vychodiská!$J$9:$BH$15,3,0),HLOOKUP(VALUE(RIGHT($E22,4))+M$2,Vychodiská!$J$9:$BH$15,3,0)))*-1+($H22*IF(LEN($E22)=4,HLOOKUP($E22+M$2,Vychodiská!$J$9:$BH$15,4,0),HLOOKUP(VALUE(RIGHT($E22,4))+M$2,Vychodiská!$J$9:$BH$15,4,0)))*-1+($I22*IF(LEN($E22)=4,HLOOKUP($E22+M$2,Vychodiská!$J$9:$BH$15,5,0),HLOOKUP(VALUE(RIGHT($E22,4))+M$2,Vychodiská!$J$9:$BH$15,5,0)))*-1+($J22*IF(LEN($E22)=4,HLOOKUP($E22+M$2,Vychodiská!$J$9:$BH$15,6),HLOOKUP(VALUE(RIGHT($E22,4))+M$2,Vychodiská!$J$9:$BH$15,6,0)))*-1+($K22*IF(LEN($E22)=4,HLOOKUP($E22+M$2,Vychodiská!$J$9:$BH$15,7),HLOOKUP(VALUE(RIGHT($E22,4))+M$2,Vychodiská!$J$9:$BH$15,7,0)))*-1</f>
        <v>-787724.18115880643</v>
      </c>
      <c r="N22" s="73">
        <f>($F22*IF(LEN($E22)=4,HLOOKUP($E22+N$2,Vychodiská!$J$9:$BH$15,2,0),HLOOKUP(VALUE(RIGHT($E22,4))+N$2,Vychodiská!$J$9:$BH$15,2,0)))*-1+($G22*IF(LEN($E22)=4,HLOOKUP($E22+N$2,Vychodiská!$J$9:$BH$15,3,0),HLOOKUP(VALUE(RIGHT($E22,4))+N$2,Vychodiská!$J$9:$BH$15,3,0)))*-1+($H22*IF(LEN($E22)=4,HLOOKUP($E22+N$2,Vychodiská!$J$9:$BH$15,4,0),HLOOKUP(VALUE(RIGHT($E22,4))+N$2,Vychodiská!$J$9:$BH$15,4,0)))*-1+($I22*IF(LEN($E22)=4,HLOOKUP($E22+N$2,Vychodiská!$J$9:$BH$15,5,0),HLOOKUP(VALUE(RIGHT($E22,4))+N$2,Vychodiská!$J$9:$BH$15,5,0)))*-1+($J22*IF(LEN($E22)=4,HLOOKUP($E22+N$2,Vychodiská!$J$9:$BH$15,6),HLOOKUP(VALUE(RIGHT($E22,4))+N$2,Vychodiská!$J$9:$BH$15,6,0)))*-1+($K22*IF(LEN($E22)=4,HLOOKUP($E22+N$2,Vychodiská!$J$9:$BH$15,7),HLOOKUP(VALUE(RIGHT($E22,4))+N$2,Vychodiská!$J$9:$BH$15,7,0)))*-1</f>
        <v>-801115.49223850598</v>
      </c>
      <c r="O22" s="73">
        <f>($F22*IF(LEN($E22)=4,HLOOKUP($E22+O$2,Vychodiská!$J$9:$BH$15,2,0),HLOOKUP(VALUE(RIGHT($E22,4))+O$2,Vychodiská!$J$9:$BH$15,2,0)))*-1+($G22*IF(LEN($E22)=4,HLOOKUP($E22+O$2,Vychodiská!$J$9:$BH$15,3,0),HLOOKUP(VALUE(RIGHT($E22,4))+O$2,Vychodiská!$J$9:$BH$15,3,0)))*-1+($H22*IF(LEN($E22)=4,HLOOKUP($E22+O$2,Vychodiská!$J$9:$BH$15,4,0),HLOOKUP(VALUE(RIGHT($E22,4))+O$2,Vychodiská!$J$9:$BH$15,4,0)))*-1+($I22*IF(LEN($E22)=4,HLOOKUP($E22+O$2,Vychodiská!$J$9:$BH$15,5,0),HLOOKUP(VALUE(RIGHT($E22,4))+O$2,Vychodiská!$J$9:$BH$15,5,0)))*-1+($J22*IF(LEN($E22)=4,HLOOKUP($E22+O$2,Vychodiská!$J$9:$BH$15,6),HLOOKUP(VALUE(RIGHT($E22,4))+O$2,Vychodiská!$J$9:$BH$15,6,0)))*-1+($K22*IF(LEN($E22)=4,HLOOKUP($E22+O$2,Vychodiská!$J$9:$BH$15,7),HLOOKUP(VALUE(RIGHT($E22,4))+O$2,Vychodiská!$J$9:$BH$15,7,0)))*-1</f>
        <v>-814734.45560656057</v>
      </c>
      <c r="P22" s="73">
        <f>($F22*IF(LEN($E22)=4,HLOOKUP($E22+P$2,Vychodiská!$J$9:$BH$15,2,0),HLOOKUP(VALUE(RIGHT($E22,4))+P$2,Vychodiská!$J$9:$BH$15,2,0)))*-1+($G22*IF(LEN($E22)=4,HLOOKUP($E22+P$2,Vychodiská!$J$9:$BH$15,3,0),HLOOKUP(VALUE(RIGHT($E22,4))+P$2,Vychodiská!$J$9:$BH$15,3,0)))*-1+($H22*IF(LEN($E22)=4,HLOOKUP($E22+P$2,Vychodiská!$J$9:$BH$15,4,0),HLOOKUP(VALUE(RIGHT($E22,4))+P$2,Vychodiská!$J$9:$BH$15,4,0)))*-1+($I22*IF(LEN($E22)=4,HLOOKUP($E22+P$2,Vychodiská!$J$9:$BH$15,5,0),HLOOKUP(VALUE(RIGHT($E22,4))+P$2,Vychodiská!$J$9:$BH$15,5,0)))*-1+($J22*IF(LEN($E22)=4,HLOOKUP($E22+P$2,Vychodiská!$J$9:$BH$15,6),HLOOKUP(VALUE(RIGHT($E22,4))+P$2,Vychodiská!$J$9:$BH$15,6,0)))*-1+($K22*IF(LEN($E22)=4,HLOOKUP($E22+P$2,Vychodiská!$J$9:$BH$15,7),HLOOKUP(VALUE(RIGHT($E22,4))+P$2,Vychodiská!$J$9:$BH$15,7,0)))*-1</f>
        <v>-828584.94135187194</v>
      </c>
      <c r="Q22" s="73">
        <f>($F22*IF(LEN($E22)=4,HLOOKUP($E22+Q$2,Vychodiská!$J$9:$BH$15,2,0),HLOOKUP(VALUE(RIGHT($E22,4))+Q$2,Vychodiská!$J$9:$BH$15,2,0)))*-1+($G22*IF(LEN($E22)=4,HLOOKUP($E22+Q$2,Vychodiská!$J$9:$BH$15,3,0),HLOOKUP(VALUE(RIGHT($E22,4))+Q$2,Vychodiská!$J$9:$BH$15,3,0)))*-1+($H22*IF(LEN($E22)=4,HLOOKUP($E22+Q$2,Vychodiská!$J$9:$BH$15,4,0),HLOOKUP(VALUE(RIGHT($E22,4))+Q$2,Vychodiská!$J$9:$BH$15,4,0)))*-1+($I22*IF(LEN($E22)=4,HLOOKUP($E22+Q$2,Vychodiská!$J$9:$BH$15,5,0),HLOOKUP(VALUE(RIGHT($E22,4))+Q$2,Vychodiská!$J$9:$BH$15,5,0)))*-1+($J22*IF(LEN($E22)=4,HLOOKUP($E22+Q$2,Vychodiská!$J$9:$BH$15,6),HLOOKUP(VALUE(RIGHT($E22,4))+Q$2,Vychodiská!$J$9:$BH$15,6,0)))*-1+($K22*IF(LEN($E22)=4,HLOOKUP($E22+Q$2,Vychodiská!$J$9:$BH$15,7),HLOOKUP(VALUE(RIGHT($E22,4))+Q$2,Vychodiská!$J$9:$BH$15,7,0)))*-1</f>
        <v>-842670.8853548537</v>
      </c>
      <c r="R22" s="73">
        <f>($F22*IF(LEN($E22)=4,HLOOKUP($E22+R$2,Vychodiská!$J$9:$BH$15,2,0),HLOOKUP(VALUE(RIGHT($E22,4))+R$2,Vychodiská!$J$9:$BH$15,2,0)))*-1+($G22*IF(LEN($E22)=4,HLOOKUP($E22+R$2,Vychodiská!$J$9:$BH$15,3,0),HLOOKUP(VALUE(RIGHT($E22,4))+R$2,Vychodiská!$J$9:$BH$15,3,0)))*-1+($H22*IF(LEN($E22)=4,HLOOKUP($E22+R$2,Vychodiská!$J$9:$BH$15,4,0),HLOOKUP(VALUE(RIGHT($E22,4))+R$2,Vychodiská!$J$9:$BH$15,4,0)))*-1+($I22*IF(LEN($E22)=4,HLOOKUP($E22+R$2,Vychodiská!$J$9:$BH$15,5,0),HLOOKUP(VALUE(RIGHT($E22,4))+R$2,Vychodiská!$J$9:$BH$15,5,0)))*-1+($J22*IF(LEN($E22)=4,HLOOKUP($E22+R$2,Vychodiská!$J$9:$BH$15,6),HLOOKUP(VALUE(RIGHT($E22,4))+R$2,Vychodiská!$J$9:$BH$15,6,0)))*-1+($K22*IF(LEN($E22)=4,HLOOKUP($E22+R$2,Vychodiská!$J$9:$BH$15,7),HLOOKUP(VALUE(RIGHT($E22,4))+R$2,Vychodiská!$J$9:$BH$15,7,0)))*-1</f>
        <v>-856996.29040588625</v>
      </c>
      <c r="S22" s="73">
        <f>($F22*IF(LEN($E22)=4,HLOOKUP($E22+S$2,Vychodiská!$J$9:$BH$15,2,0),HLOOKUP(VALUE(RIGHT($E22,4))+S$2,Vychodiská!$J$9:$BH$15,2,0)))*-1+($G22*IF(LEN($E22)=4,HLOOKUP($E22+S$2,Vychodiská!$J$9:$BH$15,3,0),HLOOKUP(VALUE(RIGHT($E22,4))+S$2,Vychodiská!$J$9:$BH$15,3,0)))*-1+($H22*IF(LEN($E22)=4,HLOOKUP($E22+S$2,Vychodiská!$J$9:$BH$15,4,0),HLOOKUP(VALUE(RIGHT($E22,4))+S$2,Vychodiská!$J$9:$BH$15,4,0)))*-1+($I22*IF(LEN($E22)=4,HLOOKUP($E22+S$2,Vychodiská!$J$9:$BH$15,5,0),HLOOKUP(VALUE(RIGHT($E22,4))+S$2,Vychodiská!$J$9:$BH$15,5,0)))*-1+($J22*IF(LEN($E22)=4,HLOOKUP($E22+S$2,Vychodiská!$J$9:$BH$15,6),HLOOKUP(VALUE(RIGHT($E22,4))+S$2,Vychodiská!$J$9:$BH$15,6,0)))*-1+($K22*IF(LEN($E22)=4,HLOOKUP($E22+S$2,Vychodiská!$J$9:$BH$15,7),HLOOKUP(VALUE(RIGHT($E22,4))+S$2,Vychodiská!$J$9:$BH$15,7,0)))*-1</f>
        <v>-867280.24589075684</v>
      </c>
      <c r="T22" s="73">
        <f>($F22*IF(LEN($E22)=4,HLOOKUP($E22+T$2,Vychodiská!$J$9:$BH$15,2,0),HLOOKUP(VALUE(RIGHT($E22,4))+T$2,Vychodiská!$J$9:$BH$15,2,0)))*-1+($G22*IF(LEN($E22)=4,HLOOKUP($E22+T$2,Vychodiská!$J$9:$BH$15,3,0),HLOOKUP(VALUE(RIGHT($E22,4))+T$2,Vychodiská!$J$9:$BH$15,3,0)))*-1+($H22*IF(LEN($E22)=4,HLOOKUP($E22+T$2,Vychodiská!$J$9:$BH$15,4,0),HLOOKUP(VALUE(RIGHT($E22,4))+T$2,Vychodiská!$J$9:$BH$15,4,0)))*-1+($I22*IF(LEN($E22)=4,HLOOKUP($E22+T$2,Vychodiská!$J$9:$BH$15,5,0),HLOOKUP(VALUE(RIGHT($E22,4))+T$2,Vychodiská!$J$9:$BH$15,5,0)))*-1+($J22*IF(LEN($E22)=4,HLOOKUP($E22+T$2,Vychodiská!$J$9:$BH$15,6),HLOOKUP(VALUE(RIGHT($E22,4))+T$2,Vychodiská!$J$9:$BH$15,6,0)))*-1+($K22*IF(LEN($E22)=4,HLOOKUP($E22+T$2,Vychodiská!$J$9:$BH$15,7),HLOOKUP(VALUE(RIGHT($E22,4))+T$2,Vychodiská!$J$9:$BH$15,7,0)))*-1</f>
        <v>-877687.608841446</v>
      </c>
      <c r="U22" s="73">
        <f>($F22*IF(LEN($E22)=4,HLOOKUP($E22+U$2,Vychodiská!$J$9:$BH$15,2,0),HLOOKUP(VALUE(RIGHT($E22,4))+U$2,Vychodiská!$J$9:$BH$15,2,0)))*-1+($G22*IF(LEN($E22)=4,HLOOKUP($E22+U$2,Vychodiská!$J$9:$BH$15,3,0),HLOOKUP(VALUE(RIGHT($E22,4))+U$2,Vychodiská!$J$9:$BH$15,3,0)))*-1+($H22*IF(LEN($E22)=4,HLOOKUP($E22+U$2,Vychodiská!$J$9:$BH$15,4,0),HLOOKUP(VALUE(RIGHT($E22,4))+U$2,Vychodiská!$J$9:$BH$15,4,0)))*-1+($I22*IF(LEN($E22)=4,HLOOKUP($E22+U$2,Vychodiská!$J$9:$BH$15,5,0),HLOOKUP(VALUE(RIGHT($E22,4))+U$2,Vychodiská!$J$9:$BH$15,5,0)))*-1+($J22*IF(LEN($E22)=4,HLOOKUP($E22+U$2,Vychodiská!$J$9:$BH$15,6),HLOOKUP(VALUE(RIGHT($E22,4))+U$2,Vychodiská!$J$9:$BH$15,6,0)))*-1+($K22*IF(LEN($E22)=4,HLOOKUP($E22+U$2,Vychodiská!$J$9:$BH$15,7),HLOOKUP(VALUE(RIGHT($E22,4))+U$2,Vychodiská!$J$9:$BH$15,7,0)))*-1</f>
        <v>-888219.86014754337</v>
      </c>
      <c r="V22" s="73">
        <f>($F22*IF(LEN($E22)=4,HLOOKUP($E22+V$2,Vychodiská!$J$9:$BH$15,2,0),HLOOKUP(VALUE(RIGHT($E22,4))+V$2,Vychodiská!$J$9:$BH$15,2,0)))*-1+($G22*IF(LEN($E22)=4,HLOOKUP($E22+V$2,Vychodiská!$J$9:$BH$15,3,0),HLOOKUP(VALUE(RIGHT($E22,4))+V$2,Vychodiská!$J$9:$BH$15,3,0)))*-1+($H22*IF(LEN($E22)=4,HLOOKUP($E22+V$2,Vychodiská!$J$9:$BH$15,4,0),HLOOKUP(VALUE(RIGHT($E22,4))+V$2,Vychodiská!$J$9:$BH$15,4,0)))*-1+($I22*IF(LEN($E22)=4,HLOOKUP($E22+V$2,Vychodiská!$J$9:$BH$15,5,0),HLOOKUP(VALUE(RIGHT($E22,4))+V$2,Vychodiská!$J$9:$BH$15,5,0)))*-1+($J22*IF(LEN($E22)=4,HLOOKUP($E22+V$2,Vychodiská!$J$9:$BH$15,6),HLOOKUP(VALUE(RIGHT($E22,4))+V$2,Vychodiská!$J$9:$BH$15,6,0)))*-1+($K22*IF(LEN($E22)=4,HLOOKUP($E22+V$2,Vychodiská!$J$9:$BH$15,7),HLOOKUP(VALUE(RIGHT($E22,4))+V$2,Vychodiská!$J$9:$BH$15,7,0)))*-1</f>
        <v>-898878.49846931384</v>
      </c>
      <c r="W22" s="73">
        <f>($F22*IF(LEN($E22)=4,HLOOKUP($E22+W$2,Vychodiská!$J$9:$BH$15,2,0),HLOOKUP(VALUE(RIGHT($E22,4))+W$2,Vychodiská!$J$9:$BH$15,2,0)))*-1+($G22*IF(LEN($E22)=4,HLOOKUP($E22+W$2,Vychodiská!$J$9:$BH$15,3,0),HLOOKUP(VALUE(RIGHT($E22,4))+W$2,Vychodiská!$J$9:$BH$15,3,0)))*-1+($H22*IF(LEN($E22)=4,HLOOKUP($E22+W$2,Vychodiská!$J$9:$BH$15,4,0),HLOOKUP(VALUE(RIGHT($E22,4))+W$2,Vychodiská!$J$9:$BH$15,4,0)))*-1+($I22*IF(LEN($E22)=4,HLOOKUP($E22+W$2,Vychodiská!$J$9:$BH$15,5,0),HLOOKUP(VALUE(RIGHT($E22,4))+W$2,Vychodiská!$J$9:$BH$15,5,0)))*-1+($J22*IF(LEN($E22)=4,HLOOKUP($E22+W$2,Vychodiská!$J$9:$BH$15,6),HLOOKUP(VALUE(RIGHT($E22,4))+W$2,Vychodiská!$J$9:$BH$15,6,0)))*-1+($K22*IF(LEN($E22)=4,HLOOKUP($E22+W$2,Vychodiská!$J$9:$BH$15,7),HLOOKUP(VALUE(RIGHT($E22,4))+W$2,Vychodiská!$J$9:$BH$15,7,0)))*-1</f>
        <v>-909665.0404509455</v>
      </c>
      <c r="X22" s="73">
        <f>($F22*IF(LEN($E22)=4,HLOOKUP($E22+X$2,Vychodiská!$J$9:$BH$15,2,0),HLOOKUP(VALUE(RIGHT($E22,4))+X$2,Vychodiská!$J$9:$BH$15,2,0)))*-1+($G22*IF(LEN($E22)=4,HLOOKUP($E22+X$2,Vychodiská!$J$9:$BH$15,3,0),HLOOKUP(VALUE(RIGHT($E22,4))+X$2,Vychodiská!$J$9:$BH$15,3,0)))*-1+($H22*IF(LEN($E22)=4,HLOOKUP($E22+X$2,Vychodiská!$J$9:$BH$15,4,0),HLOOKUP(VALUE(RIGHT($E22,4))+X$2,Vychodiská!$J$9:$BH$15,4,0)))*-1+($I22*IF(LEN($E22)=4,HLOOKUP($E22+X$2,Vychodiská!$J$9:$BH$15,5,0),HLOOKUP(VALUE(RIGHT($E22,4))+X$2,Vychodiská!$J$9:$BH$15,5,0)))*-1+($J22*IF(LEN($E22)=4,HLOOKUP($E22+X$2,Vychodiská!$J$9:$BH$15,6),HLOOKUP(VALUE(RIGHT($E22,4))+X$2,Vychodiská!$J$9:$BH$15,6,0)))*-1+($K22*IF(LEN($E22)=4,HLOOKUP($E22+X$2,Vychodiská!$J$9:$BH$15,7),HLOOKUP(VALUE(RIGHT($E22,4))+X$2,Vychodiská!$J$9:$BH$15,7,0)))*-1</f>
        <v>-920581.02093635686</v>
      </c>
      <c r="Y22" s="73">
        <f>($F22*IF(LEN($E22)=4,HLOOKUP($E22+Y$2,Vychodiská!$J$9:$BH$15,2,0),HLOOKUP(VALUE(RIGHT($E22,4))+Y$2,Vychodiská!$J$9:$BH$15,2,0)))*-1+($G22*IF(LEN($E22)=4,HLOOKUP($E22+Y$2,Vychodiská!$J$9:$BH$15,3,0),HLOOKUP(VALUE(RIGHT($E22,4))+Y$2,Vychodiská!$J$9:$BH$15,3,0)))*-1+($H22*IF(LEN($E22)=4,HLOOKUP($E22+Y$2,Vychodiská!$J$9:$BH$15,4,0),HLOOKUP(VALUE(RIGHT($E22,4))+Y$2,Vychodiská!$J$9:$BH$15,4,0)))*-1+($I22*IF(LEN($E22)=4,HLOOKUP($E22+Y$2,Vychodiská!$J$9:$BH$15,5,0),HLOOKUP(VALUE(RIGHT($E22,4))+Y$2,Vychodiská!$J$9:$BH$15,5,0)))*-1+($J22*IF(LEN($E22)=4,HLOOKUP($E22+Y$2,Vychodiská!$J$9:$BH$15,6),HLOOKUP(VALUE(RIGHT($E22,4))+Y$2,Vychodiská!$J$9:$BH$15,6,0)))*-1+($K22*IF(LEN($E22)=4,HLOOKUP($E22+Y$2,Vychodiská!$J$9:$BH$15,7),HLOOKUP(VALUE(RIGHT($E22,4))+Y$2,Vychodiská!$J$9:$BH$15,7,0)))*-1</f>
        <v>-931627.99318759318</v>
      </c>
      <c r="Z22" s="73">
        <f>($F22*IF(LEN($E22)=4,HLOOKUP($E22+Z$2,Vychodiská!$J$9:$BH$15,2,0),HLOOKUP(VALUE(RIGHT($E22,4))+Z$2,Vychodiská!$J$9:$BH$15,2,0)))*-1+($G22*IF(LEN($E22)=4,HLOOKUP($E22+Z$2,Vychodiská!$J$9:$BH$15,3,0),HLOOKUP(VALUE(RIGHT($E22,4))+Z$2,Vychodiská!$J$9:$BH$15,3,0)))*-1+($H22*IF(LEN($E22)=4,HLOOKUP($E22+Z$2,Vychodiská!$J$9:$BH$15,4,0),HLOOKUP(VALUE(RIGHT($E22,4))+Z$2,Vychodiská!$J$9:$BH$15,4,0)))*-1+($I22*IF(LEN($E22)=4,HLOOKUP($E22+Z$2,Vychodiská!$J$9:$BH$15,5,0),HLOOKUP(VALUE(RIGHT($E22,4))+Z$2,Vychodiská!$J$9:$BH$15,5,0)))*-1+($J22*IF(LEN($E22)=4,HLOOKUP($E22+Z$2,Vychodiská!$J$9:$BH$15,6),HLOOKUP(VALUE(RIGHT($E22,4))+Z$2,Vychodiská!$J$9:$BH$15,6,0)))*-1+($K22*IF(LEN($E22)=4,HLOOKUP($E22+Z$2,Vychodiská!$J$9:$BH$15,7),HLOOKUP(VALUE(RIGHT($E22,4))+Z$2,Vychodiská!$J$9:$BH$15,7,0)))*-1</f>
        <v>-942807.52910584433</v>
      </c>
      <c r="AA22" s="73">
        <f>($F22*IF(LEN($E22)=4,HLOOKUP($E22+AA$2,Vychodiská!$J$9:$BH$15,2,0),HLOOKUP(VALUE(RIGHT($E22,4))+AA$2,Vychodiská!$J$9:$BH$15,2,0)))*-1+($G22*IF(LEN($E22)=4,HLOOKUP($E22+AA$2,Vychodiská!$J$9:$BH$15,3,0),HLOOKUP(VALUE(RIGHT($E22,4))+AA$2,Vychodiská!$J$9:$BH$15,3,0)))*-1+($H22*IF(LEN($E22)=4,HLOOKUP($E22+AA$2,Vychodiská!$J$9:$BH$15,4,0),HLOOKUP(VALUE(RIGHT($E22,4))+AA$2,Vychodiská!$J$9:$BH$15,4,0)))*-1+($I22*IF(LEN($E22)=4,HLOOKUP($E22+AA$2,Vychodiská!$J$9:$BH$15,5,0),HLOOKUP(VALUE(RIGHT($E22,4))+AA$2,Vychodiská!$J$9:$BH$15,5,0)))*-1+($J22*IF(LEN($E22)=4,HLOOKUP($E22+AA$2,Vychodiská!$J$9:$BH$15,6),HLOOKUP(VALUE(RIGHT($E22,4))+AA$2,Vychodiská!$J$9:$BH$15,6,0)))*-1+($K22*IF(LEN($E22)=4,HLOOKUP($E22+AA$2,Vychodiská!$J$9:$BH$15,7),HLOOKUP(VALUE(RIGHT($E22,4))+AA$2,Vychodiská!$J$9:$BH$15,7,0)))*-1</f>
        <v>-954121.21945511433</v>
      </c>
      <c r="AB22" s="73">
        <f>($F22*IF(LEN($E22)=4,HLOOKUP($E22+AB$2,Vychodiská!$J$9:$BH$15,2,0),HLOOKUP(VALUE(RIGHT($E22,4))+AB$2,Vychodiská!$J$9:$BH$15,2,0)))*-1+($G22*IF(LEN($E22)=4,HLOOKUP($E22+AB$2,Vychodiská!$J$9:$BH$15,3,0),HLOOKUP(VALUE(RIGHT($E22,4))+AB$2,Vychodiská!$J$9:$BH$15,3,0)))*-1+($H22*IF(LEN($E22)=4,HLOOKUP($E22+AB$2,Vychodiská!$J$9:$BH$15,4,0),HLOOKUP(VALUE(RIGHT($E22,4))+AB$2,Vychodiská!$J$9:$BH$15,4,0)))*-1+($I22*IF(LEN($E22)=4,HLOOKUP($E22+AB$2,Vychodiská!$J$9:$BH$15,5,0),HLOOKUP(VALUE(RIGHT($E22,4))+AB$2,Vychodiská!$J$9:$BH$15,5,0)))*-1+($J22*IF(LEN($E22)=4,HLOOKUP($E22+AB$2,Vychodiská!$J$9:$BH$15,6),HLOOKUP(VALUE(RIGHT($E22,4))+AB$2,Vychodiská!$J$9:$BH$15,6,0)))*-1+($K22*IF(LEN($E22)=4,HLOOKUP($E22+AB$2,Vychodiská!$J$9:$BH$15,7),HLOOKUP(VALUE(RIGHT($E22,4))+AB$2,Vychodiská!$J$9:$BH$15,7,0)))*-1</f>
        <v>-965570.67408857564</v>
      </c>
      <c r="AC22" s="73">
        <f>($F22*IF(LEN($E22)=4,HLOOKUP($E22+AC$2,Vychodiská!$J$9:$BH$15,2,0),HLOOKUP(VALUE(RIGHT($E22,4))+AC$2,Vychodiská!$J$9:$BH$15,2,0)))*-1+($G22*IF(LEN($E22)=4,HLOOKUP($E22+AC$2,Vychodiská!$J$9:$BH$15,3,0),HLOOKUP(VALUE(RIGHT($E22,4))+AC$2,Vychodiská!$J$9:$BH$15,3,0)))*-1+($H22*IF(LEN($E22)=4,HLOOKUP($E22+AC$2,Vychodiská!$J$9:$BH$15,4,0),HLOOKUP(VALUE(RIGHT($E22,4))+AC$2,Vychodiská!$J$9:$BH$15,4,0)))*-1+($I22*IF(LEN($E22)=4,HLOOKUP($E22+AC$2,Vychodiská!$J$9:$BH$15,5,0),HLOOKUP(VALUE(RIGHT($E22,4))+AC$2,Vychodiská!$J$9:$BH$15,5,0)))*-1+($J22*IF(LEN($E22)=4,HLOOKUP($E22+AC$2,Vychodiská!$J$9:$BH$15,6),HLOOKUP(VALUE(RIGHT($E22,4))+AC$2,Vychodiská!$J$9:$BH$15,6,0)))*-1+($K22*IF(LEN($E22)=4,HLOOKUP($E22+AC$2,Vychodiská!$J$9:$BH$15,7),HLOOKUP(VALUE(RIGHT($E22,4))+AC$2,Vychodiská!$J$9:$BH$15,7,0)))*-1</f>
        <v>-975226.3808294615</v>
      </c>
      <c r="AD22" s="73">
        <f>($F22*IF(LEN($E22)=4,HLOOKUP($E22+AD$2,Vychodiská!$J$9:$BH$15,2,0),HLOOKUP(VALUE(RIGHT($E22,4))+AD$2,Vychodiská!$J$9:$BH$15,2,0)))*-1+($G22*IF(LEN($E22)=4,HLOOKUP($E22+AD$2,Vychodiská!$J$9:$BH$15,3,0),HLOOKUP(VALUE(RIGHT($E22,4))+AD$2,Vychodiská!$J$9:$BH$15,3,0)))*-1+($H22*IF(LEN($E22)=4,HLOOKUP($E22+AD$2,Vychodiská!$J$9:$BH$15,4,0),HLOOKUP(VALUE(RIGHT($E22,4))+AD$2,Vychodiská!$J$9:$BH$15,4,0)))*-1+($I22*IF(LEN($E22)=4,HLOOKUP($E22+AD$2,Vychodiská!$J$9:$BH$15,5,0),HLOOKUP(VALUE(RIGHT($E22,4))+AD$2,Vychodiská!$J$9:$BH$15,5,0)))*-1+($J22*IF(LEN($E22)=4,HLOOKUP($E22+AD$2,Vychodiská!$J$9:$BH$15,6),HLOOKUP(VALUE(RIGHT($E22,4))+AD$2,Vychodiská!$J$9:$BH$15,6,0)))*-1+($K22*IF(LEN($E22)=4,HLOOKUP($E22+AD$2,Vychodiská!$J$9:$BH$15,7),HLOOKUP(VALUE(RIGHT($E22,4))+AD$2,Vychodiská!$J$9:$BH$15,7,0)))*-1</f>
        <v>-984978.64463775605</v>
      </c>
      <c r="AE22" s="73">
        <f>($F22*IF(LEN($E22)=4,HLOOKUP($E22+AE$2,Vychodiská!$J$9:$BH$15,2,0),HLOOKUP(VALUE(RIGHT($E22,4))+AE$2,Vychodiská!$J$9:$BH$15,2,0)))*-1+($G22*IF(LEN($E22)=4,HLOOKUP($E22+AE$2,Vychodiská!$J$9:$BH$15,3,0),HLOOKUP(VALUE(RIGHT($E22,4))+AE$2,Vychodiská!$J$9:$BH$15,3,0)))*-1+($H22*IF(LEN($E22)=4,HLOOKUP($E22+AE$2,Vychodiská!$J$9:$BH$15,4,0),HLOOKUP(VALUE(RIGHT($E22,4))+AE$2,Vychodiská!$J$9:$BH$15,4,0)))*-1+($I22*IF(LEN($E22)=4,HLOOKUP($E22+AE$2,Vychodiská!$J$9:$BH$15,5,0),HLOOKUP(VALUE(RIGHT($E22,4))+AE$2,Vychodiská!$J$9:$BH$15,5,0)))*-1+($J22*IF(LEN($E22)=4,HLOOKUP($E22+AE$2,Vychodiská!$J$9:$BH$15,6),HLOOKUP(VALUE(RIGHT($E22,4))+AE$2,Vychodiská!$J$9:$BH$15,6,0)))*-1+($K22*IF(LEN($E22)=4,HLOOKUP($E22+AE$2,Vychodiská!$J$9:$BH$15,7),HLOOKUP(VALUE(RIGHT($E22,4))+AE$2,Vychodiská!$J$9:$BH$15,7,0)))*-1</f>
        <v>-994828.43108413368</v>
      </c>
      <c r="AF22" s="73">
        <f>($F22*IF(LEN($E22)=4,HLOOKUP($E22+AF$2,Vychodiská!$J$9:$BH$15,2,0),HLOOKUP(VALUE(RIGHT($E22,4))+AF$2,Vychodiská!$J$9:$BH$15,2,0)))*-1+($G22*IF(LEN($E22)=4,HLOOKUP($E22+AF$2,Vychodiská!$J$9:$BH$15,3,0),HLOOKUP(VALUE(RIGHT($E22,4))+AF$2,Vychodiská!$J$9:$BH$15,3,0)))*-1+($H22*IF(LEN($E22)=4,HLOOKUP($E22+AF$2,Vychodiská!$J$9:$BH$15,4,0),HLOOKUP(VALUE(RIGHT($E22,4))+AF$2,Vychodiská!$J$9:$BH$15,4,0)))*-1+($I22*IF(LEN($E22)=4,HLOOKUP($E22+AF$2,Vychodiská!$J$9:$BH$15,5,0),HLOOKUP(VALUE(RIGHT($E22,4))+AF$2,Vychodiská!$J$9:$BH$15,5,0)))*-1+($J22*IF(LEN($E22)=4,HLOOKUP($E22+AF$2,Vychodiská!$J$9:$BH$15,6),HLOOKUP(VALUE(RIGHT($E22,4))+AF$2,Vychodiská!$J$9:$BH$15,6,0)))*-1+($K22*IF(LEN($E22)=4,HLOOKUP($E22+AF$2,Vychodiská!$J$9:$BH$15,7),HLOOKUP(VALUE(RIGHT($E22,4))+AF$2,Vychodiská!$J$9:$BH$15,7,0)))*-1</f>
        <v>-1004776.715394975</v>
      </c>
      <c r="AG22" s="73">
        <f>($F22*IF(LEN($E22)=4,HLOOKUP($E22+AG$2,Vychodiská!$J$9:$BH$15,2,0),HLOOKUP(VALUE(RIGHT($E22,4))+AG$2,Vychodiská!$J$9:$BH$15,2,0)))*-1+($G22*IF(LEN($E22)=4,HLOOKUP($E22+AG$2,Vychodiská!$J$9:$BH$15,3,0),HLOOKUP(VALUE(RIGHT($E22,4))+AG$2,Vychodiská!$J$9:$BH$15,3,0)))*-1+($H22*IF(LEN($E22)=4,HLOOKUP($E22+AG$2,Vychodiská!$J$9:$BH$15,4,0),HLOOKUP(VALUE(RIGHT($E22,4))+AG$2,Vychodiská!$J$9:$BH$15,4,0)))*-1+($I22*IF(LEN($E22)=4,HLOOKUP($E22+AG$2,Vychodiská!$J$9:$BH$15,5,0),HLOOKUP(VALUE(RIGHT($E22,4))+AG$2,Vychodiská!$J$9:$BH$15,5,0)))*-1+($J22*IF(LEN($E22)=4,HLOOKUP($E22+AG$2,Vychodiská!$J$9:$BH$15,6),HLOOKUP(VALUE(RIGHT($E22,4))+AG$2,Vychodiská!$J$9:$BH$15,6,0)))*-1+($K22*IF(LEN($E22)=4,HLOOKUP($E22+AG$2,Vychodiská!$J$9:$BH$15,7),HLOOKUP(VALUE(RIGHT($E22,4))+AG$2,Vychodiská!$J$9:$BH$15,7,0)))*-1</f>
        <v>-1014824.4825489247</v>
      </c>
      <c r="AH22" s="73">
        <f>($F22*IF(LEN($E22)=4,HLOOKUP($E22+AH$2,Vychodiská!$J$9:$BH$15,2,0),HLOOKUP(VALUE(RIGHT($E22,4))+AH$2,Vychodiská!$J$9:$BH$15,2,0)))*-1+($G22*IF(LEN($E22)=4,HLOOKUP($E22+AH$2,Vychodiská!$J$9:$BH$15,3,0),HLOOKUP(VALUE(RIGHT($E22,4))+AH$2,Vychodiská!$J$9:$BH$15,3,0)))*-1+($H22*IF(LEN($E22)=4,HLOOKUP($E22+AH$2,Vychodiská!$J$9:$BH$15,4,0),HLOOKUP(VALUE(RIGHT($E22,4))+AH$2,Vychodiská!$J$9:$BH$15,4,0)))*-1+($I22*IF(LEN($E22)=4,HLOOKUP($E22+AH$2,Vychodiská!$J$9:$BH$15,5,0),HLOOKUP(VALUE(RIGHT($E22,4))+AH$2,Vychodiská!$J$9:$BH$15,5,0)))*-1+($J22*IF(LEN($E22)=4,HLOOKUP($E22+AH$2,Vychodiská!$J$9:$BH$15,6),HLOOKUP(VALUE(RIGHT($E22,4))+AH$2,Vychodiská!$J$9:$BH$15,6,0)))*-1+($K22*IF(LEN($E22)=4,HLOOKUP($E22+AH$2,Vychodiská!$J$9:$BH$15,7),HLOOKUP(VALUE(RIGHT($E22,4))+AH$2,Vychodiská!$J$9:$BH$15,7,0)))*-1</f>
        <v>-1024972.7273744141</v>
      </c>
      <c r="AI22" s="73">
        <f>($F22*IF(LEN($E22)=4,HLOOKUP($E22+AI$2,Vychodiská!$J$9:$BH$15,2,0),HLOOKUP(VALUE(RIGHT($E22,4))+AI$2,Vychodiská!$J$9:$BH$15,2,0)))*-1+($G22*IF(LEN($E22)=4,HLOOKUP($E22+AI$2,Vychodiská!$J$9:$BH$15,3,0),HLOOKUP(VALUE(RIGHT($E22,4))+AI$2,Vychodiská!$J$9:$BH$15,3,0)))*-1+($H22*IF(LEN($E22)=4,HLOOKUP($E22+AI$2,Vychodiská!$J$9:$BH$15,4,0),HLOOKUP(VALUE(RIGHT($E22,4))+AI$2,Vychodiská!$J$9:$BH$15,4,0)))*-1+($I22*IF(LEN($E22)=4,HLOOKUP($E22+AI$2,Vychodiská!$J$9:$BH$15,5,0),HLOOKUP(VALUE(RIGHT($E22,4))+AI$2,Vychodiská!$J$9:$BH$15,5,0)))*-1+($J22*IF(LEN($E22)=4,HLOOKUP($E22+AI$2,Vychodiská!$J$9:$BH$15,6),HLOOKUP(VALUE(RIGHT($E22,4))+AI$2,Vychodiská!$J$9:$BH$15,6,0)))*-1+($K22*IF(LEN($E22)=4,HLOOKUP($E22+AI$2,Vychodiská!$J$9:$BH$15,7),HLOOKUP(VALUE(RIGHT($E22,4))+AI$2,Vychodiská!$J$9:$BH$15,7,0)))*-1</f>
        <v>-1035222.4546481582</v>
      </c>
      <c r="AJ22" s="73">
        <f>($F22*IF(LEN($E22)=4,HLOOKUP($E22+AJ$2,Vychodiská!$J$9:$BH$15,2,0),HLOOKUP(VALUE(RIGHT($E22,4))+AJ$2,Vychodiská!$J$9:$BH$15,2,0)))*-1+($G22*IF(LEN($E22)=4,HLOOKUP($E22+AJ$2,Vychodiská!$J$9:$BH$15,3,0),HLOOKUP(VALUE(RIGHT($E22,4))+AJ$2,Vychodiská!$J$9:$BH$15,3,0)))*-1+($H22*IF(LEN($E22)=4,HLOOKUP($E22+AJ$2,Vychodiská!$J$9:$BH$15,4,0),HLOOKUP(VALUE(RIGHT($E22,4))+AJ$2,Vychodiská!$J$9:$BH$15,4,0)))*-1+($I22*IF(LEN($E22)=4,HLOOKUP($E22+AJ$2,Vychodiská!$J$9:$BH$15,5,0),HLOOKUP(VALUE(RIGHT($E22,4))+AJ$2,Vychodiská!$J$9:$BH$15,5,0)))*-1+($J22*IF(LEN($E22)=4,HLOOKUP($E22+AJ$2,Vychodiská!$J$9:$BH$15,6),HLOOKUP(VALUE(RIGHT($E22,4))+AJ$2,Vychodiská!$J$9:$BH$15,6,0)))*-1+($K22*IF(LEN($E22)=4,HLOOKUP($E22+AJ$2,Vychodiská!$J$9:$BH$15,7),HLOOKUP(VALUE(RIGHT($E22,4))+AJ$2,Vychodiská!$J$9:$BH$15,7,0)))*-1</f>
        <v>-1045574.6791946397</v>
      </c>
      <c r="AK22" s="73">
        <f>($F22*IF(LEN($E22)=4,HLOOKUP($E22+AK$2,Vychodiská!$J$9:$BH$15,2,0),HLOOKUP(VALUE(RIGHT($E22,4))+AK$2,Vychodiská!$J$9:$BH$15,2,0)))*-1+($G22*IF(LEN($E22)=4,HLOOKUP($E22+AK$2,Vychodiská!$J$9:$BH$15,3,0),HLOOKUP(VALUE(RIGHT($E22,4))+AK$2,Vychodiská!$J$9:$BH$15,3,0)))*-1+($H22*IF(LEN($E22)=4,HLOOKUP($E22+AK$2,Vychodiská!$J$9:$BH$15,4,0),HLOOKUP(VALUE(RIGHT($E22,4))+AK$2,Vychodiská!$J$9:$BH$15,4,0)))*-1+($I22*IF(LEN($E22)=4,HLOOKUP($E22+AK$2,Vychodiská!$J$9:$BH$15,5,0),HLOOKUP(VALUE(RIGHT($E22,4))+AK$2,Vychodiská!$J$9:$BH$15,5,0)))*-1+($J22*IF(LEN($E22)=4,HLOOKUP($E22+AK$2,Vychodiská!$J$9:$BH$15,6),HLOOKUP(VALUE(RIGHT($E22,4))+AK$2,Vychodiská!$J$9:$BH$15,6,0)))*-1+($K22*IF(LEN($E22)=4,HLOOKUP($E22+AK$2,Vychodiská!$J$9:$BH$15,7),HLOOKUP(VALUE(RIGHT($E22,4))+AK$2,Vychodiská!$J$9:$BH$15,7,0)))*-1</f>
        <v>-1056030.4259865861</v>
      </c>
      <c r="AL22" s="73">
        <f>($F22*IF(LEN($E22)=4,HLOOKUP($E22+AL$2,Vychodiská!$J$9:$BH$15,2,0),HLOOKUP(VALUE(RIGHT($E22,4))+AL$2,Vychodiská!$J$9:$BH$15,2,0)))*-1+($G22*IF(LEN($E22)=4,HLOOKUP($E22+AL$2,Vychodiská!$J$9:$BH$15,3,0),HLOOKUP(VALUE(RIGHT($E22,4))+AL$2,Vychodiská!$J$9:$BH$15,3,0)))*-1+($H22*IF(LEN($E22)=4,HLOOKUP($E22+AL$2,Vychodiská!$J$9:$BH$15,4,0),HLOOKUP(VALUE(RIGHT($E22,4))+AL$2,Vychodiská!$J$9:$BH$15,4,0)))*-1+($I22*IF(LEN($E22)=4,HLOOKUP($E22+AL$2,Vychodiská!$J$9:$BH$15,5,0),HLOOKUP(VALUE(RIGHT($E22,4))+AL$2,Vychodiská!$J$9:$BH$15,5,0)))*-1+($J22*IF(LEN($E22)=4,HLOOKUP($E22+AL$2,Vychodiská!$J$9:$BH$15,6),HLOOKUP(VALUE(RIGHT($E22,4))+AL$2,Vychodiská!$J$9:$BH$15,6,0)))*-1+($K22*IF(LEN($E22)=4,HLOOKUP($E22+AL$2,Vychodiská!$J$9:$BH$15,7),HLOOKUP(VALUE(RIGHT($E22,4))+AL$2,Vychodiská!$J$9:$BH$15,7,0)))*-1</f>
        <v>-1066590.7302464519</v>
      </c>
      <c r="AM22" s="73">
        <f>($F22*IF(LEN($E22)=4,HLOOKUP($E22+AM$2,Vychodiská!$J$9:$BH$15,2,0),HLOOKUP(VALUE(RIGHT($E22,4))+AM$2,Vychodiská!$J$9:$BH$15,2,0)))*-1+($G22*IF(LEN($E22)=4,HLOOKUP($E22+AM$2,Vychodiská!$J$9:$BH$15,3,0),HLOOKUP(VALUE(RIGHT($E22,4))+AM$2,Vychodiská!$J$9:$BH$15,3,0)))*-1+($H22*IF(LEN($E22)=4,HLOOKUP($E22+AM$2,Vychodiská!$J$9:$BH$15,4,0),HLOOKUP(VALUE(RIGHT($E22,4))+AM$2,Vychodiská!$J$9:$BH$15,4,0)))*-1+($I22*IF(LEN($E22)=4,HLOOKUP($E22+AM$2,Vychodiská!$J$9:$BH$15,5,0),HLOOKUP(VALUE(RIGHT($E22,4))+AM$2,Vychodiská!$J$9:$BH$15,5,0)))*-1+($J22*IF(LEN($E22)=4,HLOOKUP($E22+AM$2,Vychodiská!$J$9:$BH$15,6),HLOOKUP(VALUE(RIGHT($E22,4))+AM$2,Vychodiská!$J$9:$BH$15,6,0)))*-1+($K22*IF(LEN($E22)=4,HLOOKUP($E22+AM$2,Vychodiská!$J$9:$BH$15,7),HLOOKUP(VALUE(RIGHT($E22,4))+AM$2,Vychodiská!$J$9:$BH$15,7,0)))*-1</f>
        <v>-1080456.4097396557</v>
      </c>
      <c r="AN22" s="73">
        <f>($F22*IF(LEN($E22)=4,HLOOKUP($E22+AN$2,Vychodiská!$J$9:$BH$15,2,0),HLOOKUP(VALUE(RIGHT($E22,4))+AN$2,Vychodiská!$J$9:$BH$15,2,0)))*-1+($G22*IF(LEN($E22)=4,HLOOKUP($E22+AN$2,Vychodiská!$J$9:$BH$15,3,0),HLOOKUP(VALUE(RIGHT($E22,4))+AN$2,Vychodiská!$J$9:$BH$15,3,0)))*-1+($H22*IF(LEN($E22)=4,HLOOKUP($E22+AN$2,Vychodiská!$J$9:$BH$15,4,0),HLOOKUP(VALUE(RIGHT($E22,4))+AN$2,Vychodiská!$J$9:$BH$15,4,0)))*-1+($I22*IF(LEN($E22)=4,HLOOKUP($E22+AN$2,Vychodiská!$J$9:$BH$15,5,0),HLOOKUP(VALUE(RIGHT($E22,4))+AN$2,Vychodiská!$J$9:$BH$15,5,0)))*-1+($J22*IF(LEN($E22)=4,HLOOKUP($E22+AN$2,Vychodiská!$J$9:$BH$15,6),HLOOKUP(VALUE(RIGHT($E22,4))+AN$2,Vychodiská!$J$9:$BH$15,6,0)))*-1+($K22*IF(LEN($E22)=4,HLOOKUP($E22+AN$2,Vychodiská!$J$9:$BH$15,7),HLOOKUP(VALUE(RIGHT($E22,4))+AN$2,Vychodiská!$J$9:$BH$15,7,0)))*-1</f>
        <v>-1094502.3430662712</v>
      </c>
      <c r="AO22" s="74">
        <f>($F22*IF(LEN($E22)=4,HLOOKUP($E22+AO$2,Vychodiská!$J$9:$BH$15,2,0),HLOOKUP(VALUE(RIGHT($E22,4))+AO$2,Vychodiská!$J$9:$BH$15,2,0)))*-1+($G22*IF(LEN($E22)=4,HLOOKUP($E22+AO$2,Vychodiská!$J$9:$BH$15,3,0),HLOOKUP(VALUE(RIGHT($E22,4))+AO$2,Vychodiská!$J$9:$BH$15,3,0)))*-1+($H22*IF(LEN($E22)=4,HLOOKUP($E22+AO$2,Vychodiská!$J$9:$BH$15,4,0),HLOOKUP(VALUE(RIGHT($E22,4))+AO$2,Vychodiská!$J$9:$BH$15,4,0)))*-1+($I22*IF(LEN($E22)=4,HLOOKUP($E22+AO$2,Vychodiská!$J$9:$BH$15,5,0),HLOOKUP(VALUE(RIGHT($E22,4))+AO$2,Vychodiská!$J$9:$BH$15,5,0)))*-1+($J22*IF(LEN($E22)=4,HLOOKUP($E22+AO$2,Vychodiská!$J$9:$BH$15,6),HLOOKUP(VALUE(RIGHT($E22,4))+AO$2,Vychodiská!$J$9:$BH$15,6,0)))*-1+($K22*IF(LEN($E22)=4,HLOOKUP($E22+AO$2,Vychodiská!$J$9:$BH$15,7),HLOOKUP(VALUE(RIGHT($E22,4))+AO$2,Vychodiská!$J$9:$BH$15,7,0)))*-1</f>
        <v>-1108730.8735261327</v>
      </c>
      <c r="AP22" s="73">
        <f t="shared" si="1"/>
        <v>-774556.71697031113</v>
      </c>
      <c r="AQ22" s="73">
        <f>SUM($L22:M22)</f>
        <v>-1562280.8981291177</v>
      </c>
      <c r="AR22" s="73">
        <f>SUM($L22:N22)</f>
        <v>-2363396.3903676234</v>
      </c>
      <c r="AS22" s="73">
        <f>SUM($L22:O22)</f>
        <v>-3178130.8459741841</v>
      </c>
      <c r="AT22" s="73">
        <f>SUM($L22:P22)</f>
        <v>-4006715.787326056</v>
      </c>
      <c r="AU22" s="73">
        <f>SUM($L22:Q22)</f>
        <v>-4849386.6726809097</v>
      </c>
      <c r="AV22" s="73">
        <f>SUM($L22:R22)</f>
        <v>-5706382.963086796</v>
      </c>
      <c r="AW22" s="73">
        <f>SUM($L22:S22)</f>
        <v>-6573663.2089775531</v>
      </c>
      <c r="AX22" s="73">
        <f>SUM($L22:T22)</f>
        <v>-7451350.8178189993</v>
      </c>
      <c r="AY22" s="73">
        <f>SUM($L22:U22)</f>
        <v>-8339570.6779665425</v>
      </c>
      <c r="AZ22" s="73">
        <f>SUM($L22:V22)</f>
        <v>-9238449.1764358561</v>
      </c>
      <c r="BA22" s="73">
        <f>SUM($L22:W22)</f>
        <v>-10148114.216886802</v>
      </c>
      <c r="BB22" s="73">
        <f>SUM($L22:X22)</f>
        <v>-11068695.237823159</v>
      </c>
      <c r="BC22" s="73">
        <f>SUM($L22:Y22)</f>
        <v>-12000323.231010752</v>
      </c>
      <c r="BD22" s="73">
        <f>SUM($L22:Z22)</f>
        <v>-12943130.760116596</v>
      </c>
      <c r="BE22" s="73">
        <f>SUM($L22:AA22)</f>
        <v>-13897251.979571709</v>
      </c>
      <c r="BF22" s="73">
        <f>SUM($L22:AB22)</f>
        <v>-14862822.653660284</v>
      </c>
      <c r="BG22" s="73">
        <f>SUM($L22:AC22)</f>
        <v>-15838049.034489745</v>
      </c>
      <c r="BH22" s="73">
        <f>SUM($L22:AD22)</f>
        <v>-16823027.679127499</v>
      </c>
      <c r="BI22" s="73">
        <f>SUM($L22:AE22)</f>
        <v>-17817856.110211633</v>
      </c>
      <c r="BJ22" s="73">
        <f>SUM($L22:AF22)</f>
        <v>-18822632.825606607</v>
      </c>
      <c r="BK22" s="73">
        <f>SUM($L22:AG22)</f>
        <v>-19837457.308155533</v>
      </c>
      <c r="BL22" s="73">
        <f>SUM($L22:AH22)</f>
        <v>-20862430.035529949</v>
      </c>
      <c r="BM22" s="73">
        <f>SUM($L22:AI22)</f>
        <v>-21897652.490178108</v>
      </c>
      <c r="BN22" s="73">
        <f>SUM($L22:AJ22)</f>
        <v>-22943227.169372749</v>
      </c>
      <c r="BO22" s="73">
        <f>SUM($L22:AK22)</f>
        <v>-23999257.595359333</v>
      </c>
      <c r="BP22" s="73">
        <f>SUM($L22:AL22)</f>
        <v>-25065848.325605784</v>
      </c>
      <c r="BQ22" s="73">
        <f>SUM($L22:AM22)</f>
        <v>-26146304.735345438</v>
      </c>
      <c r="BR22" s="73">
        <f>SUM($L22:AN22)</f>
        <v>-27240807.07841171</v>
      </c>
      <c r="BS22" s="74">
        <f>SUM($L22:AO22)</f>
        <v>-28349537.951937843</v>
      </c>
      <c r="BT22" s="76">
        <f>IF(CZ22=0,0,L22/((1+Vychodiská!$C$150)^emisie_ostatné!CZ22))</f>
        <v>-669091.21431405772</v>
      </c>
      <c r="BU22" s="73">
        <f>IF(DA22=0,0,M22/((1+Vychodiská!$C$150)^emisie_ostatné!DA22))</f>
        <v>-648062.63329275884</v>
      </c>
      <c r="BV22" s="73">
        <f>IF(DB22=0,0,N22/((1+Vychodiská!$C$150)^emisie_ostatné!DB22))</f>
        <v>-627694.95053212903</v>
      </c>
      <c r="BW22" s="73">
        <f>IF(DC22=0,0,O22/((1+Vychodiská!$C$150)^emisie_ostatné!DC22))</f>
        <v>-607967.39494397654</v>
      </c>
      <c r="BX22" s="73">
        <f>IF(DD22=0,0,P22/((1+Vychodiská!$C$150)^emisie_ostatné!DD22))</f>
        <v>-588859.84824573703</v>
      </c>
      <c r="BY22" s="73">
        <f>IF(DE22=0,0,Q22/((1+Vychodiská!$C$150)^emisie_ostatné!DE22))</f>
        <v>-570352.8244437282</v>
      </c>
      <c r="BZ22" s="73">
        <f>IF(DF22=0,0,R22/((1+Vychodiská!$C$150)^emisie_ostatné!DF22))</f>
        <v>-552427.44996121095</v>
      </c>
      <c r="CA22" s="73">
        <f>IF(DG22=0,0,S22/((1+Vychodiská!$C$150)^emisie_ostatné!DG22))</f>
        <v>-532434.83748642425</v>
      </c>
      <c r="CB22" s="73">
        <f>IF(DH22=0,0,T22/((1+Vychodiská!$C$150)^emisie_ostatné!DH22))</f>
        <v>-513165.7671773918</v>
      </c>
      <c r="CC22" s="73">
        <f>IF(DI22=0,0,U22/((1+Vychodiská!$C$150)^emisie_ostatné!DI22))</f>
        <v>-494594.05369859101</v>
      </c>
      <c r="CD22" s="73">
        <f>IF(DJ22=0,0,V22/((1+Vychodiská!$C$150)^emisie_ostatné!DJ22))</f>
        <v>-476694.45937426097</v>
      </c>
      <c r="CE22" s="73">
        <f>IF(DK22=0,0,W22/((1+Vychodiská!$C$150)^emisie_ostatné!DK22))</f>
        <v>-459442.6598921449</v>
      </c>
      <c r="CF22" s="73">
        <f>IF(DL22=0,0,X22/((1+Vychodiská!$C$150)^emisie_ostatné!DL22))</f>
        <v>-442815.21124842903</v>
      </c>
      <c r="CG22" s="73">
        <f>IF(DM22=0,0,Y22/((1+Vychodiská!$C$150)^emisie_ostatné!DM22))</f>
        <v>-426789.51788896217</v>
      </c>
      <c r="CH22" s="73">
        <f>IF(DN22=0,0,Z22/((1+Vychodiská!$C$150)^emisie_ostatné!DN22))</f>
        <v>-411343.8020034568</v>
      </c>
      <c r="CI22" s="73">
        <f>IF(DO22=0,0,AA22/((1+Vychodiská!$C$150)^emisie_ostatné!DO22))</f>
        <v>-396457.07393095072</v>
      </c>
      <c r="CJ22" s="73">
        <f>IF(DP22=0,0,AB22/((1+Vychodiská!$C$150)^emisie_ostatné!DP22))</f>
        <v>-382109.10363630677</v>
      </c>
      <c r="CK22" s="73">
        <f>IF(DQ22=0,0,AC22/((1+Vychodiská!$C$150)^emisie_ostatné!DQ22))</f>
        <v>-367552.56635492371</v>
      </c>
      <c r="CL22" s="73">
        <f>IF(DR22=0,0,AD22/((1+Vychodiská!$C$150)^emisie_ostatné!DR22))</f>
        <v>-353550.56382711703</v>
      </c>
      <c r="CM22" s="73">
        <f>IF(DS22=0,0,AE22/((1+Vychodiská!$C$150)^emisie_ostatné!DS22))</f>
        <v>-340081.97091941739</v>
      </c>
      <c r="CN22" s="73">
        <f>IF(DT22=0,0,AF22/((1+Vychodiská!$C$150)^emisie_ostatné!DT22))</f>
        <v>-327126.46726534428</v>
      </c>
      <c r="CO22" s="73">
        <f>IF(DU22=0,0,AG22/((1+Vychodiská!$C$150)^emisie_ostatné!DU22))</f>
        <v>-314664.5066076169</v>
      </c>
      <c r="CP22" s="73">
        <f>IF(DV22=0,0,AH22/((1+Vychodiská!$C$150)^emisie_ostatné!DV22))</f>
        <v>-302677.28730827913</v>
      </c>
      <c r="CQ22" s="73">
        <f>IF(DW22=0,0,AI22/((1+Vychodiská!$C$150)^emisie_ostatné!DW22))</f>
        <v>-291146.72398224944</v>
      </c>
      <c r="CR22" s="73">
        <f>IF(DX22=0,0,AJ22/((1+Vychodiská!$C$150)^emisie_ostatné!DX22))</f>
        <v>-280055.42021149705</v>
      </c>
      <c r="CS22" s="73">
        <f>IF(DY22=0,0,AK22/((1+Vychodiská!$C$150)^emisie_ostatné!DY22))</f>
        <v>0</v>
      </c>
      <c r="CT22" s="73">
        <f>IF(DZ22=0,0,AL22/((1+Vychodiská!$C$150)^emisie_ostatné!DZ22))</f>
        <v>0</v>
      </c>
      <c r="CU22" s="73">
        <f>IF(EA22=0,0,AM22/((1+Vychodiská!$C$150)^emisie_ostatné!EA22))</f>
        <v>0</v>
      </c>
      <c r="CV22" s="73">
        <f>IF(EB22=0,0,AN22/((1+Vychodiská!$C$150)^emisie_ostatné!EB22))</f>
        <v>0</v>
      </c>
      <c r="CW22" s="74">
        <f>IF(EC22=0,0,AO22/((1+Vychodiská!$C$150)^emisie_ostatné!EC22))</f>
        <v>0</v>
      </c>
      <c r="CX22" s="77">
        <f t="shared" si="4"/>
        <v>-11377158.308546966</v>
      </c>
      <c r="CY22" s="73"/>
      <c r="CZ22" s="78">
        <f t="shared" si="2"/>
        <v>3</v>
      </c>
      <c r="DA22" s="78">
        <f t="shared" ref="DA22:EC22" si="22">IF(CZ22=0,0,IF(DA$2&gt;$D22,0,CZ22+1))</f>
        <v>4</v>
      </c>
      <c r="DB22" s="78">
        <f t="shared" si="22"/>
        <v>5</v>
      </c>
      <c r="DC22" s="78">
        <f t="shared" si="22"/>
        <v>6</v>
      </c>
      <c r="DD22" s="78">
        <f t="shared" si="22"/>
        <v>7</v>
      </c>
      <c r="DE22" s="78">
        <f t="shared" si="22"/>
        <v>8</v>
      </c>
      <c r="DF22" s="78">
        <f t="shared" si="22"/>
        <v>9</v>
      </c>
      <c r="DG22" s="78">
        <f t="shared" si="22"/>
        <v>10</v>
      </c>
      <c r="DH22" s="78">
        <f t="shared" si="22"/>
        <v>11</v>
      </c>
      <c r="DI22" s="78">
        <f t="shared" si="22"/>
        <v>12</v>
      </c>
      <c r="DJ22" s="78">
        <f t="shared" si="22"/>
        <v>13</v>
      </c>
      <c r="DK22" s="78">
        <f t="shared" si="22"/>
        <v>14</v>
      </c>
      <c r="DL22" s="78">
        <f t="shared" si="22"/>
        <v>15</v>
      </c>
      <c r="DM22" s="78">
        <f t="shared" si="22"/>
        <v>16</v>
      </c>
      <c r="DN22" s="78">
        <f t="shared" si="22"/>
        <v>17</v>
      </c>
      <c r="DO22" s="78">
        <f t="shared" si="22"/>
        <v>18</v>
      </c>
      <c r="DP22" s="78">
        <f t="shared" si="22"/>
        <v>19</v>
      </c>
      <c r="DQ22" s="78">
        <f t="shared" si="22"/>
        <v>20</v>
      </c>
      <c r="DR22" s="78">
        <f t="shared" si="22"/>
        <v>21</v>
      </c>
      <c r="DS22" s="78">
        <f t="shared" si="22"/>
        <v>22</v>
      </c>
      <c r="DT22" s="78">
        <f t="shared" si="22"/>
        <v>23</v>
      </c>
      <c r="DU22" s="78">
        <f t="shared" si="22"/>
        <v>24</v>
      </c>
      <c r="DV22" s="78">
        <f t="shared" si="22"/>
        <v>25</v>
      </c>
      <c r="DW22" s="78">
        <f t="shared" si="22"/>
        <v>26</v>
      </c>
      <c r="DX22" s="78">
        <f t="shared" si="22"/>
        <v>27</v>
      </c>
      <c r="DY22" s="78">
        <f t="shared" si="22"/>
        <v>0</v>
      </c>
      <c r="DZ22" s="78">
        <f t="shared" si="22"/>
        <v>0</v>
      </c>
      <c r="EA22" s="78">
        <f t="shared" si="22"/>
        <v>0</v>
      </c>
      <c r="EB22" s="78">
        <f t="shared" si="22"/>
        <v>0</v>
      </c>
      <c r="EC22" s="79">
        <f t="shared" si="22"/>
        <v>0</v>
      </c>
    </row>
    <row r="23" spans="1:133" s="80" customFormat="1" ht="31.05" customHeight="1" x14ac:dyDescent="0.3">
      <c r="A23" s="70">
        <v>32</v>
      </c>
      <c r="B23" s="71" t="str">
        <f>INDEX(Data!$B$3:$B$24,MATCH(emisie_ostatné!A23,Data!$A$3:$A$24,0))</f>
        <v>Zvolenská teplárenská a.s.</v>
      </c>
      <c r="C23" s="71" t="str">
        <f>INDEX(Data!$D$3:$D$24,MATCH(emisie_ostatné!A23,Data!$A$3:$A$24,0))</f>
        <v>Akumulátor tepla pre horúcovod</v>
      </c>
      <c r="D23" s="72">
        <f>INDEX(Data!$M$3:$M$24,MATCH(emisie_ostatné!A23,Data!$A$3:$A$24,0))</f>
        <v>25</v>
      </c>
      <c r="E23" s="72" t="str">
        <f>INDEX(Data!$J$3:$J$24,MATCH(emisie_ostatné!A23,Data!$A$3:$A$24,0))</f>
        <v>2022 - 2023</v>
      </c>
      <c r="F23" s="72">
        <f>INDEX(Data!$O$3:$O$24,MATCH(emisie_ostatné!A23,Data!$A$3:$A$24,0))</f>
        <v>-1.2</v>
      </c>
      <c r="G23" s="72">
        <f>INDEX(Data!$P$3:$P$24,MATCH(emisie_ostatné!A23,Data!$A$3:$A$24,0))</f>
        <v>0</v>
      </c>
      <c r="H23" s="72">
        <f>INDEX(Data!$Q$3:$Q$24,MATCH(emisie_ostatné!A23,Data!$A$3:$A$24,0))</f>
        <v>0</v>
      </c>
      <c r="I23" s="72">
        <f>INDEX(Data!$R$3:$R$24,MATCH(emisie_ostatné!A23,Data!$A$3:$A$24,0))</f>
        <v>0</v>
      </c>
      <c r="J23" s="72">
        <f>INDEX(Data!$S$3:$S$24,MATCH(emisie_ostatné!A23,Data!$A$3:$A$24,0))</f>
        <v>-0.5</v>
      </c>
      <c r="K23" s="74">
        <f>INDEX(Data!$T$3:$T$24,MATCH(emisie_ostatné!A23,Data!$A$3:$A$24,0))</f>
        <v>0</v>
      </c>
      <c r="L23" s="73">
        <f>($F23*IF(LEN($E23)=4,HLOOKUP($E23+L$2,Vychodiská!$J$9:$BH$15,2,0),HLOOKUP(VALUE(RIGHT($E23,4))+L$2,Vychodiská!$J$9:$BH$15,2,0)))*-1+($G23*IF(LEN($E23)=4,HLOOKUP($E23+L$2,Vychodiská!$J$9:$BH$15,3,0),HLOOKUP(VALUE(RIGHT($E23,4))+L$2,Vychodiská!$J$9:$BH$15,3,0)))*-1+($H23*IF(LEN($E23)=4,HLOOKUP($E23+L$2,Vychodiská!$J$9:$BH$15,4,0),HLOOKUP(VALUE(RIGHT($E23,4))+L$2,Vychodiská!$J$9:$BH$15,4,0)))*-1+($I23*IF(LEN($E23)=4,HLOOKUP($E23+L$2,Vychodiská!$J$9:$BH$15,5,0),HLOOKUP(VALUE(RIGHT($E23,4))+L$2,Vychodiská!$J$9:$BH$15,5,0)))*-1+($J23*IF(LEN($E23)=4,HLOOKUP($E23+L$2,Vychodiská!$J$9:$BH$15,6),HLOOKUP(VALUE(RIGHT($E23,4))+L$2,Vychodiská!$J$9:$BH$15,6,0)))*-1+($K23*IF(LEN($E23)=4,HLOOKUP($E23+L$2,Vychodiská!$J$9:$BH$15,7),HLOOKUP(VALUE(RIGHT($E23,4))+L$2,Vychodiská!$J$9:$BH$15,7,0)))*-1</f>
        <v>211446.80731972257</v>
      </c>
      <c r="M23" s="73">
        <f>($F23*IF(LEN($E23)=4,HLOOKUP($E23+M$2,Vychodiská!$J$9:$BH$15,2,0),HLOOKUP(VALUE(RIGHT($E23,4))+M$2,Vychodiská!$J$9:$BH$15,2,0)))*-1+($G23*IF(LEN($E23)=4,HLOOKUP($E23+M$2,Vychodiská!$J$9:$BH$15,3,0),HLOOKUP(VALUE(RIGHT($E23,4))+M$2,Vychodiská!$J$9:$BH$15,3,0)))*-1+($H23*IF(LEN($E23)=4,HLOOKUP($E23+M$2,Vychodiská!$J$9:$BH$15,4,0),HLOOKUP(VALUE(RIGHT($E23,4))+M$2,Vychodiská!$J$9:$BH$15,4,0)))*-1+($I23*IF(LEN($E23)=4,HLOOKUP($E23+M$2,Vychodiská!$J$9:$BH$15,5,0),HLOOKUP(VALUE(RIGHT($E23,4))+M$2,Vychodiská!$J$9:$BH$15,5,0)))*-1+($J23*IF(LEN($E23)=4,HLOOKUP($E23+M$2,Vychodiská!$J$9:$BH$15,6),HLOOKUP(VALUE(RIGHT($E23,4))+M$2,Vychodiská!$J$9:$BH$15,6,0)))*-1+($K23*IF(LEN($E23)=4,HLOOKUP($E23+M$2,Vychodiská!$J$9:$BH$15,7),HLOOKUP(VALUE(RIGHT($E23,4))+M$2,Vychodiská!$J$9:$BH$15,7,0)))*-1</f>
        <v>215041.40304415784</v>
      </c>
      <c r="N23" s="73">
        <f>($F23*IF(LEN($E23)=4,HLOOKUP($E23+N$2,Vychodiská!$J$9:$BH$15,2,0),HLOOKUP(VALUE(RIGHT($E23,4))+N$2,Vychodiská!$J$9:$BH$15,2,0)))*-1+($G23*IF(LEN($E23)=4,HLOOKUP($E23+N$2,Vychodiská!$J$9:$BH$15,3,0),HLOOKUP(VALUE(RIGHT($E23,4))+N$2,Vychodiská!$J$9:$BH$15,3,0)))*-1+($H23*IF(LEN($E23)=4,HLOOKUP($E23+N$2,Vychodiská!$J$9:$BH$15,4,0),HLOOKUP(VALUE(RIGHT($E23,4))+N$2,Vychodiská!$J$9:$BH$15,4,0)))*-1+($I23*IF(LEN($E23)=4,HLOOKUP($E23+N$2,Vychodiská!$J$9:$BH$15,5,0),HLOOKUP(VALUE(RIGHT($E23,4))+N$2,Vychodiská!$J$9:$BH$15,5,0)))*-1+($J23*IF(LEN($E23)=4,HLOOKUP($E23+N$2,Vychodiská!$J$9:$BH$15,6),HLOOKUP(VALUE(RIGHT($E23,4))+N$2,Vychodiská!$J$9:$BH$15,6,0)))*-1+($K23*IF(LEN($E23)=4,HLOOKUP($E23+N$2,Vychodiská!$J$9:$BH$15,7),HLOOKUP(VALUE(RIGHT($E23,4))+N$2,Vychodiská!$J$9:$BH$15,7,0)))*-1</f>
        <v>218697.10689590848</v>
      </c>
      <c r="O23" s="73">
        <f>($F23*IF(LEN($E23)=4,HLOOKUP($E23+O$2,Vychodiská!$J$9:$BH$15,2,0),HLOOKUP(VALUE(RIGHT($E23,4))+O$2,Vychodiská!$J$9:$BH$15,2,0)))*-1+($G23*IF(LEN($E23)=4,HLOOKUP($E23+O$2,Vychodiská!$J$9:$BH$15,3,0),HLOOKUP(VALUE(RIGHT($E23,4))+O$2,Vychodiská!$J$9:$BH$15,3,0)))*-1+($H23*IF(LEN($E23)=4,HLOOKUP($E23+O$2,Vychodiská!$J$9:$BH$15,4,0),HLOOKUP(VALUE(RIGHT($E23,4))+O$2,Vychodiská!$J$9:$BH$15,4,0)))*-1+($I23*IF(LEN($E23)=4,HLOOKUP($E23+O$2,Vychodiská!$J$9:$BH$15,5,0),HLOOKUP(VALUE(RIGHT($E23,4))+O$2,Vychodiská!$J$9:$BH$15,5,0)))*-1+($J23*IF(LEN($E23)=4,HLOOKUP($E23+O$2,Vychodiská!$J$9:$BH$15,6),HLOOKUP(VALUE(RIGHT($E23,4))+O$2,Vychodiská!$J$9:$BH$15,6,0)))*-1+($K23*IF(LEN($E23)=4,HLOOKUP($E23+O$2,Vychodiská!$J$9:$BH$15,7),HLOOKUP(VALUE(RIGHT($E23,4))+O$2,Vychodiská!$J$9:$BH$15,7,0)))*-1</f>
        <v>222414.95771313889</v>
      </c>
      <c r="P23" s="73">
        <f>($F23*IF(LEN($E23)=4,HLOOKUP($E23+P$2,Vychodiská!$J$9:$BH$15,2,0),HLOOKUP(VALUE(RIGHT($E23,4))+P$2,Vychodiská!$J$9:$BH$15,2,0)))*-1+($G23*IF(LEN($E23)=4,HLOOKUP($E23+P$2,Vychodiská!$J$9:$BH$15,3,0),HLOOKUP(VALUE(RIGHT($E23,4))+P$2,Vychodiská!$J$9:$BH$15,3,0)))*-1+($H23*IF(LEN($E23)=4,HLOOKUP($E23+P$2,Vychodiská!$J$9:$BH$15,4,0),HLOOKUP(VALUE(RIGHT($E23,4))+P$2,Vychodiská!$J$9:$BH$15,4,0)))*-1+($I23*IF(LEN($E23)=4,HLOOKUP($E23+P$2,Vychodiská!$J$9:$BH$15,5,0),HLOOKUP(VALUE(RIGHT($E23,4))+P$2,Vychodiská!$J$9:$BH$15,5,0)))*-1+($J23*IF(LEN($E23)=4,HLOOKUP($E23+P$2,Vychodiská!$J$9:$BH$15,6),HLOOKUP(VALUE(RIGHT($E23,4))+P$2,Vychodiská!$J$9:$BH$15,6,0)))*-1+($K23*IF(LEN($E23)=4,HLOOKUP($E23+P$2,Vychodiská!$J$9:$BH$15,7),HLOOKUP(VALUE(RIGHT($E23,4))+P$2,Vychodiská!$J$9:$BH$15,7,0)))*-1</f>
        <v>226196.01199426223</v>
      </c>
      <c r="Q23" s="73">
        <f>($F23*IF(LEN($E23)=4,HLOOKUP($E23+Q$2,Vychodiská!$J$9:$BH$15,2,0),HLOOKUP(VALUE(RIGHT($E23,4))+Q$2,Vychodiská!$J$9:$BH$15,2,0)))*-1+($G23*IF(LEN($E23)=4,HLOOKUP($E23+Q$2,Vychodiská!$J$9:$BH$15,3,0),HLOOKUP(VALUE(RIGHT($E23,4))+Q$2,Vychodiská!$J$9:$BH$15,3,0)))*-1+($H23*IF(LEN($E23)=4,HLOOKUP($E23+Q$2,Vychodiská!$J$9:$BH$15,4,0),HLOOKUP(VALUE(RIGHT($E23,4))+Q$2,Vychodiská!$J$9:$BH$15,4,0)))*-1+($I23*IF(LEN($E23)=4,HLOOKUP($E23+Q$2,Vychodiská!$J$9:$BH$15,5,0),HLOOKUP(VALUE(RIGHT($E23,4))+Q$2,Vychodiská!$J$9:$BH$15,5,0)))*-1+($J23*IF(LEN($E23)=4,HLOOKUP($E23+Q$2,Vychodiská!$J$9:$BH$15,6),HLOOKUP(VALUE(RIGHT($E23,4))+Q$2,Vychodiská!$J$9:$BH$15,6,0)))*-1+($K23*IF(LEN($E23)=4,HLOOKUP($E23+Q$2,Vychodiská!$J$9:$BH$15,7),HLOOKUP(VALUE(RIGHT($E23,4))+Q$2,Vychodiská!$J$9:$BH$15,7,0)))*-1</f>
        <v>230041.34419816468</v>
      </c>
      <c r="R23" s="73">
        <f>($F23*IF(LEN($E23)=4,HLOOKUP($E23+R$2,Vychodiská!$J$9:$BH$15,2,0),HLOOKUP(VALUE(RIGHT($E23,4))+R$2,Vychodiská!$J$9:$BH$15,2,0)))*-1+($G23*IF(LEN($E23)=4,HLOOKUP($E23+R$2,Vychodiská!$J$9:$BH$15,3,0),HLOOKUP(VALUE(RIGHT($E23,4))+R$2,Vychodiská!$J$9:$BH$15,3,0)))*-1+($H23*IF(LEN($E23)=4,HLOOKUP($E23+R$2,Vychodiská!$J$9:$BH$15,4,0),HLOOKUP(VALUE(RIGHT($E23,4))+R$2,Vychodiská!$J$9:$BH$15,4,0)))*-1+($I23*IF(LEN($E23)=4,HLOOKUP($E23+R$2,Vychodiská!$J$9:$BH$15,5,0),HLOOKUP(VALUE(RIGHT($E23,4))+R$2,Vychodiská!$J$9:$BH$15,5,0)))*-1+($J23*IF(LEN($E23)=4,HLOOKUP($E23+R$2,Vychodiská!$J$9:$BH$15,6),HLOOKUP(VALUE(RIGHT($E23,4))+R$2,Vychodiská!$J$9:$BH$15,6,0)))*-1+($K23*IF(LEN($E23)=4,HLOOKUP($E23+R$2,Vychodiská!$J$9:$BH$15,7),HLOOKUP(VALUE(RIGHT($E23,4))+R$2,Vychodiská!$J$9:$BH$15,7,0)))*-1</f>
        <v>233952.04704953346</v>
      </c>
      <c r="S23" s="73">
        <f>($F23*IF(LEN($E23)=4,HLOOKUP($E23+S$2,Vychodiská!$J$9:$BH$15,2,0),HLOOKUP(VALUE(RIGHT($E23,4))+S$2,Vychodiská!$J$9:$BH$15,2,0)))*-1+($G23*IF(LEN($E23)=4,HLOOKUP($E23+S$2,Vychodiská!$J$9:$BH$15,3,0),HLOOKUP(VALUE(RIGHT($E23,4))+S$2,Vychodiská!$J$9:$BH$15,3,0)))*-1+($H23*IF(LEN($E23)=4,HLOOKUP($E23+S$2,Vychodiská!$J$9:$BH$15,4,0),HLOOKUP(VALUE(RIGHT($E23,4))+S$2,Vychodiská!$J$9:$BH$15,4,0)))*-1+($I23*IF(LEN($E23)=4,HLOOKUP($E23+S$2,Vychodiská!$J$9:$BH$15,5,0),HLOOKUP(VALUE(RIGHT($E23,4))+S$2,Vychodiská!$J$9:$BH$15,5,0)))*-1+($J23*IF(LEN($E23)=4,HLOOKUP($E23+S$2,Vychodiská!$J$9:$BH$15,6),HLOOKUP(VALUE(RIGHT($E23,4))+S$2,Vychodiská!$J$9:$BH$15,6,0)))*-1+($K23*IF(LEN($E23)=4,HLOOKUP($E23+S$2,Vychodiská!$J$9:$BH$15,7),HLOOKUP(VALUE(RIGHT($E23,4))+S$2,Vychodiská!$J$9:$BH$15,7,0)))*-1</f>
        <v>236759.47161412783</v>
      </c>
      <c r="T23" s="73">
        <f>($F23*IF(LEN($E23)=4,HLOOKUP($E23+T$2,Vychodiská!$J$9:$BH$15,2,0),HLOOKUP(VALUE(RIGHT($E23,4))+T$2,Vychodiská!$J$9:$BH$15,2,0)))*-1+($G23*IF(LEN($E23)=4,HLOOKUP($E23+T$2,Vychodiská!$J$9:$BH$15,3,0),HLOOKUP(VALUE(RIGHT($E23,4))+T$2,Vychodiská!$J$9:$BH$15,3,0)))*-1+($H23*IF(LEN($E23)=4,HLOOKUP($E23+T$2,Vychodiská!$J$9:$BH$15,4,0),HLOOKUP(VALUE(RIGHT($E23,4))+T$2,Vychodiská!$J$9:$BH$15,4,0)))*-1+($I23*IF(LEN($E23)=4,HLOOKUP($E23+T$2,Vychodiská!$J$9:$BH$15,5,0),HLOOKUP(VALUE(RIGHT($E23,4))+T$2,Vychodiská!$J$9:$BH$15,5,0)))*-1+($J23*IF(LEN($E23)=4,HLOOKUP($E23+T$2,Vychodiská!$J$9:$BH$15,6),HLOOKUP(VALUE(RIGHT($E23,4))+T$2,Vychodiská!$J$9:$BH$15,6,0)))*-1+($K23*IF(LEN($E23)=4,HLOOKUP($E23+T$2,Vychodiská!$J$9:$BH$15,7),HLOOKUP(VALUE(RIGHT($E23,4))+T$2,Vychodiská!$J$9:$BH$15,7,0)))*-1</f>
        <v>239600.58527349739</v>
      </c>
      <c r="U23" s="73">
        <f>($F23*IF(LEN($E23)=4,HLOOKUP($E23+U$2,Vychodiská!$J$9:$BH$15,2,0),HLOOKUP(VALUE(RIGHT($E23,4))+U$2,Vychodiská!$J$9:$BH$15,2,0)))*-1+($G23*IF(LEN($E23)=4,HLOOKUP($E23+U$2,Vychodiská!$J$9:$BH$15,3,0),HLOOKUP(VALUE(RIGHT($E23,4))+U$2,Vychodiská!$J$9:$BH$15,3,0)))*-1+($H23*IF(LEN($E23)=4,HLOOKUP($E23+U$2,Vychodiská!$J$9:$BH$15,4,0),HLOOKUP(VALUE(RIGHT($E23,4))+U$2,Vychodiská!$J$9:$BH$15,4,0)))*-1+($I23*IF(LEN($E23)=4,HLOOKUP($E23+U$2,Vychodiská!$J$9:$BH$15,5,0),HLOOKUP(VALUE(RIGHT($E23,4))+U$2,Vychodiská!$J$9:$BH$15,5,0)))*-1+($J23*IF(LEN($E23)=4,HLOOKUP($E23+U$2,Vychodiská!$J$9:$BH$15,6),HLOOKUP(VALUE(RIGHT($E23,4))+U$2,Vychodiská!$J$9:$BH$15,6,0)))*-1+($K23*IF(LEN($E23)=4,HLOOKUP($E23+U$2,Vychodiská!$J$9:$BH$15,7),HLOOKUP(VALUE(RIGHT($E23,4))+U$2,Vychodiská!$J$9:$BH$15,7,0)))*-1</f>
        <v>242475.79229677937</v>
      </c>
      <c r="V23" s="73">
        <f>($F23*IF(LEN($E23)=4,HLOOKUP($E23+V$2,Vychodiská!$J$9:$BH$15,2,0),HLOOKUP(VALUE(RIGHT($E23,4))+V$2,Vychodiská!$J$9:$BH$15,2,0)))*-1+($G23*IF(LEN($E23)=4,HLOOKUP($E23+V$2,Vychodiská!$J$9:$BH$15,3,0),HLOOKUP(VALUE(RIGHT($E23,4))+V$2,Vychodiská!$J$9:$BH$15,3,0)))*-1+($H23*IF(LEN($E23)=4,HLOOKUP($E23+V$2,Vychodiská!$J$9:$BH$15,4,0),HLOOKUP(VALUE(RIGHT($E23,4))+V$2,Vychodiská!$J$9:$BH$15,4,0)))*-1+($I23*IF(LEN($E23)=4,HLOOKUP($E23+V$2,Vychodiská!$J$9:$BH$15,5,0),HLOOKUP(VALUE(RIGHT($E23,4))+V$2,Vychodiská!$J$9:$BH$15,5,0)))*-1+($J23*IF(LEN($E23)=4,HLOOKUP($E23+V$2,Vychodiská!$J$9:$BH$15,6),HLOOKUP(VALUE(RIGHT($E23,4))+V$2,Vychodiská!$J$9:$BH$15,6,0)))*-1+($K23*IF(LEN($E23)=4,HLOOKUP($E23+V$2,Vychodiská!$J$9:$BH$15,7),HLOOKUP(VALUE(RIGHT($E23,4))+V$2,Vychodiská!$J$9:$BH$15,7,0)))*-1</f>
        <v>245385.50180434072</v>
      </c>
      <c r="W23" s="73">
        <f>($F23*IF(LEN($E23)=4,HLOOKUP($E23+W$2,Vychodiská!$J$9:$BH$15,2,0),HLOOKUP(VALUE(RIGHT($E23,4))+W$2,Vychodiská!$J$9:$BH$15,2,0)))*-1+($G23*IF(LEN($E23)=4,HLOOKUP($E23+W$2,Vychodiská!$J$9:$BH$15,3,0),HLOOKUP(VALUE(RIGHT($E23,4))+W$2,Vychodiská!$J$9:$BH$15,3,0)))*-1+($H23*IF(LEN($E23)=4,HLOOKUP($E23+W$2,Vychodiská!$J$9:$BH$15,4,0),HLOOKUP(VALUE(RIGHT($E23,4))+W$2,Vychodiská!$J$9:$BH$15,4,0)))*-1+($I23*IF(LEN($E23)=4,HLOOKUP($E23+W$2,Vychodiská!$J$9:$BH$15,5,0),HLOOKUP(VALUE(RIGHT($E23,4))+W$2,Vychodiská!$J$9:$BH$15,5,0)))*-1+($J23*IF(LEN($E23)=4,HLOOKUP($E23+W$2,Vychodiská!$J$9:$BH$15,6),HLOOKUP(VALUE(RIGHT($E23,4))+W$2,Vychodiská!$J$9:$BH$15,6,0)))*-1+($K23*IF(LEN($E23)=4,HLOOKUP($E23+W$2,Vychodiská!$J$9:$BH$15,7),HLOOKUP(VALUE(RIGHT($E23,4))+W$2,Vychodiská!$J$9:$BH$15,7,0)))*-1</f>
        <v>248330.12782599282</v>
      </c>
      <c r="X23" s="73">
        <f>($F23*IF(LEN($E23)=4,HLOOKUP($E23+X$2,Vychodiská!$J$9:$BH$15,2,0),HLOOKUP(VALUE(RIGHT($E23,4))+X$2,Vychodiská!$J$9:$BH$15,2,0)))*-1+($G23*IF(LEN($E23)=4,HLOOKUP($E23+X$2,Vychodiská!$J$9:$BH$15,3,0),HLOOKUP(VALUE(RIGHT($E23,4))+X$2,Vychodiská!$J$9:$BH$15,3,0)))*-1+($H23*IF(LEN($E23)=4,HLOOKUP($E23+X$2,Vychodiská!$J$9:$BH$15,4,0),HLOOKUP(VALUE(RIGHT($E23,4))+X$2,Vychodiská!$J$9:$BH$15,4,0)))*-1+($I23*IF(LEN($E23)=4,HLOOKUP($E23+X$2,Vychodiská!$J$9:$BH$15,5,0),HLOOKUP(VALUE(RIGHT($E23,4))+X$2,Vychodiská!$J$9:$BH$15,5,0)))*-1+($J23*IF(LEN($E23)=4,HLOOKUP($E23+X$2,Vychodiská!$J$9:$BH$15,6),HLOOKUP(VALUE(RIGHT($E23,4))+X$2,Vychodiská!$J$9:$BH$15,6,0)))*-1+($K23*IF(LEN($E23)=4,HLOOKUP($E23+X$2,Vychodiská!$J$9:$BH$15,7),HLOOKUP(VALUE(RIGHT($E23,4))+X$2,Vychodiská!$J$9:$BH$15,7,0)))*-1</f>
        <v>251310.08935990473</v>
      </c>
      <c r="Y23" s="73">
        <f>($F23*IF(LEN($E23)=4,HLOOKUP($E23+Y$2,Vychodiská!$J$9:$BH$15,2,0),HLOOKUP(VALUE(RIGHT($E23,4))+Y$2,Vychodiská!$J$9:$BH$15,2,0)))*-1+($G23*IF(LEN($E23)=4,HLOOKUP($E23+Y$2,Vychodiská!$J$9:$BH$15,3,0),HLOOKUP(VALUE(RIGHT($E23,4))+Y$2,Vychodiská!$J$9:$BH$15,3,0)))*-1+($H23*IF(LEN($E23)=4,HLOOKUP($E23+Y$2,Vychodiská!$J$9:$BH$15,4,0),HLOOKUP(VALUE(RIGHT($E23,4))+Y$2,Vychodiská!$J$9:$BH$15,4,0)))*-1+($I23*IF(LEN($E23)=4,HLOOKUP($E23+Y$2,Vychodiská!$J$9:$BH$15,5,0),HLOOKUP(VALUE(RIGHT($E23,4))+Y$2,Vychodiská!$J$9:$BH$15,5,0)))*-1+($J23*IF(LEN($E23)=4,HLOOKUP($E23+Y$2,Vychodiská!$J$9:$BH$15,6),HLOOKUP(VALUE(RIGHT($E23,4))+Y$2,Vychodiská!$J$9:$BH$15,6,0)))*-1+($K23*IF(LEN($E23)=4,HLOOKUP($E23+Y$2,Vychodiská!$J$9:$BH$15,7),HLOOKUP(VALUE(RIGHT($E23,4))+Y$2,Vychodiská!$J$9:$BH$15,7,0)))*-1</f>
        <v>254325.81043222357</v>
      </c>
      <c r="Z23" s="73">
        <f>($F23*IF(LEN($E23)=4,HLOOKUP($E23+Z$2,Vychodiská!$J$9:$BH$15,2,0),HLOOKUP(VALUE(RIGHT($E23,4))+Z$2,Vychodiská!$J$9:$BH$15,2,0)))*-1+($G23*IF(LEN($E23)=4,HLOOKUP($E23+Z$2,Vychodiská!$J$9:$BH$15,3,0),HLOOKUP(VALUE(RIGHT($E23,4))+Z$2,Vychodiská!$J$9:$BH$15,3,0)))*-1+($H23*IF(LEN($E23)=4,HLOOKUP($E23+Z$2,Vychodiská!$J$9:$BH$15,4,0),HLOOKUP(VALUE(RIGHT($E23,4))+Z$2,Vychodiská!$J$9:$BH$15,4,0)))*-1+($I23*IF(LEN($E23)=4,HLOOKUP($E23+Z$2,Vychodiská!$J$9:$BH$15,5,0),HLOOKUP(VALUE(RIGHT($E23,4))+Z$2,Vychodiská!$J$9:$BH$15,5,0)))*-1+($J23*IF(LEN($E23)=4,HLOOKUP($E23+Z$2,Vychodiská!$J$9:$BH$15,6),HLOOKUP(VALUE(RIGHT($E23,4))+Z$2,Vychodiská!$J$9:$BH$15,6,0)))*-1+($K23*IF(LEN($E23)=4,HLOOKUP($E23+Z$2,Vychodiská!$J$9:$BH$15,7),HLOOKUP(VALUE(RIGHT($E23,4))+Z$2,Vychodiská!$J$9:$BH$15,7,0)))*-1</f>
        <v>257377.72015741025</v>
      </c>
      <c r="AA23" s="73">
        <f>($F23*IF(LEN($E23)=4,HLOOKUP($E23+AA$2,Vychodiská!$J$9:$BH$15,2,0),HLOOKUP(VALUE(RIGHT($E23,4))+AA$2,Vychodiská!$J$9:$BH$15,2,0)))*-1+($G23*IF(LEN($E23)=4,HLOOKUP($E23+AA$2,Vychodiská!$J$9:$BH$15,3,0),HLOOKUP(VALUE(RIGHT($E23,4))+AA$2,Vychodiská!$J$9:$BH$15,3,0)))*-1+($H23*IF(LEN($E23)=4,HLOOKUP($E23+AA$2,Vychodiská!$J$9:$BH$15,4,0),HLOOKUP(VALUE(RIGHT($E23,4))+AA$2,Vychodiská!$J$9:$BH$15,4,0)))*-1+($I23*IF(LEN($E23)=4,HLOOKUP($E23+AA$2,Vychodiská!$J$9:$BH$15,5,0),HLOOKUP(VALUE(RIGHT($E23,4))+AA$2,Vychodiská!$J$9:$BH$15,5,0)))*-1+($J23*IF(LEN($E23)=4,HLOOKUP($E23+AA$2,Vychodiská!$J$9:$BH$15,6),HLOOKUP(VALUE(RIGHT($E23,4))+AA$2,Vychodiská!$J$9:$BH$15,6,0)))*-1+($K23*IF(LEN($E23)=4,HLOOKUP($E23+AA$2,Vychodiská!$J$9:$BH$15,7),HLOOKUP(VALUE(RIGHT($E23,4))+AA$2,Vychodiská!$J$9:$BH$15,7,0)))*-1</f>
        <v>260466.25279929917</v>
      </c>
      <c r="AB23" s="73">
        <f>($F23*IF(LEN($E23)=4,HLOOKUP($E23+AB$2,Vychodiská!$J$9:$BH$15,2,0),HLOOKUP(VALUE(RIGHT($E23,4))+AB$2,Vychodiská!$J$9:$BH$15,2,0)))*-1+($G23*IF(LEN($E23)=4,HLOOKUP($E23+AB$2,Vychodiská!$J$9:$BH$15,3,0),HLOOKUP(VALUE(RIGHT($E23,4))+AB$2,Vychodiská!$J$9:$BH$15,3,0)))*-1+($H23*IF(LEN($E23)=4,HLOOKUP($E23+AB$2,Vychodiská!$J$9:$BH$15,4,0),HLOOKUP(VALUE(RIGHT($E23,4))+AB$2,Vychodiská!$J$9:$BH$15,4,0)))*-1+($I23*IF(LEN($E23)=4,HLOOKUP($E23+AB$2,Vychodiská!$J$9:$BH$15,5,0),HLOOKUP(VALUE(RIGHT($E23,4))+AB$2,Vychodiská!$J$9:$BH$15,5,0)))*-1+($J23*IF(LEN($E23)=4,HLOOKUP($E23+AB$2,Vychodiská!$J$9:$BH$15,6),HLOOKUP(VALUE(RIGHT($E23,4))+AB$2,Vychodiská!$J$9:$BH$15,6,0)))*-1+($K23*IF(LEN($E23)=4,HLOOKUP($E23+AB$2,Vychodiská!$J$9:$BH$15,7),HLOOKUP(VALUE(RIGHT($E23,4))+AB$2,Vychodiská!$J$9:$BH$15,7,0)))*-1</f>
        <v>263591.84783289075</v>
      </c>
      <c r="AC23" s="73">
        <f>($F23*IF(LEN($E23)=4,HLOOKUP($E23+AC$2,Vychodiská!$J$9:$BH$15,2,0),HLOOKUP(VALUE(RIGHT($E23,4))+AC$2,Vychodiská!$J$9:$BH$15,2,0)))*-1+($G23*IF(LEN($E23)=4,HLOOKUP($E23+AC$2,Vychodiská!$J$9:$BH$15,3,0),HLOOKUP(VALUE(RIGHT($E23,4))+AC$2,Vychodiská!$J$9:$BH$15,3,0)))*-1+($H23*IF(LEN($E23)=4,HLOOKUP($E23+AC$2,Vychodiská!$J$9:$BH$15,4,0),HLOOKUP(VALUE(RIGHT($E23,4))+AC$2,Vychodiská!$J$9:$BH$15,4,0)))*-1+($I23*IF(LEN($E23)=4,HLOOKUP($E23+AC$2,Vychodiská!$J$9:$BH$15,5,0),HLOOKUP(VALUE(RIGHT($E23,4))+AC$2,Vychodiská!$J$9:$BH$15,5,0)))*-1+($J23*IF(LEN($E23)=4,HLOOKUP($E23+AC$2,Vychodiská!$J$9:$BH$15,6),HLOOKUP(VALUE(RIGHT($E23,4))+AC$2,Vychodiská!$J$9:$BH$15,6,0)))*-1+($K23*IF(LEN($E23)=4,HLOOKUP($E23+AC$2,Vychodiská!$J$9:$BH$15,7),HLOOKUP(VALUE(RIGHT($E23,4))+AC$2,Vychodiská!$J$9:$BH$15,7,0)))*-1</f>
        <v>266227.76631121972</v>
      </c>
      <c r="AD23" s="73">
        <f>($F23*IF(LEN($E23)=4,HLOOKUP($E23+AD$2,Vychodiská!$J$9:$BH$15,2,0),HLOOKUP(VALUE(RIGHT($E23,4))+AD$2,Vychodiská!$J$9:$BH$15,2,0)))*-1+($G23*IF(LEN($E23)=4,HLOOKUP($E23+AD$2,Vychodiská!$J$9:$BH$15,3,0),HLOOKUP(VALUE(RIGHT($E23,4))+AD$2,Vychodiská!$J$9:$BH$15,3,0)))*-1+($H23*IF(LEN($E23)=4,HLOOKUP($E23+AD$2,Vychodiská!$J$9:$BH$15,4,0),HLOOKUP(VALUE(RIGHT($E23,4))+AD$2,Vychodiská!$J$9:$BH$15,4,0)))*-1+($I23*IF(LEN($E23)=4,HLOOKUP($E23+AD$2,Vychodiská!$J$9:$BH$15,5,0),HLOOKUP(VALUE(RIGHT($E23,4))+AD$2,Vychodiská!$J$9:$BH$15,5,0)))*-1+($J23*IF(LEN($E23)=4,HLOOKUP($E23+AD$2,Vychodiská!$J$9:$BH$15,6),HLOOKUP(VALUE(RIGHT($E23,4))+AD$2,Vychodiská!$J$9:$BH$15,6,0)))*-1+($K23*IF(LEN($E23)=4,HLOOKUP($E23+AD$2,Vychodiská!$J$9:$BH$15,7),HLOOKUP(VALUE(RIGHT($E23,4))+AD$2,Vychodiská!$J$9:$BH$15,7,0)))*-1</f>
        <v>268890.04397433193</v>
      </c>
      <c r="AE23" s="73">
        <f>($F23*IF(LEN($E23)=4,HLOOKUP($E23+AE$2,Vychodiská!$J$9:$BH$15,2,0),HLOOKUP(VALUE(RIGHT($E23,4))+AE$2,Vychodiská!$J$9:$BH$15,2,0)))*-1+($G23*IF(LEN($E23)=4,HLOOKUP($E23+AE$2,Vychodiská!$J$9:$BH$15,3,0),HLOOKUP(VALUE(RIGHT($E23,4))+AE$2,Vychodiská!$J$9:$BH$15,3,0)))*-1+($H23*IF(LEN($E23)=4,HLOOKUP($E23+AE$2,Vychodiská!$J$9:$BH$15,4,0),HLOOKUP(VALUE(RIGHT($E23,4))+AE$2,Vychodiská!$J$9:$BH$15,4,0)))*-1+($I23*IF(LEN($E23)=4,HLOOKUP($E23+AE$2,Vychodiská!$J$9:$BH$15,5,0),HLOOKUP(VALUE(RIGHT($E23,4))+AE$2,Vychodiská!$J$9:$BH$15,5,0)))*-1+($J23*IF(LEN($E23)=4,HLOOKUP($E23+AE$2,Vychodiská!$J$9:$BH$15,6),HLOOKUP(VALUE(RIGHT($E23,4))+AE$2,Vychodiská!$J$9:$BH$15,6,0)))*-1+($K23*IF(LEN($E23)=4,HLOOKUP($E23+AE$2,Vychodiská!$J$9:$BH$15,7),HLOOKUP(VALUE(RIGHT($E23,4))+AE$2,Vychodiská!$J$9:$BH$15,7,0)))*-1</f>
        <v>271578.94441407523</v>
      </c>
      <c r="AF23" s="73">
        <f>($F23*IF(LEN($E23)=4,HLOOKUP($E23+AF$2,Vychodiská!$J$9:$BH$15,2,0),HLOOKUP(VALUE(RIGHT($E23,4))+AF$2,Vychodiská!$J$9:$BH$15,2,0)))*-1+($G23*IF(LEN($E23)=4,HLOOKUP($E23+AF$2,Vychodiská!$J$9:$BH$15,3,0),HLOOKUP(VALUE(RIGHT($E23,4))+AF$2,Vychodiská!$J$9:$BH$15,3,0)))*-1+($H23*IF(LEN($E23)=4,HLOOKUP($E23+AF$2,Vychodiská!$J$9:$BH$15,4,0),HLOOKUP(VALUE(RIGHT($E23,4))+AF$2,Vychodiská!$J$9:$BH$15,4,0)))*-1+($I23*IF(LEN($E23)=4,HLOOKUP($E23+AF$2,Vychodiská!$J$9:$BH$15,5,0),HLOOKUP(VALUE(RIGHT($E23,4))+AF$2,Vychodiská!$J$9:$BH$15,5,0)))*-1+($J23*IF(LEN($E23)=4,HLOOKUP($E23+AF$2,Vychodiská!$J$9:$BH$15,6),HLOOKUP(VALUE(RIGHT($E23,4))+AF$2,Vychodiská!$J$9:$BH$15,6,0)))*-1+($K23*IF(LEN($E23)=4,HLOOKUP($E23+AF$2,Vychodiská!$J$9:$BH$15,7),HLOOKUP(VALUE(RIGHT($E23,4))+AF$2,Vychodiská!$J$9:$BH$15,7,0)))*-1</f>
        <v>274294.73385821597</v>
      </c>
      <c r="AG23" s="73">
        <f>($F23*IF(LEN($E23)=4,HLOOKUP($E23+AG$2,Vychodiská!$J$9:$BH$15,2,0),HLOOKUP(VALUE(RIGHT($E23,4))+AG$2,Vychodiská!$J$9:$BH$15,2,0)))*-1+($G23*IF(LEN($E23)=4,HLOOKUP($E23+AG$2,Vychodiská!$J$9:$BH$15,3,0),HLOOKUP(VALUE(RIGHT($E23,4))+AG$2,Vychodiská!$J$9:$BH$15,3,0)))*-1+($H23*IF(LEN($E23)=4,HLOOKUP($E23+AG$2,Vychodiská!$J$9:$BH$15,4,0),HLOOKUP(VALUE(RIGHT($E23,4))+AG$2,Vychodiská!$J$9:$BH$15,4,0)))*-1+($I23*IF(LEN($E23)=4,HLOOKUP($E23+AG$2,Vychodiská!$J$9:$BH$15,5,0),HLOOKUP(VALUE(RIGHT($E23,4))+AG$2,Vychodiská!$J$9:$BH$15,5,0)))*-1+($J23*IF(LEN($E23)=4,HLOOKUP($E23+AG$2,Vychodiská!$J$9:$BH$15,6),HLOOKUP(VALUE(RIGHT($E23,4))+AG$2,Vychodiská!$J$9:$BH$15,6,0)))*-1+($K23*IF(LEN($E23)=4,HLOOKUP($E23+AG$2,Vychodiská!$J$9:$BH$15,7),HLOOKUP(VALUE(RIGHT($E23,4))+AG$2,Vychodiská!$J$9:$BH$15,7,0)))*-1</f>
        <v>277037.68119679816</v>
      </c>
      <c r="AH23" s="73">
        <f>($F23*IF(LEN($E23)=4,HLOOKUP($E23+AH$2,Vychodiská!$J$9:$BH$15,2,0),HLOOKUP(VALUE(RIGHT($E23,4))+AH$2,Vychodiská!$J$9:$BH$15,2,0)))*-1+($G23*IF(LEN($E23)=4,HLOOKUP($E23+AH$2,Vychodiská!$J$9:$BH$15,3,0),HLOOKUP(VALUE(RIGHT($E23,4))+AH$2,Vychodiská!$J$9:$BH$15,3,0)))*-1+($H23*IF(LEN($E23)=4,HLOOKUP($E23+AH$2,Vychodiská!$J$9:$BH$15,4,0),HLOOKUP(VALUE(RIGHT($E23,4))+AH$2,Vychodiská!$J$9:$BH$15,4,0)))*-1+($I23*IF(LEN($E23)=4,HLOOKUP($E23+AH$2,Vychodiská!$J$9:$BH$15,5,0),HLOOKUP(VALUE(RIGHT($E23,4))+AH$2,Vychodiská!$J$9:$BH$15,5,0)))*-1+($J23*IF(LEN($E23)=4,HLOOKUP($E23+AH$2,Vychodiská!$J$9:$BH$15,6),HLOOKUP(VALUE(RIGHT($E23,4))+AH$2,Vychodiská!$J$9:$BH$15,6,0)))*-1+($K23*IF(LEN($E23)=4,HLOOKUP($E23+AH$2,Vychodiská!$J$9:$BH$15,7),HLOOKUP(VALUE(RIGHT($E23,4))+AH$2,Vychodiská!$J$9:$BH$15,7,0)))*-1</f>
        <v>279808.05800876615</v>
      </c>
      <c r="AI23" s="73">
        <f>($F23*IF(LEN($E23)=4,HLOOKUP($E23+AI$2,Vychodiská!$J$9:$BH$15,2,0),HLOOKUP(VALUE(RIGHT($E23,4))+AI$2,Vychodiská!$J$9:$BH$15,2,0)))*-1+($G23*IF(LEN($E23)=4,HLOOKUP($E23+AI$2,Vychodiská!$J$9:$BH$15,3,0),HLOOKUP(VALUE(RIGHT($E23,4))+AI$2,Vychodiská!$J$9:$BH$15,3,0)))*-1+($H23*IF(LEN($E23)=4,HLOOKUP($E23+AI$2,Vychodiská!$J$9:$BH$15,4,0),HLOOKUP(VALUE(RIGHT($E23,4))+AI$2,Vychodiská!$J$9:$BH$15,4,0)))*-1+($I23*IF(LEN($E23)=4,HLOOKUP($E23+AI$2,Vychodiská!$J$9:$BH$15,5,0),HLOOKUP(VALUE(RIGHT($E23,4))+AI$2,Vychodiská!$J$9:$BH$15,5,0)))*-1+($J23*IF(LEN($E23)=4,HLOOKUP($E23+AI$2,Vychodiská!$J$9:$BH$15,6),HLOOKUP(VALUE(RIGHT($E23,4))+AI$2,Vychodiská!$J$9:$BH$15,6,0)))*-1+($K23*IF(LEN($E23)=4,HLOOKUP($E23+AI$2,Vychodiská!$J$9:$BH$15,7),HLOOKUP(VALUE(RIGHT($E23,4))+AI$2,Vychodiská!$J$9:$BH$15,7,0)))*-1</f>
        <v>282606.13858885382</v>
      </c>
      <c r="AJ23" s="73">
        <f>($F23*IF(LEN($E23)=4,HLOOKUP($E23+AJ$2,Vychodiská!$J$9:$BH$15,2,0),HLOOKUP(VALUE(RIGHT($E23,4))+AJ$2,Vychodiská!$J$9:$BH$15,2,0)))*-1+($G23*IF(LEN($E23)=4,HLOOKUP($E23+AJ$2,Vychodiská!$J$9:$BH$15,3,0),HLOOKUP(VALUE(RIGHT($E23,4))+AJ$2,Vychodiská!$J$9:$BH$15,3,0)))*-1+($H23*IF(LEN($E23)=4,HLOOKUP($E23+AJ$2,Vychodiská!$J$9:$BH$15,4,0),HLOOKUP(VALUE(RIGHT($E23,4))+AJ$2,Vychodiská!$J$9:$BH$15,4,0)))*-1+($I23*IF(LEN($E23)=4,HLOOKUP($E23+AJ$2,Vychodiská!$J$9:$BH$15,5,0),HLOOKUP(VALUE(RIGHT($E23,4))+AJ$2,Vychodiská!$J$9:$BH$15,5,0)))*-1+($J23*IF(LEN($E23)=4,HLOOKUP($E23+AJ$2,Vychodiská!$J$9:$BH$15,6),HLOOKUP(VALUE(RIGHT($E23,4))+AJ$2,Vychodiská!$J$9:$BH$15,6,0)))*-1+($K23*IF(LEN($E23)=4,HLOOKUP($E23+AJ$2,Vychodiská!$J$9:$BH$15,7),HLOOKUP(VALUE(RIGHT($E23,4))+AJ$2,Vychodiská!$J$9:$BH$15,7,0)))*-1</f>
        <v>285432.19997474237</v>
      </c>
      <c r="AK23" s="73">
        <f>($F23*IF(LEN($E23)=4,HLOOKUP($E23+AK$2,Vychodiská!$J$9:$BH$15,2,0),HLOOKUP(VALUE(RIGHT($E23,4))+AK$2,Vychodiská!$J$9:$BH$15,2,0)))*-1+($G23*IF(LEN($E23)=4,HLOOKUP($E23+AK$2,Vychodiská!$J$9:$BH$15,3,0),HLOOKUP(VALUE(RIGHT($E23,4))+AK$2,Vychodiská!$J$9:$BH$15,3,0)))*-1+($H23*IF(LEN($E23)=4,HLOOKUP($E23+AK$2,Vychodiská!$J$9:$BH$15,4,0),HLOOKUP(VALUE(RIGHT($E23,4))+AK$2,Vychodiská!$J$9:$BH$15,4,0)))*-1+($I23*IF(LEN($E23)=4,HLOOKUP($E23+AK$2,Vychodiská!$J$9:$BH$15,5,0),HLOOKUP(VALUE(RIGHT($E23,4))+AK$2,Vychodiská!$J$9:$BH$15,5,0)))*-1+($J23*IF(LEN($E23)=4,HLOOKUP($E23+AK$2,Vychodiská!$J$9:$BH$15,6),HLOOKUP(VALUE(RIGHT($E23,4))+AK$2,Vychodiská!$J$9:$BH$15,6,0)))*-1+($K23*IF(LEN($E23)=4,HLOOKUP($E23+AK$2,Vychodiská!$J$9:$BH$15,7),HLOOKUP(VALUE(RIGHT($E23,4))+AK$2,Vychodiská!$J$9:$BH$15,7,0)))*-1</f>
        <v>288286.52197448979</v>
      </c>
      <c r="AL23" s="73">
        <f>($F23*IF(LEN($E23)=4,HLOOKUP($E23+AL$2,Vychodiská!$J$9:$BH$15,2,0),HLOOKUP(VALUE(RIGHT($E23,4))+AL$2,Vychodiská!$J$9:$BH$15,2,0)))*-1+($G23*IF(LEN($E23)=4,HLOOKUP($E23+AL$2,Vychodiská!$J$9:$BH$15,3,0),HLOOKUP(VALUE(RIGHT($E23,4))+AL$2,Vychodiská!$J$9:$BH$15,3,0)))*-1+($H23*IF(LEN($E23)=4,HLOOKUP($E23+AL$2,Vychodiská!$J$9:$BH$15,4,0),HLOOKUP(VALUE(RIGHT($E23,4))+AL$2,Vychodiská!$J$9:$BH$15,4,0)))*-1+($I23*IF(LEN($E23)=4,HLOOKUP($E23+AL$2,Vychodiská!$J$9:$BH$15,5,0),HLOOKUP(VALUE(RIGHT($E23,4))+AL$2,Vychodiská!$J$9:$BH$15,5,0)))*-1+($J23*IF(LEN($E23)=4,HLOOKUP($E23+AL$2,Vychodiská!$J$9:$BH$15,6),HLOOKUP(VALUE(RIGHT($E23,4))+AL$2,Vychodiská!$J$9:$BH$15,6,0)))*-1+($K23*IF(LEN($E23)=4,HLOOKUP($E23+AL$2,Vychodiská!$J$9:$BH$15,7),HLOOKUP(VALUE(RIGHT($E23,4))+AL$2,Vychodiská!$J$9:$BH$15,7,0)))*-1</f>
        <v>291169.3871942347</v>
      </c>
      <c r="AM23" s="73">
        <f>($F23*IF(LEN($E23)=4,HLOOKUP($E23+AM$2,Vychodiská!$J$9:$BH$15,2,0),HLOOKUP(VALUE(RIGHT($E23,4))+AM$2,Vychodiská!$J$9:$BH$15,2,0)))*-1+($G23*IF(LEN($E23)=4,HLOOKUP($E23+AM$2,Vychodiská!$J$9:$BH$15,3,0),HLOOKUP(VALUE(RIGHT($E23,4))+AM$2,Vychodiská!$J$9:$BH$15,3,0)))*-1+($H23*IF(LEN($E23)=4,HLOOKUP($E23+AM$2,Vychodiská!$J$9:$BH$15,4,0),HLOOKUP(VALUE(RIGHT($E23,4))+AM$2,Vychodiská!$J$9:$BH$15,4,0)))*-1+($I23*IF(LEN($E23)=4,HLOOKUP($E23+AM$2,Vychodiská!$J$9:$BH$15,5,0),HLOOKUP(VALUE(RIGHT($E23,4))+AM$2,Vychodiská!$J$9:$BH$15,5,0)))*-1+($J23*IF(LEN($E23)=4,HLOOKUP($E23+AM$2,Vychodiská!$J$9:$BH$15,6),HLOOKUP(VALUE(RIGHT($E23,4))+AM$2,Vychodiská!$J$9:$BH$15,6,0)))*-1+($K23*IF(LEN($E23)=4,HLOOKUP($E23+AM$2,Vychodiská!$J$9:$BH$15,7),HLOOKUP(VALUE(RIGHT($E23,4))+AM$2,Vychodiská!$J$9:$BH$15,7,0)))*-1</f>
        <v>294954.58922775974</v>
      </c>
      <c r="AN23" s="73">
        <f>($F23*IF(LEN($E23)=4,HLOOKUP($E23+AN$2,Vychodiská!$J$9:$BH$15,2,0),HLOOKUP(VALUE(RIGHT($E23,4))+AN$2,Vychodiská!$J$9:$BH$15,2,0)))*-1+($G23*IF(LEN($E23)=4,HLOOKUP($E23+AN$2,Vychodiská!$J$9:$BH$15,3,0),HLOOKUP(VALUE(RIGHT($E23,4))+AN$2,Vychodiská!$J$9:$BH$15,3,0)))*-1+($H23*IF(LEN($E23)=4,HLOOKUP($E23+AN$2,Vychodiská!$J$9:$BH$15,4,0),HLOOKUP(VALUE(RIGHT($E23,4))+AN$2,Vychodiská!$J$9:$BH$15,4,0)))*-1+($I23*IF(LEN($E23)=4,HLOOKUP($E23+AN$2,Vychodiská!$J$9:$BH$15,5,0),HLOOKUP(VALUE(RIGHT($E23,4))+AN$2,Vychodiská!$J$9:$BH$15,5,0)))*-1+($J23*IF(LEN($E23)=4,HLOOKUP($E23+AN$2,Vychodiská!$J$9:$BH$15,6),HLOOKUP(VALUE(RIGHT($E23,4))+AN$2,Vychodiská!$J$9:$BH$15,6,0)))*-1+($K23*IF(LEN($E23)=4,HLOOKUP($E23+AN$2,Vychodiská!$J$9:$BH$15,7),HLOOKUP(VALUE(RIGHT($E23,4))+AN$2,Vychodiská!$J$9:$BH$15,7,0)))*-1</f>
        <v>298788.99888772058</v>
      </c>
      <c r="AO23" s="74">
        <f>($F23*IF(LEN($E23)=4,HLOOKUP($E23+AO$2,Vychodiská!$J$9:$BH$15,2,0),HLOOKUP(VALUE(RIGHT($E23,4))+AO$2,Vychodiská!$J$9:$BH$15,2,0)))*-1+($G23*IF(LEN($E23)=4,HLOOKUP($E23+AO$2,Vychodiská!$J$9:$BH$15,3,0),HLOOKUP(VALUE(RIGHT($E23,4))+AO$2,Vychodiská!$J$9:$BH$15,3,0)))*-1+($H23*IF(LEN($E23)=4,HLOOKUP($E23+AO$2,Vychodiská!$J$9:$BH$15,4,0),HLOOKUP(VALUE(RIGHT($E23,4))+AO$2,Vychodiská!$J$9:$BH$15,4,0)))*-1+($I23*IF(LEN($E23)=4,HLOOKUP($E23+AO$2,Vychodiská!$J$9:$BH$15,5,0),HLOOKUP(VALUE(RIGHT($E23,4))+AO$2,Vychodiská!$J$9:$BH$15,5,0)))*-1+($J23*IF(LEN($E23)=4,HLOOKUP($E23+AO$2,Vychodiská!$J$9:$BH$15,6),HLOOKUP(VALUE(RIGHT($E23,4))+AO$2,Vychodiská!$J$9:$BH$15,6,0)))*-1+($K23*IF(LEN($E23)=4,HLOOKUP($E23+AO$2,Vychodiská!$J$9:$BH$15,7),HLOOKUP(VALUE(RIGHT($E23,4))+AO$2,Vychodiská!$J$9:$BH$15,7,0)))*-1</f>
        <v>302673.2558732609</v>
      </c>
      <c r="AP23" s="73">
        <f t="shared" si="1"/>
        <v>211446.80731972257</v>
      </c>
      <c r="AQ23" s="73">
        <f>SUM($L23:M23)</f>
        <v>426488.21036388038</v>
      </c>
      <c r="AR23" s="73">
        <f>SUM($L23:N23)</f>
        <v>645185.31725978886</v>
      </c>
      <c r="AS23" s="73">
        <f>SUM($L23:O23)</f>
        <v>867600.27497292776</v>
      </c>
      <c r="AT23" s="73">
        <f>SUM($L23:P23)</f>
        <v>1093796.28696719</v>
      </c>
      <c r="AU23" s="73">
        <f>SUM($L23:Q23)</f>
        <v>1323837.6311653547</v>
      </c>
      <c r="AV23" s="73">
        <f>SUM($L23:R23)</f>
        <v>1557789.6782148881</v>
      </c>
      <c r="AW23" s="73">
        <f>SUM($L23:S23)</f>
        <v>1794549.1498290158</v>
      </c>
      <c r="AX23" s="73">
        <f>SUM($L23:T23)</f>
        <v>2034149.7351025133</v>
      </c>
      <c r="AY23" s="73">
        <f>SUM($L23:U23)</f>
        <v>2276625.5273992927</v>
      </c>
      <c r="AZ23" s="73">
        <f>SUM($L23:V23)</f>
        <v>2522011.0292036333</v>
      </c>
      <c r="BA23" s="73">
        <f>SUM($L23:W23)</f>
        <v>2770341.157029626</v>
      </c>
      <c r="BB23" s="73">
        <f>SUM($L23:X23)</f>
        <v>3021651.2463895306</v>
      </c>
      <c r="BC23" s="73">
        <f>SUM($L23:Y23)</f>
        <v>3275977.0568217542</v>
      </c>
      <c r="BD23" s="73">
        <f>SUM($L23:Z23)</f>
        <v>3533354.7769791642</v>
      </c>
      <c r="BE23" s="73">
        <f>SUM($L23:AA23)</f>
        <v>3793821.0297784633</v>
      </c>
      <c r="BF23" s="73">
        <f>SUM($L23:AB23)</f>
        <v>4057412.877611354</v>
      </c>
      <c r="BG23" s="73">
        <f>SUM($L23:AC23)</f>
        <v>4323640.6439225739</v>
      </c>
      <c r="BH23" s="73">
        <f>SUM($L23:AD23)</f>
        <v>4592530.6878969055</v>
      </c>
      <c r="BI23" s="73">
        <f>SUM($L23:AE23)</f>
        <v>4864109.6323109809</v>
      </c>
      <c r="BJ23" s="73">
        <f>SUM($L23:AF23)</f>
        <v>5138404.3661691966</v>
      </c>
      <c r="BK23" s="73">
        <f>SUM($L23:AG23)</f>
        <v>5415442.0473659951</v>
      </c>
      <c r="BL23" s="73">
        <f>SUM($L23:AH23)</f>
        <v>5695250.1053747609</v>
      </c>
      <c r="BM23" s="73">
        <f>SUM($L23:AI23)</f>
        <v>5977856.243963615</v>
      </c>
      <c r="BN23" s="73">
        <f>SUM($L23:AJ23)</f>
        <v>6263288.4439383578</v>
      </c>
      <c r="BO23" s="73">
        <f>SUM($L23:AK23)</f>
        <v>6551574.9659128478</v>
      </c>
      <c r="BP23" s="73">
        <f>SUM($L23:AL23)</f>
        <v>6842744.3531070827</v>
      </c>
      <c r="BQ23" s="73">
        <f>SUM($L23:AM23)</f>
        <v>7137698.9423348419</v>
      </c>
      <c r="BR23" s="73">
        <f>SUM($L23:AN23)</f>
        <v>7436487.9412225625</v>
      </c>
      <c r="BS23" s="74">
        <f>SUM($L23:AO23)</f>
        <v>7739161.1970958235</v>
      </c>
      <c r="BT23" s="76">
        <f>IF(CZ23=0,0,L23/((1+Vychodiská!$C$150)^emisie_ostatné!CZ23))</f>
        <v>182655.70225221687</v>
      </c>
      <c r="BU23" s="73">
        <f>IF(DA23=0,0,M23/((1+Vychodiská!$C$150)^emisie_ostatné!DA23))</f>
        <v>176915.0944671472</v>
      </c>
      <c r="BV23" s="73">
        <f>IF(DB23=0,0,N23/((1+Vychodiská!$C$150)^emisie_ostatné!DB23))</f>
        <v>171354.90578389395</v>
      </c>
      <c r="BW23" s="73">
        <f>IF(DC23=0,0,O23/((1+Vychodiská!$C$150)^emisie_ostatné!DC23))</f>
        <v>165969.4658878287</v>
      </c>
      <c r="BX23" s="73">
        <f>IF(DD23=0,0,P23/((1+Vychodiská!$C$150)^emisie_ostatné!DD23))</f>
        <v>160753.28267421119</v>
      </c>
      <c r="BY23" s="73">
        <f>IF(DE23=0,0,Q23/((1+Vychodiská!$C$150)^emisie_ostatné!DE23))</f>
        <v>155701.03664730742</v>
      </c>
      <c r="BZ23" s="73">
        <f>IF(DF23=0,0,R23/((1+Vychodiská!$C$150)^emisie_ostatné!DF23))</f>
        <v>150807.57549553487</v>
      </c>
      <c r="CA23" s="73">
        <f>IF(DG23=0,0,S23/((1+Vychodiská!$C$150)^emisie_ostatné!DG23))</f>
        <v>145349.77752522027</v>
      </c>
      <c r="CB23" s="73">
        <f>IF(DH23=0,0,T23/((1+Vychodiská!$C$150)^emisie_ostatné!DH23))</f>
        <v>140089.49986240276</v>
      </c>
      <c r="CC23" s="73">
        <f>IF(DI23=0,0,U23/((1+Vychodiská!$C$150)^emisie_ostatné!DI23))</f>
        <v>135019.59415309681</v>
      </c>
      <c r="CD23" s="73">
        <f>IF(DJ23=0,0,V23/((1+Vychodiská!$C$150)^emisie_ostatné!DJ23))</f>
        <v>130133.17074565137</v>
      </c>
      <c r="CE23" s="73">
        <f>IF(DK23=0,0,W23/((1+Vychodiská!$C$150)^emisie_ostatné!DK23))</f>
        <v>125423.58932818973</v>
      </c>
      <c r="CF23" s="73">
        <f>IF(DL23=0,0,X23/((1+Vychodiská!$C$150)^emisie_ostatné!DL23))</f>
        <v>120884.44990488378</v>
      </c>
      <c r="CG23" s="73">
        <f>IF(DM23=0,0,Y23/((1+Vychodiská!$C$150)^emisie_ostatné!DM23))</f>
        <v>116509.58409880227</v>
      </c>
      <c r="CH23" s="73">
        <f>IF(DN23=0,0,Z23/((1+Vychodiská!$C$150)^emisie_ostatné!DN23))</f>
        <v>112293.04676951226</v>
      </c>
      <c r="CI23" s="73">
        <f>IF(DO23=0,0,AA23/((1+Vychodiská!$C$150)^emisie_ostatné!DO23))</f>
        <v>108229.10793404421</v>
      </c>
      <c r="CJ23" s="73">
        <f>IF(DP23=0,0,AB23/((1+Vychodiská!$C$150)^emisie_ostatné!DP23))</f>
        <v>104312.24498024069</v>
      </c>
      <c r="CK23" s="73">
        <f>IF(DQ23=0,0,AC23/((1+Vychodiská!$C$150)^emisie_ostatné!DQ23))</f>
        <v>100338.44517146965</v>
      </c>
      <c r="CL23" s="73">
        <f>IF(DR23=0,0,AD23/((1+Vychodiská!$C$150)^emisie_ostatné!DR23))</f>
        <v>96516.028212556528</v>
      </c>
      <c r="CM23" s="73">
        <f>IF(DS23=0,0,AE23/((1+Vychodiská!$C$150)^emisie_ostatné!DS23))</f>
        <v>92839.227137792463</v>
      </c>
      <c r="CN23" s="73">
        <f>IF(DT23=0,0,AF23/((1+Vychodiská!$C$150)^emisie_ostatné!DT23))</f>
        <v>89302.494675400347</v>
      </c>
      <c r="CO23" s="73">
        <f>IF(DU23=0,0,AG23/((1+Vychodiská!$C$150)^emisie_ostatné!DU23))</f>
        <v>85900.494878242258</v>
      </c>
      <c r="CP23" s="73">
        <f>IF(DV23=0,0,AH23/((1+Vychodiská!$C$150)^emisie_ostatné!DV23))</f>
        <v>82628.095073356846</v>
      </c>
      <c r="CQ23" s="73">
        <f>IF(DW23=0,0,AI23/((1+Vychodiská!$C$150)^emisie_ostatné!DW23))</f>
        <v>79480.35811818135</v>
      </c>
      <c r="CR23" s="73">
        <f>IF(DX23=0,0,AJ23/((1+Vychodiská!$C$150)^emisie_ostatné!DX23))</f>
        <v>76452.534951774433</v>
      </c>
      <c r="CS23" s="73">
        <f>IF(DY23=0,0,AK23/((1+Vychodiská!$C$150)^emisie_ostatné!DY23))</f>
        <v>0</v>
      </c>
      <c r="CT23" s="73">
        <f>IF(DZ23=0,0,AL23/((1+Vychodiská!$C$150)^emisie_ostatné!DZ23))</f>
        <v>0</v>
      </c>
      <c r="CU23" s="73">
        <f>IF(EA23=0,0,AM23/((1+Vychodiská!$C$150)^emisie_ostatné!EA23))</f>
        <v>0</v>
      </c>
      <c r="CV23" s="73">
        <f>IF(EB23=0,0,AN23/((1+Vychodiská!$C$150)^emisie_ostatné!EB23))</f>
        <v>0</v>
      </c>
      <c r="CW23" s="74">
        <f>IF(EC23=0,0,AO23/((1+Vychodiská!$C$150)^emisie_ostatné!EC23))</f>
        <v>0</v>
      </c>
      <c r="CX23" s="77">
        <f t="shared" si="4"/>
        <v>3105858.8067289582</v>
      </c>
      <c r="CY23" s="73"/>
      <c r="CZ23" s="78">
        <f t="shared" si="2"/>
        <v>3</v>
      </c>
      <c r="DA23" s="78">
        <f t="shared" ref="DA23:EC23" si="23">IF(CZ23=0,0,IF(DA$2&gt;$D23,0,CZ23+1))</f>
        <v>4</v>
      </c>
      <c r="DB23" s="78">
        <f t="shared" si="23"/>
        <v>5</v>
      </c>
      <c r="DC23" s="78">
        <f t="shared" si="23"/>
        <v>6</v>
      </c>
      <c r="DD23" s="78">
        <f t="shared" si="23"/>
        <v>7</v>
      </c>
      <c r="DE23" s="78">
        <f t="shared" si="23"/>
        <v>8</v>
      </c>
      <c r="DF23" s="78">
        <f t="shared" si="23"/>
        <v>9</v>
      </c>
      <c r="DG23" s="78">
        <f t="shared" si="23"/>
        <v>10</v>
      </c>
      <c r="DH23" s="78">
        <f t="shared" si="23"/>
        <v>11</v>
      </c>
      <c r="DI23" s="78">
        <f t="shared" si="23"/>
        <v>12</v>
      </c>
      <c r="DJ23" s="78">
        <f t="shared" si="23"/>
        <v>13</v>
      </c>
      <c r="DK23" s="78">
        <f t="shared" si="23"/>
        <v>14</v>
      </c>
      <c r="DL23" s="78">
        <f t="shared" si="23"/>
        <v>15</v>
      </c>
      <c r="DM23" s="78">
        <f t="shared" si="23"/>
        <v>16</v>
      </c>
      <c r="DN23" s="78">
        <f t="shared" si="23"/>
        <v>17</v>
      </c>
      <c r="DO23" s="78">
        <f t="shared" si="23"/>
        <v>18</v>
      </c>
      <c r="DP23" s="78">
        <f t="shared" si="23"/>
        <v>19</v>
      </c>
      <c r="DQ23" s="78">
        <f t="shared" si="23"/>
        <v>20</v>
      </c>
      <c r="DR23" s="78">
        <f t="shared" si="23"/>
        <v>21</v>
      </c>
      <c r="DS23" s="78">
        <f t="shared" si="23"/>
        <v>22</v>
      </c>
      <c r="DT23" s="78">
        <f t="shared" si="23"/>
        <v>23</v>
      </c>
      <c r="DU23" s="78">
        <f t="shared" si="23"/>
        <v>24</v>
      </c>
      <c r="DV23" s="78">
        <f t="shared" si="23"/>
        <v>25</v>
      </c>
      <c r="DW23" s="78">
        <f t="shared" si="23"/>
        <v>26</v>
      </c>
      <c r="DX23" s="78">
        <f t="shared" si="23"/>
        <v>27</v>
      </c>
      <c r="DY23" s="78">
        <f t="shared" si="23"/>
        <v>0</v>
      </c>
      <c r="DZ23" s="78">
        <f t="shared" si="23"/>
        <v>0</v>
      </c>
      <c r="EA23" s="78">
        <f t="shared" si="23"/>
        <v>0</v>
      </c>
      <c r="EB23" s="78">
        <f t="shared" si="23"/>
        <v>0</v>
      </c>
      <c r="EC23" s="79">
        <f t="shared" si="23"/>
        <v>0</v>
      </c>
    </row>
    <row r="24" spans="1:133" s="80" customFormat="1" ht="31.05" customHeight="1" x14ac:dyDescent="0.3">
      <c r="A24" s="70">
        <v>38</v>
      </c>
      <c r="B24" s="71" t="str">
        <f>INDEX(Data!$B$3:$B$24,MATCH(emisie_ostatné!A24,Data!$A$3:$A$24,0))</f>
        <v>Trnavská teplárenská, a.s.</v>
      </c>
      <c r="C24" s="71" t="str">
        <f>INDEX(Data!$D$3:$D$24,MATCH(emisie_ostatné!A24,Data!$A$3:$A$24,0))</f>
        <v>Rekonštrukcia záložného zdroja tepla: 2x HV kotol 21,5 MWt, 1x HV kotol 12 MWt, súhrnný výkon 55 MWt</v>
      </c>
      <c r="D24" s="72">
        <f>INDEX(Data!$M$3:$M$24,MATCH(emisie_ostatné!A24,Data!$A$3:$A$24,0))</f>
        <v>20</v>
      </c>
      <c r="E24" s="72" t="str">
        <f>INDEX(Data!$J$3:$J$24,MATCH(emisie_ostatné!A24,Data!$A$3:$A$24,0))</f>
        <v>2022-2023</v>
      </c>
      <c r="F24" s="72">
        <f>INDEX(Data!$O$3:$O$24,MATCH(emisie_ostatné!A24,Data!$A$3:$A$24,0))</f>
        <v>-0.12</v>
      </c>
      <c r="G24" s="72">
        <f>INDEX(Data!$P$3:$P$24,MATCH(emisie_ostatné!A24,Data!$A$3:$A$24,0))</f>
        <v>-6.9999999999999999E-4</v>
      </c>
      <c r="H24" s="72">
        <f>INDEX(Data!$Q$3:$Q$24,MATCH(emisie_ostatné!A24,Data!$A$3:$A$24,0))</f>
        <v>0</v>
      </c>
      <c r="I24" s="72">
        <f>INDEX(Data!$R$3:$R$24,MATCH(emisie_ostatné!A24,Data!$A$3:$A$24,0))</f>
        <v>0</v>
      </c>
      <c r="J24" s="72">
        <f>INDEX(Data!$S$3:$S$24,MATCH(emisie_ostatné!A24,Data!$A$3:$A$24,0))</f>
        <v>-5.4000000000000003E-3</v>
      </c>
      <c r="K24" s="74">
        <f>INDEX(Data!$T$3:$T$24,MATCH(emisie_ostatné!A24,Data!$A$3:$A$24,0))</f>
        <v>0</v>
      </c>
      <c r="L24" s="73">
        <f>($F24*IF(LEN($E24)=4,HLOOKUP($E24+L$2,Vychodiská!$J$9:$BH$15,2,0),HLOOKUP(VALUE(RIGHT($E24,4))+L$2,Vychodiská!$J$9:$BH$15,2,0)))*-1+($G24*IF(LEN($E24)=4,HLOOKUP($E24+L$2,Vychodiská!$J$9:$BH$15,3,0),HLOOKUP(VALUE(RIGHT($E24,4))+L$2,Vychodiská!$J$9:$BH$15,3,0)))*-1+($H24*IF(LEN($E24)=4,HLOOKUP($E24+L$2,Vychodiská!$J$9:$BH$15,4,0),HLOOKUP(VALUE(RIGHT($E24,4))+L$2,Vychodiská!$J$9:$BH$15,4,0)))*-1+($I24*IF(LEN($E24)=4,HLOOKUP($E24+L$2,Vychodiská!$J$9:$BH$15,5,0),HLOOKUP(VALUE(RIGHT($E24,4))+L$2,Vychodiská!$J$9:$BH$15,5,0)))*-1+($J24*IF(LEN($E24)=4,HLOOKUP($E24+L$2,Vychodiská!$J$9:$BH$15,6),HLOOKUP(VALUE(RIGHT($E24,4))+L$2,Vychodiská!$J$9:$BH$15,6,0)))*-1+($K24*IF(LEN($E24)=4,HLOOKUP($E24+L$2,Vychodiská!$J$9:$BH$15,7),HLOOKUP(VALUE(RIGHT($E24,4))+L$2,Vychodiská!$J$9:$BH$15,7,0)))*-1</f>
        <v>5800.1157848436551</v>
      </c>
      <c r="M24" s="73">
        <f>($F24*IF(LEN($E24)=4,HLOOKUP($E24+M$2,Vychodiská!$J$9:$BH$15,2,0),HLOOKUP(VALUE(RIGHT($E24,4))+M$2,Vychodiská!$J$9:$BH$15,2,0)))*-1+($G24*IF(LEN($E24)=4,HLOOKUP($E24+M$2,Vychodiská!$J$9:$BH$15,3,0),HLOOKUP(VALUE(RIGHT($E24,4))+M$2,Vychodiská!$J$9:$BH$15,3,0)))*-1+($H24*IF(LEN($E24)=4,HLOOKUP($E24+M$2,Vychodiská!$J$9:$BH$15,4,0),HLOOKUP(VALUE(RIGHT($E24,4))+M$2,Vychodiská!$J$9:$BH$15,4,0)))*-1+($I24*IF(LEN($E24)=4,HLOOKUP($E24+M$2,Vychodiská!$J$9:$BH$15,5,0),HLOOKUP(VALUE(RIGHT($E24,4))+M$2,Vychodiská!$J$9:$BH$15,5,0)))*-1+($J24*IF(LEN($E24)=4,HLOOKUP($E24+M$2,Vychodiská!$J$9:$BH$15,6),HLOOKUP(VALUE(RIGHT($E24,4))+M$2,Vychodiská!$J$9:$BH$15,6,0)))*-1+($K24*IF(LEN($E24)=4,HLOOKUP($E24+M$2,Vychodiská!$J$9:$BH$15,7),HLOOKUP(VALUE(RIGHT($E24,4))+M$2,Vychodiská!$J$9:$BH$15,7,0)))*-1</f>
        <v>5898.717753185997</v>
      </c>
      <c r="N24" s="73">
        <f>($F24*IF(LEN($E24)=4,HLOOKUP($E24+N$2,Vychodiská!$J$9:$BH$15,2,0),HLOOKUP(VALUE(RIGHT($E24,4))+N$2,Vychodiská!$J$9:$BH$15,2,0)))*-1+($G24*IF(LEN($E24)=4,HLOOKUP($E24+N$2,Vychodiská!$J$9:$BH$15,3,0),HLOOKUP(VALUE(RIGHT($E24,4))+N$2,Vychodiská!$J$9:$BH$15,3,0)))*-1+($H24*IF(LEN($E24)=4,HLOOKUP($E24+N$2,Vychodiská!$J$9:$BH$15,4,0),HLOOKUP(VALUE(RIGHT($E24,4))+N$2,Vychodiská!$J$9:$BH$15,4,0)))*-1+($I24*IF(LEN($E24)=4,HLOOKUP($E24+N$2,Vychodiská!$J$9:$BH$15,5,0),HLOOKUP(VALUE(RIGHT($E24,4))+N$2,Vychodiská!$J$9:$BH$15,5,0)))*-1+($J24*IF(LEN($E24)=4,HLOOKUP($E24+N$2,Vychodiská!$J$9:$BH$15,6),HLOOKUP(VALUE(RIGHT($E24,4))+N$2,Vychodiská!$J$9:$BH$15,6,0)))*-1+($K24*IF(LEN($E24)=4,HLOOKUP($E24+N$2,Vychodiská!$J$9:$BH$15,7),HLOOKUP(VALUE(RIGHT($E24,4))+N$2,Vychodiská!$J$9:$BH$15,7,0)))*-1</f>
        <v>5998.9959549901578</v>
      </c>
      <c r="O24" s="73">
        <f>($F24*IF(LEN($E24)=4,HLOOKUP($E24+O$2,Vychodiská!$J$9:$BH$15,2,0),HLOOKUP(VALUE(RIGHT($E24,4))+O$2,Vychodiská!$J$9:$BH$15,2,0)))*-1+($G24*IF(LEN($E24)=4,HLOOKUP($E24+O$2,Vychodiská!$J$9:$BH$15,3,0),HLOOKUP(VALUE(RIGHT($E24,4))+O$2,Vychodiská!$J$9:$BH$15,3,0)))*-1+($H24*IF(LEN($E24)=4,HLOOKUP($E24+O$2,Vychodiská!$J$9:$BH$15,4,0),HLOOKUP(VALUE(RIGHT($E24,4))+O$2,Vychodiská!$J$9:$BH$15,4,0)))*-1+($I24*IF(LEN($E24)=4,HLOOKUP($E24+O$2,Vychodiská!$J$9:$BH$15,5,0),HLOOKUP(VALUE(RIGHT($E24,4))+O$2,Vychodiská!$J$9:$BH$15,5,0)))*-1+($J24*IF(LEN($E24)=4,HLOOKUP($E24+O$2,Vychodiská!$J$9:$BH$15,6),HLOOKUP(VALUE(RIGHT($E24,4))+O$2,Vychodiská!$J$9:$BH$15,6,0)))*-1+($K24*IF(LEN($E24)=4,HLOOKUP($E24+O$2,Vychodiská!$J$9:$BH$15,7),HLOOKUP(VALUE(RIGHT($E24,4))+O$2,Vychodiská!$J$9:$BH$15,7,0)))*-1</f>
        <v>6100.9788862249898</v>
      </c>
      <c r="P24" s="73">
        <f>($F24*IF(LEN($E24)=4,HLOOKUP($E24+P$2,Vychodiská!$J$9:$BH$15,2,0),HLOOKUP(VALUE(RIGHT($E24,4))+P$2,Vychodiská!$J$9:$BH$15,2,0)))*-1+($G24*IF(LEN($E24)=4,HLOOKUP($E24+P$2,Vychodiská!$J$9:$BH$15,3,0),HLOOKUP(VALUE(RIGHT($E24,4))+P$2,Vychodiská!$J$9:$BH$15,3,0)))*-1+($H24*IF(LEN($E24)=4,HLOOKUP($E24+P$2,Vychodiská!$J$9:$BH$15,4,0),HLOOKUP(VALUE(RIGHT($E24,4))+P$2,Vychodiská!$J$9:$BH$15,4,0)))*-1+($I24*IF(LEN($E24)=4,HLOOKUP($E24+P$2,Vychodiská!$J$9:$BH$15,5,0),HLOOKUP(VALUE(RIGHT($E24,4))+P$2,Vychodiská!$J$9:$BH$15,5,0)))*-1+($J24*IF(LEN($E24)=4,HLOOKUP($E24+P$2,Vychodiská!$J$9:$BH$15,6),HLOOKUP(VALUE(RIGHT($E24,4))+P$2,Vychodiská!$J$9:$BH$15,6,0)))*-1+($K24*IF(LEN($E24)=4,HLOOKUP($E24+P$2,Vychodiská!$J$9:$BH$15,7),HLOOKUP(VALUE(RIGHT($E24,4))+P$2,Vychodiská!$J$9:$BH$15,7,0)))*-1</f>
        <v>6204.6955272908135</v>
      </c>
      <c r="Q24" s="73">
        <f>($F24*IF(LEN($E24)=4,HLOOKUP($E24+Q$2,Vychodiská!$J$9:$BH$15,2,0),HLOOKUP(VALUE(RIGHT($E24,4))+Q$2,Vychodiská!$J$9:$BH$15,2,0)))*-1+($G24*IF(LEN($E24)=4,HLOOKUP($E24+Q$2,Vychodiská!$J$9:$BH$15,3,0),HLOOKUP(VALUE(RIGHT($E24,4))+Q$2,Vychodiská!$J$9:$BH$15,3,0)))*-1+($H24*IF(LEN($E24)=4,HLOOKUP($E24+Q$2,Vychodiská!$J$9:$BH$15,4,0),HLOOKUP(VALUE(RIGHT($E24,4))+Q$2,Vychodiská!$J$9:$BH$15,4,0)))*-1+($I24*IF(LEN($E24)=4,HLOOKUP($E24+Q$2,Vychodiská!$J$9:$BH$15,5,0),HLOOKUP(VALUE(RIGHT($E24,4))+Q$2,Vychodiská!$J$9:$BH$15,5,0)))*-1+($J24*IF(LEN($E24)=4,HLOOKUP($E24+Q$2,Vychodiská!$J$9:$BH$15,6),HLOOKUP(VALUE(RIGHT($E24,4))+Q$2,Vychodiská!$J$9:$BH$15,6,0)))*-1+($K24*IF(LEN($E24)=4,HLOOKUP($E24+Q$2,Vychodiská!$J$9:$BH$15,7),HLOOKUP(VALUE(RIGHT($E24,4))+Q$2,Vychodiská!$J$9:$BH$15,7,0)))*-1</f>
        <v>6310.1753512547566</v>
      </c>
      <c r="R24" s="73">
        <f>($F24*IF(LEN($E24)=4,HLOOKUP($E24+R$2,Vychodiská!$J$9:$BH$15,2,0),HLOOKUP(VALUE(RIGHT($E24,4))+R$2,Vychodiská!$J$9:$BH$15,2,0)))*-1+($G24*IF(LEN($E24)=4,HLOOKUP($E24+R$2,Vychodiská!$J$9:$BH$15,3,0),HLOOKUP(VALUE(RIGHT($E24,4))+R$2,Vychodiská!$J$9:$BH$15,3,0)))*-1+($H24*IF(LEN($E24)=4,HLOOKUP($E24+R$2,Vychodiská!$J$9:$BH$15,4,0),HLOOKUP(VALUE(RIGHT($E24,4))+R$2,Vychodiská!$J$9:$BH$15,4,0)))*-1+($I24*IF(LEN($E24)=4,HLOOKUP($E24+R$2,Vychodiská!$J$9:$BH$15,5,0),HLOOKUP(VALUE(RIGHT($E24,4))+R$2,Vychodiská!$J$9:$BH$15,5,0)))*-1+($J24*IF(LEN($E24)=4,HLOOKUP($E24+R$2,Vychodiská!$J$9:$BH$15,6),HLOOKUP(VALUE(RIGHT($E24,4))+R$2,Vychodiská!$J$9:$BH$15,6,0)))*-1+($K24*IF(LEN($E24)=4,HLOOKUP($E24+R$2,Vychodiská!$J$9:$BH$15,7),HLOOKUP(VALUE(RIGHT($E24,4))+R$2,Vychodiská!$J$9:$BH$15,7,0)))*-1</f>
        <v>6417.4483322260876</v>
      </c>
      <c r="S24" s="73">
        <f>($F24*IF(LEN($E24)=4,HLOOKUP($E24+S$2,Vychodiská!$J$9:$BH$15,2,0),HLOOKUP(VALUE(RIGHT($E24,4))+S$2,Vychodiská!$J$9:$BH$15,2,0)))*-1+($G24*IF(LEN($E24)=4,HLOOKUP($E24+S$2,Vychodiská!$J$9:$BH$15,3,0),HLOOKUP(VALUE(RIGHT($E24,4))+S$2,Vychodiská!$J$9:$BH$15,3,0)))*-1+($H24*IF(LEN($E24)=4,HLOOKUP($E24+S$2,Vychodiská!$J$9:$BH$15,4,0),HLOOKUP(VALUE(RIGHT($E24,4))+S$2,Vychodiská!$J$9:$BH$15,4,0)))*-1+($I24*IF(LEN($E24)=4,HLOOKUP($E24+S$2,Vychodiská!$J$9:$BH$15,5,0),HLOOKUP(VALUE(RIGHT($E24,4))+S$2,Vychodiská!$J$9:$BH$15,5,0)))*-1+($J24*IF(LEN($E24)=4,HLOOKUP($E24+S$2,Vychodiská!$J$9:$BH$15,6),HLOOKUP(VALUE(RIGHT($E24,4))+S$2,Vychodiská!$J$9:$BH$15,6,0)))*-1+($K24*IF(LEN($E24)=4,HLOOKUP($E24+S$2,Vychodiská!$J$9:$BH$15,7),HLOOKUP(VALUE(RIGHT($E24,4))+S$2,Vychodiská!$J$9:$BH$15,7,0)))*-1</f>
        <v>6494.4577122128012</v>
      </c>
      <c r="T24" s="73">
        <f>($F24*IF(LEN($E24)=4,HLOOKUP($E24+T$2,Vychodiská!$J$9:$BH$15,2,0),HLOOKUP(VALUE(RIGHT($E24,4))+T$2,Vychodiská!$J$9:$BH$15,2,0)))*-1+($G24*IF(LEN($E24)=4,HLOOKUP($E24+T$2,Vychodiská!$J$9:$BH$15,3,0),HLOOKUP(VALUE(RIGHT($E24,4))+T$2,Vychodiská!$J$9:$BH$15,3,0)))*-1+($H24*IF(LEN($E24)=4,HLOOKUP($E24+T$2,Vychodiská!$J$9:$BH$15,4,0),HLOOKUP(VALUE(RIGHT($E24,4))+T$2,Vychodiská!$J$9:$BH$15,4,0)))*-1+($I24*IF(LEN($E24)=4,HLOOKUP($E24+T$2,Vychodiská!$J$9:$BH$15,5,0),HLOOKUP(VALUE(RIGHT($E24,4))+T$2,Vychodiská!$J$9:$BH$15,5,0)))*-1+($J24*IF(LEN($E24)=4,HLOOKUP($E24+T$2,Vychodiská!$J$9:$BH$15,6),HLOOKUP(VALUE(RIGHT($E24,4))+T$2,Vychodiská!$J$9:$BH$15,6,0)))*-1+($K24*IF(LEN($E24)=4,HLOOKUP($E24+T$2,Vychodiská!$J$9:$BH$15,7),HLOOKUP(VALUE(RIGHT($E24,4))+T$2,Vychodiská!$J$9:$BH$15,7,0)))*-1</f>
        <v>6572.3912047593549</v>
      </c>
      <c r="U24" s="73">
        <f>($F24*IF(LEN($E24)=4,HLOOKUP($E24+U$2,Vychodiská!$J$9:$BH$15,2,0),HLOOKUP(VALUE(RIGHT($E24,4))+U$2,Vychodiská!$J$9:$BH$15,2,0)))*-1+($G24*IF(LEN($E24)=4,HLOOKUP($E24+U$2,Vychodiská!$J$9:$BH$15,3,0),HLOOKUP(VALUE(RIGHT($E24,4))+U$2,Vychodiská!$J$9:$BH$15,3,0)))*-1+($H24*IF(LEN($E24)=4,HLOOKUP($E24+U$2,Vychodiská!$J$9:$BH$15,4,0),HLOOKUP(VALUE(RIGHT($E24,4))+U$2,Vychodiská!$J$9:$BH$15,4,0)))*-1+($I24*IF(LEN($E24)=4,HLOOKUP($E24+U$2,Vychodiská!$J$9:$BH$15,5,0),HLOOKUP(VALUE(RIGHT($E24,4))+U$2,Vychodiská!$J$9:$BH$15,5,0)))*-1+($J24*IF(LEN($E24)=4,HLOOKUP($E24+U$2,Vychodiská!$J$9:$BH$15,6),HLOOKUP(VALUE(RIGHT($E24,4))+U$2,Vychodiská!$J$9:$BH$15,6,0)))*-1+($K24*IF(LEN($E24)=4,HLOOKUP($E24+U$2,Vychodiská!$J$9:$BH$15,7),HLOOKUP(VALUE(RIGHT($E24,4))+U$2,Vychodiská!$J$9:$BH$15,7,0)))*-1</f>
        <v>6651.2598992164676</v>
      </c>
      <c r="V24" s="73">
        <f>($F24*IF(LEN($E24)=4,HLOOKUP($E24+V$2,Vychodiská!$J$9:$BH$15,2,0),HLOOKUP(VALUE(RIGHT($E24,4))+V$2,Vychodiská!$J$9:$BH$15,2,0)))*-1+($G24*IF(LEN($E24)=4,HLOOKUP($E24+V$2,Vychodiská!$J$9:$BH$15,3,0),HLOOKUP(VALUE(RIGHT($E24,4))+V$2,Vychodiská!$J$9:$BH$15,3,0)))*-1+($H24*IF(LEN($E24)=4,HLOOKUP($E24+V$2,Vychodiská!$J$9:$BH$15,4,0),HLOOKUP(VALUE(RIGHT($E24,4))+V$2,Vychodiská!$J$9:$BH$15,4,0)))*-1+($I24*IF(LEN($E24)=4,HLOOKUP($E24+V$2,Vychodiská!$J$9:$BH$15,5,0),HLOOKUP(VALUE(RIGHT($E24,4))+V$2,Vychodiská!$J$9:$BH$15,5,0)))*-1+($J24*IF(LEN($E24)=4,HLOOKUP($E24+V$2,Vychodiská!$J$9:$BH$15,6),HLOOKUP(VALUE(RIGHT($E24,4))+V$2,Vychodiská!$J$9:$BH$15,6,0)))*-1+($K24*IF(LEN($E24)=4,HLOOKUP($E24+V$2,Vychodiská!$J$9:$BH$15,7),HLOOKUP(VALUE(RIGHT($E24,4))+V$2,Vychodiská!$J$9:$BH$15,7,0)))*-1</f>
        <v>6731.0750180070645</v>
      </c>
      <c r="W24" s="73">
        <f>($F24*IF(LEN($E24)=4,HLOOKUP($E24+W$2,Vychodiská!$J$9:$BH$15,2,0),HLOOKUP(VALUE(RIGHT($E24,4))+W$2,Vychodiská!$J$9:$BH$15,2,0)))*-1+($G24*IF(LEN($E24)=4,HLOOKUP($E24+W$2,Vychodiská!$J$9:$BH$15,3,0),HLOOKUP(VALUE(RIGHT($E24,4))+W$2,Vychodiská!$J$9:$BH$15,3,0)))*-1+($H24*IF(LEN($E24)=4,HLOOKUP($E24+W$2,Vychodiská!$J$9:$BH$15,4,0),HLOOKUP(VALUE(RIGHT($E24,4))+W$2,Vychodiská!$J$9:$BH$15,4,0)))*-1+($I24*IF(LEN($E24)=4,HLOOKUP($E24+W$2,Vychodiská!$J$9:$BH$15,5,0),HLOOKUP(VALUE(RIGHT($E24,4))+W$2,Vychodiská!$J$9:$BH$15,5,0)))*-1+($J24*IF(LEN($E24)=4,HLOOKUP($E24+W$2,Vychodiská!$J$9:$BH$15,6),HLOOKUP(VALUE(RIGHT($E24,4))+W$2,Vychodiská!$J$9:$BH$15,6,0)))*-1+($K24*IF(LEN($E24)=4,HLOOKUP($E24+W$2,Vychodiská!$J$9:$BH$15,7),HLOOKUP(VALUE(RIGHT($E24,4))+W$2,Vychodiská!$J$9:$BH$15,7,0)))*-1</f>
        <v>6811.8479182231486</v>
      </c>
      <c r="X24" s="73">
        <f>($F24*IF(LEN($E24)=4,HLOOKUP($E24+X$2,Vychodiská!$J$9:$BH$15,2,0),HLOOKUP(VALUE(RIGHT($E24,4))+X$2,Vychodiská!$J$9:$BH$15,2,0)))*-1+($G24*IF(LEN($E24)=4,HLOOKUP($E24+X$2,Vychodiská!$J$9:$BH$15,3,0),HLOOKUP(VALUE(RIGHT($E24,4))+X$2,Vychodiská!$J$9:$BH$15,3,0)))*-1+($H24*IF(LEN($E24)=4,HLOOKUP($E24+X$2,Vychodiská!$J$9:$BH$15,4,0),HLOOKUP(VALUE(RIGHT($E24,4))+X$2,Vychodiská!$J$9:$BH$15,4,0)))*-1+($I24*IF(LEN($E24)=4,HLOOKUP($E24+X$2,Vychodiská!$J$9:$BH$15,5,0),HLOOKUP(VALUE(RIGHT($E24,4))+X$2,Vychodiská!$J$9:$BH$15,5,0)))*-1+($J24*IF(LEN($E24)=4,HLOOKUP($E24+X$2,Vychodiská!$J$9:$BH$15,6),HLOOKUP(VALUE(RIGHT($E24,4))+X$2,Vychodiská!$J$9:$BH$15,6,0)))*-1+($K24*IF(LEN($E24)=4,HLOOKUP($E24+X$2,Vychodiská!$J$9:$BH$15,7),HLOOKUP(VALUE(RIGHT($E24,4))+X$2,Vychodiská!$J$9:$BH$15,7,0)))*-1</f>
        <v>6893.5900932418272</v>
      </c>
      <c r="Y24" s="73">
        <f>($F24*IF(LEN($E24)=4,HLOOKUP($E24+Y$2,Vychodiská!$J$9:$BH$15,2,0),HLOOKUP(VALUE(RIGHT($E24,4))+Y$2,Vychodiská!$J$9:$BH$15,2,0)))*-1+($G24*IF(LEN($E24)=4,HLOOKUP($E24+Y$2,Vychodiská!$J$9:$BH$15,3,0),HLOOKUP(VALUE(RIGHT($E24,4))+Y$2,Vychodiská!$J$9:$BH$15,3,0)))*-1+($H24*IF(LEN($E24)=4,HLOOKUP($E24+Y$2,Vychodiská!$J$9:$BH$15,4,0),HLOOKUP(VALUE(RIGHT($E24,4))+Y$2,Vychodiská!$J$9:$BH$15,4,0)))*-1+($I24*IF(LEN($E24)=4,HLOOKUP($E24+Y$2,Vychodiská!$J$9:$BH$15,5,0),HLOOKUP(VALUE(RIGHT($E24,4))+Y$2,Vychodiská!$J$9:$BH$15,5,0)))*-1+($J24*IF(LEN($E24)=4,HLOOKUP($E24+Y$2,Vychodiská!$J$9:$BH$15,6),HLOOKUP(VALUE(RIGHT($E24,4))+Y$2,Vychodiská!$J$9:$BH$15,6,0)))*-1+($K24*IF(LEN($E24)=4,HLOOKUP($E24+Y$2,Vychodiská!$J$9:$BH$15,7),HLOOKUP(VALUE(RIGHT($E24,4))+Y$2,Vychodiská!$J$9:$BH$15,7,0)))*-1</f>
        <v>6976.31317436073</v>
      </c>
      <c r="Z24" s="73">
        <f>($F24*IF(LEN($E24)=4,HLOOKUP($E24+Z$2,Vychodiská!$J$9:$BH$15,2,0),HLOOKUP(VALUE(RIGHT($E24,4))+Z$2,Vychodiská!$J$9:$BH$15,2,0)))*-1+($G24*IF(LEN($E24)=4,HLOOKUP($E24+Z$2,Vychodiská!$J$9:$BH$15,3,0),HLOOKUP(VALUE(RIGHT($E24,4))+Z$2,Vychodiská!$J$9:$BH$15,3,0)))*-1+($H24*IF(LEN($E24)=4,HLOOKUP($E24+Z$2,Vychodiská!$J$9:$BH$15,4,0),HLOOKUP(VALUE(RIGHT($E24,4))+Z$2,Vychodiská!$J$9:$BH$15,4,0)))*-1+($I24*IF(LEN($E24)=4,HLOOKUP($E24+Z$2,Vychodiská!$J$9:$BH$15,5,0),HLOOKUP(VALUE(RIGHT($E24,4))+Z$2,Vychodiská!$J$9:$BH$15,5,0)))*-1+($J24*IF(LEN($E24)=4,HLOOKUP($E24+Z$2,Vychodiská!$J$9:$BH$15,6),HLOOKUP(VALUE(RIGHT($E24,4))+Z$2,Vychodiská!$J$9:$BH$15,6,0)))*-1+($K24*IF(LEN($E24)=4,HLOOKUP($E24+Z$2,Vychodiská!$J$9:$BH$15,7),HLOOKUP(VALUE(RIGHT($E24,4))+Z$2,Vychodiská!$J$9:$BH$15,7,0)))*-1</f>
        <v>7060.0289324530577</v>
      </c>
      <c r="AA24" s="73">
        <f>($F24*IF(LEN($E24)=4,HLOOKUP($E24+AA$2,Vychodiská!$J$9:$BH$15,2,0),HLOOKUP(VALUE(RIGHT($E24,4))+AA$2,Vychodiská!$J$9:$BH$15,2,0)))*-1+($G24*IF(LEN($E24)=4,HLOOKUP($E24+AA$2,Vychodiská!$J$9:$BH$15,3,0),HLOOKUP(VALUE(RIGHT($E24,4))+AA$2,Vychodiská!$J$9:$BH$15,3,0)))*-1+($H24*IF(LEN($E24)=4,HLOOKUP($E24+AA$2,Vychodiská!$J$9:$BH$15,4,0),HLOOKUP(VALUE(RIGHT($E24,4))+AA$2,Vychodiská!$J$9:$BH$15,4,0)))*-1+($I24*IF(LEN($E24)=4,HLOOKUP($E24+AA$2,Vychodiská!$J$9:$BH$15,5,0),HLOOKUP(VALUE(RIGHT($E24,4))+AA$2,Vychodiská!$J$9:$BH$15,5,0)))*-1+($J24*IF(LEN($E24)=4,HLOOKUP($E24+AA$2,Vychodiská!$J$9:$BH$15,6),HLOOKUP(VALUE(RIGHT($E24,4))+AA$2,Vychodiská!$J$9:$BH$15,6,0)))*-1+($K24*IF(LEN($E24)=4,HLOOKUP($E24+AA$2,Vychodiská!$J$9:$BH$15,7),HLOOKUP(VALUE(RIGHT($E24,4))+AA$2,Vychodiská!$J$9:$BH$15,7,0)))*-1</f>
        <v>7144.749279642494</v>
      </c>
      <c r="AB24" s="73">
        <f>($F24*IF(LEN($E24)=4,HLOOKUP($E24+AB$2,Vychodiská!$J$9:$BH$15,2,0),HLOOKUP(VALUE(RIGHT($E24,4))+AB$2,Vychodiská!$J$9:$BH$15,2,0)))*-1+($G24*IF(LEN($E24)=4,HLOOKUP($E24+AB$2,Vychodiská!$J$9:$BH$15,3,0),HLOOKUP(VALUE(RIGHT($E24,4))+AB$2,Vychodiská!$J$9:$BH$15,3,0)))*-1+($H24*IF(LEN($E24)=4,HLOOKUP($E24+AB$2,Vychodiská!$J$9:$BH$15,4,0),HLOOKUP(VALUE(RIGHT($E24,4))+AB$2,Vychodiská!$J$9:$BH$15,4,0)))*-1+($I24*IF(LEN($E24)=4,HLOOKUP($E24+AB$2,Vychodiská!$J$9:$BH$15,5,0),HLOOKUP(VALUE(RIGHT($E24,4))+AB$2,Vychodiská!$J$9:$BH$15,5,0)))*-1+($J24*IF(LEN($E24)=4,HLOOKUP($E24+AB$2,Vychodiská!$J$9:$BH$15,6),HLOOKUP(VALUE(RIGHT($E24,4))+AB$2,Vychodiská!$J$9:$BH$15,6,0)))*-1+($K24*IF(LEN($E24)=4,HLOOKUP($E24+AB$2,Vychodiská!$J$9:$BH$15,7),HLOOKUP(VALUE(RIGHT($E24,4))+AB$2,Vychodiská!$J$9:$BH$15,7,0)))*-1</f>
        <v>7230.4862709982044</v>
      </c>
      <c r="AC24" s="73">
        <f>($F24*IF(LEN($E24)=4,HLOOKUP($E24+AC$2,Vychodiská!$J$9:$BH$15,2,0),HLOOKUP(VALUE(RIGHT($E24,4))+AC$2,Vychodiská!$J$9:$BH$15,2,0)))*-1+($G24*IF(LEN($E24)=4,HLOOKUP($E24+AC$2,Vychodiská!$J$9:$BH$15,3,0),HLOOKUP(VALUE(RIGHT($E24,4))+AC$2,Vychodiská!$J$9:$BH$15,3,0)))*-1+($H24*IF(LEN($E24)=4,HLOOKUP($E24+AC$2,Vychodiská!$J$9:$BH$15,4,0),HLOOKUP(VALUE(RIGHT($E24,4))+AC$2,Vychodiská!$J$9:$BH$15,4,0)))*-1+($I24*IF(LEN($E24)=4,HLOOKUP($E24+AC$2,Vychodiská!$J$9:$BH$15,5,0),HLOOKUP(VALUE(RIGHT($E24,4))+AC$2,Vychodiská!$J$9:$BH$15,5,0)))*-1+($J24*IF(LEN($E24)=4,HLOOKUP($E24+AC$2,Vychodiská!$J$9:$BH$15,6),HLOOKUP(VALUE(RIGHT($E24,4))+AC$2,Vychodiská!$J$9:$BH$15,6,0)))*-1+($K24*IF(LEN($E24)=4,HLOOKUP($E24+AC$2,Vychodiská!$J$9:$BH$15,7),HLOOKUP(VALUE(RIGHT($E24,4))+AC$2,Vychodiská!$J$9:$BH$15,7,0)))*-1</f>
        <v>7302.791133708186</v>
      </c>
      <c r="AD24" s="73">
        <f>($F24*IF(LEN($E24)=4,HLOOKUP($E24+AD$2,Vychodiská!$J$9:$BH$15,2,0),HLOOKUP(VALUE(RIGHT($E24,4))+AD$2,Vychodiská!$J$9:$BH$15,2,0)))*-1+($G24*IF(LEN($E24)=4,HLOOKUP($E24+AD$2,Vychodiská!$J$9:$BH$15,3,0),HLOOKUP(VALUE(RIGHT($E24,4))+AD$2,Vychodiská!$J$9:$BH$15,3,0)))*-1+($H24*IF(LEN($E24)=4,HLOOKUP($E24+AD$2,Vychodiská!$J$9:$BH$15,4,0),HLOOKUP(VALUE(RIGHT($E24,4))+AD$2,Vychodiská!$J$9:$BH$15,4,0)))*-1+($I24*IF(LEN($E24)=4,HLOOKUP($E24+AD$2,Vychodiská!$J$9:$BH$15,5,0),HLOOKUP(VALUE(RIGHT($E24,4))+AD$2,Vychodiská!$J$9:$BH$15,5,0)))*-1+($J24*IF(LEN($E24)=4,HLOOKUP($E24+AD$2,Vychodiská!$J$9:$BH$15,6),HLOOKUP(VALUE(RIGHT($E24,4))+AD$2,Vychodiská!$J$9:$BH$15,6,0)))*-1+($K24*IF(LEN($E24)=4,HLOOKUP($E24+AD$2,Vychodiská!$J$9:$BH$15,7),HLOOKUP(VALUE(RIGHT($E24,4))+AD$2,Vychodiská!$J$9:$BH$15,7,0)))*-1</f>
        <v>7375.8190450452694</v>
      </c>
      <c r="AE24" s="73">
        <f>($F24*IF(LEN($E24)=4,HLOOKUP($E24+AE$2,Vychodiská!$J$9:$BH$15,2,0),HLOOKUP(VALUE(RIGHT($E24,4))+AE$2,Vychodiská!$J$9:$BH$15,2,0)))*-1+($G24*IF(LEN($E24)=4,HLOOKUP($E24+AE$2,Vychodiská!$J$9:$BH$15,3,0),HLOOKUP(VALUE(RIGHT($E24,4))+AE$2,Vychodiská!$J$9:$BH$15,3,0)))*-1+($H24*IF(LEN($E24)=4,HLOOKUP($E24+AE$2,Vychodiská!$J$9:$BH$15,4,0),HLOOKUP(VALUE(RIGHT($E24,4))+AE$2,Vychodiská!$J$9:$BH$15,4,0)))*-1+($I24*IF(LEN($E24)=4,HLOOKUP($E24+AE$2,Vychodiská!$J$9:$BH$15,5,0),HLOOKUP(VALUE(RIGHT($E24,4))+AE$2,Vychodiská!$J$9:$BH$15,5,0)))*-1+($J24*IF(LEN($E24)=4,HLOOKUP($E24+AE$2,Vychodiská!$J$9:$BH$15,6),HLOOKUP(VALUE(RIGHT($E24,4))+AE$2,Vychodiská!$J$9:$BH$15,6,0)))*-1+($K24*IF(LEN($E24)=4,HLOOKUP($E24+AE$2,Vychodiská!$J$9:$BH$15,7),HLOOKUP(VALUE(RIGHT($E24,4))+AE$2,Vychodiská!$J$9:$BH$15,7,0)))*-1</f>
        <v>7449.5772354957207</v>
      </c>
      <c r="AF24" s="73">
        <f>($F24*IF(LEN($E24)=4,HLOOKUP($E24+AF$2,Vychodiská!$J$9:$BH$15,2,0),HLOOKUP(VALUE(RIGHT($E24,4))+AF$2,Vychodiská!$J$9:$BH$15,2,0)))*-1+($G24*IF(LEN($E24)=4,HLOOKUP($E24+AF$2,Vychodiská!$J$9:$BH$15,3,0),HLOOKUP(VALUE(RIGHT($E24,4))+AF$2,Vychodiská!$J$9:$BH$15,3,0)))*-1+($H24*IF(LEN($E24)=4,HLOOKUP($E24+AF$2,Vychodiská!$J$9:$BH$15,4,0),HLOOKUP(VALUE(RIGHT($E24,4))+AF$2,Vychodiská!$J$9:$BH$15,4,0)))*-1+($I24*IF(LEN($E24)=4,HLOOKUP($E24+AF$2,Vychodiská!$J$9:$BH$15,5,0),HLOOKUP(VALUE(RIGHT($E24,4))+AF$2,Vychodiská!$J$9:$BH$15,5,0)))*-1+($J24*IF(LEN($E24)=4,HLOOKUP($E24+AF$2,Vychodiská!$J$9:$BH$15,6),HLOOKUP(VALUE(RIGHT($E24,4))+AF$2,Vychodiská!$J$9:$BH$15,6,0)))*-1+($K24*IF(LEN($E24)=4,HLOOKUP($E24+AF$2,Vychodiská!$J$9:$BH$15,7),HLOOKUP(VALUE(RIGHT($E24,4))+AF$2,Vychodiská!$J$9:$BH$15,7,0)))*-1</f>
        <v>7524.0730078506786</v>
      </c>
      <c r="AG24" s="73">
        <f>($F24*IF(LEN($E24)=4,HLOOKUP($E24+AG$2,Vychodiská!$J$9:$BH$15,2,0),HLOOKUP(VALUE(RIGHT($E24,4))+AG$2,Vychodiská!$J$9:$BH$15,2,0)))*-1+($G24*IF(LEN($E24)=4,HLOOKUP($E24+AG$2,Vychodiská!$J$9:$BH$15,3,0),HLOOKUP(VALUE(RIGHT($E24,4))+AG$2,Vychodiská!$J$9:$BH$15,3,0)))*-1+($H24*IF(LEN($E24)=4,HLOOKUP($E24+AG$2,Vychodiská!$J$9:$BH$15,4,0),HLOOKUP(VALUE(RIGHT($E24,4))+AG$2,Vychodiská!$J$9:$BH$15,4,0)))*-1+($I24*IF(LEN($E24)=4,HLOOKUP($E24+AG$2,Vychodiská!$J$9:$BH$15,5,0),HLOOKUP(VALUE(RIGHT($E24,4))+AG$2,Vychodiská!$J$9:$BH$15,5,0)))*-1+($J24*IF(LEN($E24)=4,HLOOKUP($E24+AG$2,Vychodiská!$J$9:$BH$15,6),HLOOKUP(VALUE(RIGHT($E24,4))+AG$2,Vychodiská!$J$9:$BH$15,6,0)))*-1+($K24*IF(LEN($E24)=4,HLOOKUP($E24+AG$2,Vychodiská!$J$9:$BH$15,7),HLOOKUP(VALUE(RIGHT($E24,4))+AG$2,Vychodiská!$J$9:$BH$15,7,0)))*-1</f>
        <v>7599.3137379291857</v>
      </c>
      <c r="AH24" s="73">
        <f>($F24*IF(LEN($E24)=4,HLOOKUP($E24+AH$2,Vychodiská!$J$9:$BH$15,2,0),HLOOKUP(VALUE(RIGHT($E24,4))+AH$2,Vychodiská!$J$9:$BH$15,2,0)))*-1+($G24*IF(LEN($E24)=4,HLOOKUP($E24+AH$2,Vychodiská!$J$9:$BH$15,3,0),HLOOKUP(VALUE(RIGHT($E24,4))+AH$2,Vychodiská!$J$9:$BH$15,3,0)))*-1+($H24*IF(LEN($E24)=4,HLOOKUP($E24+AH$2,Vychodiská!$J$9:$BH$15,4,0),HLOOKUP(VALUE(RIGHT($E24,4))+AH$2,Vychodiská!$J$9:$BH$15,4,0)))*-1+($I24*IF(LEN($E24)=4,HLOOKUP($E24+AH$2,Vychodiská!$J$9:$BH$15,5,0),HLOOKUP(VALUE(RIGHT($E24,4))+AH$2,Vychodiská!$J$9:$BH$15,5,0)))*-1+($J24*IF(LEN($E24)=4,HLOOKUP($E24+AH$2,Vychodiská!$J$9:$BH$15,6),HLOOKUP(VALUE(RIGHT($E24,4))+AH$2,Vychodiská!$J$9:$BH$15,6,0)))*-1+($K24*IF(LEN($E24)=4,HLOOKUP($E24+AH$2,Vychodiská!$J$9:$BH$15,7),HLOOKUP(VALUE(RIGHT($E24,4))+AH$2,Vychodiská!$J$9:$BH$15,7,0)))*-1</f>
        <v>7675.3068753084772</v>
      </c>
      <c r="AI24" s="73">
        <f>($F24*IF(LEN($E24)=4,HLOOKUP($E24+AI$2,Vychodiská!$J$9:$BH$15,2,0),HLOOKUP(VALUE(RIGHT($E24,4))+AI$2,Vychodiská!$J$9:$BH$15,2,0)))*-1+($G24*IF(LEN($E24)=4,HLOOKUP($E24+AI$2,Vychodiská!$J$9:$BH$15,3,0),HLOOKUP(VALUE(RIGHT($E24,4))+AI$2,Vychodiská!$J$9:$BH$15,3,0)))*-1+($H24*IF(LEN($E24)=4,HLOOKUP($E24+AI$2,Vychodiská!$J$9:$BH$15,4,0),HLOOKUP(VALUE(RIGHT($E24,4))+AI$2,Vychodiská!$J$9:$BH$15,4,0)))*-1+($I24*IF(LEN($E24)=4,HLOOKUP($E24+AI$2,Vychodiská!$J$9:$BH$15,5,0),HLOOKUP(VALUE(RIGHT($E24,4))+AI$2,Vychodiská!$J$9:$BH$15,5,0)))*-1+($J24*IF(LEN($E24)=4,HLOOKUP($E24+AI$2,Vychodiská!$J$9:$BH$15,6),HLOOKUP(VALUE(RIGHT($E24,4))+AI$2,Vychodiská!$J$9:$BH$15,6,0)))*-1+($K24*IF(LEN($E24)=4,HLOOKUP($E24+AI$2,Vychodiská!$J$9:$BH$15,7),HLOOKUP(VALUE(RIGHT($E24,4))+AI$2,Vychodiská!$J$9:$BH$15,7,0)))*-1</f>
        <v>7752.0599440615624</v>
      </c>
      <c r="AJ24" s="73">
        <f>($F24*IF(LEN($E24)=4,HLOOKUP($E24+AJ$2,Vychodiská!$J$9:$BH$15,2,0),HLOOKUP(VALUE(RIGHT($E24,4))+AJ$2,Vychodiská!$J$9:$BH$15,2,0)))*-1+($G24*IF(LEN($E24)=4,HLOOKUP($E24+AJ$2,Vychodiská!$J$9:$BH$15,3,0),HLOOKUP(VALUE(RIGHT($E24,4))+AJ$2,Vychodiská!$J$9:$BH$15,3,0)))*-1+($H24*IF(LEN($E24)=4,HLOOKUP($E24+AJ$2,Vychodiská!$J$9:$BH$15,4,0),HLOOKUP(VALUE(RIGHT($E24,4))+AJ$2,Vychodiská!$J$9:$BH$15,4,0)))*-1+($I24*IF(LEN($E24)=4,HLOOKUP($E24+AJ$2,Vychodiská!$J$9:$BH$15,5,0),HLOOKUP(VALUE(RIGHT($E24,4))+AJ$2,Vychodiská!$J$9:$BH$15,5,0)))*-1+($J24*IF(LEN($E24)=4,HLOOKUP($E24+AJ$2,Vychodiská!$J$9:$BH$15,6),HLOOKUP(VALUE(RIGHT($E24,4))+AJ$2,Vychodiská!$J$9:$BH$15,6,0)))*-1+($K24*IF(LEN($E24)=4,HLOOKUP($E24+AJ$2,Vychodiská!$J$9:$BH$15,7),HLOOKUP(VALUE(RIGHT($E24,4))+AJ$2,Vychodiská!$J$9:$BH$15,7,0)))*-1</f>
        <v>7829.5805435021775</v>
      </c>
      <c r="AK24" s="73">
        <f>($F24*IF(LEN($E24)=4,HLOOKUP($E24+AK$2,Vychodiská!$J$9:$BH$15,2,0),HLOOKUP(VALUE(RIGHT($E24,4))+AK$2,Vychodiská!$J$9:$BH$15,2,0)))*-1+($G24*IF(LEN($E24)=4,HLOOKUP($E24+AK$2,Vychodiská!$J$9:$BH$15,3,0),HLOOKUP(VALUE(RIGHT($E24,4))+AK$2,Vychodiská!$J$9:$BH$15,3,0)))*-1+($H24*IF(LEN($E24)=4,HLOOKUP($E24+AK$2,Vychodiská!$J$9:$BH$15,4,0),HLOOKUP(VALUE(RIGHT($E24,4))+AK$2,Vychodiská!$J$9:$BH$15,4,0)))*-1+($I24*IF(LEN($E24)=4,HLOOKUP($E24+AK$2,Vychodiská!$J$9:$BH$15,5,0),HLOOKUP(VALUE(RIGHT($E24,4))+AK$2,Vychodiská!$J$9:$BH$15,5,0)))*-1+($J24*IF(LEN($E24)=4,HLOOKUP($E24+AK$2,Vychodiská!$J$9:$BH$15,6),HLOOKUP(VALUE(RIGHT($E24,4))+AK$2,Vychodiská!$J$9:$BH$15,6,0)))*-1+($K24*IF(LEN($E24)=4,HLOOKUP($E24+AK$2,Vychodiská!$J$9:$BH$15,7),HLOOKUP(VALUE(RIGHT($E24,4))+AK$2,Vychodiská!$J$9:$BH$15,7,0)))*-1</f>
        <v>7907.8763489371995</v>
      </c>
      <c r="AL24" s="73">
        <f>($F24*IF(LEN($E24)=4,HLOOKUP($E24+AL$2,Vychodiská!$J$9:$BH$15,2,0),HLOOKUP(VALUE(RIGHT($E24,4))+AL$2,Vychodiská!$J$9:$BH$15,2,0)))*-1+($G24*IF(LEN($E24)=4,HLOOKUP($E24+AL$2,Vychodiská!$J$9:$BH$15,3,0),HLOOKUP(VALUE(RIGHT($E24,4))+AL$2,Vychodiská!$J$9:$BH$15,3,0)))*-1+($H24*IF(LEN($E24)=4,HLOOKUP($E24+AL$2,Vychodiská!$J$9:$BH$15,4,0),HLOOKUP(VALUE(RIGHT($E24,4))+AL$2,Vychodiská!$J$9:$BH$15,4,0)))*-1+($I24*IF(LEN($E24)=4,HLOOKUP($E24+AL$2,Vychodiská!$J$9:$BH$15,5,0),HLOOKUP(VALUE(RIGHT($E24,4))+AL$2,Vychodiská!$J$9:$BH$15,5,0)))*-1+($J24*IF(LEN($E24)=4,HLOOKUP($E24+AL$2,Vychodiská!$J$9:$BH$15,6),HLOOKUP(VALUE(RIGHT($E24,4))+AL$2,Vychodiská!$J$9:$BH$15,6,0)))*-1+($K24*IF(LEN($E24)=4,HLOOKUP($E24+AL$2,Vychodiská!$J$9:$BH$15,7),HLOOKUP(VALUE(RIGHT($E24,4))+AL$2,Vychodiská!$J$9:$BH$15,7,0)))*-1</f>
        <v>7986.9551124265708</v>
      </c>
      <c r="AM24" s="73">
        <f>($F24*IF(LEN($E24)=4,HLOOKUP($E24+AM$2,Vychodiská!$J$9:$BH$15,2,0),HLOOKUP(VALUE(RIGHT($E24,4))+AM$2,Vychodiská!$J$9:$BH$15,2,0)))*-1+($G24*IF(LEN($E24)=4,HLOOKUP($E24+AM$2,Vychodiská!$J$9:$BH$15,3,0),HLOOKUP(VALUE(RIGHT($E24,4))+AM$2,Vychodiská!$J$9:$BH$15,3,0)))*-1+($H24*IF(LEN($E24)=4,HLOOKUP($E24+AM$2,Vychodiská!$J$9:$BH$15,4,0),HLOOKUP(VALUE(RIGHT($E24,4))+AM$2,Vychodiská!$J$9:$BH$15,4,0)))*-1+($I24*IF(LEN($E24)=4,HLOOKUP($E24+AM$2,Vychodiská!$J$9:$BH$15,5,0),HLOOKUP(VALUE(RIGHT($E24,4))+AM$2,Vychodiská!$J$9:$BH$15,5,0)))*-1+($J24*IF(LEN($E24)=4,HLOOKUP($E24+AM$2,Vychodiská!$J$9:$BH$15,6),HLOOKUP(VALUE(RIGHT($E24,4))+AM$2,Vychodiská!$J$9:$BH$15,6,0)))*-1+($K24*IF(LEN($E24)=4,HLOOKUP($E24+AM$2,Vychodiská!$J$9:$BH$15,7),HLOOKUP(VALUE(RIGHT($E24,4))+AM$2,Vychodiská!$J$9:$BH$15,7,0)))*-1</f>
        <v>8090.7855288881165</v>
      </c>
      <c r="AN24" s="73">
        <f>($F24*IF(LEN($E24)=4,HLOOKUP($E24+AN$2,Vychodiská!$J$9:$BH$15,2,0),HLOOKUP(VALUE(RIGHT($E24,4))+AN$2,Vychodiská!$J$9:$BH$15,2,0)))*-1+($G24*IF(LEN($E24)=4,HLOOKUP($E24+AN$2,Vychodiská!$J$9:$BH$15,3,0),HLOOKUP(VALUE(RIGHT($E24,4))+AN$2,Vychodiská!$J$9:$BH$15,3,0)))*-1+($H24*IF(LEN($E24)=4,HLOOKUP($E24+AN$2,Vychodiská!$J$9:$BH$15,4,0),HLOOKUP(VALUE(RIGHT($E24,4))+AN$2,Vychodiská!$J$9:$BH$15,4,0)))*-1+($I24*IF(LEN($E24)=4,HLOOKUP($E24+AN$2,Vychodiská!$J$9:$BH$15,5,0),HLOOKUP(VALUE(RIGHT($E24,4))+AN$2,Vychodiská!$J$9:$BH$15,5,0)))*-1+($J24*IF(LEN($E24)=4,HLOOKUP($E24+AN$2,Vychodiská!$J$9:$BH$15,6),HLOOKUP(VALUE(RIGHT($E24,4))+AN$2,Vychodiská!$J$9:$BH$15,6,0)))*-1+($K24*IF(LEN($E24)=4,HLOOKUP($E24+AN$2,Vychodiská!$J$9:$BH$15,7),HLOOKUP(VALUE(RIGHT($E24,4))+AN$2,Vychodiská!$J$9:$BH$15,7,0)))*-1</f>
        <v>8195.9657407636623</v>
      </c>
      <c r="AO24" s="74">
        <f>($F24*IF(LEN($E24)=4,HLOOKUP($E24+AO$2,Vychodiská!$J$9:$BH$15,2,0),HLOOKUP(VALUE(RIGHT($E24,4))+AO$2,Vychodiská!$J$9:$BH$15,2,0)))*-1+($G24*IF(LEN($E24)=4,HLOOKUP($E24+AO$2,Vychodiská!$J$9:$BH$15,3,0),HLOOKUP(VALUE(RIGHT($E24,4))+AO$2,Vychodiská!$J$9:$BH$15,3,0)))*-1+($H24*IF(LEN($E24)=4,HLOOKUP($E24+AO$2,Vychodiská!$J$9:$BH$15,4,0),HLOOKUP(VALUE(RIGHT($E24,4))+AO$2,Vychodiská!$J$9:$BH$15,4,0)))*-1+($I24*IF(LEN($E24)=4,HLOOKUP($E24+AO$2,Vychodiská!$J$9:$BH$15,5,0),HLOOKUP(VALUE(RIGHT($E24,4))+AO$2,Vychodiská!$J$9:$BH$15,5,0)))*-1+($J24*IF(LEN($E24)=4,HLOOKUP($E24+AO$2,Vychodiská!$J$9:$BH$15,6),HLOOKUP(VALUE(RIGHT($E24,4))+AO$2,Vychodiská!$J$9:$BH$15,6,0)))*-1+($K24*IF(LEN($E24)=4,HLOOKUP($E24+AO$2,Vychodiská!$J$9:$BH$15,7),HLOOKUP(VALUE(RIGHT($E24,4))+AO$2,Vychodiská!$J$9:$BH$15,7,0)))*-1</f>
        <v>8302.5132953935881</v>
      </c>
      <c r="AP24" s="73">
        <f t="shared" si="1"/>
        <v>5800.1157848436551</v>
      </c>
      <c r="AQ24" s="73">
        <f>SUM($L24:M24)</f>
        <v>11698.833538029652</v>
      </c>
      <c r="AR24" s="73">
        <f>SUM($L24:N24)</f>
        <v>17697.82949301981</v>
      </c>
      <c r="AS24" s="73">
        <f>SUM($L24:O24)</f>
        <v>23798.808379244801</v>
      </c>
      <c r="AT24" s="73">
        <f>SUM($L24:P24)</f>
        <v>30003.503906535614</v>
      </c>
      <c r="AU24" s="73">
        <f>SUM($L24:Q24)</f>
        <v>36313.679257790369</v>
      </c>
      <c r="AV24" s="73">
        <f>SUM($L24:R24)</f>
        <v>42731.127590016455</v>
      </c>
      <c r="AW24" s="73">
        <f>SUM($L24:S24)</f>
        <v>49225.585302229258</v>
      </c>
      <c r="AX24" s="73">
        <f>SUM($L24:T24)</f>
        <v>55797.976506988613</v>
      </c>
      <c r="AY24" s="73">
        <f>SUM($L24:U24)</f>
        <v>62449.236406205076</v>
      </c>
      <c r="AZ24" s="73">
        <f>SUM($L24:V24)</f>
        <v>69180.311424212137</v>
      </c>
      <c r="BA24" s="73">
        <f>SUM($L24:W24)</f>
        <v>75992.15934243529</v>
      </c>
      <c r="BB24" s="73">
        <f>SUM($L24:X24)</f>
        <v>82885.74943567712</v>
      </c>
      <c r="BC24" s="73">
        <f>SUM($L24:Y24)</f>
        <v>89862.062610037858</v>
      </c>
      <c r="BD24" s="73">
        <f>SUM($L24:Z24)</f>
        <v>96922.091542490918</v>
      </c>
      <c r="BE24" s="73">
        <f>SUM($L24:AA24)</f>
        <v>104066.84082213341</v>
      </c>
      <c r="BF24" s="73">
        <f>SUM($L24:AB24)</f>
        <v>111297.32709313161</v>
      </c>
      <c r="BG24" s="73">
        <f>SUM($L24:AC24)</f>
        <v>118600.1182268398</v>
      </c>
      <c r="BH24" s="73">
        <f>SUM($L24:AD24)</f>
        <v>125975.93727188506</v>
      </c>
      <c r="BI24" s="73">
        <f>SUM($L24:AE24)</f>
        <v>133425.51450738078</v>
      </c>
      <c r="BJ24" s="73">
        <f>SUM($L24:AF24)</f>
        <v>140949.58751523145</v>
      </c>
      <c r="BK24" s="73">
        <f>SUM($L24:AG24)</f>
        <v>148548.90125316064</v>
      </c>
      <c r="BL24" s="73">
        <f>SUM($L24:AH24)</f>
        <v>156224.20812846912</v>
      </c>
      <c r="BM24" s="73">
        <f>SUM($L24:AI24)</f>
        <v>163976.26807253069</v>
      </c>
      <c r="BN24" s="73">
        <f>SUM($L24:AJ24)</f>
        <v>171805.84861603286</v>
      </c>
      <c r="BO24" s="73">
        <f>SUM($L24:AK24)</f>
        <v>179713.72496497005</v>
      </c>
      <c r="BP24" s="73">
        <f>SUM($L24:AL24)</f>
        <v>187700.68007739662</v>
      </c>
      <c r="BQ24" s="73">
        <f>SUM($L24:AM24)</f>
        <v>195791.46560628474</v>
      </c>
      <c r="BR24" s="73">
        <f>SUM($L24:AN24)</f>
        <v>203987.4313470484</v>
      </c>
      <c r="BS24" s="74">
        <f>SUM($L24:AO24)</f>
        <v>212289.94464244199</v>
      </c>
      <c r="BT24" s="76">
        <f>IF(CZ24=0,0,L24/((1+Vychodiská!$C$150)^emisie_ostatné!CZ24))</f>
        <v>5010.3580907838505</v>
      </c>
      <c r="BU24" s="73">
        <f>IF(DA24=0,0,M24/((1+Vychodiská!$C$150)^emisie_ostatné!DA24))</f>
        <v>4852.8896936449291</v>
      </c>
      <c r="BV24" s="73">
        <f>IF(DB24=0,0,N24/((1+Vychodiská!$C$150)^emisie_ostatné!DB24))</f>
        <v>4700.3703032732301</v>
      </c>
      <c r="BW24" s="73">
        <f>IF(DC24=0,0,O24/((1+Vychodiská!$C$150)^emisie_ostatné!DC24))</f>
        <v>4552.6443794560719</v>
      </c>
      <c r="BX24" s="73">
        <f>IF(DD24=0,0,P24/((1+Vychodiská!$C$150)^emisie_ostatné!DD24))</f>
        <v>4409.5612703874503</v>
      </c>
      <c r="BY24" s="73">
        <f>IF(DE24=0,0,Q24/((1+Vychodiská!$C$150)^emisie_ostatné!DE24))</f>
        <v>4270.9750590324165</v>
      </c>
      <c r="BZ24" s="73">
        <f>IF(DF24=0,0,R24/((1+Vychodiská!$C$150)^emisie_ostatné!DF24))</f>
        <v>4136.7444143199691</v>
      </c>
      <c r="CA24" s="73">
        <f>IF(DG24=0,0,S24/((1+Vychodiská!$C$150)^emisie_ostatné!DG24))</f>
        <v>3987.033664087437</v>
      </c>
      <c r="CB24" s="73">
        <f>IF(DH24=0,0,T24/((1+Vychodiská!$C$150)^emisie_ostatné!DH24))</f>
        <v>3842.7410171966535</v>
      </c>
      <c r="CC24" s="73">
        <f>IF(DI24=0,0,U24/((1+Vychodiská!$C$150)^emisie_ostatné!DI24))</f>
        <v>3703.6703899076324</v>
      </c>
      <c r="CD24" s="73">
        <f>IF(DJ24=0,0,V24/((1+Vychodiská!$C$150)^emisie_ostatné!DJ24))</f>
        <v>3569.6327948443077</v>
      </c>
      <c r="CE24" s="73">
        <f>IF(DK24=0,0,W24/((1+Vychodiská!$C$150)^emisie_ostatné!DK24))</f>
        <v>3440.4460841737523</v>
      </c>
      <c r="CF24" s="73">
        <f>IF(DL24=0,0,X24/((1+Vychodiská!$C$150)^emisie_ostatné!DL24))</f>
        <v>3315.9347020798441</v>
      </c>
      <c r="CG24" s="73">
        <f>IF(DM24=0,0,Y24/((1+Vychodiská!$C$150)^emisie_ostatné!DM24))</f>
        <v>3195.9294461950508</v>
      </c>
      <c r="CH24" s="73">
        <f>IF(DN24=0,0,Z24/((1+Vychodiská!$C$150)^emisie_ostatné!DN24))</f>
        <v>3080.2672376660862</v>
      </c>
      <c r="CI24" s="73">
        <f>IF(DO24=0,0,AA24/((1+Vychodiská!$C$150)^emisie_ostatné!DO24))</f>
        <v>2968.7908995410276</v>
      </c>
      <c r="CJ24" s="73">
        <f>IF(DP24=0,0,AB24/((1+Vychodiská!$C$150)^emisie_ostatné!DP24))</f>
        <v>2861.3489431766857</v>
      </c>
      <c r="CK24" s="73">
        <f>IF(DQ24=0,0,AC24/((1+Vychodiská!$C$150)^emisie_ostatné!DQ24))</f>
        <v>2752.3451739128118</v>
      </c>
      <c r="CL24" s="73">
        <f>IF(DR24=0,0,AD24/((1+Vychodiská!$C$150)^emisie_ostatné!DR24))</f>
        <v>2647.4939291923247</v>
      </c>
      <c r="CM24" s="73">
        <f>IF(DS24=0,0,AE24/((1+Vychodiská!$C$150)^emisie_ostatné!DS24))</f>
        <v>2546.637017604045</v>
      </c>
      <c r="CN24" s="73">
        <f>IF(DT24=0,0,AF24/((1+Vychodiská!$C$150)^emisie_ostatné!DT24))</f>
        <v>0</v>
      </c>
      <c r="CO24" s="73">
        <f>IF(DU24=0,0,AG24/((1+Vychodiská!$C$150)^emisie_ostatné!DU24))</f>
        <v>0</v>
      </c>
      <c r="CP24" s="73">
        <f>IF(DV24=0,0,AH24/((1+Vychodiská!$C$150)^emisie_ostatné!DV24))</f>
        <v>0</v>
      </c>
      <c r="CQ24" s="73">
        <f>IF(DW24=0,0,AI24/((1+Vychodiská!$C$150)^emisie_ostatné!DW24))</f>
        <v>0</v>
      </c>
      <c r="CR24" s="73">
        <f>IF(DX24=0,0,AJ24/((1+Vychodiská!$C$150)^emisie_ostatné!DX24))</f>
        <v>0</v>
      </c>
      <c r="CS24" s="73">
        <f>IF(DY24=0,0,AK24/((1+Vychodiská!$C$150)^emisie_ostatné!DY24))</f>
        <v>0</v>
      </c>
      <c r="CT24" s="73">
        <f>IF(DZ24=0,0,AL24/((1+Vychodiská!$C$150)^emisie_ostatné!DZ24))</f>
        <v>0</v>
      </c>
      <c r="CU24" s="73">
        <f>IF(EA24=0,0,AM24/((1+Vychodiská!$C$150)^emisie_ostatné!EA24))</f>
        <v>0</v>
      </c>
      <c r="CV24" s="73">
        <f>IF(EB24=0,0,AN24/((1+Vychodiská!$C$150)^emisie_ostatné!EB24))</f>
        <v>0</v>
      </c>
      <c r="CW24" s="74">
        <f>IF(EC24=0,0,AO24/((1+Vychodiská!$C$150)^emisie_ostatné!EC24))</f>
        <v>0</v>
      </c>
      <c r="CX24" s="77">
        <f t="shared" si="4"/>
        <v>73845.814510475568</v>
      </c>
      <c r="CY24" s="73"/>
      <c r="CZ24" s="78">
        <f t="shared" si="2"/>
        <v>3</v>
      </c>
      <c r="DA24" s="78">
        <f t="shared" ref="DA24:EC24" si="24">IF(CZ24=0,0,IF(DA$2&gt;$D24,0,CZ24+1))</f>
        <v>4</v>
      </c>
      <c r="DB24" s="78">
        <f t="shared" si="24"/>
        <v>5</v>
      </c>
      <c r="DC24" s="78">
        <f t="shared" si="24"/>
        <v>6</v>
      </c>
      <c r="DD24" s="78">
        <f t="shared" si="24"/>
        <v>7</v>
      </c>
      <c r="DE24" s="78">
        <f t="shared" si="24"/>
        <v>8</v>
      </c>
      <c r="DF24" s="78">
        <f t="shared" si="24"/>
        <v>9</v>
      </c>
      <c r="DG24" s="78">
        <f t="shared" si="24"/>
        <v>10</v>
      </c>
      <c r="DH24" s="78">
        <f t="shared" si="24"/>
        <v>11</v>
      </c>
      <c r="DI24" s="78">
        <f t="shared" si="24"/>
        <v>12</v>
      </c>
      <c r="DJ24" s="78">
        <f t="shared" si="24"/>
        <v>13</v>
      </c>
      <c r="DK24" s="78">
        <f t="shared" si="24"/>
        <v>14</v>
      </c>
      <c r="DL24" s="78">
        <f t="shared" si="24"/>
        <v>15</v>
      </c>
      <c r="DM24" s="78">
        <f t="shared" si="24"/>
        <v>16</v>
      </c>
      <c r="DN24" s="78">
        <f t="shared" si="24"/>
        <v>17</v>
      </c>
      <c r="DO24" s="78">
        <f t="shared" si="24"/>
        <v>18</v>
      </c>
      <c r="DP24" s="78">
        <f t="shared" si="24"/>
        <v>19</v>
      </c>
      <c r="DQ24" s="78">
        <f t="shared" si="24"/>
        <v>20</v>
      </c>
      <c r="DR24" s="78">
        <f t="shared" si="24"/>
        <v>21</v>
      </c>
      <c r="DS24" s="78">
        <f t="shared" si="24"/>
        <v>22</v>
      </c>
      <c r="DT24" s="78">
        <f t="shared" si="24"/>
        <v>0</v>
      </c>
      <c r="DU24" s="78">
        <f t="shared" si="24"/>
        <v>0</v>
      </c>
      <c r="DV24" s="78">
        <f t="shared" si="24"/>
        <v>0</v>
      </c>
      <c r="DW24" s="78">
        <f t="shared" si="24"/>
        <v>0</v>
      </c>
      <c r="DX24" s="78">
        <f t="shared" si="24"/>
        <v>0</v>
      </c>
      <c r="DY24" s="78">
        <f t="shared" si="24"/>
        <v>0</v>
      </c>
      <c r="DZ24" s="78">
        <f t="shared" si="24"/>
        <v>0</v>
      </c>
      <c r="EA24" s="78">
        <f t="shared" si="24"/>
        <v>0</v>
      </c>
      <c r="EB24" s="78">
        <f t="shared" si="24"/>
        <v>0</v>
      </c>
      <c r="EC24" s="79">
        <f t="shared" si="24"/>
        <v>0</v>
      </c>
    </row>
    <row r="26" spans="1:133" x14ac:dyDescent="0.4">
      <c r="CZ26" s="82"/>
    </row>
    <row r="27" spans="1:133" x14ac:dyDescent="0.4">
      <c r="L27" s="83"/>
      <c r="M27" s="83"/>
      <c r="P27" s="83"/>
    </row>
    <row r="29" spans="1:133" x14ac:dyDescent="0.4">
      <c r="L29" s="83"/>
    </row>
  </sheetData>
  <mergeCells count="3">
    <mergeCell ref="L1:AO1"/>
    <mergeCell ref="AP1:BS1"/>
    <mergeCell ref="BT1:CW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26"/>
  <sheetViews>
    <sheetView zoomScale="80" zoomScaleNormal="80" workbookViewId="0">
      <selection sqref="A1:XFD1048576"/>
    </sheetView>
  </sheetViews>
  <sheetFormatPr defaultColWidth="8.77734375" defaultRowHeight="16.8" x14ac:dyDescent="0.4"/>
  <cols>
    <col min="1" max="1" width="8.77734375" style="81"/>
    <col min="2" max="2" width="27.77734375" style="81" bestFit="1" customWidth="1"/>
    <col min="3" max="3" width="27.77734375" style="81" customWidth="1"/>
    <col min="4" max="6" width="24.6640625" style="81" customWidth="1"/>
    <col min="7" max="36" width="11" style="81" customWidth="1"/>
    <col min="37" max="38" width="9.109375" style="81" bestFit="1" customWidth="1"/>
    <col min="39" max="54" width="10.109375" style="81" bestFit="1" customWidth="1"/>
    <col min="55" max="65" width="11.109375" style="81" bestFit="1" customWidth="1"/>
    <col min="66" max="66" width="11.109375" style="81" customWidth="1"/>
    <col min="67" max="90" width="9.109375" style="81" bestFit="1" customWidth="1"/>
    <col min="91" max="94" width="9.21875" style="81" bestFit="1" customWidth="1"/>
    <col min="95" max="95" width="8.109375" style="81" bestFit="1" customWidth="1"/>
    <col min="96" max="96" width="7.44140625" style="81" customWidth="1"/>
    <col min="97" max="97" width="10.109375" style="81" bestFit="1" customWidth="1"/>
    <col min="98" max="98" width="8.77734375" style="81"/>
    <col min="99" max="99" width="11.77734375" style="81" bestFit="1" customWidth="1"/>
    <col min="100" max="16384" width="8.77734375" style="81"/>
  </cols>
  <sheetData>
    <row r="1" spans="1:128" s="56" customFormat="1" x14ac:dyDescent="0.4">
      <c r="F1" s="86"/>
      <c r="G1" s="348" t="s">
        <v>372</v>
      </c>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9"/>
      <c r="AK1" s="355" t="s">
        <v>373</v>
      </c>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6"/>
      <c r="BO1" s="351" t="s">
        <v>371</v>
      </c>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3"/>
      <c r="CS1" s="58" t="s">
        <v>371</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50.4" x14ac:dyDescent="0.4">
      <c r="A2" s="61" t="s">
        <v>12</v>
      </c>
      <c r="B2" s="61" t="s">
        <v>13</v>
      </c>
      <c r="C2" s="61" t="s">
        <v>15</v>
      </c>
      <c r="D2" s="61" t="s">
        <v>22</v>
      </c>
      <c r="E2" s="61" t="s">
        <v>20</v>
      </c>
      <c r="F2" s="87" t="str">
        <f>Data!W2</f>
        <v>Čistá zmena spotreby komunálneho odpadu (tony/rok)</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5">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374</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05" customHeight="1" x14ac:dyDescent="0.3">
      <c r="A3" s="70">
        <v>3</v>
      </c>
      <c r="B3" s="71" t="str">
        <f>INDEX(Data!$B$3:$B$24,MATCH('komunálny odpad'!A3,Data!$A$3:$A$24,0))</f>
        <v xml:space="preserve">Bratislavská teplárenská, a.s. </v>
      </c>
      <c r="C3" s="71" t="str">
        <f>INDEX(Data!$D$3:$D$24,MATCH('komunálny odpad'!A3,Data!$A$3:$A$24,0))</f>
        <v>Modernizácia HV rozvodov CZT východ</v>
      </c>
      <c r="D3" s="72">
        <f>INDEX(Data!$M$3:$M$24,MATCH('komunálny odpad'!A3,Data!$A$3:$A$24,0))</f>
        <v>30</v>
      </c>
      <c r="E3" s="72" t="str">
        <f>INDEX(Data!$J$3:$J$24,MATCH('komunálny odpad'!A3,Data!$A$3:$A$24,0))</f>
        <v>2024-2029</v>
      </c>
      <c r="F3" s="74">
        <f>INDEX(Data!$W$3:$W$24,MATCH('komunálny odpad'!A3,Data!$A$3:$A$24,0))</f>
        <v>0</v>
      </c>
      <c r="G3" s="73">
        <f>$F3*Vychodiská!$C$43</f>
        <v>0</v>
      </c>
      <c r="H3" s="73">
        <f>$F3*Vychodiská!$C$43</f>
        <v>0</v>
      </c>
      <c r="I3" s="73">
        <f>$F3*Vychodiská!$C$43</f>
        <v>0</v>
      </c>
      <c r="J3" s="73">
        <f>$F3*Vychodiská!$C$43</f>
        <v>0</v>
      </c>
      <c r="K3" s="73">
        <f>$F3*Vychodiská!$C$43</f>
        <v>0</v>
      </c>
      <c r="L3" s="73">
        <f>$F3*Vychodiská!$C$43</f>
        <v>0</v>
      </c>
      <c r="M3" s="73">
        <f>$F3*Vychodiská!$C$43</f>
        <v>0</v>
      </c>
      <c r="N3" s="73">
        <f>$F3*Vychodiská!$C$43</f>
        <v>0</v>
      </c>
      <c r="O3" s="73">
        <f>$F3*Vychodiská!$C$43</f>
        <v>0</v>
      </c>
      <c r="P3" s="73">
        <f>$F3*Vychodiská!$C$43</f>
        <v>0</v>
      </c>
      <c r="Q3" s="73">
        <f>$F3*Vychodiská!$C$43</f>
        <v>0</v>
      </c>
      <c r="R3" s="73">
        <f>$F3*Vychodiská!$C$43</f>
        <v>0</v>
      </c>
      <c r="S3" s="73">
        <f>$F3*Vychodiská!$C$43</f>
        <v>0</v>
      </c>
      <c r="T3" s="73">
        <f>$F3*Vychodiská!$C$43</f>
        <v>0</v>
      </c>
      <c r="U3" s="73">
        <f>$F3*Vychodiská!$C$43</f>
        <v>0</v>
      </c>
      <c r="V3" s="73">
        <f>$F3*Vychodiská!$C$43</f>
        <v>0</v>
      </c>
      <c r="W3" s="73">
        <f>$F3*Vychodiská!$C$43</f>
        <v>0</v>
      </c>
      <c r="X3" s="73">
        <f>$F3*Vychodiská!$C$43</f>
        <v>0</v>
      </c>
      <c r="Y3" s="73">
        <f>$F3*Vychodiská!$C$43</f>
        <v>0</v>
      </c>
      <c r="Z3" s="73">
        <f>$F3*Vychodiská!$C$43</f>
        <v>0</v>
      </c>
      <c r="AA3" s="73">
        <f>$F3*Vychodiská!$C$43</f>
        <v>0</v>
      </c>
      <c r="AB3" s="73">
        <f>$F3*Vychodiská!$C$43</f>
        <v>0</v>
      </c>
      <c r="AC3" s="73">
        <f>$F3*Vychodiská!$C$43</f>
        <v>0</v>
      </c>
      <c r="AD3" s="73">
        <f>$F3*Vychodiská!$C$43</f>
        <v>0</v>
      </c>
      <c r="AE3" s="73">
        <f>$F3*Vychodiská!$C$43</f>
        <v>0</v>
      </c>
      <c r="AF3" s="73">
        <f>$F3*Vychodiská!$C$43</f>
        <v>0</v>
      </c>
      <c r="AG3" s="73">
        <f>$F3*Vychodiská!$C$43</f>
        <v>0</v>
      </c>
      <c r="AH3" s="73">
        <f>$F3*Vychodiská!$C$43</f>
        <v>0</v>
      </c>
      <c r="AI3" s="73">
        <f>$F3*Vychodiská!$C$43</f>
        <v>0</v>
      </c>
      <c r="AJ3" s="74">
        <f>$F3*Vychodiská!$C$43</f>
        <v>0</v>
      </c>
      <c r="AK3" s="73">
        <f>G3</f>
        <v>0</v>
      </c>
      <c r="AL3" s="73">
        <f>SUM($G3:H3)</f>
        <v>0</v>
      </c>
      <c r="AM3" s="73">
        <f>SUM($G3:I3)</f>
        <v>0</v>
      </c>
      <c r="AN3" s="73">
        <f>SUM($G3:J3)</f>
        <v>0</v>
      </c>
      <c r="AO3" s="73">
        <f>SUM($G3:K3)</f>
        <v>0</v>
      </c>
      <c r="AP3" s="73">
        <f>SUM($G3:L3)</f>
        <v>0</v>
      </c>
      <c r="AQ3" s="73">
        <f>SUM($G3:M3)</f>
        <v>0</v>
      </c>
      <c r="AR3" s="73">
        <f>SUM($G3:N3)</f>
        <v>0</v>
      </c>
      <c r="AS3" s="73">
        <f>SUM($G3:O3)</f>
        <v>0</v>
      </c>
      <c r="AT3" s="73">
        <f>SUM($G3:P3)</f>
        <v>0</v>
      </c>
      <c r="AU3" s="73">
        <f>SUM($G3:Q3)</f>
        <v>0</v>
      </c>
      <c r="AV3" s="73">
        <f>SUM($G3:R3)</f>
        <v>0</v>
      </c>
      <c r="AW3" s="73">
        <f>SUM($G3:S3)</f>
        <v>0</v>
      </c>
      <c r="AX3" s="73">
        <f>SUM($G3:T3)</f>
        <v>0</v>
      </c>
      <c r="AY3" s="73">
        <f>SUM($G3:U3)</f>
        <v>0</v>
      </c>
      <c r="AZ3" s="73">
        <f>SUM($G3:V3)</f>
        <v>0</v>
      </c>
      <c r="BA3" s="73">
        <f>SUM($G3:W3)</f>
        <v>0</v>
      </c>
      <c r="BB3" s="73">
        <f>SUM($G3:X3)</f>
        <v>0</v>
      </c>
      <c r="BC3" s="73">
        <f>SUM($G3:Y3)</f>
        <v>0</v>
      </c>
      <c r="BD3" s="73">
        <f>SUM($G3:Z3)</f>
        <v>0</v>
      </c>
      <c r="BE3" s="73">
        <f>SUM($G3:AA3)</f>
        <v>0</v>
      </c>
      <c r="BF3" s="73">
        <f>SUM($G3:AB3)</f>
        <v>0</v>
      </c>
      <c r="BG3" s="73">
        <f>SUM($G3:AC3)</f>
        <v>0</v>
      </c>
      <c r="BH3" s="73">
        <f>SUM($G3:AD3)</f>
        <v>0</v>
      </c>
      <c r="BI3" s="73">
        <f>SUM($G3:AE3)</f>
        <v>0</v>
      </c>
      <c r="BJ3" s="73">
        <f>SUM($G3:AF3)</f>
        <v>0</v>
      </c>
      <c r="BK3" s="73">
        <f>SUM($G3:AG3)</f>
        <v>0</v>
      </c>
      <c r="BL3" s="73">
        <f>SUM($G3:AH3)</f>
        <v>0</v>
      </c>
      <c r="BM3" s="73">
        <f>SUM($G3:AI3)</f>
        <v>0</v>
      </c>
      <c r="BN3" s="75">
        <f>SUM($G3:AJ3)</f>
        <v>0</v>
      </c>
      <c r="BO3" s="76">
        <f>IF(CU3=0,0,G3/(1+Vychodiská!$C$150)^'komunálny odpad'!CU3)</f>
        <v>0</v>
      </c>
      <c r="BP3" s="73">
        <f>IF(CV3=0,0,H3/(1+Vychodiská!$C$150)^'komunálny odpad'!CV3)</f>
        <v>0</v>
      </c>
      <c r="BQ3" s="73">
        <f>IF(CW3=0,0,I3/(1+Vychodiská!$C$150)^'komunálny odpad'!CW3)</f>
        <v>0</v>
      </c>
      <c r="BR3" s="73">
        <f>IF(CX3=0,0,J3/(1+Vychodiská!$C$150)^'komunálny odpad'!CX3)</f>
        <v>0</v>
      </c>
      <c r="BS3" s="73">
        <f>IF(CY3=0,0,K3/(1+Vychodiská!$C$150)^'komunálny odpad'!CY3)</f>
        <v>0</v>
      </c>
      <c r="BT3" s="73">
        <f>IF(CZ3=0,0,L3/(1+Vychodiská!$C$150)^'komunálny odpad'!CZ3)</f>
        <v>0</v>
      </c>
      <c r="BU3" s="73">
        <f>IF(DA3=0,0,M3/(1+Vychodiská!$C$150)^'komunálny odpad'!DA3)</f>
        <v>0</v>
      </c>
      <c r="BV3" s="73">
        <f>IF(DB3=0,0,N3/(1+Vychodiská!$C$150)^'komunálny odpad'!DB3)</f>
        <v>0</v>
      </c>
      <c r="BW3" s="73">
        <f>IF(DC3=0,0,O3/(1+Vychodiská!$C$150)^'komunálny odpad'!DC3)</f>
        <v>0</v>
      </c>
      <c r="BX3" s="73">
        <f>IF(DD3=0,0,P3/(1+Vychodiská!$C$150)^'komunálny odpad'!DD3)</f>
        <v>0</v>
      </c>
      <c r="BY3" s="73">
        <f>IF(DE3=0,0,Q3/(1+Vychodiská!$C$150)^'komunálny odpad'!DE3)</f>
        <v>0</v>
      </c>
      <c r="BZ3" s="73">
        <f>IF(DF3=0,0,R3/(1+Vychodiská!$C$150)^'komunálny odpad'!DF3)</f>
        <v>0</v>
      </c>
      <c r="CA3" s="73">
        <f>IF(DG3=0,0,S3/(1+Vychodiská!$C$150)^'komunálny odpad'!DG3)</f>
        <v>0</v>
      </c>
      <c r="CB3" s="73">
        <f>IF(DH3=0,0,T3/(1+Vychodiská!$C$150)^'komunálny odpad'!DH3)</f>
        <v>0</v>
      </c>
      <c r="CC3" s="73">
        <f>IF(DI3=0,0,U3/(1+Vychodiská!$C$150)^'komunálny odpad'!DI3)</f>
        <v>0</v>
      </c>
      <c r="CD3" s="73">
        <f>IF(DJ3=0,0,V3/(1+Vychodiská!$C$150)^'komunálny odpad'!DJ3)</f>
        <v>0</v>
      </c>
      <c r="CE3" s="73">
        <f>IF(DK3=0,0,W3/(1+Vychodiská!$C$150)^'komunálny odpad'!DK3)</f>
        <v>0</v>
      </c>
      <c r="CF3" s="73">
        <f>IF(DL3=0,0,X3/(1+Vychodiská!$C$150)^'komunálny odpad'!DL3)</f>
        <v>0</v>
      </c>
      <c r="CG3" s="73">
        <f>IF(DM3=0,0,Y3/(1+Vychodiská!$C$150)^'komunálny odpad'!DM3)</f>
        <v>0</v>
      </c>
      <c r="CH3" s="73">
        <f>IF(DN3=0,0,Z3/(1+Vychodiská!$C$150)^'komunálny odpad'!DN3)</f>
        <v>0</v>
      </c>
      <c r="CI3" s="73">
        <f>IF(DO3=0,0,AA3/(1+Vychodiská!$C$150)^'komunálny odpad'!DO3)</f>
        <v>0</v>
      </c>
      <c r="CJ3" s="73">
        <f>IF(DP3=0,0,AB3/(1+Vychodiská!$C$150)^'komunálny odpad'!DP3)</f>
        <v>0</v>
      </c>
      <c r="CK3" s="73">
        <f>IF(DQ3=0,0,AC3/(1+Vychodiská!$C$150)^'komunálny odpad'!DQ3)</f>
        <v>0</v>
      </c>
      <c r="CL3" s="73">
        <f>IF(DR3=0,0,AD3/(1+Vychodiská!$C$150)^'komunálny odpad'!DR3)</f>
        <v>0</v>
      </c>
      <c r="CM3" s="73">
        <f>IF(DS3=0,0,AE3/(1+Vychodiská!$C$150)^'komunálny odpad'!DS3)</f>
        <v>0</v>
      </c>
      <c r="CN3" s="73">
        <f>IF(DT3=0,0,AF3/(1+Vychodiská!$C$150)^'komunálny odpad'!DT3)</f>
        <v>0</v>
      </c>
      <c r="CO3" s="73">
        <f>IF(DU3=0,0,AG3/(1+Vychodiská!$C$150)^'komunálny odpad'!DU3)</f>
        <v>0</v>
      </c>
      <c r="CP3" s="73">
        <f>IF(DV3=0,0,AH3/(1+Vychodiská!$C$150)^'komunálny odpad'!DV3)</f>
        <v>0</v>
      </c>
      <c r="CQ3" s="73">
        <f>IF(DW3=0,0,AI3/(1+Vychodiská!$C$150)^'komunálny odpad'!DW3)</f>
        <v>0</v>
      </c>
      <c r="CR3" s="74">
        <f>IF(DX3=0,0,AJ3/(1+Vychodiská!$C$150)^'komunálny odpad'!DX3)</f>
        <v>0</v>
      </c>
      <c r="CS3" s="77">
        <f>SUM(BO3:CR3)</f>
        <v>0</v>
      </c>
      <c r="CT3" s="73"/>
      <c r="CU3" s="78">
        <f t="shared" ref="CU3:CU24" si="0">(VALUE(RIGHT(E3,4))-VALUE(LEFT(E3,4)))+2</f>
        <v>7</v>
      </c>
      <c r="CV3" s="78">
        <f>IF(CU3=0,0,IF(CV$2&gt;$D3,0,CU3+1))</f>
        <v>8</v>
      </c>
      <c r="CW3" s="78">
        <f t="shared" ref="CW3:DX3" si="1">IF(CV3=0,0,IF(CW$2&gt;$D3,0,CV3+1))</f>
        <v>9</v>
      </c>
      <c r="CX3" s="78">
        <f t="shared" si="1"/>
        <v>10</v>
      </c>
      <c r="CY3" s="78">
        <f t="shared" si="1"/>
        <v>11</v>
      </c>
      <c r="CZ3" s="78">
        <f t="shared" si="1"/>
        <v>12</v>
      </c>
      <c r="DA3" s="78">
        <f t="shared" si="1"/>
        <v>13</v>
      </c>
      <c r="DB3" s="78">
        <f t="shared" si="1"/>
        <v>14</v>
      </c>
      <c r="DC3" s="78">
        <f t="shared" si="1"/>
        <v>15</v>
      </c>
      <c r="DD3" s="78">
        <f t="shared" si="1"/>
        <v>16</v>
      </c>
      <c r="DE3" s="78">
        <f t="shared" si="1"/>
        <v>17</v>
      </c>
      <c r="DF3" s="78">
        <f t="shared" si="1"/>
        <v>18</v>
      </c>
      <c r="DG3" s="78">
        <f t="shared" si="1"/>
        <v>19</v>
      </c>
      <c r="DH3" s="78">
        <f t="shared" si="1"/>
        <v>20</v>
      </c>
      <c r="DI3" s="78">
        <f t="shared" si="1"/>
        <v>21</v>
      </c>
      <c r="DJ3" s="78">
        <f t="shared" si="1"/>
        <v>22</v>
      </c>
      <c r="DK3" s="78">
        <f t="shared" si="1"/>
        <v>23</v>
      </c>
      <c r="DL3" s="78">
        <f t="shared" si="1"/>
        <v>24</v>
      </c>
      <c r="DM3" s="78">
        <f t="shared" si="1"/>
        <v>25</v>
      </c>
      <c r="DN3" s="78">
        <f t="shared" si="1"/>
        <v>26</v>
      </c>
      <c r="DO3" s="78">
        <f t="shared" si="1"/>
        <v>27</v>
      </c>
      <c r="DP3" s="78">
        <f t="shared" si="1"/>
        <v>28</v>
      </c>
      <c r="DQ3" s="78">
        <f t="shared" si="1"/>
        <v>29</v>
      </c>
      <c r="DR3" s="78">
        <f t="shared" si="1"/>
        <v>30</v>
      </c>
      <c r="DS3" s="78">
        <f t="shared" si="1"/>
        <v>31</v>
      </c>
      <c r="DT3" s="78">
        <f t="shared" si="1"/>
        <v>32</v>
      </c>
      <c r="DU3" s="78">
        <f t="shared" si="1"/>
        <v>33</v>
      </c>
      <c r="DV3" s="78">
        <f t="shared" si="1"/>
        <v>34</v>
      </c>
      <c r="DW3" s="78">
        <f t="shared" si="1"/>
        <v>35</v>
      </c>
      <c r="DX3" s="79">
        <f t="shared" si="1"/>
        <v>36</v>
      </c>
    </row>
    <row r="4" spans="1:128" s="80" customFormat="1" ht="31.05" customHeight="1" x14ac:dyDescent="0.3">
      <c r="A4" s="70">
        <v>4</v>
      </c>
      <c r="B4" s="71" t="str">
        <f>INDEX(Data!$B$3:$B$24,MATCH('komunálny odpad'!A4,Data!$A$3:$A$24,0))</f>
        <v xml:space="preserve">Bratislavská teplárenská, a.s. </v>
      </c>
      <c r="C4" s="71" t="str">
        <f>INDEX(Data!$D$3:$D$24,MATCH('komunálny odpad'!A4,Data!$A$3:$A$24,0))</f>
        <v>Modernizácia HV rozvodov CZT západ</v>
      </c>
      <c r="D4" s="72">
        <f>INDEX(Data!$M$3:$M$24,MATCH('komunálny odpad'!A4,Data!$A$3:$A$24,0))</f>
        <v>30</v>
      </c>
      <c r="E4" s="72">
        <f>INDEX(Data!$J$3:$J$24,MATCH('komunálny odpad'!A4,Data!$A$3:$A$24,0))</f>
        <v>2024</v>
      </c>
      <c r="F4" s="74">
        <f>INDEX(Data!$W$3:$W$24,MATCH('komunálny odpad'!A4,Data!$A$3:$A$24,0))</f>
        <v>0</v>
      </c>
      <c r="G4" s="73">
        <f>$F4*Vychodiská!$C$43</f>
        <v>0</v>
      </c>
      <c r="H4" s="73">
        <f>$F4*Vychodiská!$C$43</f>
        <v>0</v>
      </c>
      <c r="I4" s="73">
        <f>$F4*Vychodiská!$C$43</f>
        <v>0</v>
      </c>
      <c r="J4" s="73">
        <f>$F4*Vychodiská!$C$43</f>
        <v>0</v>
      </c>
      <c r="K4" s="73">
        <f>$F4*Vychodiská!$C$43</f>
        <v>0</v>
      </c>
      <c r="L4" s="73">
        <f>$F4*Vychodiská!$C$43</f>
        <v>0</v>
      </c>
      <c r="M4" s="73">
        <f>$F4*Vychodiská!$C$43</f>
        <v>0</v>
      </c>
      <c r="N4" s="73">
        <f>$F4*Vychodiská!$C$43</f>
        <v>0</v>
      </c>
      <c r="O4" s="73">
        <f>$F4*Vychodiská!$C$43</f>
        <v>0</v>
      </c>
      <c r="P4" s="73">
        <f>$F4*Vychodiská!$C$43</f>
        <v>0</v>
      </c>
      <c r="Q4" s="73">
        <f>$F4*Vychodiská!$C$43</f>
        <v>0</v>
      </c>
      <c r="R4" s="73">
        <f>$F4*Vychodiská!$C$43</f>
        <v>0</v>
      </c>
      <c r="S4" s="73">
        <f>$F4*Vychodiská!$C$43</f>
        <v>0</v>
      </c>
      <c r="T4" s="73">
        <f>$F4*Vychodiská!$C$43</f>
        <v>0</v>
      </c>
      <c r="U4" s="73">
        <f>$F4*Vychodiská!$C$43</f>
        <v>0</v>
      </c>
      <c r="V4" s="73">
        <f>$F4*Vychodiská!$C$43</f>
        <v>0</v>
      </c>
      <c r="W4" s="73">
        <f>$F4*Vychodiská!$C$43</f>
        <v>0</v>
      </c>
      <c r="X4" s="73">
        <f>$F4*Vychodiská!$C$43</f>
        <v>0</v>
      </c>
      <c r="Y4" s="73">
        <f>$F4*Vychodiská!$C$43</f>
        <v>0</v>
      </c>
      <c r="Z4" s="73">
        <f>$F4*Vychodiská!$C$43</f>
        <v>0</v>
      </c>
      <c r="AA4" s="73">
        <f>$F4*Vychodiská!$C$43</f>
        <v>0</v>
      </c>
      <c r="AB4" s="73">
        <f>$F4*Vychodiská!$C$43</f>
        <v>0</v>
      </c>
      <c r="AC4" s="73">
        <f>$F4*Vychodiská!$C$43</f>
        <v>0</v>
      </c>
      <c r="AD4" s="73">
        <f>$F4*Vychodiská!$C$43</f>
        <v>0</v>
      </c>
      <c r="AE4" s="73">
        <f>$F4*Vychodiská!$C$43</f>
        <v>0</v>
      </c>
      <c r="AF4" s="73">
        <f>$F4*Vychodiská!$C$43</f>
        <v>0</v>
      </c>
      <c r="AG4" s="73">
        <f>$F4*Vychodiská!$C$43</f>
        <v>0</v>
      </c>
      <c r="AH4" s="73">
        <f>$F4*Vychodiská!$C$43</f>
        <v>0</v>
      </c>
      <c r="AI4" s="73">
        <f>$F4*Vychodiská!$C$43</f>
        <v>0</v>
      </c>
      <c r="AJ4" s="74">
        <f>$F4*Vychodiská!$C$43</f>
        <v>0</v>
      </c>
      <c r="AK4" s="73">
        <f t="shared" ref="AK4:AK24" si="2">G4</f>
        <v>0</v>
      </c>
      <c r="AL4" s="73">
        <f>SUM($G4:H4)</f>
        <v>0</v>
      </c>
      <c r="AM4" s="73">
        <f>SUM($G4:I4)</f>
        <v>0</v>
      </c>
      <c r="AN4" s="73">
        <f>SUM($G4:J4)</f>
        <v>0</v>
      </c>
      <c r="AO4" s="73">
        <f>SUM($G4:K4)</f>
        <v>0</v>
      </c>
      <c r="AP4" s="73">
        <f>SUM($G4:L4)</f>
        <v>0</v>
      </c>
      <c r="AQ4" s="73">
        <f>SUM($G4:M4)</f>
        <v>0</v>
      </c>
      <c r="AR4" s="73">
        <f>SUM($G4:N4)</f>
        <v>0</v>
      </c>
      <c r="AS4" s="73">
        <f>SUM($G4:O4)</f>
        <v>0</v>
      </c>
      <c r="AT4" s="73">
        <f>SUM($G4:P4)</f>
        <v>0</v>
      </c>
      <c r="AU4" s="73">
        <f>SUM($G4:Q4)</f>
        <v>0</v>
      </c>
      <c r="AV4" s="73">
        <f>SUM($G4:R4)</f>
        <v>0</v>
      </c>
      <c r="AW4" s="73">
        <f>SUM($G4:S4)</f>
        <v>0</v>
      </c>
      <c r="AX4" s="73">
        <f>SUM($G4:T4)</f>
        <v>0</v>
      </c>
      <c r="AY4" s="73">
        <f>SUM($G4:U4)</f>
        <v>0</v>
      </c>
      <c r="AZ4" s="73">
        <f>SUM($G4:V4)</f>
        <v>0</v>
      </c>
      <c r="BA4" s="73">
        <f>SUM($G4:W4)</f>
        <v>0</v>
      </c>
      <c r="BB4" s="73">
        <f>SUM($G4:X4)</f>
        <v>0</v>
      </c>
      <c r="BC4" s="73">
        <f>SUM($G4:Y4)</f>
        <v>0</v>
      </c>
      <c r="BD4" s="73">
        <f>SUM($G4:Z4)</f>
        <v>0</v>
      </c>
      <c r="BE4" s="73">
        <f>SUM($G4:AA4)</f>
        <v>0</v>
      </c>
      <c r="BF4" s="73">
        <f>SUM($G4:AB4)</f>
        <v>0</v>
      </c>
      <c r="BG4" s="73">
        <f>SUM($G4:AC4)</f>
        <v>0</v>
      </c>
      <c r="BH4" s="73">
        <f>SUM($G4:AD4)</f>
        <v>0</v>
      </c>
      <c r="BI4" s="73">
        <f>SUM($G4:AE4)</f>
        <v>0</v>
      </c>
      <c r="BJ4" s="73">
        <f>SUM($G4:AF4)</f>
        <v>0</v>
      </c>
      <c r="BK4" s="73">
        <f>SUM($G4:AG4)</f>
        <v>0</v>
      </c>
      <c r="BL4" s="73">
        <f>SUM($G4:AH4)</f>
        <v>0</v>
      </c>
      <c r="BM4" s="73">
        <f>SUM($G4:AI4)</f>
        <v>0</v>
      </c>
      <c r="BN4" s="74">
        <f>SUM($G4:AJ4)</f>
        <v>0</v>
      </c>
      <c r="BO4" s="76">
        <f>IF(CU4=0,0,G4/(1+Vychodiská!$C$150)^'komunálny odpad'!CU4)</f>
        <v>0</v>
      </c>
      <c r="BP4" s="73">
        <f>IF(CV4=0,0,H4/(1+Vychodiská!$C$150)^'komunálny odpad'!CV4)</f>
        <v>0</v>
      </c>
      <c r="BQ4" s="73">
        <f>IF(CW4=0,0,I4/(1+Vychodiská!$C$150)^'komunálny odpad'!CW4)</f>
        <v>0</v>
      </c>
      <c r="BR4" s="73">
        <f>IF(CX4=0,0,J4/(1+Vychodiská!$C$150)^'komunálny odpad'!CX4)</f>
        <v>0</v>
      </c>
      <c r="BS4" s="73">
        <f>IF(CY4=0,0,K4/(1+Vychodiská!$C$150)^'komunálny odpad'!CY4)</f>
        <v>0</v>
      </c>
      <c r="BT4" s="73">
        <f>IF(CZ4=0,0,L4/(1+Vychodiská!$C$150)^'komunálny odpad'!CZ4)</f>
        <v>0</v>
      </c>
      <c r="BU4" s="73">
        <f>IF(DA4=0,0,M4/(1+Vychodiská!$C$150)^'komunálny odpad'!DA4)</f>
        <v>0</v>
      </c>
      <c r="BV4" s="73">
        <f>IF(DB4=0,0,N4/(1+Vychodiská!$C$150)^'komunálny odpad'!DB4)</f>
        <v>0</v>
      </c>
      <c r="BW4" s="73">
        <f>IF(DC4=0,0,O4/(1+Vychodiská!$C$150)^'komunálny odpad'!DC4)</f>
        <v>0</v>
      </c>
      <c r="BX4" s="73">
        <f>IF(DD4=0,0,P4/(1+Vychodiská!$C$150)^'komunálny odpad'!DD4)</f>
        <v>0</v>
      </c>
      <c r="BY4" s="73">
        <f>IF(DE4=0,0,Q4/(1+Vychodiská!$C$150)^'komunálny odpad'!DE4)</f>
        <v>0</v>
      </c>
      <c r="BZ4" s="73">
        <f>IF(DF4=0,0,R4/(1+Vychodiská!$C$150)^'komunálny odpad'!DF4)</f>
        <v>0</v>
      </c>
      <c r="CA4" s="73">
        <f>IF(DG4=0,0,S4/(1+Vychodiská!$C$150)^'komunálny odpad'!DG4)</f>
        <v>0</v>
      </c>
      <c r="CB4" s="73">
        <f>IF(DH4=0,0,T4/(1+Vychodiská!$C$150)^'komunálny odpad'!DH4)</f>
        <v>0</v>
      </c>
      <c r="CC4" s="73">
        <f>IF(DI4=0,0,U4/(1+Vychodiská!$C$150)^'komunálny odpad'!DI4)</f>
        <v>0</v>
      </c>
      <c r="CD4" s="73">
        <f>IF(DJ4=0,0,V4/(1+Vychodiská!$C$150)^'komunálny odpad'!DJ4)</f>
        <v>0</v>
      </c>
      <c r="CE4" s="73">
        <f>IF(DK4=0,0,W4/(1+Vychodiská!$C$150)^'komunálny odpad'!DK4)</f>
        <v>0</v>
      </c>
      <c r="CF4" s="73">
        <f>IF(DL4=0,0,X4/(1+Vychodiská!$C$150)^'komunálny odpad'!DL4)</f>
        <v>0</v>
      </c>
      <c r="CG4" s="73">
        <f>IF(DM4=0,0,Y4/(1+Vychodiská!$C$150)^'komunálny odpad'!DM4)</f>
        <v>0</v>
      </c>
      <c r="CH4" s="73">
        <f>IF(DN4=0,0,Z4/(1+Vychodiská!$C$150)^'komunálny odpad'!DN4)</f>
        <v>0</v>
      </c>
      <c r="CI4" s="73">
        <f>IF(DO4=0,0,AA4/(1+Vychodiská!$C$150)^'komunálny odpad'!DO4)</f>
        <v>0</v>
      </c>
      <c r="CJ4" s="73">
        <f>IF(DP4=0,0,AB4/(1+Vychodiská!$C$150)^'komunálny odpad'!DP4)</f>
        <v>0</v>
      </c>
      <c r="CK4" s="73">
        <f>IF(DQ4=0,0,AC4/(1+Vychodiská!$C$150)^'komunálny odpad'!DQ4)</f>
        <v>0</v>
      </c>
      <c r="CL4" s="73">
        <f>IF(DR4=0,0,AD4/(1+Vychodiská!$C$150)^'komunálny odpad'!DR4)</f>
        <v>0</v>
      </c>
      <c r="CM4" s="73">
        <f>IF(DS4=0,0,AE4/(1+Vychodiská!$C$150)^'komunálny odpad'!DS4)</f>
        <v>0</v>
      </c>
      <c r="CN4" s="73">
        <f>IF(DT4=0,0,AF4/(1+Vychodiská!$C$150)^'komunálny odpad'!DT4)</f>
        <v>0</v>
      </c>
      <c r="CO4" s="73">
        <f>IF(DU4=0,0,AG4/(1+Vychodiská!$C$150)^'komunálny odpad'!DU4)</f>
        <v>0</v>
      </c>
      <c r="CP4" s="73">
        <f>IF(DV4=0,0,AH4/(1+Vychodiská!$C$150)^'komunálny odpad'!DV4)</f>
        <v>0</v>
      </c>
      <c r="CQ4" s="73">
        <f>IF(DW4=0,0,AI4/(1+Vychodiská!$C$150)^'komunálny odpad'!DW4)</f>
        <v>0</v>
      </c>
      <c r="CR4" s="74">
        <f>IF(DX4=0,0,AJ4/(1+Vychodiská!$C$150)^'komunálny odpad'!DX4)</f>
        <v>0</v>
      </c>
      <c r="CS4" s="77">
        <f>SUM(BO4:CR4)</f>
        <v>0</v>
      </c>
      <c r="CT4" s="73"/>
      <c r="CU4" s="78">
        <f t="shared" si="0"/>
        <v>2</v>
      </c>
      <c r="CV4" s="78">
        <f t="shared" ref="CV4:DX4" si="3">IF(CU4=0,0,IF(CV$2&gt;$D4,0,CU4+1))</f>
        <v>3</v>
      </c>
      <c r="CW4" s="78">
        <f t="shared" si="3"/>
        <v>4</v>
      </c>
      <c r="CX4" s="78">
        <f t="shared" si="3"/>
        <v>5</v>
      </c>
      <c r="CY4" s="78">
        <f t="shared" si="3"/>
        <v>6</v>
      </c>
      <c r="CZ4" s="78">
        <f t="shared" si="3"/>
        <v>7</v>
      </c>
      <c r="DA4" s="78">
        <f t="shared" si="3"/>
        <v>8</v>
      </c>
      <c r="DB4" s="78">
        <f t="shared" si="3"/>
        <v>9</v>
      </c>
      <c r="DC4" s="78">
        <f t="shared" si="3"/>
        <v>10</v>
      </c>
      <c r="DD4" s="78">
        <f t="shared" si="3"/>
        <v>11</v>
      </c>
      <c r="DE4" s="78">
        <f t="shared" si="3"/>
        <v>12</v>
      </c>
      <c r="DF4" s="78">
        <f t="shared" si="3"/>
        <v>13</v>
      </c>
      <c r="DG4" s="78">
        <f t="shared" si="3"/>
        <v>14</v>
      </c>
      <c r="DH4" s="78">
        <f t="shared" si="3"/>
        <v>15</v>
      </c>
      <c r="DI4" s="78">
        <f t="shared" si="3"/>
        <v>16</v>
      </c>
      <c r="DJ4" s="78">
        <f t="shared" si="3"/>
        <v>17</v>
      </c>
      <c r="DK4" s="78">
        <f t="shared" si="3"/>
        <v>18</v>
      </c>
      <c r="DL4" s="78">
        <f t="shared" si="3"/>
        <v>19</v>
      </c>
      <c r="DM4" s="78">
        <f t="shared" si="3"/>
        <v>20</v>
      </c>
      <c r="DN4" s="78">
        <f t="shared" si="3"/>
        <v>21</v>
      </c>
      <c r="DO4" s="78">
        <f t="shared" si="3"/>
        <v>22</v>
      </c>
      <c r="DP4" s="78">
        <f t="shared" si="3"/>
        <v>23</v>
      </c>
      <c r="DQ4" s="78">
        <f t="shared" si="3"/>
        <v>24</v>
      </c>
      <c r="DR4" s="78">
        <f t="shared" si="3"/>
        <v>25</v>
      </c>
      <c r="DS4" s="78">
        <f t="shared" si="3"/>
        <v>26</v>
      </c>
      <c r="DT4" s="78">
        <f t="shared" si="3"/>
        <v>27</v>
      </c>
      <c r="DU4" s="78">
        <f t="shared" si="3"/>
        <v>28</v>
      </c>
      <c r="DV4" s="78">
        <f t="shared" si="3"/>
        <v>29</v>
      </c>
      <c r="DW4" s="78">
        <f t="shared" si="3"/>
        <v>30</v>
      </c>
      <c r="DX4" s="79">
        <f t="shared" si="3"/>
        <v>31</v>
      </c>
    </row>
    <row r="5" spans="1:128" s="80" customFormat="1" ht="31.05" customHeight="1" x14ac:dyDescent="0.3">
      <c r="A5" s="70">
        <v>5</v>
      </c>
      <c r="B5" s="71" t="str">
        <f>INDEX(Data!$B$3:$B$24,MATCH('komunálny odpad'!A5,Data!$A$3:$A$24,0))</f>
        <v xml:space="preserve">Bratislavská teplárenská, a.s. </v>
      </c>
      <c r="C5" s="71" t="str">
        <f>INDEX(Data!$D$3:$D$24,MATCH('komunálny odpad'!A5,Data!$A$3:$A$24,0))</f>
        <v>Modernizácia zdroja Tp západ</v>
      </c>
      <c r="D5" s="72">
        <f>INDEX(Data!$M$3:$M$24,MATCH('komunálny odpad'!A5,Data!$A$3:$A$24,0))</f>
        <v>30</v>
      </c>
      <c r="E5" s="72">
        <f>INDEX(Data!$J$3:$J$24,MATCH('komunálny odpad'!A5,Data!$A$3:$A$24,0))</f>
        <v>2025</v>
      </c>
      <c r="F5" s="74">
        <f>INDEX(Data!$W$3:$W$24,MATCH('komunálny odpad'!A5,Data!$A$3:$A$24,0))</f>
        <v>0</v>
      </c>
      <c r="G5" s="73">
        <f>$F5*Vychodiská!$C$43</f>
        <v>0</v>
      </c>
      <c r="H5" s="73">
        <f>$F5*Vychodiská!$C$43</f>
        <v>0</v>
      </c>
      <c r="I5" s="73">
        <f>$F5*Vychodiská!$C$43</f>
        <v>0</v>
      </c>
      <c r="J5" s="73">
        <f>$F5*Vychodiská!$C$43</f>
        <v>0</v>
      </c>
      <c r="K5" s="73">
        <f>$F5*Vychodiská!$C$43</f>
        <v>0</v>
      </c>
      <c r="L5" s="73">
        <f>$F5*Vychodiská!$C$43</f>
        <v>0</v>
      </c>
      <c r="M5" s="73">
        <f>$F5*Vychodiská!$C$43</f>
        <v>0</v>
      </c>
      <c r="N5" s="73">
        <f>$F5*Vychodiská!$C$43</f>
        <v>0</v>
      </c>
      <c r="O5" s="73">
        <f>$F5*Vychodiská!$C$43</f>
        <v>0</v>
      </c>
      <c r="P5" s="73">
        <f>$F5*Vychodiská!$C$43</f>
        <v>0</v>
      </c>
      <c r="Q5" s="73">
        <f>$F5*Vychodiská!$C$43</f>
        <v>0</v>
      </c>
      <c r="R5" s="73">
        <f>$F5*Vychodiská!$C$43</f>
        <v>0</v>
      </c>
      <c r="S5" s="73">
        <f>$F5*Vychodiská!$C$43</f>
        <v>0</v>
      </c>
      <c r="T5" s="73">
        <f>$F5*Vychodiská!$C$43</f>
        <v>0</v>
      </c>
      <c r="U5" s="73">
        <f>$F5*Vychodiská!$C$43</f>
        <v>0</v>
      </c>
      <c r="V5" s="73">
        <f>$F5*Vychodiská!$C$43</f>
        <v>0</v>
      </c>
      <c r="W5" s="73">
        <f>$F5*Vychodiská!$C$43</f>
        <v>0</v>
      </c>
      <c r="X5" s="73">
        <f>$F5*Vychodiská!$C$43</f>
        <v>0</v>
      </c>
      <c r="Y5" s="73">
        <f>$F5*Vychodiská!$C$43</f>
        <v>0</v>
      </c>
      <c r="Z5" s="73">
        <f>$F5*Vychodiská!$C$43</f>
        <v>0</v>
      </c>
      <c r="AA5" s="73">
        <f>$F5*Vychodiská!$C$43</f>
        <v>0</v>
      </c>
      <c r="AB5" s="73">
        <f>$F5*Vychodiská!$C$43</f>
        <v>0</v>
      </c>
      <c r="AC5" s="73">
        <f>$F5*Vychodiská!$C$43</f>
        <v>0</v>
      </c>
      <c r="AD5" s="73">
        <f>$F5*Vychodiská!$C$43</f>
        <v>0</v>
      </c>
      <c r="AE5" s="73">
        <f>$F5*Vychodiská!$C$43</f>
        <v>0</v>
      </c>
      <c r="AF5" s="73">
        <f>$F5*Vychodiská!$C$43</f>
        <v>0</v>
      </c>
      <c r="AG5" s="73">
        <f>$F5*Vychodiská!$C$43</f>
        <v>0</v>
      </c>
      <c r="AH5" s="73">
        <f>$F5*Vychodiská!$C$43</f>
        <v>0</v>
      </c>
      <c r="AI5" s="73">
        <f>$F5*Vychodiská!$C$43</f>
        <v>0</v>
      </c>
      <c r="AJ5" s="74">
        <f>$F5*Vychodiská!$C$43</f>
        <v>0</v>
      </c>
      <c r="AK5" s="73">
        <f t="shared" si="2"/>
        <v>0</v>
      </c>
      <c r="AL5" s="73">
        <f>SUM($G5:H5)</f>
        <v>0</v>
      </c>
      <c r="AM5" s="73">
        <f>SUM($G5:I5)</f>
        <v>0</v>
      </c>
      <c r="AN5" s="73">
        <f>SUM($G5:J5)</f>
        <v>0</v>
      </c>
      <c r="AO5" s="73">
        <f>SUM($G5:K5)</f>
        <v>0</v>
      </c>
      <c r="AP5" s="73">
        <f>SUM($G5:L5)</f>
        <v>0</v>
      </c>
      <c r="AQ5" s="73">
        <f>SUM($G5:M5)</f>
        <v>0</v>
      </c>
      <c r="AR5" s="73">
        <f>SUM($G5:N5)</f>
        <v>0</v>
      </c>
      <c r="AS5" s="73">
        <f>SUM($G5:O5)</f>
        <v>0</v>
      </c>
      <c r="AT5" s="73">
        <f>SUM($G5:P5)</f>
        <v>0</v>
      </c>
      <c r="AU5" s="73">
        <f>SUM($G5:Q5)</f>
        <v>0</v>
      </c>
      <c r="AV5" s="73">
        <f>SUM($G5:R5)</f>
        <v>0</v>
      </c>
      <c r="AW5" s="73">
        <f>SUM($G5:S5)</f>
        <v>0</v>
      </c>
      <c r="AX5" s="73">
        <f>SUM($G5:T5)</f>
        <v>0</v>
      </c>
      <c r="AY5" s="73">
        <f>SUM($G5:U5)</f>
        <v>0</v>
      </c>
      <c r="AZ5" s="73">
        <f>SUM($G5:V5)</f>
        <v>0</v>
      </c>
      <c r="BA5" s="73">
        <f>SUM($G5:W5)</f>
        <v>0</v>
      </c>
      <c r="BB5" s="73">
        <f>SUM($G5:X5)</f>
        <v>0</v>
      </c>
      <c r="BC5" s="73">
        <f>SUM($G5:Y5)</f>
        <v>0</v>
      </c>
      <c r="BD5" s="73">
        <f>SUM($G5:Z5)</f>
        <v>0</v>
      </c>
      <c r="BE5" s="73">
        <f>SUM($G5:AA5)</f>
        <v>0</v>
      </c>
      <c r="BF5" s="73">
        <f>SUM($G5:AB5)</f>
        <v>0</v>
      </c>
      <c r="BG5" s="73">
        <f>SUM($G5:AC5)</f>
        <v>0</v>
      </c>
      <c r="BH5" s="73">
        <f>SUM($G5:AD5)</f>
        <v>0</v>
      </c>
      <c r="BI5" s="73">
        <f>SUM($G5:AE5)</f>
        <v>0</v>
      </c>
      <c r="BJ5" s="73">
        <f>SUM($G5:AF5)</f>
        <v>0</v>
      </c>
      <c r="BK5" s="73">
        <f>SUM($G5:AG5)</f>
        <v>0</v>
      </c>
      <c r="BL5" s="73">
        <f>SUM($G5:AH5)</f>
        <v>0</v>
      </c>
      <c r="BM5" s="73">
        <f>SUM($G5:AI5)</f>
        <v>0</v>
      </c>
      <c r="BN5" s="74">
        <f>SUM($G5:AJ5)</f>
        <v>0</v>
      </c>
      <c r="BO5" s="76">
        <f>IF(CU5=0,0,G5/(1+Vychodiská!$C$150)^'komunálny odpad'!CU5)</f>
        <v>0</v>
      </c>
      <c r="BP5" s="73">
        <f>IF(CV5=0,0,H5/(1+Vychodiská!$C$150)^'komunálny odpad'!CV5)</f>
        <v>0</v>
      </c>
      <c r="BQ5" s="73">
        <f>IF(CW5=0,0,I5/(1+Vychodiská!$C$150)^'komunálny odpad'!CW5)</f>
        <v>0</v>
      </c>
      <c r="BR5" s="73">
        <f>IF(CX5=0,0,J5/(1+Vychodiská!$C$150)^'komunálny odpad'!CX5)</f>
        <v>0</v>
      </c>
      <c r="BS5" s="73">
        <f>IF(CY5=0,0,K5/(1+Vychodiská!$C$150)^'komunálny odpad'!CY5)</f>
        <v>0</v>
      </c>
      <c r="BT5" s="73">
        <f>IF(CZ5=0,0,L5/(1+Vychodiská!$C$150)^'komunálny odpad'!CZ5)</f>
        <v>0</v>
      </c>
      <c r="BU5" s="73">
        <f>IF(DA5=0,0,M5/(1+Vychodiská!$C$150)^'komunálny odpad'!DA5)</f>
        <v>0</v>
      </c>
      <c r="BV5" s="73">
        <f>IF(DB5=0,0,N5/(1+Vychodiská!$C$150)^'komunálny odpad'!DB5)</f>
        <v>0</v>
      </c>
      <c r="BW5" s="73">
        <f>IF(DC5=0,0,O5/(1+Vychodiská!$C$150)^'komunálny odpad'!DC5)</f>
        <v>0</v>
      </c>
      <c r="BX5" s="73">
        <f>IF(DD5=0,0,P5/(1+Vychodiská!$C$150)^'komunálny odpad'!DD5)</f>
        <v>0</v>
      </c>
      <c r="BY5" s="73">
        <f>IF(DE5=0,0,Q5/(1+Vychodiská!$C$150)^'komunálny odpad'!DE5)</f>
        <v>0</v>
      </c>
      <c r="BZ5" s="73">
        <f>IF(DF5=0,0,R5/(1+Vychodiská!$C$150)^'komunálny odpad'!DF5)</f>
        <v>0</v>
      </c>
      <c r="CA5" s="73">
        <f>IF(DG5=0,0,S5/(1+Vychodiská!$C$150)^'komunálny odpad'!DG5)</f>
        <v>0</v>
      </c>
      <c r="CB5" s="73">
        <f>IF(DH5=0,0,T5/(1+Vychodiská!$C$150)^'komunálny odpad'!DH5)</f>
        <v>0</v>
      </c>
      <c r="CC5" s="73">
        <f>IF(DI5=0,0,U5/(1+Vychodiská!$C$150)^'komunálny odpad'!DI5)</f>
        <v>0</v>
      </c>
      <c r="CD5" s="73">
        <f>IF(DJ5=0,0,V5/(1+Vychodiská!$C$150)^'komunálny odpad'!DJ5)</f>
        <v>0</v>
      </c>
      <c r="CE5" s="73">
        <f>IF(DK5=0,0,W5/(1+Vychodiská!$C$150)^'komunálny odpad'!DK5)</f>
        <v>0</v>
      </c>
      <c r="CF5" s="73">
        <f>IF(DL5=0,0,X5/(1+Vychodiská!$C$150)^'komunálny odpad'!DL5)</f>
        <v>0</v>
      </c>
      <c r="CG5" s="73">
        <f>IF(DM5=0,0,Y5/(1+Vychodiská!$C$150)^'komunálny odpad'!DM5)</f>
        <v>0</v>
      </c>
      <c r="CH5" s="73">
        <f>IF(DN5=0,0,Z5/(1+Vychodiská!$C$150)^'komunálny odpad'!DN5)</f>
        <v>0</v>
      </c>
      <c r="CI5" s="73">
        <f>IF(DO5=0,0,AA5/(1+Vychodiská!$C$150)^'komunálny odpad'!DO5)</f>
        <v>0</v>
      </c>
      <c r="CJ5" s="73">
        <f>IF(DP5=0,0,AB5/(1+Vychodiská!$C$150)^'komunálny odpad'!DP5)</f>
        <v>0</v>
      </c>
      <c r="CK5" s="73">
        <f>IF(DQ5=0,0,AC5/(1+Vychodiská!$C$150)^'komunálny odpad'!DQ5)</f>
        <v>0</v>
      </c>
      <c r="CL5" s="73">
        <f>IF(DR5=0,0,AD5/(1+Vychodiská!$C$150)^'komunálny odpad'!DR5)</f>
        <v>0</v>
      </c>
      <c r="CM5" s="73">
        <f>IF(DS5=0,0,AE5/(1+Vychodiská!$C$150)^'komunálny odpad'!DS5)</f>
        <v>0</v>
      </c>
      <c r="CN5" s="73">
        <f>IF(DT5=0,0,AF5/(1+Vychodiská!$C$150)^'komunálny odpad'!DT5)</f>
        <v>0</v>
      </c>
      <c r="CO5" s="73">
        <f>IF(DU5=0,0,AG5/(1+Vychodiská!$C$150)^'komunálny odpad'!DU5)</f>
        <v>0</v>
      </c>
      <c r="CP5" s="73">
        <f>IF(DV5=0,0,AH5/(1+Vychodiská!$C$150)^'komunálny odpad'!DV5)</f>
        <v>0</v>
      </c>
      <c r="CQ5" s="73">
        <f>IF(DW5=0,0,AI5/(1+Vychodiská!$C$150)^'komunálny odpad'!DW5)</f>
        <v>0</v>
      </c>
      <c r="CR5" s="74">
        <f>IF(DX5=0,0,AJ5/(1+Vychodiská!$C$150)^'komunálny odpad'!DX5)</f>
        <v>0</v>
      </c>
      <c r="CS5" s="77">
        <f t="shared" ref="CS5:CS24" si="4">SUM(BO5:CR5)</f>
        <v>0</v>
      </c>
      <c r="CT5" s="73"/>
      <c r="CU5" s="78">
        <f t="shared" si="0"/>
        <v>2</v>
      </c>
      <c r="CV5" s="78">
        <f t="shared" ref="CV5:DX5" si="5">IF(CU5=0,0,IF(CV$2&gt;$D5,0,CU5+1))</f>
        <v>3</v>
      </c>
      <c r="CW5" s="78">
        <f t="shared" si="5"/>
        <v>4</v>
      </c>
      <c r="CX5" s="78">
        <f t="shared" si="5"/>
        <v>5</v>
      </c>
      <c r="CY5" s="78">
        <f t="shared" si="5"/>
        <v>6</v>
      </c>
      <c r="CZ5" s="78">
        <f t="shared" si="5"/>
        <v>7</v>
      </c>
      <c r="DA5" s="78">
        <f t="shared" si="5"/>
        <v>8</v>
      </c>
      <c r="DB5" s="78">
        <f t="shared" si="5"/>
        <v>9</v>
      </c>
      <c r="DC5" s="78">
        <f t="shared" si="5"/>
        <v>10</v>
      </c>
      <c r="DD5" s="78">
        <f t="shared" si="5"/>
        <v>11</v>
      </c>
      <c r="DE5" s="78">
        <f t="shared" si="5"/>
        <v>12</v>
      </c>
      <c r="DF5" s="78">
        <f t="shared" si="5"/>
        <v>13</v>
      </c>
      <c r="DG5" s="78">
        <f t="shared" si="5"/>
        <v>14</v>
      </c>
      <c r="DH5" s="78">
        <f t="shared" si="5"/>
        <v>15</v>
      </c>
      <c r="DI5" s="78">
        <f t="shared" si="5"/>
        <v>16</v>
      </c>
      <c r="DJ5" s="78">
        <f t="shared" si="5"/>
        <v>17</v>
      </c>
      <c r="DK5" s="78">
        <f t="shared" si="5"/>
        <v>18</v>
      </c>
      <c r="DL5" s="78">
        <f t="shared" si="5"/>
        <v>19</v>
      </c>
      <c r="DM5" s="78">
        <f t="shared" si="5"/>
        <v>20</v>
      </c>
      <c r="DN5" s="78">
        <f t="shared" si="5"/>
        <v>21</v>
      </c>
      <c r="DO5" s="78">
        <f t="shared" si="5"/>
        <v>22</v>
      </c>
      <c r="DP5" s="78">
        <f t="shared" si="5"/>
        <v>23</v>
      </c>
      <c r="DQ5" s="78">
        <f t="shared" si="5"/>
        <v>24</v>
      </c>
      <c r="DR5" s="78">
        <f t="shared" si="5"/>
        <v>25</v>
      </c>
      <c r="DS5" s="78">
        <f t="shared" si="5"/>
        <v>26</v>
      </c>
      <c r="DT5" s="78">
        <f t="shared" si="5"/>
        <v>27</v>
      </c>
      <c r="DU5" s="78">
        <f t="shared" si="5"/>
        <v>28</v>
      </c>
      <c r="DV5" s="78">
        <f t="shared" si="5"/>
        <v>29</v>
      </c>
      <c r="DW5" s="78">
        <f t="shared" si="5"/>
        <v>30</v>
      </c>
      <c r="DX5" s="79">
        <f t="shared" si="5"/>
        <v>31</v>
      </c>
    </row>
    <row r="6" spans="1:128" s="80" customFormat="1" ht="31.05" customHeight="1" x14ac:dyDescent="0.3">
      <c r="A6" s="70">
        <v>9</v>
      </c>
      <c r="B6" s="71" t="str">
        <f>INDEX(Data!$B$3:$B$24,MATCH('komunálny odpad'!A6,Data!$A$3:$A$24,0))</f>
        <v xml:space="preserve">Bratislavská teplárenská, a.s. </v>
      </c>
      <c r="C6" s="71" t="str">
        <f>INDEX(Data!$D$3:$D$24,MATCH('komunálny odpad'!A6,Data!$A$3:$A$24,0))</f>
        <v>Modernizácia rozšírenia HV pre oblasť Patrónka</v>
      </c>
      <c r="D6" s="72">
        <f>INDEX(Data!$M$3:$M$24,MATCH('komunálny odpad'!A6,Data!$A$3:$A$24,0))</f>
        <v>30</v>
      </c>
      <c r="E6" s="72">
        <f>INDEX(Data!$J$3:$J$24,MATCH('komunálny odpad'!A6,Data!$A$3:$A$24,0))</f>
        <v>2023</v>
      </c>
      <c r="F6" s="74">
        <f>INDEX(Data!$W$3:$W$24,MATCH('komunálny odpad'!A6,Data!$A$3:$A$24,0))</f>
        <v>0</v>
      </c>
      <c r="G6" s="73">
        <f>$F6*Vychodiská!$C$43</f>
        <v>0</v>
      </c>
      <c r="H6" s="73">
        <f>$F6*Vychodiská!$C$43</f>
        <v>0</v>
      </c>
      <c r="I6" s="73">
        <f>$F6*Vychodiská!$C$43</f>
        <v>0</v>
      </c>
      <c r="J6" s="73">
        <f>$F6*Vychodiská!$C$43</f>
        <v>0</v>
      </c>
      <c r="K6" s="73">
        <f>$F6*Vychodiská!$C$43</f>
        <v>0</v>
      </c>
      <c r="L6" s="73">
        <f>$F6*Vychodiská!$C$43</f>
        <v>0</v>
      </c>
      <c r="M6" s="73">
        <f>$F6*Vychodiská!$C$43</f>
        <v>0</v>
      </c>
      <c r="N6" s="73">
        <f>$F6*Vychodiská!$C$43</f>
        <v>0</v>
      </c>
      <c r="O6" s="73">
        <f>$F6*Vychodiská!$C$43</f>
        <v>0</v>
      </c>
      <c r="P6" s="73">
        <f>$F6*Vychodiská!$C$43</f>
        <v>0</v>
      </c>
      <c r="Q6" s="73">
        <f>$F6*Vychodiská!$C$43</f>
        <v>0</v>
      </c>
      <c r="R6" s="73">
        <f>$F6*Vychodiská!$C$43</f>
        <v>0</v>
      </c>
      <c r="S6" s="73">
        <f>$F6*Vychodiská!$C$43</f>
        <v>0</v>
      </c>
      <c r="T6" s="73">
        <f>$F6*Vychodiská!$C$43</f>
        <v>0</v>
      </c>
      <c r="U6" s="73">
        <f>$F6*Vychodiská!$C$43</f>
        <v>0</v>
      </c>
      <c r="V6" s="73">
        <f>$F6*Vychodiská!$C$43</f>
        <v>0</v>
      </c>
      <c r="W6" s="73">
        <f>$F6*Vychodiská!$C$43</f>
        <v>0</v>
      </c>
      <c r="X6" s="73">
        <f>$F6*Vychodiská!$C$43</f>
        <v>0</v>
      </c>
      <c r="Y6" s="73">
        <f>$F6*Vychodiská!$C$43</f>
        <v>0</v>
      </c>
      <c r="Z6" s="73">
        <f>$F6*Vychodiská!$C$43</f>
        <v>0</v>
      </c>
      <c r="AA6" s="73">
        <f>$F6*Vychodiská!$C$43</f>
        <v>0</v>
      </c>
      <c r="AB6" s="73">
        <f>$F6*Vychodiská!$C$43</f>
        <v>0</v>
      </c>
      <c r="AC6" s="73">
        <f>$F6*Vychodiská!$C$43</f>
        <v>0</v>
      </c>
      <c r="AD6" s="73">
        <f>$F6*Vychodiská!$C$43</f>
        <v>0</v>
      </c>
      <c r="AE6" s="73">
        <f>$F6*Vychodiská!$C$43</f>
        <v>0</v>
      </c>
      <c r="AF6" s="73">
        <f>$F6*Vychodiská!$C$43</f>
        <v>0</v>
      </c>
      <c r="AG6" s="73">
        <f>$F6*Vychodiská!$C$43</f>
        <v>0</v>
      </c>
      <c r="AH6" s="73">
        <f>$F6*Vychodiská!$C$43</f>
        <v>0</v>
      </c>
      <c r="AI6" s="73">
        <f>$F6*Vychodiská!$C$43</f>
        <v>0</v>
      </c>
      <c r="AJ6" s="74">
        <f>$F6*Vychodiská!$C$43</f>
        <v>0</v>
      </c>
      <c r="AK6" s="73">
        <f t="shared" si="2"/>
        <v>0</v>
      </c>
      <c r="AL6" s="73">
        <f>SUM($G6:H6)</f>
        <v>0</v>
      </c>
      <c r="AM6" s="73">
        <f>SUM($G6:I6)</f>
        <v>0</v>
      </c>
      <c r="AN6" s="73">
        <f>SUM($G6:J6)</f>
        <v>0</v>
      </c>
      <c r="AO6" s="73">
        <f>SUM($G6:K6)</f>
        <v>0</v>
      </c>
      <c r="AP6" s="73">
        <f>SUM($G6:L6)</f>
        <v>0</v>
      </c>
      <c r="AQ6" s="73">
        <f>SUM($G6:M6)</f>
        <v>0</v>
      </c>
      <c r="AR6" s="73">
        <f>SUM($G6:N6)</f>
        <v>0</v>
      </c>
      <c r="AS6" s="73">
        <f>SUM($G6:O6)</f>
        <v>0</v>
      </c>
      <c r="AT6" s="73">
        <f>SUM($G6:P6)</f>
        <v>0</v>
      </c>
      <c r="AU6" s="73">
        <f>SUM($G6:Q6)</f>
        <v>0</v>
      </c>
      <c r="AV6" s="73">
        <f>SUM($G6:R6)</f>
        <v>0</v>
      </c>
      <c r="AW6" s="73">
        <f>SUM($G6:S6)</f>
        <v>0</v>
      </c>
      <c r="AX6" s="73">
        <f>SUM($G6:T6)</f>
        <v>0</v>
      </c>
      <c r="AY6" s="73">
        <f>SUM($G6:U6)</f>
        <v>0</v>
      </c>
      <c r="AZ6" s="73">
        <f>SUM($G6:V6)</f>
        <v>0</v>
      </c>
      <c r="BA6" s="73">
        <f>SUM($G6:W6)</f>
        <v>0</v>
      </c>
      <c r="BB6" s="73">
        <f>SUM($G6:X6)</f>
        <v>0</v>
      </c>
      <c r="BC6" s="73">
        <f>SUM($G6:Y6)</f>
        <v>0</v>
      </c>
      <c r="BD6" s="73">
        <f>SUM($G6:Z6)</f>
        <v>0</v>
      </c>
      <c r="BE6" s="73">
        <f>SUM($G6:AA6)</f>
        <v>0</v>
      </c>
      <c r="BF6" s="73">
        <f>SUM($G6:AB6)</f>
        <v>0</v>
      </c>
      <c r="BG6" s="73">
        <f>SUM($G6:AC6)</f>
        <v>0</v>
      </c>
      <c r="BH6" s="73">
        <f>SUM($G6:AD6)</f>
        <v>0</v>
      </c>
      <c r="BI6" s="73">
        <f>SUM($G6:AE6)</f>
        <v>0</v>
      </c>
      <c r="BJ6" s="73">
        <f>SUM($G6:AF6)</f>
        <v>0</v>
      </c>
      <c r="BK6" s="73">
        <f>SUM($G6:AG6)</f>
        <v>0</v>
      </c>
      <c r="BL6" s="73">
        <f>SUM($G6:AH6)</f>
        <v>0</v>
      </c>
      <c r="BM6" s="73">
        <f>SUM($G6:AI6)</f>
        <v>0</v>
      </c>
      <c r="BN6" s="74">
        <f>SUM($G6:AJ6)</f>
        <v>0</v>
      </c>
      <c r="BO6" s="76">
        <f>IF(CU6=0,0,G6/(1+Vychodiská!$C$150)^'komunálny odpad'!CU6)</f>
        <v>0</v>
      </c>
      <c r="BP6" s="73">
        <f>IF(CV6=0,0,H6/(1+Vychodiská!$C$150)^'komunálny odpad'!CV6)</f>
        <v>0</v>
      </c>
      <c r="BQ6" s="73">
        <f>IF(CW6=0,0,I6/(1+Vychodiská!$C$150)^'komunálny odpad'!CW6)</f>
        <v>0</v>
      </c>
      <c r="BR6" s="73">
        <f>IF(CX6=0,0,J6/(1+Vychodiská!$C$150)^'komunálny odpad'!CX6)</f>
        <v>0</v>
      </c>
      <c r="BS6" s="73">
        <f>IF(CY6=0,0,K6/(1+Vychodiská!$C$150)^'komunálny odpad'!CY6)</f>
        <v>0</v>
      </c>
      <c r="BT6" s="73">
        <f>IF(CZ6=0,0,L6/(1+Vychodiská!$C$150)^'komunálny odpad'!CZ6)</f>
        <v>0</v>
      </c>
      <c r="BU6" s="73">
        <f>IF(DA6=0,0,M6/(1+Vychodiská!$C$150)^'komunálny odpad'!DA6)</f>
        <v>0</v>
      </c>
      <c r="BV6" s="73">
        <f>IF(DB6=0,0,N6/(1+Vychodiská!$C$150)^'komunálny odpad'!DB6)</f>
        <v>0</v>
      </c>
      <c r="BW6" s="73">
        <f>IF(DC6=0,0,O6/(1+Vychodiská!$C$150)^'komunálny odpad'!DC6)</f>
        <v>0</v>
      </c>
      <c r="BX6" s="73">
        <f>IF(DD6=0,0,P6/(1+Vychodiská!$C$150)^'komunálny odpad'!DD6)</f>
        <v>0</v>
      </c>
      <c r="BY6" s="73">
        <f>IF(DE6=0,0,Q6/(1+Vychodiská!$C$150)^'komunálny odpad'!DE6)</f>
        <v>0</v>
      </c>
      <c r="BZ6" s="73">
        <f>IF(DF6=0,0,R6/(1+Vychodiská!$C$150)^'komunálny odpad'!DF6)</f>
        <v>0</v>
      </c>
      <c r="CA6" s="73">
        <f>IF(DG6=0,0,S6/(1+Vychodiská!$C$150)^'komunálny odpad'!DG6)</f>
        <v>0</v>
      </c>
      <c r="CB6" s="73">
        <f>IF(DH6=0,0,T6/(1+Vychodiská!$C$150)^'komunálny odpad'!DH6)</f>
        <v>0</v>
      </c>
      <c r="CC6" s="73">
        <f>IF(DI6=0,0,U6/(1+Vychodiská!$C$150)^'komunálny odpad'!DI6)</f>
        <v>0</v>
      </c>
      <c r="CD6" s="73">
        <f>IF(DJ6=0,0,V6/(1+Vychodiská!$C$150)^'komunálny odpad'!DJ6)</f>
        <v>0</v>
      </c>
      <c r="CE6" s="73">
        <f>IF(DK6=0,0,W6/(1+Vychodiská!$C$150)^'komunálny odpad'!DK6)</f>
        <v>0</v>
      </c>
      <c r="CF6" s="73">
        <f>IF(DL6=0,0,X6/(1+Vychodiská!$C$150)^'komunálny odpad'!DL6)</f>
        <v>0</v>
      </c>
      <c r="CG6" s="73">
        <f>IF(DM6=0,0,Y6/(1+Vychodiská!$C$150)^'komunálny odpad'!DM6)</f>
        <v>0</v>
      </c>
      <c r="CH6" s="73">
        <f>IF(DN6=0,0,Z6/(1+Vychodiská!$C$150)^'komunálny odpad'!DN6)</f>
        <v>0</v>
      </c>
      <c r="CI6" s="73">
        <f>IF(DO6=0,0,AA6/(1+Vychodiská!$C$150)^'komunálny odpad'!DO6)</f>
        <v>0</v>
      </c>
      <c r="CJ6" s="73">
        <f>IF(DP6=0,0,AB6/(1+Vychodiská!$C$150)^'komunálny odpad'!DP6)</f>
        <v>0</v>
      </c>
      <c r="CK6" s="73">
        <f>IF(DQ6=0,0,AC6/(1+Vychodiská!$C$150)^'komunálny odpad'!DQ6)</f>
        <v>0</v>
      </c>
      <c r="CL6" s="73">
        <f>IF(DR6=0,0,AD6/(1+Vychodiská!$C$150)^'komunálny odpad'!DR6)</f>
        <v>0</v>
      </c>
      <c r="CM6" s="73">
        <f>IF(DS6=0,0,AE6/(1+Vychodiská!$C$150)^'komunálny odpad'!DS6)</f>
        <v>0</v>
      </c>
      <c r="CN6" s="73">
        <f>IF(DT6=0,0,AF6/(1+Vychodiská!$C$150)^'komunálny odpad'!DT6)</f>
        <v>0</v>
      </c>
      <c r="CO6" s="73">
        <f>IF(DU6=0,0,AG6/(1+Vychodiská!$C$150)^'komunálny odpad'!DU6)</f>
        <v>0</v>
      </c>
      <c r="CP6" s="73">
        <f>IF(DV6=0,0,AH6/(1+Vychodiská!$C$150)^'komunálny odpad'!DV6)</f>
        <v>0</v>
      </c>
      <c r="CQ6" s="73">
        <f>IF(DW6=0,0,AI6/(1+Vychodiská!$C$150)^'komunálny odpad'!DW6)</f>
        <v>0</v>
      </c>
      <c r="CR6" s="74">
        <f>IF(DX6=0,0,AJ6/(1+Vychodiská!$C$150)^'komunálny odpad'!DX6)</f>
        <v>0</v>
      </c>
      <c r="CS6" s="77">
        <f t="shared" si="4"/>
        <v>0</v>
      </c>
      <c r="CT6" s="73"/>
      <c r="CU6" s="78">
        <f t="shared" si="0"/>
        <v>2</v>
      </c>
      <c r="CV6" s="78">
        <f t="shared" ref="CV6:DX6" si="6">IF(CU6=0,0,IF(CV$2&gt;$D6,0,CU6+1))</f>
        <v>3</v>
      </c>
      <c r="CW6" s="78">
        <f t="shared" si="6"/>
        <v>4</v>
      </c>
      <c r="CX6" s="78">
        <f t="shared" si="6"/>
        <v>5</v>
      </c>
      <c r="CY6" s="78">
        <f t="shared" si="6"/>
        <v>6</v>
      </c>
      <c r="CZ6" s="78">
        <f t="shared" si="6"/>
        <v>7</v>
      </c>
      <c r="DA6" s="78">
        <f t="shared" si="6"/>
        <v>8</v>
      </c>
      <c r="DB6" s="78">
        <f t="shared" si="6"/>
        <v>9</v>
      </c>
      <c r="DC6" s="78">
        <f t="shared" si="6"/>
        <v>10</v>
      </c>
      <c r="DD6" s="78">
        <f t="shared" si="6"/>
        <v>11</v>
      </c>
      <c r="DE6" s="78">
        <f t="shared" si="6"/>
        <v>12</v>
      </c>
      <c r="DF6" s="78">
        <f t="shared" si="6"/>
        <v>13</v>
      </c>
      <c r="DG6" s="78">
        <f t="shared" si="6"/>
        <v>14</v>
      </c>
      <c r="DH6" s="78">
        <f t="shared" si="6"/>
        <v>15</v>
      </c>
      <c r="DI6" s="78">
        <f t="shared" si="6"/>
        <v>16</v>
      </c>
      <c r="DJ6" s="78">
        <f t="shared" si="6"/>
        <v>17</v>
      </c>
      <c r="DK6" s="78">
        <f t="shared" si="6"/>
        <v>18</v>
      </c>
      <c r="DL6" s="78">
        <f t="shared" si="6"/>
        <v>19</v>
      </c>
      <c r="DM6" s="78">
        <f t="shared" si="6"/>
        <v>20</v>
      </c>
      <c r="DN6" s="78">
        <f t="shared" si="6"/>
        <v>21</v>
      </c>
      <c r="DO6" s="78">
        <f t="shared" si="6"/>
        <v>22</v>
      </c>
      <c r="DP6" s="78">
        <f t="shared" si="6"/>
        <v>23</v>
      </c>
      <c r="DQ6" s="78">
        <f t="shared" si="6"/>
        <v>24</v>
      </c>
      <c r="DR6" s="78">
        <f t="shared" si="6"/>
        <v>25</v>
      </c>
      <c r="DS6" s="78">
        <f t="shared" si="6"/>
        <v>26</v>
      </c>
      <c r="DT6" s="78">
        <f t="shared" si="6"/>
        <v>27</v>
      </c>
      <c r="DU6" s="78">
        <f t="shared" si="6"/>
        <v>28</v>
      </c>
      <c r="DV6" s="78">
        <f t="shared" si="6"/>
        <v>29</v>
      </c>
      <c r="DW6" s="78">
        <f t="shared" si="6"/>
        <v>30</v>
      </c>
      <c r="DX6" s="79">
        <f t="shared" si="6"/>
        <v>31</v>
      </c>
    </row>
    <row r="7" spans="1:128" s="80" customFormat="1" ht="31.05" customHeight="1" x14ac:dyDescent="0.3">
      <c r="A7" s="70">
        <v>11</v>
      </c>
      <c r="B7" s="71" t="str">
        <f>INDEX(Data!$B$3:$B$24,MATCH('komunálny odpad'!A7,Data!$A$3:$A$24,0))</f>
        <v xml:space="preserve">Bratislavská teplárenská, a.s. </v>
      </c>
      <c r="C7" s="71" t="str">
        <f>INDEX(Data!$D$3:$D$24,MATCH('komunálny odpad'!A7,Data!$A$3:$A$24,0))</f>
        <v>Modernizácia zdroja TpV - KGJ, PK</v>
      </c>
      <c r="D7" s="72">
        <f>INDEX(Data!$M$3:$M$24,MATCH('komunálny odpad'!A7,Data!$A$3:$A$24,0))</f>
        <v>30</v>
      </c>
      <c r="E7" s="72" t="str">
        <f>INDEX(Data!$J$3:$J$24,MATCH('komunálny odpad'!A7,Data!$A$3:$A$24,0))</f>
        <v>2022 - 2023</v>
      </c>
      <c r="F7" s="74">
        <f>INDEX(Data!$W$3:$W$24,MATCH('komunálny odpad'!A7,Data!$A$3:$A$24,0))</f>
        <v>0</v>
      </c>
      <c r="G7" s="73">
        <f>$F7*Vychodiská!$C$43</f>
        <v>0</v>
      </c>
      <c r="H7" s="73">
        <f>$F7*Vychodiská!$C$43</f>
        <v>0</v>
      </c>
      <c r="I7" s="73">
        <f>$F7*Vychodiská!$C$43</f>
        <v>0</v>
      </c>
      <c r="J7" s="73">
        <f>$F7*Vychodiská!$C$43</f>
        <v>0</v>
      </c>
      <c r="K7" s="73">
        <f>$F7*Vychodiská!$C$43</f>
        <v>0</v>
      </c>
      <c r="L7" s="73">
        <f>$F7*Vychodiská!$C$43</f>
        <v>0</v>
      </c>
      <c r="M7" s="73">
        <f>$F7*Vychodiská!$C$43</f>
        <v>0</v>
      </c>
      <c r="N7" s="73">
        <f>$F7*Vychodiská!$C$43</f>
        <v>0</v>
      </c>
      <c r="O7" s="73">
        <f>$F7*Vychodiská!$C$43</f>
        <v>0</v>
      </c>
      <c r="P7" s="73">
        <f>$F7*Vychodiská!$C$43</f>
        <v>0</v>
      </c>
      <c r="Q7" s="73">
        <f>$F7*Vychodiská!$C$43</f>
        <v>0</v>
      </c>
      <c r="R7" s="73">
        <f>$F7*Vychodiská!$C$43</f>
        <v>0</v>
      </c>
      <c r="S7" s="73">
        <f>$F7*Vychodiská!$C$43</f>
        <v>0</v>
      </c>
      <c r="T7" s="73">
        <f>$F7*Vychodiská!$C$43</f>
        <v>0</v>
      </c>
      <c r="U7" s="73">
        <f>$F7*Vychodiská!$C$43</f>
        <v>0</v>
      </c>
      <c r="V7" s="73">
        <f>$F7*Vychodiská!$C$43</f>
        <v>0</v>
      </c>
      <c r="W7" s="73">
        <f>$F7*Vychodiská!$C$43</f>
        <v>0</v>
      </c>
      <c r="X7" s="73">
        <f>$F7*Vychodiská!$C$43</f>
        <v>0</v>
      </c>
      <c r="Y7" s="73">
        <f>$F7*Vychodiská!$C$43</f>
        <v>0</v>
      </c>
      <c r="Z7" s="73">
        <f>$F7*Vychodiská!$C$43</f>
        <v>0</v>
      </c>
      <c r="AA7" s="73">
        <f>$F7*Vychodiská!$C$43</f>
        <v>0</v>
      </c>
      <c r="AB7" s="73">
        <f>$F7*Vychodiská!$C$43</f>
        <v>0</v>
      </c>
      <c r="AC7" s="73">
        <f>$F7*Vychodiská!$C$43</f>
        <v>0</v>
      </c>
      <c r="AD7" s="73">
        <f>$F7*Vychodiská!$C$43</f>
        <v>0</v>
      </c>
      <c r="AE7" s="73">
        <f>$F7*Vychodiská!$C$43</f>
        <v>0</v>
      </c>
      <c r="AF7" s="73">
        <f>$F7*Vychodiská!$C$43</f>
        <v>0</v>
      </c>
      <c r="AG7" s="73">
        <f>$F7*Vychodiská!$C$43</f>
        <v>0</v>
      </c>
      <c r="AH7" s="73">
        <f>$F7*Vychodiská!$C$43</f>
        <v>0</v>
      </c>
      <c r="AI7" s="73">
        <f>$F7*Vychodiská!$C$43</f>
        <v>0</v>
      </c>
      <c r="AJ7" s="74">
        <f>$F7*Vychodiská!$C$43</f>
        <v>0</v>
      </c>
      <c r="AK7" s="73">
        <f t="shared" si="2"/>
        <v>0</v>
      </c>
      <c r="AL7" s="73">
        <f>SUM($G7:H7)</f>
        <v>0</v>
      </c>
      <c r="AM7" s="73">
        <f>SUM($G7:I7)</f>
        <v>0</v>
      </c>
      <c r="AN7" s="73">
        <f>SUM($G7:J7)</f>
        <v>0</v>
      </c>
      <c r="AO7" s="73">
        <f>SUM($G7:K7)</f>
        <v>0</v>
      </c>
      <c r="AP7" s="73">
        <f>SUM($G7:L7)</f>
        <v>0</v>
      </c>
      <c r="AQ7" s="73">
        <f>SUM($G7:M7)</f>
        <v>0</v>
      </c>
      <c r="AR7" s="73">
        <f>SUM($G7:N7)</f>
        <v>0</v>
      </c>
      <c r="AS7" s="73">
        <f>SUM($G7:O7)</f>
        <v>0</v>
      </c>
      <c r="AT7" s="73">
        <f>SUM($G7:P7)</f>
        <v>0</v>
      </c>
      <c r="AU7" s="73">
        <f>SUM($G7:Q7)</f>
        <v>0</v>
      </c>
      <c r="AV7" s="73">
        <f>SUM($G7:R7)</f>
        <v>0</v>
      </c>
      <c r="AW7" s="73">
        <f>SUM($G7:S7)</f>
        <v>0</v>
      </c>
      <c r="AX7" s="73">
        <f>SUM($G7:T7)</f>
        <v>0</v>
      </c>
      <c r="AY7" s="73">
        <f>SUM($G7:U7)</f>
        <v>0</v>
      </c>
      <c r="AZ7" s="73">
        <f>SUM($G7:V7)</f>
        <v>0</v>
      </c>
      <c r="BA7" s="73">
        <f>SUM($G7:W7)</f>
        <v>0</v>
      </c>
      <c r="BB7" s="73">
        <f>SUM($G7:X7)</f>
        <v>0</v>
      </c>
      <c r="BC7" s="73">
        <f>SUM($G7:Y7)</f>
        <v>0</v>
      </c>
      <c r="BD7" s="73">
        <f>SUM($G7:Z7)</f>
        <v>0</v>
      </c>
      <c r="BE7" s="73">
        <f>SUM($G7:AA7)</f>
        <v>0</v>
      </c>
      <c r="BF7" s="73">
        <f>SUM($G7:AB7)</f>
        <v>0</v>
      </c>
      <c r="BG7" s="73">
        <f>SUM($G7:AC7)</f>
        <v>0</v>
      </c>
      <c r="BH7" s="73">
        <f>SUM($G7:AD7)</f>
        <v>0</v>
      </c>
      <c r="BI7" s="73">
        <f>SUM($G7:AE7)</f>
        <v>0</v>
      </c>
      <c r="BJ7" s="73">
        <f>SUM($G7:AF7)</f>
        <v>0</v>
      </c>
      <c r="BK7" s="73">
        <f>SUM($G7:AG7)</f>
        <v>0</v>
      </c>
      <c r="BL7" s="73">
        <f>SUM($G7:AH7)</f>
        <v>0</v>
      </c>
      <c r="BM7" s="73">
        <f>SUM($G7:AI7)</f>
        <v>0</v>
      </c>
      <c r="BN7" s="74">
        <f>SUM($G7:AJ7)</f>
        <v>0</v>
      </c>
      <c r="BO7" s="76">
        <f>IF(CU7=0,0,G7/(1+Vychodiská!$C$150)^'komunálny odpad'!CU7)</f>
        <v>0</v>
      </c>
      <c r="BP7" s="73">
        <f>IF(CV7=0,0,H7/(1+Vychodiská!$C$150)^'komunálny odpad'!CV7)</f>
        <v>0</v>
      </c>
      <c r="BQ7" s="73">
        <f>IF(CW7=0,0,I7/(1+Vychodiská!$C$150)^'komunálny odpad'!CW7)</f>
        <v>0</v>
      </c>
      <c r="BR7" s="73">
        <f>IF(CX7=0,0,J7/(1+Vychodiská!$C$150)^'komunálny odpad'!CX7)</f>
        <v>0</v>
      </c>
      <c r="BS7" s="73">
        <f>IF(CY7=0,0,K7/(1+Vychodiská!$C$150)^'komunálny odpad'!CY7)</f>
        <v>0</v>
      </c>
      <c r="BT7" s="73">
        <f>IF(CZ7=0,0,L7/(1+Vychodiská!$C$150)^'komunálny odpad'!CZ7)</f>
        <v>0</v>
      </c>
      <c r="BU7" s="73">
        <f>IF(DA7=0,0,M7/(1+Vychodiská!$C$150)^'komunálny odpad'!DA7)</f>
        <v>0</v>
      </c>
      <c r="BV7" s="73">
        <f>IF(DB7=0,0,N7/(1+Vychodiská!$C$150)^'komunálny odpad'!DB7)</f>
        <v>0</v>
      </c>
      <c r="BW7" s="73">
        <f>IF(DC7=0,0,O7/(1+Vychodiská!$C$150)^'komunálny odpad'!DC7)</f>
        <v>0</v>
      </c>
      <c r="BX7" s="73">
        <f>IF(DD7=0,0,P7/(1+Vychodiská!$C$150)^'komunálny odpad'!DD7)</f>
        <v>0</v>
      </c>
      <c r="BY7" s="73">
        <f>IF(DE7=0,0,Q7/(1+Vychodiská!$C$150)^'komunálny odpad'!DE7)</f>
        <v>0</v>
      </c>
      <c r="BZ7" s="73">
        <f>IF(DF7=0,0,R7/(1+Vychodiská!$C$150)^'komunálny odpad'!DF7)</f>
        <v>0</v>
      </c>
      <c r="CA7" s="73">
        <f>IF(DG7=0,0,S7/(1+Vychodiská!$C$150)^'komunálny odpad'!DG7)</f>
        <v>0</v>
      </c>
      <c r="CB7" s="73">
        <f>IF(DH7=0,0,T7/(1+Vychodiská!$C$150)^'komunálny odpad'!DH7)</f>
        <v>0</v>
      </c>
      <c r="CC7" s="73">
        <f>IF(DI7=0,0,U7/(1+Vychodiská!$C$150)^'komunálny odpad'!DI7)</f>
        <v>0</v>
      </c>
      <c r="CD7" s="73">
        <f>IF(DJ7=0,0,V7/(1+Vychodiská!$C$150)^'komunálny odpad'!DJ7)</f>
        <v>0</v>
      </c>
      <c r="CE7" s="73">
        <f>IF(DK7=0,0,W7/(1+Vychodiská!$C$150)^'komunálny odpad'!DK7)</f>
        <v>0</v>
      </c>
      <c r="CF7" s="73">
        <f>IF(DL7=0,0,X7/(1+Vychodiská!$C$150)^'komunálny odpad'!DL7)</f>
        <v>0</v>
      </c>
      <c r="CG7" s="73">
        <f>IF(DM7=0,0,Y7/(1+Vychodiská!$C$150)^'komunálny odpad'!DM7)</f>
        <v>0</v>
      </c>
      <c r="CH7" s="73">
        <f>IF(DN7=0,0,Z7/(1+Vychodiská!$C$150)^'komunálny odpad'!DN7)</f>
        <v>0</v>
      </c>
      <c r="CI7" s="73">
        <f>IF(DO7=0,0,AA7/(1+Vychodiská!$C$150)^'komunálny odpad'!DO7)</f>
        <v>0</v>
      </c>
      <c r="CJ7" s="73">
        <f>IF(DP7=0,0,AB7/(1+Vychodiská!$C$150)^'komunálny odpad'!DP7)</f>
        <v>0</v>
      </c>
      <c r="CK7" s="73">
        <f>IF(DQ7=0,0,AC7/(1+Vychodiská!$C$150)^'komunálny odpad'!DQ7)</f>
        <v>0</v>
      </c>
      <c r="CL7" s="73">
        <f>IF(DR7=0,0,AD7/(1+Vychodiská!$C$150)^'komunálny odpad'!DR7)</f>
        <v>0</v>
      </c>
      <c r="CM7" s="73">
        <f>IF(DS7=0,0,AE7/(1+Vychodiská!$C$150)^'komunálny odpad'!DS7)</f>
        <v>0</v>
      </c>
      <c r="CN7" s="73">
        <f>IF(DT7=0,0,AF7/(1+Vychodiská!$C$150)^'komunálny odpad'!DT7)</f>
        <v>0</v>
      </c>
      <c r="CO7" s="73">
        <f>IF(DU7=0,0,AG7/(1+Vychodiská!$C$150)^'komunálny odpad'!DU7)</f>
        <v>0</v>
      </c>
      <c r="CP7" s="73">
        <f>IF(DV7=0,0,AH7/(1+Vychodiská!$C$150)^'komunálny odpad'!DV7)</f>
        <v>0</v>
      </c>
      <c r="CQ7" s="73">
        <f>IF(DW7=0,0,AI7/(1+Vychodiská!$C$150)^'komunálny odpad'!DW7)</f>
        <v>0</v>
      </c>
      <c r="CR7" s="74">
        <f>IF(DX7=0,0,AJ7/(1+Vychodiská!$C$150)^'komunálny odpad'!DX7)</f>
        <v>0</v>
      </c>
      <c r="CS7" s="77">
        <f t="shared" si="4"/>
        <v>0</v>
      </c>
      <c r="CT7" s="73"/>
      <c r="CU7" s="78">
        <f t="shared" si="0"/>
        <v>3</v>
      </c>
      <c r="CV7" s="78">
        <f t="shared" ref="CV7:DX7" si="7">IF(CU7=0,0,IF(CV$2&gt;$D7,0,CU7+1))</f>
        <v>4</v>
      </c>
      <c r="CW7" s="78">
        <f t="shared" si="7"/>
        <v>5</v>
      </c>
      <c r="CX7" s="78">
        <f t="shared" si="7"/>
        <v>6</v>
      </c>
      <c r="CY7" s="78">
        <f t="shared" si="7"/>
        <v>7</v>
      </c>
      <c r="CZ7" s="78">
        <f t="shared" si="7"/>
        <v>8</v>
      </c>
      <c r="DA7" s="78">
        <f t="shared" si="7"/>
        <v>9</v>
      </c>
      <c r="DB7" s="78">
        <f t="shared" si="7"/>
        <v>10</v>
      </c>
      <c r="DC7" s="78">
        <f t="shared" si="7"/>
        <v>11</v>
      </c>
      <c r="DD7" s="78">
        <f t="shared" si="7"/>
        <v>12</v>
      </c>
      <c r="DE7" s="78">
        <f t="shared" si="7"/>
        <v>13</v>
      </c>
      <c r="DF7" s="78">
        <f t="shared" si="7"/>
        <v>14</v>
      </c>
      <c r="DG7" s="78">
        <f t="shared" si="7"/>
        <v>15</v>
      </c>
      <c r="DH7" s="78">
        <f t="shared" si="7"/>
        <v>16</v>
      </c>
      <c r="DI7" s="78">
        <f t="shared" si="7"/>
        <v>17</v>
      </c>
      <c r="DJ7" s="78">
        <f t="shared" si="7"/>
        <v>18</v>
      </c>
      <c r="DK7" s="78">
        <f t="shared" si="7"/>
        <v>19</v>
      </c>
      <c r="DL7" s="78">
        <f t="shared" si="7"/>
        <v>20</v>
      </c>
      <c r="DM7" s="78">
        <f t="shared" si="7"/>
        <v>21</v>
      </c>
      <c r="DN7" s="78">
        <f t="shared" si="7"/>
        <v>22</v>
      </c>
      <c r="DO7" s="78">
        <f t="shared" si="7"/>
        <v>23</v>
      </c>
      <c r="DP7" s="78">
        <f t="shared" si="7"/>
        <v>24</v>
      </c>
      <c r="DQ7" s="78">
        <f t="shared" si="7"/>
        <v>25</v>
      </c>
      <c r="DR7" s="78">
        <f t="shared" si="7"/>
        <v>26</v>
      </c>
      <c r="DS7" s="78">
        <f t="shared" si="7"/>
        <v>27</v>
      </c>
      <c r="DT7" s="78">
        <f t="shared" si="7"/>
        <v>28</v>
      </c>
      <c r="DU7" s="78">
        <f t="shared" si="7"/>
        <v>29</v>
      </c>
      <c r="DV7" s="78">
        <f t="shared" si="7"/>
        <v>30</v>
      </c>
      <c r="DW7" s="78">
        <f t="shared" si="7"/>
        <v>31</v>
      </c>
      <c r="DX7" s="79">
        <f t="shared" si="7"/>
        <v>32</v>
      </c>
    </row>
    <row r="8" spans="1:128" s="80" customFormat="1" ht="31.05" customHeight="1" x14ac:dyDescent="0.3">
      <c r="A8" s="70">
        <v>13</v>
      </c>
      <c r="B8" s="71" t="str">
        <f>INDEX(Data!$B$3:$B$24,MATCH('komunálny odpad'!A8,Data!$A$3:$A$24,0))</f>
        <v xml:space="preserve">Bratislavská teplárenská, a.s. </v>
      </c>
      <c r="C8" s="71" t="str">
        <f>INDEX(Data!$D$3:$D$24,MATCH('komunálny odpad'!A8,Data!$A$3:$A$24,0))</f>
        <v xml:space="preserve">Rozvoj SCZT východ - Akumulátor tepla </v>
      </c>
      <c r="D8" s="72">
        <f>INDEX(Data!$M$3:$M$24,MATCH('komunálny odpad'!A8,Data!$A$3:$A$24,0))</f>
        <v>30</v>
      </c>
      <c r="E8" s="72" t="str">
        <f>INDEX(Data!$J$3:$J$24,MATCH('komunálny odpad'!A8,Data!$A$3:$A$24,0))</f>
        <v>2022-2023</v>
      </c>
      <c r="F8" s="74">
        <f>INDEX(Data!$W$3:$W$24,MATCH('komunálny odpad'!A8,Data!$A$3:$A$24,0))</f>
        <v>0</v>
      </c>
      <c r="G8" s="73">
        <f>$F8*Vychodiská!$C$43</f>
        <v>0</v>
      </c>
      <c r="H8" s="73">
        <f>$F8*Vychodiská!$C$43</f>
        <v>0</v>
      </c>
      <c r="I8" s="73">
        <f>$F8*Vychodiská!$C$43</f>
        <v>0</v>
      </c>
      <c r="J8" s="73">
        <f>$F8*Vychodiská!$C$43</f>
        <v>0</v>
      </c>
      <c r="K8" s="73">
        <f>$F8*Vychodiská!$C$43</f>
        <v>0</v>
      </c>
      <c r="L8" s="73">
        <f>$F8*Vychodiská!$C$43</f>
        <v>0</v>
      </c>
      <c r="M8" s="73">
        <f>$F8*Vychodiská!$C$43</f>
        <v>0</v>
      </c>
      <c r="N8" s="73">
        <f>$F8*Vychodiská!$C$43</f>
        <v>0</v>
      </c>
      <c r="O8" s="73">
        <f>$F8*Vychodiská!$C$43</f>
        <v>0</v>
      </c>
      <c r="P8" s="73">
        <f>$F8*Vychodiská!$C$43</f>
        <v>0</v>
      </c>
      <c r="Q8" s="73">
        <f>$F8*Vychodiská!$C$43</f>
        <v>0</v>
      </c>
      <c r="R8" s="73">
        <f>$F8*Vychodiská!$C$43</f>
        <v>0</v>
      </c>
      <c r="S8" s="73">
        <f>$F8*Vychodiská!$C$43</f>
        <v>0</v>
      </c>
      <c r="T8" s="73">
        <f>$F8*Vychodiská!$C$43</f>
        <v>0</v>
      </c>
      <c r="U8" s="73">
        <f>$F8*Vychodiská!$C$43</f>
        <v>0</v>
      </c>
      <c r="V8" s="73">
        <f>$F8*Vychodiská!$C$43</f>
        <v>0</v>
      </c>
      <c r="W8" s="73">
        <f>$F8*Vychodiská!$C$43</f>
        <v>0</v>
      </c>
      <c r="X8" s="73">
        <f>$F8*Vychodiská!$C$43</f>
        <v>0</v>
      </c>
      <c r="Y8" s="73">
        <f>$F8*Vychodiská!$C$43</f>
        <v>0</v>
      </c>
      <c r="Z8" s="73">
        <f>$F8*Vychodiská!$C$43</f>
        <v>0</v>
      </c>
      <c r="AA8" s="73">
        <f>$F8*Vychodiská!$C$43</f>
        <v>0</v>
      </c>
      <c r="AB8" s="73">
        <f>$F8*Vychodiská!$C$43</f>
        <v>0</v>
      </c>
      <c r="AC8" s="73">
        <f>$F8*Vychodiská!$C$43</f>
        <v>0</v>
      </c>
      <c r="AD8" s="73">
        <f>$F8*Vychodiská!$C$43</f>
        <v>0</v>
      </c>
      <c r="AE8" s="73">
        <f>$F8*Vychodiská!$C$43</f>
        <v>0</v>
      </c>
      <c r="AF8" s="73">
        <f>$F8*Vychodiská!$C$43</f>
        <v>0</v>
      </c>
      <c r="AG8" s="73">
        <f>$F8*Vychodiská!$C$43</f>
        <v>0</v>
      </c>
      <c r="AH8" s="73">
        <f>$F8*Vychodiská!$C$43</f>
        <v>0</v>
      </c>
      <c r="AI8" s="73">
        <f>$F8*Vychodiská!$C$43</f>
        <v>0</v>
      </c>
      <c r="AJ8" s="74">
        <f>$F8*Vychodiská!$C$43</f>
        <v>0</v>
      </c>
      <c r="AK8" s="73">
        <f t="shared" si="2"/>
        <v>0</v>
      </c>
      <c r="AL8" s="73">
        <f>SUM($G8:H8)</f>
        <v>0</v>
      </c>
      <c r="AM8" s="73">
        <f>SUM($G8:I8)</f>
        <v>0</v>
      </c>
      <c r="AN8" s="73">
        <f>SUM($G8:J8)</f>
        <v>0</v>
      </c>
      <c r="AO8" s="73">
        <f>SUM($G8:K8)</f>
        <v>0</v>
      </c>
      <c r="AP8" s="73">
        <f>SUM($G8:L8)</f>
        <v>0</v>
      </c>
      <c r="AQ8" s="73">
        <f>SUM($G8:M8)</f>
        <v>0</v>
      </c>
      <c r="AR8" s="73">
        <f>SUM($G8:N8)</f>
        <v>0</v>
      </c>
      <c r="AS8" s="73">
        <f>SUM($G8:O8)</f>
        <v>0</v>
      </c>
      <c r="AT8" s="73">
        <f>SUM($G8:P8)</f>
        <v>0</v>
      </c>
      <c r="AU8" s="73">
        <f>SUM($G8:Q8)</f>
        <v>0</v>
      </c>
      <c r="AV8" s="73">
        <f>SUM($G8:R8)</f>
        <v>0</v>
      </c>
      <c r="AW8" s="73">
        <f>SUM($G8:S8)</f>
        <v>0</v>
      </c>
      <c r="AX8" s="73">
        <f>SUM($G8:T8)</f>
        <v>0</v>
      </c>
      <c r="AY8" s="73">
        <f>SUM($G8:U8)</f>
        <v>0</v>
      </c>
      <c r="AZ8" s="73">
        <f>SUM($G8:V8)</f>
        <v>0</v>
      </c>
      <c r="BA8" s="73">
        <f>SUM($G8:W8)</f>
        <v>0</v>
      </c>
      <c r="BB8" s="73">
        <f>SUM($G8:X8)</f>
        <v>0</v>
      </c>
      <c r="BC8" s="73">
        <f>SUM($G8:Y8)</f>
        <v>0</v>
      </c>
      <c r="BD8" s="73">
        <f>SUM($G8:Z8)</f>
        <v>0</v>
      </c>
      <c r="BE8" s="73">
        <f>SUM($G8:AA8)</f>
        <v>0</v>
      </c>
      <c r="BF8" s="73">
        <f>SUM($G8:AB8)</f>
        <v>0</v>
      </c>
      <c r="BG8" s="73">
        <f>SUM($G8:AC8)</f>
        <v>0</v>
      </c>
      <c r="BH8" s="73">
        <f>SUM($G8:AD8)</f>
        <v>0</v>
      </c>
      <c r="BI8" s="73">
        <f>SUM($G8:AE8)</f>
        <v>0</v>
      </c>
      <c r="BJ8" s="73">
        <f>SUM($G8:AF8)</f>
        <v>0</v>
      </c>
      <c r="BK8" s="73">
        <f>SUM($G8:AG8)</f>
        <v>0</v>
      </c>
      <c r="BL8" s="73">
        <f>SUM($G8:AH8)</f>
        <v>0</v>
      </c>
      <c r="BM8" s="73">
        <f>SUM($G8:AI8)</f>
        <v>0</v>
      </c>
      <c r="BN8" s="74">
        <f>SUM($G8:AJ8)</f>
        <v>0</v>
      </c>
      <c r="BO8" s="76">
        <f>IF(CU8=0,0,G8/(1+Vychodiská!$C$150)^'komunálny odpad'!CU8)</f>
        <v>0</v>
      </c>
      <c r="BP8" s="73">
        <f>IF(CV8=0,0,H8/(1+Vychodiská!$C$150)^'komunálny odpad'!CV8)</f>
        <v>0</v>
      </c>
      <c r="BQ8" s="73">
        <f>IF(CW8=0,0,I8/(1+Vychodiská!$C$150)^'komunálny odpad'!CW8)</f>
        <v>0</v>
      </c>
      <c r="BR8" s="73">
        <f>IF(CX8=0,0,J8/(1+Vychodiská!$C$150)^'komunálny odpad'!CX8)</f>
        <v>0</v>
      </c>
      <c r="BS8" s="73">
        <f>IF(CY8=0,0,K8/(1+Vychodiská!$C$150)^'komunálny odpad'!CY8)</f>
        <v>0</v>
      </c>
      <c r="BT8" s="73">
        <f>IF(CZ8=0,0,L8/(1+Vychodiská!$C$150)^'komunálny odpad'!CZ8)</f>
        <v>0</v>
      </c>
      <c r="BU8" s="73">
        <f>IF(DA8=0,0,M8/(1+Vychodiská!$C$150)^'komunálny odpad'!DA8)</f>
        <v>0</v>
      </c>
      <c r="BV8" s="73">
        <f>IF(DB8=0,0,N8/(1+Vychodiská!$C$150)^'komunálny odpad'!DB8)</f>
        <v>0</v>
      </c>
      <c r="BW8" s="73">
        <f>IF(DC8=0,0,O8/(1+Vychodiská!$C$150)^'komunálny odpad'!DC8)</f>
        <v>0</v>
      </c>
      <c r="BX8" s="73">
        <f>IF(DD8=0,0,P8/(1+Vychodiská!$C$150)^'komunálny odpad'!DD8)</f>
        <v>0</v>
      </c>
      <c r="BY8" s="73">
        <f>IF(DE8=0,0,Q8/(1+Vychodiská!$C$150)^'komunálny odpad'!DE8)</f>
        <v>0</v>
      </c>
      <c r="BZ8" s="73">
        <f>IF(DF8=0,0,R8/(1+Vychodiská!$C$150)^'komunálny odpad'!DF8)</f>
        <v>0</v>
      </c>
      <c r="CA8" s="73">
        <f>IF(DG8=0,0,S8/(1+Vychodiská!$C$150)^'komunálny odpad'!DG8)</f>
        <v>0</v>
      </c>
      <c r="CB8" s="73">
        <f>IF(DH8=0,0,T8/(1+Vychodiská!$C$150)^'komunálny odpad'!DH8)</f>
        <v>0</v>
      </c>
      <c r="CC8" s="73">
        <f>IF(DI8=0,0,U8/(1+Vychodiská!$C$150)^'komunálny odpad'!DI8)</f>
        <v>0</v>
      </c>
      <c r="CD8" s="73">
        <f>IF(DJ8=0,0,V8/(1+Vychodiská!$C$150)^'komunálny odpad'!DJ8)</f>
        <v>0</v>
      </c>
      <c r="CE8" s="73">
        <f>IF(DK8=0,0,W8/(1+Vychodiská!$C$150)^'komunálny odpad'!DK8)</f>
        <v>0</v>
      </c>
      <c r="CF8" s="73">
        <f>IF(DL8=0,0,X8/(1+Vychodiská!$C$150)^'komunálny odpad'!DL8)</f>
        <v>0</v>
      </c>
      <c r="CG8" s="73">
        <f>IF(DM8=0,0,Y8/(1+Vychodiská!$C$150)^'komunálny odpad'!DM8)</f>
        <v>0</v>
      </c>
      <c r="CH8" s="73">
        <f>IF(DN8=0,0,Z8/(1+Vychodiská!$C$150)^'komunálny odpad'!DN8)</f>
        <v>0</v>
      </c>
      <c r="CI8" s="73">
        <f>IF(DO8=0,0,AA8/(1+Vychodiská!$C$150)^'komunálny odpad'!DO8)</f>
        <v>0</v>
      </c>
      <c r="CJ8" s="73">
        <f>IF(DP8=0,0,AB8/(1+Vychodiská!$C$150)^'komunálny odpad'!DP8)</f>
        <v>0</v>
      </c>
      <c r="CK8" s="73">
        <f>IF(DQ8=0,0,AC8/(1+Vychodiská!$C$150)^'komunálny odpad'!DQ8)</f>
        <v>0</v>
      </c>
      <c r="CL8" s="73">
        <f>IF(DR8=0,0,AD8/(1+Vychodiská!$C$150)^'komunálny odpad'!DR8)</f>
        <v>0</v>
      </c>
      <c r="CM8" s="73">
        <f>IF(DS8=0,0,AE8/(1+Vychodiská!$C$150)^'komunálny odpad'!DS8)</f>
        <v>0</v>
      </c>
      <c r="CN8" s="73">
        <f>IF(DT8=0,0,AF8/(1+Vychodiská!$C$150)^'komunálny odpad'!DT8)</f>
        <v>0</v>
      </c>
      <c r="CO8" s="73">
        <f>IF(DU8=0,0,AG8/(1+Vychodiská!$C$150)^'komunálny odpad'!DU8)</f>
        <v>0</v>
      </c>
      <c r="CP8" s="73">
        <f>IF(DV8=0,0,AH8/(1+Vychodiská!$C$150)^'komunálny odpad'!DV8)</f>
        <v>0</v>
      </c>
      <c r="CQ8" s="73">
        <f>IF(DW8=0,0,AI8/(1+Vychodiská!$C$150)^'komunálny odpad'!DW8)</f>
        <v>0</v>
      </c>
      <c r="CR8" s="74">
        <f>IF(DX8=0,0,AJ8/(1+Vychodiská!$C$150)^'komunálny odpad'!DX8)</f>
        <v>0</v>
      </c>
      <c r="CS8" s="77">
        <f t="shared" si="4"/>
        <v>0</v>
      </c>
      <c r="CT8" s="73"/>
      <c r="CU8" s="78">
        <f t="shared" si="0"/>
        <v>3</v>
      </c>
      <c r="CV8" s="78">
        <f t="shared" ref="CV8:DX8" si="8">IF(CU8=0,0,IF(CV$2&gt;$D8,0,CU8+1))</f>
        <v>4</v>
      </c>
      <c r="CW8" s="78">
        <f t="shared" si="8"/>
        <v>5</v>
      </c>
      <c r="CX8" s="78">
        <f t="shared" si="8"/>
        <v>6</v>
      </c>
      <c r="CY8" s="78">
        <f t="shared" si="8"/>
        <v>7</v>
      </c>
      <c r="CZ8" s="78">
        <f t="shared" si="8"/>
        <v>8</v>
      </c>
      <c r="DA8" s="78">
        <f t="shared" si="8"/>
        <v>9</v>
      </c>
      <c r="DB8" s="78">
        <f t="shared" si="8"/>
        <v>10</v>
      </c>
      <c r="DC8" s="78">
        <f t="shared" si="8"/>
        <v>11</v>
      </c>
      <c r="DD8" s="78">
        <f t="shared" si="8"/>
        <v>12</v>
      </c>
      <c r="DE8" s="78">
        <f t="shared" si="8"/>
        <v>13</v>
      </c>
      <c r="DF8" s="78">
        <f t="shared" si="8"/>
        <v>14</v>
      </c>
      <c r="DG8" s="78">
        <f t="shared" si="8"/>
        <v>15</v>
      </c>
      <c r="DH8" s="78">
        <f t="shared" si="8"/>
        <v>16</v>
      </c>
      <c r="DI8" s="78">
        <f t="shared" si="8"/>
        <v>17</v>
      </c>
      <c r="DJ8" s="78">
        <f t="shared" si="8"/>
        <v>18</v>
      </c>
      <c r="DK8" s="78">
        <f t="shared" si="8"/>
        <v>19</v>
      </c>
      <c r="DL8" s="78">
        <f t="shared" si="8"/>
        <v>20</v>
      </c>
      <c r="DM8" s="78">
        <f t="shared" si="8"/>
        <v>21</v>
      </c>
      <c r="DN8" s="78">
        <f t="shared" si="8"/>
        <v>22</v>
      </c>
      <c r="DO8" s="78">
        <f t="shared" si="8"/>
        <v>23</v>
      </c>
      <c r="DP8" s="78">
        <f t="shared" si="8"/>
        <v>24</v>
      </c>
      <c r="DQ8" s="78">
        <f t="shared" si="8"/>
        <v>25</v>
      </c>
      <c r="DR8" s="78">
        <f t="shared" si="8"/>
        <v>26</v>
      </c>
      <c r="DS8" s="78">
        <f t="shared" si="8"/>
        <v>27</v>
      </c>
      <c r="DT8" s="78">
        <f t="shared" si="8"/>
        <v>28</v>
      </c>
      <c r="DU8" s="78">
        <f t="shared" si="8"/>
        <v>29</v>
      </c>
      <c r="DV8" s="78">
        <f t="shared" si="8"/>
        <v>30</v>
      </c>
      <c r="DW8" s="78">
        <f t="shared" si="8"/>
        <v>31</v>
      </c>
      <c r="DX8" s="79">
        <f t="shared" si="8"/>
        <v>32</v>
      </c>
    </row>
    <row r="9" spans="1:128" s="80" customFormat="1" ht="31.05" customHeight="1" x14ac:dyDescent="0.3">
      <c r="A9" s="70">
        <v>14</v>
      </c>
      <c r="B9" s="71" t="str">
        <f>INDEX(Data!$B$3:$B$24,MATCH('komunálny odpad'!A9,Data!$A$3:$A$24,0))</f>
        <v xml:space="preserve">Bratislavská teplárenská, a.s. </v>
      </c>
      <c r="C9" s="71" t="str">
        <f>INDEX(Data!$D$3:$D$24,MATCH('komunálny odpad'!A9,Data!$A$3:$A$24,0))</f>
        <v xml:space="preserve">Rozvoj SCZT západ - Akumulátor tepla </v>
      </c>
      <c r="D9" s="72">
        <f>INDEX(Data!$M$3:$M$24,MATCH('komunálny odpad'!A9,Data!$A$3:$A$24,0))</f>
        <v>30</v>
      </c>
      <c r="E9" s="72" t="str">
        <f>INDEX(Data!$J$3:$J$24,MATCH('komunálny odpad'!A9,Data!$A$3:$A$24,0))</f>
        <v>2022-2023</v>
      </c>
      <c r="F9" s="74">
        <f>INDEX(Data!$W$3:$W$24,MATCH('komunálny odpad'!A9,Data!$A$3:$A$24,0))</f>
        <v>0</v>
      </c>
      <c r="G9" s="73">
        <f>$F9*Vychodiská!$C$43</f>
        <v>0</v>
      </c>
      <c r="H9" s="73">
        <f>$F9*Vychodiská!$C$43</f>
        <v>0</v>
      </c>
      <c r="I9" s="73">
        <f>$F9*Vychodiská!$C$43</f>
        <v>0</v>
      </c>
      <c r="J9" s="73">
        <f>$F9*Vychodiská!$C$43</f>
        <v>0</v>
      </c>
      <c r="K9" s="73">
        <f>$F9*Vychodiská!$C$43</f>
        <v>0</v>
      </c>
      <c r="L9" s="73">
        <f>$F9*Vychodiská!$C$43</f>
        <v>0</v>
      </c>
      <c r="M9" s="73">
        <f>$F9*Vychodiská!$C$43</f>
        <v>0</v>
      </c>
      <c r="N9" s="73">
        <f>$F9*Vychodiská!$C$43</f>
        <v>0</v>
      </c>
      <c r="O9" s="73">
        <f>$F9*Vychodiská!$C$43</f>
        <v>0</v>
      </c>
      <c r="P9" s="73">
        <f>$F9*Vychodiská!$C$43</f>
        <v>0</v>
      </c>
      <c r="Q9" s="73">
        <f>$F9*Vychodiská!$C$43</f>
        <v>0</v>
      </c>
      <c r="R9" s="73">
        <f>$F9*Vychodiská!$C$43</f>
        <v>0</v>
      </c>
      <c r="S9" s="73">
        <f>$F9*Vychodiská!$C$43</f>
        <v>0</v>
      </c>
      <c r="T9" s="73">
        <f>$F9*Vychodiská!$C$43</f>
        <v>0</v>
      </c>
      <c r="U9" s="73">
        <f>$F9*Vychodiská!$C$43</f>
        <v>0</v>
      </c>
      <c r="V9" s="73">
        <f>$F9*Vychodiská!$C$43</f>
        <v>0</v>
      </c>
      <c r="W9" s="73">
        <f>$F9*Vychodiská!$C$43</f>
        <v>0</v>
      </c>
      <c r="X9" s="73">
        <f>$F9*Vychodiská!$C$43</f>
        <v>0</v>
      </c>
      <c r="Y9" s="73">
        <f>$F9*Vychodiská!$C$43</f>
        <v>0</v>
      </c>
      <c r="Z9" s="73">
        <f>$F9*Vychodiská!$C$43</f>
        <v>0</v>
      </c>
      <c r="AA9" s="73">
        <f>$F9*Vychodiská!$C$43</f>
        <v>0</v>
      </c>
      <c r="AB9" s="73">
        <f>$F9*Vychodiská!$C$43</f>
        <v>0</v>
      </c>
      <c r="AC9" s="73">
        <f>$F9*Vychodiská!$C$43</f>
        <v>0</v>
      </c>
      <c r="AD9" s="73">
        <f>$F9*Vychodiská!$C$43</f>
        <v>0</v>
      </c>
      <c r="AE9" s="73">
        <f>$F9*Vychodiská!$C$43</f>
        <v>0</v>
      </c>
      <c r="AF9" s="73">
        <f>$F9*Vychodiská!$C$43</f>
        <v>0</v>
      </c>
      <c r="AG9" s="73">
        <f>$F9*Vychodiská!$C$43</f>
        <v>0</v>
      </c>
      <c r="AH9" s="73">
        <f>$F9*Vychodiská!$C$43</f>
        <v>0</v>
      </c>
      <c r="AI9" s="73">
        <f>$F9*Vychodiská!$C$43</f>
        <v>0</v>
      </c>
      <c r="AJ9" s="74">
        <f>$F9*Vychodiská!$C$43</f>
        <v>0</v>
      </c>
      <c r="AK9" s="73">
        <f t="shared" si="2"/>
        <v>0</v>
      </c>
      <c r="AL9" s="73">
        <f>SUM($G9:H9)</f>
        <v>0</v>
      </c>
      <c r="AM9" s="73">
        <f>SUM($G9:I9)</f>
        <v>0</v>
      </c>
      <c r="AN9" s="73">
        <f>SUM($G9:J9)</f>
        <v>0</v>
      </c>
      <c r="AO9" s="73">
        <f>SUM($G9:K9)</f>
        <v>0</v>
      </c>
      <c r="AP9" s="73">
        <f>SUM($G9:L9)</f>
        <v>0</v>
      </c>
      <c r="AQ9" s="73">
        <f>SUM($G9:M9)</f>
        <v>0</v>
      </c>
      <c r="AR9" s="73">
        <f>SUM($G9:N9)</f>
        <v>0</v>
      </c>
      <c r="AS9" s="73">
        <f>SUM($G9:O9)</f>
        <v>0</v>
      </c>
      <c r="AT9" s="73">
        <f>SUM($G9:P9)</f>
        <v>0</v>
      </c>
      <c r="AU9" s="73">
        <f>SUM($G9:Q9)</f>
        <v>0</v>
      </c>
      <c r="AV9" s="73">
        <f>SUM($G9:R9)</f>
        <v>0</v>
      </c>
      <c r="AW9" s="73">
        <f>SUM($G9:S9)</f>
        <v>0</v>
      </c>
      <c r="AX9" s="73">
        <f>SUM($G9:T9)</f>
        <v>0</v>
      </c>
      <c r="AY9" s="73">
        <f>SUM($G9:U9)</f>
        <v>0</v>
      </c>
      <c r="AZ9" s="73">
        <f>SUM($G9:V9)</f>
        <v>0</v>
      </c>
      <c r="BA9" s="73">
        <f>SUM($G9:W9)</f>
        <v>0</v>
      </c>
      <c r="BB9" s="73">
        <f>SUM($G9:X9)</f>
        <v>0</v>
      </c>
      <c r="BC9" s="73">
        <f>SUM($G9:Y9)</f>
        <v>0</v>
      </c>
      <c r="BD9" s="73">
        <f>SUM($G9:Z9)</f>
        <v>0</v>
      </c>
      <c r="BE9" s="73">
        <f>SUM($G9:AA9)</f>
        <v>0</v>
      </c>
      <c r="BF9" s="73">
        <f>SUM($G9:AB9)</f>
        <v>0</v>
      </c>
      <c r="BG9" s="73">
        <f>SUM($G9:AC9)</f>
        <v>0</v>
      </c>
      <c r="BH9" s="73">
        <f>SUM($G9:AD9)</f>
        <v>0</v>
      </c>
      <c r="BI9" s="73">
        <f>SUM($G9:AE9)</f>
        <v>0</v>
      </c>
      <c r="BJ9" s="73">
        <f>SUM($G9:AF9)</f>
        <v>0</v>
      </c>
      <c r="BK9" s="73">
        <f>SUM($G9:AG9)</f>
        <v>0</v>
      </c>
      <c r="BL9" s="73">
        <f>SUM($G9:AH9)</f>
        <v>0</v>
      </c>
      <c r="BM9" s="73">
        <f>SUM($G9:AI9)</f>
        <v>0</v>
      </c>
      <c r="BN9" s="74">
        <f>SUM($G9:AJ9)</f>
        <v>0</v>
      </c>
      <c r="BO9" s="76">
        <f>IF(CU9=0,0,G9/(1+Vychodiská!$C$150)^'komunálny odpad'!CU9)</f>
        <v>0</v>
      </c>
      <c r="BP9" s="73">
        <f>IF(CV9=0,0,H9/(1+Vychodiská!$C$150)^'komunálny odpad'!CV9)</f>
        <v>0</v>
      </c>
      <c r="BQ9" s="73">
        <f>IF(CW9=0,0,I9/(1+Vychodiská!$C$150)^'komunálny odpad'!CW9)</f>
        <v>0</v>
      </c>
      <c r="BR9" s="73">
        <f>IF(CX9=0,0,J9/(1+Vychodiská!$C$150)^'komunálny odpad'!CX9)</f>
        <v>0</v>
      </c>
      <c r="BS9" s="73">
        <f>IF(CY9=0,0,K9/(1+Vychodiská!$C$150)^'komunálny odpad'!CY9)</f>
        <v>0</v>
      </c>
      <c r="BT9" s="73">
        <f>IF(CZ9=0,0,L9/(1+Vychodiská!$C$150)^'komunálny odpad'!CZ9)</f>
        <v>0</v>
      </c>
      <c r="BU9" s="73">
        <f>IF(DA9=0,0,M9/(1+Vychodiská!$C$150)^'komunálny odpad'!DA9)</f>
        <v>0</v>
      </c>
      <c r="BV9" s="73">
        <f>IF(DB9=0,0,N9/(1+Vychodiská!$C$150)^'komunálny odpad'!DB9)</f>
        <v>0</v>
      </c>
      <c r="BW9" s="73">
        <f>IF(DC9=0,0,O9/(1+Vychodiská!$C$150)^'komunálny odpad'!DC9)</f>
        <v>0</v>
      </c>
      <c r="BX9" s="73">
        <f>IF(DD9=0,0,P9/(1+Vychodiská!$C$150)^'komunálny odpad'!DD9)</f>
        <v>0</v>
      </c>
      <c r="BY9" s="73">
        <f>IF(DE9=0,0,Q9/(1+Vychodiská!$C$150)^'komunálny odpad'!DE9)</f>
        <v>0</v>
      </c>
      <c r="BZ9" s="73">
        <f>IF(DF9=0,0,R9/(1+Vychodiská!$C$150)^'komunálny odpad'!DF9)</f>
        <v>0</v>
      </c>
      <c r="CA9" s="73">
        <f>IF(DG9=0,0,S9/(1+Vychodiská!$C$150)^'komunálny odpad'!DG9)</f>
        <v>0</v>
      </c>
      <c r="CB9" s="73">
        <f>IF(DH9=0,0,T9/(1+Vychodiská!$C$150)^'komunálny odpad'!DH9)</f>
        <v>0</v>
      </c>
      <c r="CC9" s="73">
        <f>IF(DI9=0,0,U9/(1+Vychodiská!$C$150)^'komunálny odpad'!DI9)</f>
        <v>0</v>
      </c>
      <c r="CD9" s="73">
        <f>IF(DJ9=0,0,V9/(1+Vychodiská!$C$150)^'komunálny odpad'!DJ9)</f>
        <v>0</v>
      </c>
      <c r="CE9" s="73">
        <f>IF(DK9=0,0,W9/(1+Vychodiská!$C$150)^'komunálny odpad'!DK9)</f>
        <v>0</v>
      </c>
      <c r="CF9" s="73">
        <f>IF(DL9=0,0,X9/(1+Vychodiská!$C$150)^'komunálny odpad'!DL9)</f>
        <v>0</v>
      </c>
      <c r="CG9" s="73">
        <f>IF(DM9=0,0,Y9/(1+Vychodiská!$C$150)^'komunálny odpad'!DM9)</f>
        <v>0</v>
      </c>
      <c r="CH9" s="73">
        <f>IF(DN9=0,0,Z9/(1+Vychodiská!$C$150)^'komunálny odpad'!DN9)</f>
        <v>0</v>
      </c>
      <c r="CI9" s="73">
        <f>IF(DO9=0,0,AA9/(1+Vychodiská!$C$150)^'komunálny odpad'!DO9)</f>
        <v>0</v>
      </c>
      <c r="CJ9" s="73">
        <f>IF(DP9=0,0,AB9/(1+Vychodiská!$C$150)^'komunálny odpad'!DP9)</f>
        <v>0</v>
      </c>
      <c r="CK9" s="73">
        <f>IF(DQ9=0,0,AC9/(1+Vychodiská!$C$150)^'komunálny odpad'!DQ9)</f>
        <v>0</v>
      </c>
      <c r="CL9" s="73">
        <f>IF(DR9=0,0,AD9/(1+Vychodiská!$C$150)^'komunálny odpad'!DR9)</f>
        <v>0</v>
      </c>
      <c r="CM9" s="73">
        <f>IF(DS9=0,0,AE9/(1+Vychodiská!$C$150)^'komunálny odpad'!DS9)</f>
        <v>0</v>
      </c>
      <c r="CN9" s="73">
        <f>IF(DT9=0,0,AF9/(1+Vychodiská!$C$150)^'komunálny odpad'!DT9)</f>
        <v>0</v>
      </c>
      <c r="CO9" s="73">
        <f>IF(DU9=0,0,AG9/(1+Vychodiská!$C$150)^'komunálny odpad'!DU9)</f>
        <v>0</v>
      </c>
      <c r="CP9" s="73">
        <f>IF(DV9=0,0,AH9/(1+Vychodiská!$C$150)^'komunálny odpad'!DV9)</f>
        <v>0</v>
      </c>
      <c r="CQ9" s="73">
        <f>IF(DW9=0,0,AI9/(1+Vychodiská!$C$150)^'komunálny odpad'!DW9)</f>
        <v>0</v>
      </c>
      <c r="CR9" s="74">
        <f>IF(DX9=0,0,AJ9/(1+Vychodiská!$C$150)^'komunálny odpad'!DX9)</f>
        <v>0</v>
      </c>
      <c r="CS9" s="77">
        <f t="shared" si="4"/>
        <v>0</v>
      </c>
      <c r="CT9" s="73"/>
      <c r="CU9" s="78">
        <f t="shared" si="0"/>
        <v>3</v>
      </c>
      <c r="CV9" s="78">
        <f t="shared" ref="CV9:DX9" si="9">IF(CU9=0,0,IF(CV$2&gt;$D9,0,CU9+1))</f>
        <v>4</v>
      </c>
      <c r="CW9" s="78">
        <f t="shared" si="9"/>
        <v>5</v>
      </c>
      <c r="CX9" s="78">
        <f t="shared" si="9"/>
        <v>6</v>
      </c>
      <c r="CY9" s="78">
        <f t="shared" si="9"/>
        <v>7</v>
      </c>
      <c r="CZ9" s="78">
        <f t="shared" si="9"/>
        <v>8</v>
      </c>
      <c r="DA9" s="78">
        <f t="shared" si="9"/>
        <v>9</v>
      </c>
      <c r="DB9" s="78">
        <f t="shared" si="9"/>
        <v>10</v>
      </c>
      <c r="DC9" s="78">
        <f t="shared" si="9"/>
        <v>11</v>
      </c>
      <c r="DD9" s="78">
        <f t="shared" si="9"/>
        <v>12</v>
      </c>
      <c r="DE9" s="78">
        <f t="shared" si="9"/>
        <v>13</v>
      </c>
      <c r="DF9" s="78">
        <f t="shared" si="9"/>
        <v>14</v>
      </c>
      <c r="DG9" s="78">
        <f t="shared" si="9"/>
        <v>15</v>
      </c>
      <c r="DH9" s="78">
        <f t="shared" si="9"/>
        <v>16</v>
      </c>
      <c r="DI9" s="78">
        <f t="shared" si="9"/>
        <v>17</v>
      </c>
      <c r="DJ9" s="78">
        <f t="shared" si="9"/>
        <v>18</v>
      </c>
      <c r="DK9" s="78">
        <f t="shared" si="9"/>
        <v>19</v>
      </c>
      <c r="DL9" s="78">
        <f t="shared" si="9"/>
        <v>20</v>
      </c>
      <c r="DM9" s="78">
        <f t="shared" si="9"/>
        <v>21</v>
      </c>
      <c r="DN9" s="78">
        <f t="shared" si="9"/>
        <v>22</v>
      </c>
      <c r="DO9" s="78">
        <f t="shared" si="9"/>
        <v>23</v>
      </c>
      <c r="DP9" s="78">
        <f t="shared" si="9"/>
        <v>24</v>
      </c>
      <c r="DQ9" s="78">
        <f t="shared" si="9"/>
        <v>25</v>
      </c>
      <c r="DR9" s="78">
        <f t="shared" si="9"/>
        <v>26</v>
      </c>
      <c r="DS9" s="78">
        <f t="shared" si="9"/>
        <v>27</v>
      </c>
      <c r="DT9" s="78">
        <f t="shared" si="9"/>
        <v>28</v>
      </c>
      <c r="DU9" s="78">
        <f t="shared" si="9"/>
        <v>29</v>
      </c>
      <c r="DV9" s="78">
        <f t="shared" si="9"/>
        <v>30</v>
      </c>
      <c r="DW9" s="78">
        <f t="shared" si="9"/>
        <v>31</v>
      </c>
      <c r="DX9" s="79">
        <f t="shared" si="9"/>
        <v>32</v>
      </c>
    </row>
    <row r="10" spans="1:128" s="80" customFormat="1" ht="31.05" customHeight="1" x14ac:dyDescent="0.3">
      <c r="A10" s="70">
        <v>15</v>
      </c>
      <c r="B10" s="71" t="str">
        <f>INDEX(Data!$B$3:$B$24,MATCH('komunálny odpad'!A10,Data!$A$3:$A$24,0))</f>
        <v xml:space="preserve">Tepláreň Košice, a.s. </v>
      </c>
      <c r="C10" s="71" t="str">
        <f>INDEX(Data!$D$3:$D$24,MATCH('komunálny odpad'!A10,Data!$A$3:$A$24,0))</f>
        <v>Rekonštrukcia vonkajších primárnych horúcovodných rozvodov sústavy CZT Košice (10 častí)</v>
      </c>
      <c r="D10" s="72">
        <f>INDEX(Data!$M$3:$M$24,MATCH('komunálny odpad'!A10,Data!$A$3:$A$24,0))</f>
        <v>20</v>
      </c>
      <c r="E10" s="72" t="str">
        <f>INDEX(Data!$J$3:$J$24,MATCH('komunálny odpad'!A10,Data!$A$3:$A$24,0))</f>
        <v>2022-2027</v>
      </c>
      <c r="F10" s="74">
        <f>INDEX(Data!$W$3:$W$24,MATCH('komunálny odpad'!A10,Data!$A$3:$A$24,0))</f>
        <v>0</v>
      </c>
      <c r="G10" s="73">
        <f>$F10*Vychodiská!$C$43</f>
        <v>0</v>
      </c>
      <c r="H10" s="73">
        <f>$F10*Vychodiská!$C$43</f>
        <v>0</v>
      </c>
      <c r="I10" s="73">
        <f>$F10*Vychodiská!$C$43</f>
        <v>0</v>
      </c>
      <c r="J10" s="73">
        <f>$F10*Vychodiská!$C$43</f>
        <v>0</v>
      </c>
      <c r="K10" s="73">
        <f>$F10*Vychodiská!$C$43</f>
        <v>0</v>
      </c>
      <c r="L10" s="73">
        <f>$F10*Vychodiská!$C$43</f>
        <v>0</v>
      </c>
      <c r="M10" s="73">
        <f>$F10*Vychodiská!$C$43</f>
        <v>0</v>
      </c>
      <c r="N10" s="73">
        <f>$F10*Vychodiská!$C$43</f>
        <v>0</v>
      </c>
      <c r="O10" s="73">
        <f>$F10*Vychodiská!$C$43</f>
        <v>0</v>
      </c>
      <c r="P10" s="73">
        <f>$F10*Vychodiská!$C$43</f>
        <v>0</v>
      </c>
      <c r="Q10" s="73">
        <f>$F10*Vychodiská!$C$43</f>
        <v>0</v>
      </c>
      <c r="R10" s="73">
        <f>$F10*Vychodiská!$C$43</f>
        <v>0</v>
      </c>
      <c r="S10" s="73">
        <f>$F10*Vychodiská!$C$43</f>
        <v>0</v>
      </c>
      <c r="T10" s="73">
        <f>$F10*Vychodiská!$C$43</f>
        <v>0</v>
      </c>
      <c r="U10" s="73">
        <f>$F10*Vychodiská!$C$43</f>
        <v>0</v>
      </c>
      <c r="V10" s="73">
        <f>$F10*Vychodiská!$C$43</f>
        <v>0</v>
      </c>
      <c r="W10" s="73">
        <f>$F10*Vychodiská!$C$43</f>
        <v>0</v>
      </c>
      <c r="X10" s="73">
        <f>$F10*Vychodiská!$C$43</f>
        <v>0</v>
      </c>
      <c r="Y10" s="73">
        <f>$F10*Vychodiská!$C$43</f>
        <v>0</v>
      </c>
      <c r="Z10" s="73">
        <f>$F10*Vychodiská!$C$43</f>
        <v>0</v>
      </c>
      <c r="AA10" s="73">
        <f>$F10*Vychodiská!$C$43</f>
        <v>0</v>
      </c>
      <c r="AB10" s="73">
        <f>$F10*Vychodiská!$C$43</f>
        <v>0</v>
      </c>
      <c r="AC10" s="73">
        <f>$F10*Vychodiská!$C$43</f>
        <v>0</v>
      </c>
      <c r="AD10" s="73">
        <f>$F10*Vychodiská!$C$43</f>
        <v>0</v>
      </c>
      <c r="AE10" s="73">
        <f>$F10*Vychodiská!$C$43</f>
        <v>0</v>
      </c>
      <c r="AF10" s="73">
        <f>$F10*Vychodiská!$C$43</f>
        <v>0</v>
      </c>
      <c r="AG10" s="73">
        <f>$F10*Vychodiská!$C$43</f>
        <v>0</v>
      </c>
      <c r="AH10" s="73">
        <f>$F10*Vychodiská!$C$43</f>
        <v>0</v>
      </c>
      <c r="AI10" s="73">
        <f>$F10*Vychodiská!$C$43</f>
        <v>0</v>
      </c>
      <c r="AJ10" s="74">
        <f>$F10*Vychodiská!$C$43</f>
        <v>0</v>
      </c>
      <c r="AK10" s="73">
        <f t="shared" si="2"/>
        <v>0</v>
      </c>
      <c r="AL10" s="73">
        <f>SUM($G10:H10)</f>
        <v>0</v>
      </c>
      <c r="AM10" s="73">
        <f>SUM($G10:I10)</f>
        <v>0</v>
      </c>
      <c r="AN10" s="73">
        <f>SUM($G10:J10)</f>
        <v>0</v>
      </c>
      <c r="AO10" s="73">
        <f>SUM($G10:K10)</f>
        <v>0</v>
      </c>
      <c r="AP10" s="73">
        <f>SUM($G10:L10)</f>
        <v>0</v>
      </c>
      <c r="AQ10" s="73">
        <f>SUM($G10:M10)</f>
        <v>0</v>
      </c>
      <c r="AR10" s="73">
        <f>SUM($G10:N10)</f>
        <v>0</v>
      </c>
      <c r="AS10" s="73">
        <f>SUM($G10:O10)</f>
        <v>0</v>
      </c>
      <c r="AT10" s="73">
        <f>SUM($G10:P10)</f>
        <v>0</v>
      </c>
      <c r="AU10" s="73">
        <f>SUM($G10:Q10)</f>
        <v>0</v>
      </c>
      <c r="AV10" s="73">
        <f>SUM($G10:R10)</f>
        <v>0</v>
      </c>
      <c r="AW10" s="73">
        <f>SUM($G10:S10)</f>
        <v>0</v>
      </c>
      <c r="AX10" s="73">
        <f>SUM($G10:T10)</f>
        <v>0</v>
      </c>
      <c r="AY10" s="73">
        <f>SUM($G10:U10)</f>
        <v>0</v>
      </c>
      <c r="AZ10" s="73">
        <f>SUM($G10:V10)</f>
        <v>0</v>
      </c>
      <c r="BA10" s="73">
        <f>SUM($G10:W10)</f>
        <v>0</v>
      </c>
      <c r="BB10" s="73">
        <f>SUM($G10:X10)</f>
        <v>0</v>
      </c>
      <c r="BC10" s="73">
        <f>SUM($G10:Y10)</f>
        <v>0</v>
      </c>
      <c r="BD10" s="73">
        <f>SUM($G10:Z10)</f>
        <v>0</v>
      </c>
      <c r="BE10" s="73">
        <f>SUM($G10:AA10)</f>
        <v>0</v>
      </c>
      <c r="BF10" s="73">
        <f>SUM($G10:AB10)</f>
        <v>0</v>
      </c>
      <c r="BG10" s="73">
        <f>SUM($G10:AC10)</f>
        <v>0</v>
      </c>
      <c r="BH10" s="73">
        <f>SUM($G10:AD10)</f>
        <v>0</v>
      </c>
      <c r="BI10" s="73">
        <f>SUM($G10:AE10)</f>
        <v>0</v>
      </c>
      <c r="BJ10" s="73">
        <f>SUM($G10:AF10)</f>
        <v>0</v>
      </c>
      <c r="BK10" s="73">
        <f>SUM($G10:AG10)</f>
        <v>0</v>
      </c>
      <c r="BL10" s="73">
        <f>SUM($G10:AH10)</f>
        <v>0</v>
      </c>
      <c r="BM10" s="73">
        <f>SUM($G10:AI10)</f>
        <v>0</v>
      </c>
      <c r="BN10" s="74">
        <f>SUM($G10:AJ10)</f>
        <v>0</v>
      </c>
      <c r="BO10" s="76">
        <f>IF(CU10=0,0,G10/(1+Vychodiská!$C$150)^'komunálny odpad'!CU10)</f>
        <v>0</v>
      </c>
      <c r="BP10" s="73">
        <f>IF(CV10=0,0,H10/(1+Vychodiská!$C$150)^'komunálny odpad'!CV10)</f>
        <v>0</v>
      </c>
      <c r="BQ10" s="73">
        <f>IF(CW10=0,0,I10/(1+Vychodiská!$C$150)^'komunálny odpad'!CW10)</f>
        <v>0</v>
      </c>
      <c r="BR10" s="73">
        <f>IF(CX10=0,0,J10/(1+Vychodiská!$C$150)^'komunálny odpad'!CX10)</f>
        <v>0</v>
      </c>
      <c r="BS10" s="73">
        <f>IF(CY10=0,0,K10/(1+Vychodiská!$C$150)^'komunálny odpad'!CY10)</f>
        <v>0</v>
      </c>
      <c r="BT10" s="73">
        <f>IF(CZ10=0,0,L10/(1+Vychodiská!$C$150)^'komunálny odpad'!CZ10)</f>
        <v>0</v>
      </c>
      <c r="BU10" s="73">
        <f>IF(DA10=0,0,M10/(1+Vychodiská!$C$150)^'komunálny odpad'!DA10)</f>
        <v>0</v>
      </c>
      <c r="BV10" s="73">
        <f>IF(DB10=0,0,N10/(1+Vychodiská!$C$150)^'komunálny odpad'!DB10)</f>
        <v>0</v>
      </c>
      <c r="BW10" s="73">
        <f>IF(DC10=0,0,O10/(1+Vychodiská!$C$150)^'komunálny odpad'!DC10)</f>
        <v>0</v>
      </c>
      <c r="BX10" s="73">
        <f>IF(DD10=0,0,P10/(1+Vychodiská!$C$150)^'komunálny odpad'!DD10)</f>
        <v>0</v>
      </c>
      <c r="BY10" s="73">
        <f>IF(DE10=0,0,Q10/(1+Vychodiská!$C$150)^'komunálny odpad'!DE10)</f>
        <v>0</v>
      </c>
      <c r="BZ10" s="73">
        <f>IF(DF10=0,0,R10/(1+Vychodiská!$C$150)^'komunálny odpad'!DF10)</f>
        <v>0</v>
      </c>
      <c r="CA10" s="73">
        <f>IF(DG10=0,0,S10/(1+Vychodiská!$C$150)^'komunálny odpad'!DG10)</f>
        <v>0</v>
      </c>
      <c r="CB10" s="73">
        <f>IF(DH10=0,0,T10/(1+Vychodiská!$C$150)^'komunálny odpad'!DH10)</f>
        <v>0</v>
      </c>
      <c r="CC10" s="73">
        <f>IF(DI10=0,0,U10/(1+Vychodiská!$C$150)^'komunálny odpad'!DI10)</f>
        <v>0</v>
      </c>
      <c r="CD10" s="73">
        <f>IF(DJ10=0,0,V10/(1+Vychodiská!$C$150)^'komunálny odpad'!DJ10)</f>
        <v>0</v>
      </c>
      <c r="CE10" s="73">
        <f>IF(DK10=0,0,W10/(1+Vychodiská!$C$150)^'komunálny odpad'!DK10)</f>
        <v>0</v>
      </c>
      <c r="CF10" s="73">
        <f>IF(DL10=0,0,X10/(1+Vychodiská!$C$150)^'komunálny odpad'!DL10)</f>
        <v>0</v>
      </c>
      <c r="CG10" s="73">
        <f>IF(DM10=0,0,Y10/(1+Vychodiská!$C$150)^'komunálny odpad'!DM10)</f>
        <v>0</v>
      </c>
      <c r="CH10" s="73">
        <f>IF(DN10=0,0,Z10/(1+Vychodiská!$C$150)^'komunálny odpad'!DN10)</f>
        <v>0</v>
      </c>
      <c r="CI10" s="73">
        <f>IF(DO10=0,0,AA10/(1+Vychodiská!$C$150)^'komunálny odpad'!DO10)</f>
        <v>0</v>
      </c>
      <c r="CJ10" s="73">
        <f>IF(DP10=0,0,AB10/(1+Vychodiská!$C$150)^'komunálny odpad'!DP10)</f>
        <v>0</v>
      </c>
      <c r="CK10" s="73">
        <f>IF(DQ10=0,0,AC10/(1+Vychodiská!$C$150)^'komunálny odpad'!DQ10)</f>
        <v>0</v>
      </c>
      <c r="CL10" s="73">
        <f>IF(DR10=0,0,AD10/(1+Vychodiská!$C$150)^'komunálny odpad'!DR10)</f>
        <v>0</v>
      </c>
      <c r="CM10" s="73">
        <f>IF(DS10=0,0,AE10/(1+Vychodiská!$C$150)^'komunálny odpad'!DS10)</f>
        <v>0</v>
      </c>
      <c r="CN10" s="73">
        <f>IF(DT10=0,0,AF10/(1+Vychodiská!$C$150)^'komunálny odpad'!DT10)</f>
        <v>0</v>
      </c>
      <c r="CO10" s="73">
        <f>IF(DU10=0,0,AG10/(1+Vychodiská!$C$150)^'komunálny odpad'!DU10)</f>
        <v>0</v>
      </c>
      <c r="CP10" s="73">
        <f>IF(DV10=0,0,AH10/(1+Vychodiská!$C$150)^'komunálny odpad'!DV10)</f>
        <v>0</v>
      </c>
      <c r="CQ10" s="73">
        <f>IF(DW10=0,0,AI10/(1+Vychodiská!$C$150)^'komunálny odpad'!DW10)</f>
        <v>0</v>
      </c>
      <c r="CR10" s="74">
        <f>IF(DX10=0,0,AJ10/(1+Vychodiská!$C$150)^'komunálny odpad'!DX10)</f>
        <v>0</v>
      </c>
      <c r="CS10" s="77">
        <f t="shared" si="4"/>
        <v>0</v>
      </c>
      <c r="CT10" s="73"/>
      <c r="CU10" s="78">
        <f t="shared" si="0"/>
        <v>7</v>
      </c>
      <c r="CV10" s="78">
        <f t="shared" ref="CV10:DX10" si="10">IF(CU10=0,0,IF(CV$2&gt;$D10,0,CU10+1))</f>
        <v>8</v>
      </c>
      <c r="CW10" s="78">
        <f t="shared" si="10"/>
        <v>9</v>
      </c>
      <c r="CX10" s="78">
        <f t="shared" si="10"/>
        <v>10</v>
      </c>
      <c r="CY10" s="78">
        <f t="shared" si="10"/>
        <v>11</v>
      </c>
      <c r="CZ10" s="78">
        <f t="shared" si="10"/>
        <v>12</v>
      </c>
      <c r="DA10" s="78">
        <f t="shared" si="10"/>
        <v>13</v>
      </c>
      <c r="DB10" s="78">
        <f t="shared" si="10"/>
        <v>14</v>
      </c>
      <c r="DC10" s="78">
        <f t="shared" si="10"/>
        <v>15</v>
      </c>
      <c r="DD10" s="78">
        <f t="shared" si="10"/>
        <v>16</v>
      </c>
      <c r="DE10" s="78">
        <f t="shared" si="10"/>
        <v>17</v>
      </c>
      <c r="DF10" s="78">
        <f t="shared" si="10"/>
        <v>18</v>
      </c>
      <c r="DG10" s="78">
        <f t="shared" si="10"/>
        <v>19</v>
      </c>
      <c r="DH10" s="78">
        <f t="shared" si="10"/>
        <v>20</v>
      </c>
      <c r="DI10" s="78">
        <f t="shared" si="10"/>
        <v>21</v>
      </c>
      <c r="DJ10" s="78">
        <f t="shared" si="10"/>
        <v>22</v>
      </c>
      <c r="DK10" s="78">
        <f t="shared" si="10"/>
        <v>23</v>
      </c>
      <c r="DL10" s="78">
        <f t="shared" si="10"/>
        <v>24</v>
      </c>
      <c r="DM10" s="78">
        <f t="shared" si="10"/>
        <v>25</v>
      </c>
      <c r="DN10" s="78">
        <f t="shared" si="10"/>
        <v>26</v>
      </c>
      <c r="DO10" s="78">
        <f t="shared" si="10"/>
        <v>0</v>
      </c>
      <c r="DP10" s="78">
        <f t="shared" si="10"/>
        <v>0</v>
      </c>
      <c r="DQ10" s="78">
        <f t="shared" si="10"/>
        <v>0</v>
      </c>
      <c r="DR10" s="78">
        <f t="shared" si="10"/>
        <v>0</v>
      </c>
      <c r="DS10" s="78">
        <f t="shared" si="10"/>
        <v>0</v>
      </c>
      <c r="DT10" s="78">
        <f t="shared" si="10"/>
        <v>0</v>
      </c>
      <c r="DU10" s="78">
        <f t="shared" si="10"/>
        <v>0</v>
      </c>
      <c r="DV10" s="78">
        <f t="shared" si="10"/>
        <v>0</v>
      </c>
      <c r="DW10" s="78">
        <f t="shared" si="10"/>
        <v>0</v>
      </c>
      <c r="DX10" s="79">
        <f t="shared" si="10"/>
        <v>0</v>
      </c>
    </row>
    <row r="11" spans="1:128" s="80" customFormat="1" ht="31.05" customHeight="1" x14ac:dyDescent="0.3">
      <c r="A11" s="70">
        <v>16</v>
      </c>
      <c r="B11" s="71" t="str">
        <f>INDEX(Data!$B$3:$B$24,MATCH('komunálny odpad'!A11,Data!$A$3:$A$24,0))</f>
        <v xml:space="preserve">Tepláreň Košice, a.s. </v>
      </c>
      <c r="C11" s="71" t="str">
        <f>INDEX(Data!$D$3:$D$24,MATCH('komunálny odpad'!A11,Data!$A$3:$A$24,0))</f>
        <v>Geotermálny zdroj Košice</v>
      </c>
      <c r="D11" s="72">
        <f>INDEX(Data!$M$3:$M$24,MATCH('komunálny odpad'!A11,Data!$A$3:$A$24,0))</f>
        <v>40</v>
      </c>
      <c r="E11" s="72" t="str">
        <f>INDEX(Data!$J$3:$J$24,MATCH('komunálny odpad'!A11,Data!$A$3:$A$24,0))</f>
        <v>2022-2027</v>
      </c>
      <c r="F11" s="74">
        <f>INDEX(Data!$W$3:$W$24,MATCH('komunálny odpad'!A11,Data!$A$3:$A$24,0))</f>
        <v>0</v>
      </c>
      <c r="G11" s="73">
        <f>$F11*Vychodiská!$C$43</f>
        <v>0</v>
      </c>
      <c r="H11" s="73">
        <f>$F11*Vychodiská!$C$43</f>
        <v>0</v>
      </c>
      <c r="I11" s="73">
        <f>$F11*Vychodiská!$C$43</f>
        <v>0</v>
      </c>
      <c r="J11" s="73">
        <f>$F11*Vychodiská!$C$43</f>
        <v>0</v>
      </c>
      <c r="K11" s="73">
        <f>$F11*Vychodiská!$C$43</f>
        <v>0</v>
      </c>
      <c r="L11" s="73">
        <f>$F11*Vychodiská!$C$43</f>
        <v>0</v>
      </c>
      <c r="M11" s="73">
        <f>$F11*Vychodiská!$C$43</f>
        <v>0</v>
      </c>
      <c r="N11" s="73">
        <f>$F11*Vychodiská!$C$43</f>
        <v>0</v>
      </c>
      <c r="O11" s="73">
        <f>$F11*Vychodiská!$C$43</f>
        <v>0</v>
      </c>
      <c r="P11" s="73">
        <f>$F11*Vychodiská!$C$43</f>
        <v>0</v>
      </c>
      <c r="Q11" s="73">
        <f>$F11*Vychodiská!$C$43</f>
        <v>0</v>
      </c>
      <c r="R11" s="73">
        <f>$F11*Vychodiská!$C$43</f>
        <v>0</v>
      </c>
      <c r="S11" s="73">
        <f>$F11*Vychodiská!$C$43</f>
        <v>0</v>
      </c>
      <c r="T11" s="73">
        <f>$F11*Vychodiská!$C$43</f>
        <v>0</v>
      </c>
      <c r="U11" s="73">
        <f>$F11*Vychodiská!$C$43</f>
        <v>0</v>
      </c>
      <c r="V11" s="73">
        <f>$F11*Vychodiská!$C$43</f>
        <v>0</v>
      </c>
      <c r="W11" s="73">
        <f>$F11*Vychodiská!$C$43</f>
        <v>0</v>
      </c>
      <c r="X11" s="73">
        <f>$F11*Vychodiská!$C$43</f>
        <v>0</v>
      </c>
      <c r="Y11" s="73">
        <f>$F11*Vychodiská!$C$43</f>
        <v>0</v>
      </c>
      <c r="Z11" s="73">
        <f>$F11*Vychodiská!$C$43</f>
        <v>0</v>
      </c>
      <c r="AA11" s="73">
        <f>$F11*Vychodiská!$C$43</f>
        <v>0</v>
      </c>
      <c r="AB11" s="73">
        <f>$F11*Vychodiská!$C$43</f>
        <v>0</v>
      </c>
      <c r="AC11" s="73">
        <f>$F11*Vychodiská!$C$43</f>
        <v>0</v>
      </c>
      <c r="AD11" s="73">
        <f>$F11*Vychodiská!$C$43</f>
        <v>0</v>
      </c>
      <c r="AE11" s="73">
        <f>$F11*Vychodiská!$C$43</f>
        <v>0</v>
      </c>
      <c r="AF11" s="73">
        <f>$F11*Vychodiská!$C$43</f>
        <v>0</v>
      </c>
      <c r="AG11" s="73">
        <f>$F11*Vychodiská!$C$43</f>
        <v>0</v>
      </c>
      <c r="AH11" s="73">
        <f>$F11*Vychodiská!$C$43</f>
        <v>0</v>
      </c>
      <c r="AI11" s="73">
        <f>$F11*Vychodiská!$C$43</f>
        <v>0</v>
      </c>
      <c r="AJ11" s="74">
        <f>$F11*Vychodiská!$C$43</f>
        <v>0</v>
      </c>
      <c r="AK11" s="73">
        <f t="shared" si="2"/>
        <v>0</v>
      </c>
      <c r="AL11" s="73">
        <f>SUM($G11:H11)</f>
        <v>0</v>
      </c>
      <c r="AM11" s="73">
        <f>SUM($G11:I11)</f>
        <v>0</v>
      </c>
      <c r="AN11" s="73">
        <f>SUM($G11:J11)</f>
        <v>0</v>
      </c>
      <c r="AO11" s="73">
        <f>SUM($G11:K11)</f>
        <v>0</v>
      </c>
      <c r="AP11" s="73">
        <f>SUM($G11:L11)</f>
        <v>0</v>
      </c>
      <c r="AQ11" s="73">
        <f>SUM($G11:M11)</f>
        <v>0</v>
      </c>
      <c r="AR11" s="73">
        <f>SUM($G11:N11)</f>
        <v>0</v>
      </c>
      <c r="AS11" s="73">
        <f>SUM($G11:O11)</f>
        <v>0</v>
      </c>
      <c r="AT11" s="73">
        <f>SUM($G11:P11)</f>
        <v>0</v>
      </c>
      <c r="AU11" s="73">
        <f>SUM($G11:Q11)</f>
        <v>0</v>
      </c>
      <c r="AV11" s="73">
        <f>SUM($G11:R11)</f>
        <v>0</v>
      </c>
      <c r="AW11" s="73">
        <f>SUM($G11:S11)</f>
        <v>0</v>
      </c>
      <c r="AX11" s="73">
        <f>SUM($G11:T11)</f>
        <v>0</v>
      </c>
      <c r="AY11" s="73">
        <f>SUM($G11:U11)</f>
        <v>0</v>
      </c>
      <c r="AZ11" s="73">
        <f>SUM($G11:V11)</f>
        <v>0</v>
      </c>
      <c r="BA11" s="73">
        <f>SUM($G11:W11)</f>
        <v>0</v>
      </c>
      <c r="BB11" s="73">
        <f>SUM($G11:X11)</f>
        <v>0</v>
      </c>
      <c r="BC11" s="73">
        <f>SUM($G11:Y11)</f>
        <v>0</v>
      </c>
      <c r="BD11" s="73">
        <f>SUM($G11:Z11)</f>
        <v>0</v>
      </c>
      <c r="BE11" s="73">
        <f>SUM($G11:AA11)</f>
        <v>0</v>
      </c>
      <c r="BF11" s="73">
        <f>SUM($G11:AB11)</f>
        <v>0</v>
      </c>
      <c r="BG11" s="73">
        <f>SUM($G11:AC11)</f>
        <v>0</v>
      </c>
      <c r="BH11" s="73">
        <f>SUM($G11:AD11)</f>
        <v>0</v>
      </c>
      <c r="BI11" s="73">
        <f>SUM($G11:AE11)</f>
        <v>0</v>
      </c>
      <c r="BJ11" s="73">
        <f>SUM($G11:AF11)</f>
        <v>0</v>
      </c>
      <c r="BK11" s="73">
        <f>SUM($G11:AG11)</f>
        <v>0</v>
      </c>
      <c r="BL11" s="73">
        <f>SUM($G11:AH11)</f>
        <v>0</v>
      </c>
      <c r="BM11" s="73">
        <f>SUM($G11:AI11)</f>
        <v>0</v>
      </c>
      <c r="BN11" s="74">
        <f>SUM($G11:AJ11)</f>
        <v>0</v>
      </c>
      <c r="BO11" s="76">
        <f>IF(CU11=0,0,G11/(1+Vychodiská!$C$150)^'komunálny odpad'!CU11)</f>
        <v>0</v>
      </c>
      <c r="BP11" s="73">
        <f>IF(CV11=0,0,H11/(1+Vychodiská!$C$150)^'komunálny odpad'!CV11)</f>
        <v>0</v>
      </c>
      <c r="BQ11" s="73">
        <f>IF(CW11=0,0,I11/(1+Vychodiská!$C$150)^'komunálny odpad'!CW11)</f>
        <v>0</v>
      </c>
      <c r="BR11" s="73">
        <f>IF(CX11=0,0,J11/(1+Vychodiská!$C$150)^'komunálny odpad'!CX11)</f>
        <v>0</v>
      </c>
      <c r="BS11" s="73">
        <f>IF(CY11=0,0,K11/(1+Vychodiská!$C$150)^'komunálny odpad'!CY11)</f>
        <v>0</v>
      </c>
      <c r="BT11" s="73">
        <f>IF(CZ11=0,0,L11/(1+Vychodiská!$C$150)^'komunálny odpad'!CZ11)</f>
        <v>0</v>
      </c>
      <c r="BU11" s="73">
        <f>IF(DA11=0,0,M11/(1+Vychodiská!$C$150)^'komunálny odpad'!DA11)</f>
        <v>0</v>
      </c>
      <c r="BV11" s="73">
        <f>IF(DB11=0,0,N11/(1+Vychodiská!$C$150)^'komunálny odpad'!DB11)</f>
        <v>0</v>
      </c>
      <c r="BW11" s="73">
        <f>IF(DC11=0,0,O11/(1+Vychodiská!$C$150)^'komunálny odpad'!DC11)</f>
        <v>0</v>
      </c>
      <c r="BX11" s="73">
        <f>IF(DD11=0,0,P11/(1+Vychodiská!$C$150)^'komunálny odpad'!DD11)</f>
        <v>0</v>
      </c>
      <c r="BY11" s="73">
        <f>IF(DE11=0,0,Q11/(1+Vychodiská!$C$150)^'komunálny odpad'!DE11)</f>
        <v>0</v>
      </c>
      <c r="BZ11" s="73">
        <f>IF(DF11=0,0,R11/(1+Vychodiská!$C$150)^'komunálny odpad'!DF11)</f>
        <v>0</v>
      </c>
      <c r="CA11" s="73">
        <f>IF(DG11=0,0,S11/(1+Vychodiská!$C$150)^'komunálny odpad'!DG11)</f>
        <v>0</v>
      </c>
      <c r="CB11" s="73">
        <f>IF(DH11=0,0,T11/(1+Vychodiská!$C$150)^'komunálny odpad'!DH11)</f>
        <v>0</v>
      </c>
      <c r="CC11" s="73">
        <f>IF(DI11=0,0,U11/(1+Vychodiská!$C$150)^'komunálny odpad'!DI11)</f>
        <v>0</v>
      </c>
      <c r="CD11" s="73">
        <f>IF(DJ11=0,0,V11/(1+Vychodiská!$C$150)^'komunálny odpad'!DJ11)</f>
        <v>0</v>
      </c>
      <c r="CE11" s="73">
        <f>IF(DK11=0,0,W11/(1+Vychodiská!$C$150)^'komunálny odpad'!DK11)</f>
        <v>0</v>
      </c>
      <c r="CF11" s="73">
        <f>IF(DL11=0,0,X11/(1+Vychodiská!$C$150)^'komunálny odpad'!DL11)</f>
        <v>0</v>
      </c>
      <c r="CG11" s="73">
        <f>IF(DM11=0,0,Y11/(1+Vychodiská!$C$150)^'komunálny odpad'!DM11)</f>
        <v>0</v>
      </c>
      <c r="CH11" s="73">
        <f>IF(DN11=0,0,Z11/(1+Vychodiská!$C$150)^'komunálny odpad'!DN11)</f>
        <v>0</v>
      </c>
      <c r="CI11" s="73">
        <f>IF(DO11=0,0,AA11/(1+Vychodiská!$C$150)^'komunálny odpad'!DO11)</f>
        <v>0</v>
      </c>
      <c r="CJ11" s="73">
        <f>IF(DP11=0,0,AB11/(1+Vychodiská!$C$150)^'komunálny odpad'!DP11)</f>
        <v>0</v>
      </c>
      <c r="CK11" s="73">
        <f>IF(DQ11=0,0,AC11/(1+Vychodiská!$C$150)^'komunálny odpad'!DQ11)</f>
        <v>0</v>
      </c>
      <c r="CL11" s="73">
        <f>IF(DR11=0,0,AD11/(1+Vychodiská!$C$150)^'komunálny odpad'!DR11)</f>
        <v>0</v>
      </c>
      <c r="CM11" s="73">
        <f>IF(DS11=0,0,AE11/(1+Vychodiská!$C$150)^'komunálny odpad'!DS11)</f>
        <v>0</v>
      </c>
      <c r="CN11" s="73">
        <f>IF(DT11=0,0,AF11/(1+Vychodiská!$C$150)^'komunálny odpad'!DT11)</f>
        <v>0</v>
      </c>
      <c r="CO11" s="73">
        <f>IF(DU11=0,0,AG11/(1+Vychodiská!$C$150)^'komunálny odpad'!DU11)</f>
        <v>0</v>
      </c>
      <c r="CP11" s="73">
        <f>IF(DV11=0,0,AH11/(1+Vychodiská!$C$150)^'komunálny odpad'!DV11)</f>
        <v>0</v>
      </c>
      <c r="CQ11" s="73">
        <f>IF(DW11=0,0,AI11/(1+Vychodiská!$C$150)^'komunálny odpad'!DW11)</f>
        <v>0</v>
      </c>
      <c r="CR11" s="74">
        <f>IF(DX11=0,0,AJ11/(1+Vychodiská!$C$150)^'komunálny odpad'!DX11)</f>
        <v>0</v>
      </c>
      <c r="CS11" s="77">
        <f t="shared" si="4"/>
        <v>0</v>
      </c>
      <c r="CT11" s="73"/>
      <c r="CU11" s="78">
        <f t="shared" si="0"/>
        <v>7</v>
      </c>
      <c r="CV11" s="78">
        <f t="shared" ref="CV11:DX11" si="11">IF(CU11=0,0,IF(CV$2&gt;$D11,0,CU11+1))</f>
        <v>8</v>
      </c>
      <c r="CW11" s="78">
        <f t="shared" si="11"/>
        <v>9</v>
      </c>
      <c r="CX11" s="78">
        <f t="shared" si="11"/>
        <v>10</v>
      </c>
      <c r="CY11" s="78">
        <f t="shared" si="11"/>
        <v>11</v>
      </c>
      <c r="CZ11" s="78">
        <f t="shared" si="11"/>
        <v>12</v>
      </c>
      <c r="DA11" s="78">
        <f t="shared" si="11"/>
        <v>13</v>
      </c>
      <c r="DB11" s="78">
        <f t="shared" si="11"/>
        <v>14</v>
      </c>
      <c r="DC11" s="78">
        <f t="shared" si="11"/>
        <v>15</v>
      </c>
      <c r="DD11" s="78">
        <f t="shared" si="11"/>
        <v>16</v>
      </c>
      <c r="DE11" s="78">
        <f t="shared" si="11"/>
        <v>17</v>
      </c>
      <c r="DF11" s="78">
        <f t="shared" si="11"/>
        <v>18</v>
      </c>
      <c r="DG11" s="78">
        <f t="shared" si="11"/>
        <v>19</v>
      </c>
      <c r="DH11" s="78">
        <f t="shared" si="11"/>
        <v>20</v>
      </c>
      <c r="DI11" s="78">
        <f t="shared" si="11"/>
        <v>21</v>
      </c>
      <c r="DJ11" s="78">
        <f t="shared" si="11"/>
        <v>22</v>
      </c>
      <c r="DK11" s="78">
        <f t="shared" si="11"/>
        <v>23</v>
      </c>
      <c r="DL11" s="78">
        <f t="shared" si="11"/>
        <v>24</v>
      </c>
      <c r="DM11" s="78">
        <f t="shared" si="11"/>
        <v>25</v>
      </c>
      <c r="DN11" s="78">
        <f t="shared" si="11"/>
        <v>26</v>
      </c>
      <c r="DO11" s="78">
        <f t="shared" si="11"/>
        <v>27</v>
      </c>
      <c r="DP11" s="78">
        <f t="shared" si="11"/>
        <v>28</v>
      </c>
      <c r="DQ11" s="78">
        <f t="shared" si="11"/>
        <v>29</v>
      </c>
      <c r="DR11" s="78">
        <f t="shared" si="11"/>
        <v>30</v>
      </c>
      <c r="DS11" s="78">
        <f t="shared" si="11"/>
        <v>31</v>
      </c>
      <c r="DT11" s="78">
        <f t="shared" si="11"/>
        <v>32</v>
      </c>
      <c r="DU11" s="78">
        <f t="shared" si="11"/>
        <v>33</v>
      </c>
      <c r="DV11" s="78">
        <f t="shared" si="11"/>
        <v>34</v>
      </c>
      <c r="DW11" s="78">
        <f t="shared" si="11"/>
        <v>35</v>
      </c>
      <c r="DX11" s="79">
        <f t="shared" si="11"/>
        <v>36</v>
      </c>
    </row>
    <row r="12" spans="1:128" s="80" customFormat="1" ht="31.05" customHeight="1" x14ac:dyDescent="0.3">
      <c r="A12" s="70">
        <v>17</v>
      </c>
      <c r="B12" s="71" t="str">
        <f>INDEX(Data!$B$3:$B$24,MATCH('komunálny odpad'!A12,Data!$A$3:$A$24,0))</f>
        <v xml:space="preserve">Tepláreň Košice, a.s. </v>
      </c>
      <c r="C12" s="71" t="str">
        <f>INDEX(Data!$D$3:$D$24,MATCH('komunálny odpad'!A12,Data!$A$3:$A$24,0))</f>
        <v>Ekologizácia kotla PK4n</v>
      </c>
      <c r="D12" s="72">
        <f>INDEX(Data!$M$3:$M$24,MATCH('komunálny odpad'!A12,Data!$A$3:$A$24,0))</f>
        <v>40</v>
      </c>
      <c r="E12" s="72" t="str">
        <f>INDEX(Data!$J$3:$J$24,MATCH('komunálny odpad'!A12,Data!$A$3:$A$24,0))</f>
        <v>2023-2024</v>
      </c>
      <c r="F12" s="74">
        <f>INDEX(Data!$W$3:$W$24,MATCH('komunálny odpad'!A12,Data!$A$3:$A$24,0))</f>
        <v>0</v>
      </c>
      <c r="G12" s="73">
        <f>$F12*Vychodiská!$C$43</f>
        <v>0</v>
      </c>
      <c r="H12" s="73">
        <f>$F12*Vychodiská!$C$43</f>
        <v>0</v>
      </c>
      <c r="I12" s="73">
        <f>$F12*Vychodiská!$C$43</f>
        <v>0</v>
      </c>
      <c r="J12" s="73">
        <f>$F12*Vychodiská!$C$43</f>
        <v>0</v>
      </c>
      <c r="K12" s="73">
        <f>$F12*Vychodiská!$C$43</f>
        <v>0</v>
      </c>
      <c r="L12" s="73">
        <f>$F12*Vychodiská!$C$43</f>
        <v>0</v>
      </c>
      <c r="M12" s="73">
        <f>$F12*Vychodiská!$C$43</f>
        <v>0</v>
      </c>
      <c r="N12" s="73">
        <f>$F12*Vychodiská!$C$43</f>
        <v>0</v>
      </c>
      <c r="O12" s="73">
        <f>$F12*Vychodiská!$C$43</f>
        <v>0</v>
      </c>
      <c r="P12" s="73">
        <f>$F12*Vychodiská!$C$43</f>
        <v>0</v>
      </c>
      <c r="Q12" s="73">
        <f>$F12*Vychodiská!$C$43</f>
        <v>0</v>
      </c>
      <c r="R12" s="73">
        <f>$F12*Vychodiská!$C$43</f>
        <v>0</v>
      </c>
      <c r="S12" s="73">
        <f>$F12*Vychodiská!$C$43</f>
        <v>0</v>
      </c>
      <c r="T12" s="73">
        <f>$F12*Vychodiská!$C$43</f>
        <v>0</v>
      </c>
      <c r="U12" s="73">
        <f>$F12*Vychodiská!$C$43</f>
        <v>0</v>
      </c>
      <c r="V12" s="73">
        <f>$F12*Vychodiská!$C$43</f>
        <v>0</v>
      </c>
      <c r="W12" s="73">
        <f>$F12*Vychodiská!$C$43</f>
        <v>0</v>
      </c>
      <c r="X12" s="73">
        <f>$F12*Vychodiská!$C$43</f>
        <v>0</v>
      </c>
      <c r="Y12" s="73">
        <f>$F12*Vychodiská!$C$43</f>
        <v>0</v>
      </c>
      <c r="Z12" s="73">
        <f>$F12*Vychodiská!$C$43</f>
        <v>0</v>
      </c>
      <c r="AA12" s="73">
        <f>$F12*Vychodiská!$C$43</f>
        <v>0</v>
      </c>
      <c r="AB12" s="73">
        <f>$F12*Vychodiská!$C$43</f>
        <v>0</v>
      </c>
      <c r="AC12" s="73">
        <f>$F12*Vychodiská!$C$43</f>
        <v>0</v>
      </c>
      <c r="AD12" s="73">
        <f>$F12*Vychodiská!$C$43</f>
        <v>0</v>
      </c>
      <c r="AE12" s="73">
        <f>$F12*Vychodiská!$C$43</f>
        <v>0</v>
      </c>
      <c r="AF12" s="73">
        <f>$F12*Vychodiská!$C$43</f>
        <v>0</v>
      </c>
      <c r="AG12" s="73">
        <f>$F12*Vychodiská!$C$43</f>
        <v>0</v>
      </c>
      <c r="AH12" s="73">
        <f>$F12*Vychodiská!$C$43</f>
        <v>0</v>
      </c>
      <c r="AI12" s="73">
        <f>$F12*Vychodiská!$C$43</f>
        <v>0</v>
      </c>
      <c r="AJ12" s="74">
        <f>$F12*Vychodiská!$C$43</f>
        <v>0</v>
      </c>
      <c r="AK12" s="73">
        <f t="shared" si="2"/>
        <v>0</v>
      </c>
      <c r="AL12" s="73">
        <f>SUM($G12:H12)</f>
        <v>0</v>
      </c>
      <c r="AM12" s="73">
        <f>SUM($G12:I12)</f>
        <v>0</v>
      </c>
      <c r="AN12" s="73">
        <f>SUM($G12:J12)</f>
        <v>0</v>
      </c>
      <c r="AO12" s="73">
        <f>SUM($G12:K12)</f>
        <v>0</v>
      </c>
      <c r="AP12" s="73">
        <f>SUM($G12:L12)</f>
        <v>0</v>
      </c>
      <c r="AQ12" s="73">
        <f>SUM($G12:M12)</f>
        <v>0</v>
      </c>
      <c r="AR12" s="73">
        <f>SUM($G12:N12)</f>
        <v>0</v>
      </c>
      <c r="AS12" s="73">
        <f>SUM($G12:O12)</f>
        <v>0</v>
      </c>
      <c r="AT12" s="73">
        <f>SUM($G12:P12)</f>
        <v>0</v>
      </c>
      <c r="AU12" s="73">
        <f>SUM($G12:Q12)</f>
        <v>0</v>
      </c>
      <c r="AV12" s="73">
        <f>SUM($G12:R12)</f>
        <v>0</v>
      </c>
      <c r="AW12" s="73">
        <f>SUM($G12:S12)</f>
        <v>0</v>
      </c>
      <c r="AX12" s="73">
        <f>SUM($G12:T12)</f>
        <v>0</v>
      </c>
      <c r="AY12" s="73">
        <f>SUM($G12:U12)</f>
        <v>0</v>
      </c>
      <c r="AZ12" s="73">
        <f>SUM($G12:V12)</f>
        <v>0</v>
      </c>
      <c r="BA12" s="73">
        <f>SUM($G12:W12)</f>
        <v>0</v>
      </c>
      <c r="BB12" s="73">
        <f>SUM($G12:X12)</f>
        <v>0</v>
      </c>
      <c r="BC12" s="73">
        <f>SUM($G12:Y12)</f>
        <v>0</v>
      </c>
      <c r="BD12" s="73">
        <f>SUM($G12:Z12)</f>
        <v>0</v>
      </c>
      <c r="BE12" s="73">
        <f>SUM($G12:AA12)</f>
        <v>0</v>
      </c>
      <c r="BF12" s="73">
        <f>SUM($G12:AB12)</f>
        <v>0</v>
      </c>
      <c r="BG12" s="73">
        <f>SUM($G12:AC12)</f>
        <v>0</v>
      </c>
      <c r="BH12" s="73">
        <f>SUM($G12:AD12)</f>
        <v>0</v>
      </c>
      <c r="BI12" s="73">
        <f>SUM($G12:AE12)</f>
        <v>0</v>
      </c>
      <c r="BJ12" s="73">
        <f>SUM($G12:AF12)</f>
        <v>0</v>
      </c>
      <c r="BK12" s="73">
        <f>SUM($G12:AG12)</f>
        <v>0</v>
      </c>
      <c r="BL12" s="73">
        <f>SUM($G12:AH12)</f>
        <v>0</v>
      </c>
      <c r="BM12" s="73">
        <f>SUM($G12:AI12)</f>
        <v>0</v>
      </c>
      <c r="BN12" s="74">
        <f>SUM($G12:AJ12)</f>
        <v>0</v>
      </c>
      <c r="BO12" s="76">
        <f>IF(CU12=0,0,G12/(1+Vychodiská!$C$150)^'komunálny odpad'!CU12)</f>
        <v>0</v>
      </c>
      <c r="BP12" s="73">
        <f>IF(CV12=0,0,H12/(1+Vychodiská!$C$150)^'komunálny odpad'!CV12)</f>
        <v>0</v>
      </c>
      <c r="BQ12" s="73">
        <f>IF(CW12=0,0,I12/(1+Vychodiská!$C$150)^'komunálny odpad'!CW12)</f>
        <v>0</v>
      </c>
      <c r="BR12" s="73">
        <f>IF(CX12=0,0,J12/(1+Vychodiská!$C$150)^'komunálny odpad'!CX12)</f>
        <v>0</v>
      </c>
      <c r="BS12" s="73">
        <f>IF(CY12=0,0,K12/(1+Vychodiská!$C$150)^'komunálny odpad'!CY12)</f>
        <v>0</v>
      </c>
      <c r="BT12" s="73">
        <f>IF(CZ12=0,0,L12/(1+Vychodiská!$C$150)^'komunálny odpad'!CZ12)</f>
        <v>0</v>
      </c>
      <c r="BU12" s="73">
        <f>IF(DA12=0,0,M12/(1+Vychodiská!$C$150)^'komunálny odpad'!DA12)</f>
        <v>0</v>
      </c>
      <c r="BV12" s="73">
        <f>IF(DB12=0,0,N12/(1+Vychodiská!$C$150)^'komunálny odpad'!DB12)</f>
        <v>0</v>
      </c>
      <c r="BW12" s="73">
        <f>IF(DC12=0,0,O12/(1+Vychodiská!$C$150)^'komunálny odpad'!DC12)</f>
        <v>0</v>
      </c>
      <c r="BX12" s="73">
        <f>IF(DD12=0,0,P12/(1+Vychodiská!$C$150)^'komunálny odpad'!DD12)</f>
        <v>0</v>
      </c>
      <c r="BY12" s="73">
        <f>IF(DE12=0,0,Q12/(1+Vychodiská!$C$150)^'komunálny odpad'!DE12)</f>
        <v>0</v>
      </c>
      <c r="BZ12" s="73">
        <f>IF(DF12=0,0,R12/(1+Vychodiská!$C$150)^'komunálny odpad'!DF12)</f>
        <v>0</v>
      </c>
      <c r="CA12" s="73">
        <f>IF(DG12=0,0,S12/(1+Vychodiská!$C$150)^'komunálny odpad'!DG12)</f>
        <v>0</v>
      </c>
      <c r="CB12" s="73">
        <f>IF(DH12=0,0,T12/(1+Vychodiská!$C$150)^'komunálny odpad'!DH12)</f>
        <v>0</v>
      </c>
      <c r="CC12" s="73">
        <f>IF(DI12=0,0,U12/(1+Vychodiská!$C$150)^'komunálny odpad'!DI12)</f>
        <v>0</v>
      </c>
      <c r="CD12" s="73">
        <f>IF(DJ12=0,0,V12/(1+Vychodiská!$C$150)^'komunálny odpad'!DJ12)</f>
        <v>0</v>
      </c>
      <c r="CE12" s="73">
        <f>IF(DK12=0,0,W12/(1+Vychodiská!$C$150)^'komunálny odpad'!DK12)</f>
        <v>0</v>
      </c>
      <c r="CF12" s="73">
        <f>IF(DL12=0,0,X12/(1+Vychodiská!$C$150)^'komunálny odpad'!DL12)</f>
        <v>0</v>
      </c>
      <c r="CG12" s="73">
        <f>IF(DM12=0,0,Y12/(1+Vychodiská!$C$150)^'komunálny odpad'!DM12)</f>
        <v>0</v>
      </c>
      <c r="CH12" s="73">
        <f>IF(DN12=0,0,Z12/(1+Vychodiská!$C$150)^'komunálny odpad'!DN12)</f>
        <v>0</v>
      </c>
      <c r="CI12" s="73">
        <f>IF(DO12=0,0,AA12/(1+Vychodiská!$C$150)^'komunálny odpad'!DO12)</f>
        <v>0</v>
      </c>
      <c r="CJ12" s="73">
        <f>IF(DP12=0,0,AB12/(1+Vychodiská!$C$150)^'komunálny odpad'!DP12)</f>
        <v>0</v>
      </c>
      <c r="CK12" s="73">
        <f>IF(DQ12=0,0,AC12/(1+Vychodiská!$C$150)^'komunálny odpad'!DQ12)</f>
        <v>0</v>
      </c>
      <c r="CL12" s="73">
        <f>IF(DR12=0,0,AD12/(1+Vychodiská!$C$150)^'komunálny odpad'!DR12)</f>
        <v>0</v>
      </c>
      <c r="CM12" s="73">
        <f>IF(DS12=0,0,AE12/(1+Vychodiská!$C$150)^'komunálny odpad'!DS12)</f>
        <v>0</v>
      </c>
      <c r="CN12" s="73">
        <f>IF(DT12=0,0,AF12/(1+Vychodiská!$C$150)^'komunálny odpad'!DT12)</f>
        <v>0</v>
      </c>
      <c r="CO12" s="73">
        <f>IF(DU12=0,0,AG12/(1+Vychodiská!$C$150)^'komunálny odpad'!DU12)</f>
        <v>0</v>
      </c>
      <c r="CP12" s="73">
        <f>IF(DV12=0,0,AH12/(1+Vychodiská!$C$150)^'komunálny odpad'!DV12)</f>
        <v>0</v>
      </c>
      <c r="CQ12" s="73">
        <f>IF(DW12=0,0,AI12/(1+Vychodiská!$C$150)^'komunálny odpad'!DW12)</f>
        <v>0</v>
      </c>
      <c r="CR12" s="74">
        <f>IF(DX12=0,0,AJ12/(1+Vychodiská!$C$150)^'komunálny odpad'!DX12)</f>
        <v>0</v>
      </c>
      <c r="CS12" s="77">
        <f t="shared" si="4"/>
        <v>0</v>
      </c>
      <c r="CT12" s="73"/>
      <c r="CU12" s="78">
        <f t="shared" si="0"/>
        <v>3</v>
      </c>
      <c r="CV12" s="78">
        <f t="shared" ref="CV12:DX12" si="12">IF(CU12=0,0,IF(CV$2&gt;$D12,0,CU12+1))</f>
        <v>4</v>
      </c>
      <c r="CW12" s="78">
        <f t="shared" si="12"/>
        <v>5</v>
      </c>
      <c r="CX12" s="78">
        <f t="shared" si="12"/>
        <v>6</v>
      </c>
      <c r="CY12" s="78">
        <f t="shared" si="12"/>
        <v>7</v>
      </c>
      <c r="CZ12" s="78">
        <f t="shared" si="12"/>
        <v>8</v>
      </c>
      <c r="DA12" s="78">
        <f t="shared" si="12"/>
        <v>9</v>
      </c>
      <c r="DB12" s="78">
        <f t="shared" si="12"/>
        <v>10</v>
      </c>
      <c r="DC12" s="78">
        <f t="shared" si="12"/>
        <v>11</v>
      </c>
      <c r="DD12" s="78">
        <f t="shared" si="12"/>
        <v>12</v>
      </c>
      <c r="DE12" s="78">
        <f t="shared" si="12"/>
        <v>13</v>
      </c>
      <c r="DF12" s="78">
        <f t="shared" si="12"/>
        <v>14</v>
      </c>
      <c r="DG12" s="78">
        <f t="shared" si="12"/>
        <v>15</v>
      </c>
      <c r="DH12" s="78">
        <f t="shared" si="12"/>
        <v>16</v>
      </c>
      <c r="DI12" s="78">
        <f t="shared" si="12"/>
        <v>17</v>
      </c>
      <c r="DJ12" s="78">
        <f t="shared" si="12"/>
        <v>18</v>
      </c>
      <c r="DK12" s="78">
        <f t="shared" si="12"/>
        <v>19</v>
      </c>
      <c r="DL12" s="78">
        <f t="shared" si="12"/>
        <v>20</v>
      </c>
      <c r="DM12" s="78">
        <f t="shared" si="12"/>
        <v>21</v>
      </c>
      <c r="DN12" s="78">
        <f t="shared" si="12"/>
        <v>22</v>
      </c>
      <c r="DO12" s="78">
        <f t="shared" si="12"/>
        <v>23</v>
      </c>
      <c r="DP12" s="78">
        <f t="shared" si="12"/>
        <v>24</v>
      </c>
      <c r="DQ12" s="78">
        <f t="shared" si="12"/>
        <v>25</v>
      </c>
      <c r="DR12" s="78">
        <f t="shared" si="12"/>
        <v>26</v>
      </c>
      <c r="DS12" s="78">
        <f t="shared" si="12"/>
        <v>27</v>
      </c>
      <c r="DT12" s="78">
        <f t="shared" si="12"/>
        <v>28</v>
      </c>
      <c r="DU12" s="78">
        <f t="shared" si="12"/>
        <v>29</v>
      </c>
      <c r="DV12" s="78">
        <f t="shared" si="12"/>
        <v>30</v>
      </c>
      <c r="DW12" s="78">
        <f t="shared" si="12"/>
        <v>31</v>
      </c>
      <c r="DX12" s="79">
        <f t="shared" si="12"/>
        <v>32</v>
      </c>
    </row>
    <row r="13" spans="1:128" s="80" customFormat="1" ht="31.05" customHeight="1" x14ac:dyDescent="0.3">
      <c r="A13" s="70">
        <v>18</v>
      </c>
      <c r="B13" s="71" t="str">
        <f>INDEX(Data!$B$3:$B$24,MATCH('komunálny odpad'!A13,Data!$A$3:$A$24,0))</f>
        <v xml:space="preserve">Tepláreň Košice, a.s. </v>
      </c>
      <c r="C13" s="71" t="str">
        <f>INDEX(Data!$D$3:$D$24,MATCH('komunálny odpad'!A13,Data!$A$3:$A$24,0))</f>
        <v>Rozvoj SCZT - akumulácia el. energie</v>
      </c>
      <c r="D13" s="72">
        <f>INDEX(Data!$M$3:$M$24,MATCH('komunálny odpad'!A13,Data!$A$3:$A$24,0))</f>
        <v>15</v>
      </c>
      <c r="E13" s="72" t="str">
        <f>INDEX(Data!$J$3:$J$24,MATCH('komunálny odpad'!A13,Data!$A$3:$A$24,0))</f>
        <v>2022-2023</v>
      </c>
      <c r="F13" s="74">
        <f>INDEX(Data!$W$3:$W$24,MATCH('komunálny odpad'!A13,Data!$A$3:$A$24,0))</f>
        <v>0</v>
      </c>
      <c r="G13" s="73">
        <f>$F13*Vychodiská!$C$43</f>
        <v>0</v>
      </c>
      <c r="H13" s="73">
        <f>$F13*Vychodiská!$C$43</f>
        <v>0</v>
      </c>
      <c r="I13" s="73">
        <f>$F13*Vychodiská!$C$43</f>
        <v>0</v>
      </c>
      <c r="J13" s="73">
        <f>$F13*Vychodiská!$C$43</f>
        <v>0</v>
      </c>
      <c r="K13" s="73">
        <f>$F13*Vychodiská!$C$43</f>
        <v>0</v>
      </c>
      <c r="L13" s="73">
        <f>$F13*Vychodiská!$C$43</f>
        <v>0</v>
      </c>
      <c r="M13" s="73">
        <f>$F13*Vychodiská!$C$43</f>
        <v>0</v>
      </c>
      <c r="N13" s="73">
        <f>$F13*Vychodiská!$C$43</f>
        <v>0</v>
      </c>
      <c r="O13" s="73">
        <f>$F13*Vychodiská!$C$43</f>
        <v>0</v>
      </c>
      <c r="P13" s="73">
        <f>$F13*Vychodiská!$C$43</f>
        <v>0</v>
      </c>
      <c r="Q13" s="73">
        <f>$F13*Vychodiská!$C$43</f>
        <v>0</v>
      </c>
      <c r="R13" s="73">
        <f>$F13*Vychodiská!$C$43</f>
        <v>0</v>
      </c>
      <c r="S13" s="73">
        <f>$F13*Vychodiská!$C$43</f>
        <v>0</v>
      </c>
      <c r="T13" s="73">
        <f>$F13*Vychodiská!$C$43</f>
        <v>0</v>
      </c>
      <c r="U13" s="73">
        <f>$F13*Vychodiská!$C$43</f>
        <v>0</v>
      </c>
      <c r="V13" s="73">
        <f>$F13*Vychodiská!$C$43</f>
        <v>0</v>
      </c>
      <c r="W13" s="73">
        <f>$F13*Vychodiská!$C$43</f>
        <v>0</v>
      </c>
      <c r="X13" s="73">
        <f>$F13*Vychodiská!$C$43</f>
        <v>0</v>
      </c>
      <c r="Y13" s="73">
        <f>$F13*Vychodiská!$C$43</f>
        <v>0</v>
      </c>
      <c r="Z13" s="73">
        <f>$F13*Vychodiská!$C$43</f>
        <v>0</v>
      </c>
      <c r="AA13" s="73">
        <f>$F13*Vychodiská!$C$43</f>
        <v>0</v>
      </c>
      <c r="AB13" s="73">
        <f>$F13*Vychodiská!$C$43</f>
        <v>0</v>
      </c>
      <c r="AC13" s="73">
        <f>$F13*Vychodiská!$C$43</f>
        <v>0</v>
      </c>
      <c r="AD13" s="73">
        <f>$F13*Vychodiská!$C$43</f>
        <v>0</v>
      </c>
      <c r="AE13" s="73">
        <f>$F13*Vychodiská!$C$43</f>
        <v>0</v>
      </c>
      <c r="AF13" s="73">
        <f>$F13*Vychodiská!$C$43</f>
        <v>0</v>
      </c>
      <c r="AG13" s="73">
        <f>$F13*Vychodiská!$C$43</f>
        <v>0</v>
      </c>
      <c r="AH13" s="73">
        <f>$F13*Vychodiská!$C$43</f>
        <v>0</v>
      </c>
      <c r="AI13" s="73">
        <f>$F13*Vychodiská!$C$43</f>
        <v>0</v>
      </c>
      <c r="AJ13" s="74">
        <f>$F13*Vychodiská!$C$43</f>
        <v>0</v>
      </c>
      <c r="AK13" s="73">
        <f t="shared" si="2"/>
        <v>0</v>
      </c>
      <c r="AL13" s="73">
        <f>SUM($G13:H13)</f>
        <v>0</v>
      </c>
      <c r="AM13" s="73">
        <f>SUM($G13:I13)</f>
        <v>0</v>
      </c>
      <c r="AN13" s="73">
        <f>SUM($G13:J13)</f>
        <v>0</v>
      </c>
      <c r="AO13" s="73">
        <f>SUM($G13:K13)</f>
        <v>0</v>
      </c>
      <c r="AP13" s="73">
        <f>SUM($G13:L13)</f>
        <v>0</v>
      </c>
      <c r="AQ13" s="73">
        <f>SUM($G13:M13)</f>
        <v>0</v>
      </c>
      <c r="AR13" s="73">
        <f>SUM($G13:N13)</f>
        <v>0</v>
      </c>
      <c r="AS13" s="73">
        <f>SUM($G13:O13)</f>
        <v>0</v>
      </c>
      <c r="AT13" s="73">
        <f>SUM($G13:P13)</f>
        <v>0</v>
      </c>
      <c r="AU13" s="73">
        <f>SUM($G13:Q13)</f>
        <v>0</v>
      </c>
      <c r="AV13" s="73">
        <f>SUM($G13:R13)</f>
        <v>0</v>
      </c>
      <c r="AW13" s="73">
        <f>SUM($G13:S13)</f>
        <v>0</v>
      </c>
      <c r="AX13" s="73">
        <f>SUM($G13:T13)</f>
        <v>0</v>
      </c>
      <c r="AY13" s="73">
        <f>SUM($G13:U13)</f>
        <v>0</v>
      </c>
      <c r="AZ13" s="73">
        <f>SUM($G13:V13)</f>
        <v>0</v>
      </c>
      <c r="BA13" s="73">
        <f>SUM($G13:W13)</f>
        <v>0</v>
      </c>
      <c r="BB13" s="73">
        <f>SUM($G13:X13)</f>
        <v>0</v>
      </c>
      <c r="BC13" s="73">
        <f>SUM($G13:Y13)</f>
        <v>0</v>
      </c>
      <c r="BD13" s="73">
        <f>SUM($G13:Z13)</f>
        <v>0</v>
      </c>
      <c r="BE13" s="73">
        <f>SUM($G13:AA13)</f>
        <v>0</v>
      </c>
      <c r="BF13" s="73">
        <f>SUM($G13:AB13)</f>
        <v>0</v>
      </c>
      <c r="BG13" s="73">
        <f>SUM($G13:AC13)</f>
        <v>0</v>
      </c>
      <c r="BH13" s="73">
        <f>SUM($G13:AD13)</f>
        <v>0</v>
      </c>
      <c r="BI13" s="73">
        <f>SUM($G13:AE13)</f>
        <v>0</v>
      </c>
      <c r="BJ13" s="73">
        <f>SUM($G13:AF13)</f>
        <v>0</v>
      </c>
      <c r="BK13" s="73">
        <f>SUM($G13:AG13)</f>
        <v>0</v>
      </c>
      <c r="BL13" s="73">
        <f>SUM($G13:AH13)</f>
        <v>0</v>
      </c>
      <c r="BM13" s="73">
        <f>SUM($G13:AI13)</f>
        <v>0</v>
      </c>
      <c r="BN13" s="74">
        <f>SUM($G13:AJ13)</f>
        <v>0</v>
      </c>
      <c r="BO13" s="76">
        <f>IF(CU13=0,0,G13/(1+Vychodiská!$C$150)^'komunálny odpad'!CU13)</f>
        <v>0</v>
      </c>
      <c r="BP13" s="73">
        <f>IF(CV13=0,0,H13/(1+Vychodiská!$C$150)^'komunálny odpad'!CV13)</f>
        <v>0</v>
      </c>
      <c r="BQ13" s="73">
        <f>IF(CW13=0,0,I13/(1+Vychodiská!$C$150)^'komunálny odpad'!CW13)</f>
        <v>0</v>
      </c>
      <c r="BR13" s="73">
        <f>IF(CX13=0,0,J13/(1+Vychodiská!$C$150)^'komunálny odpad'!CX13)</f>
        <v>0</v>
      </c>
      <c r="BS13" s="73">
        <f>IF(CY13=0,0,K13/(1+Vychodiská!$C$150)^'komunálny odpad'!CY13)</f>
        <v>0</v>
      </c>
      <c r="BT13" s="73">
        <f>IF(CZ13=0,0,L13/(1+Vychodiská!$C$150)^'komunálny odpad'!CZ13)</f>
        <v>0</v>
      </c>
      <c r="BU13" s="73">
        <f>IF(DA13=0,0,M13/(1+Vychodiská!$C$150)^'komunálny odpad'!DA13)</f>
        <v>0</v>
      </c>
      <c r="BV13" s="73">
        <f>IF(DB13=0,0,N13/(1+Vychodiská!$C$150)^'komunálny odpad'!DB13)</f>
        <v>0</v>
      </c>
      <c r="BW13" s="73">
        <f>IF(DC13=0,0,O13/(1+Vychodiská!$C$150)^'komunálny odpad'!DC13)</f>
        <v>0</v>
      </c>
      <c r="BX13" s="73">
        <f>IF(DD13=0,0,P13/(1+Vychodiská!$C$150)^'komunálny odpad'!DD13)</f>
        <v>0</v>
      </c>
      <c r="BY13" s="73">
        <f>IF(DE13=0,0,Q13/(1+Vychodiská!$C$150)^'komunálny odpad'!DE13)</f>
        <v>0</v>
      </c>
      <c r="BZ13" s="73">
        <f>IF(DF13=0,0,R13/(1+Vychodiská!$C$150)^'komunálny odpad'!DF13)</f>
        <v>0</v>
      </c>
      <c r="CA13" s="73">
        <f>IF(DG13=0,0,S13/(1+Vychodiská!$C$150)^'komunálny odpad'!DG13)</f>
        <v>0</v>
      </c>
      <c r="CB13" s="73">
        <f>IF(DH13=0,0,T13/(1+Vychodiská!$C$150)^'komunálny odpad'!DH13)</f>
        <v>0</v>
      </c>
      <c r="CC13" s="73">
        <f>IF(DI13=0,0,U13/(1+Vychodiská!$C$150)^'komunálny odpad'!DI13)</f>
        <v>0</v>
      </c>
      <c r="CD13" s="73">
        <f>IF(DJ13=0,0,V13/(1+Vychodiská!$C$150)^'komunálny odpad'!DJ13)</f>
        <v>0</v>
      </c>
      <c r="CE13" s="73">
        <f>IF(DK13=0,0,W13/(1+Vychodiská!$C$150)^'komunálny odpad'!DK13)</f>
        <v>0</v>
      </c>
      <c r="CF13" s="73">
        <f>IF(DL13=0,0,X13/(1+Vychodiská!$C$150)^'komunálny odpad'!DL13)</f>
        <v>0</v>
      </c>
      <c r="CG13" s="73">
        <f>IF(DM13=0,0,Y13/(1+Vychodiská!$C$150)^'komunálny odpad'!DM13)</f>
        <v>0</v>
      </c>
      <c r="CH13" s="73">
        <f>IF(DN13=0,0,Z13/(1+Vychodiská!$C$150)^'komunálny odpad'!DN13)</f>
        <v>0</v>
      </c>
      <c r="CI13" s="73">
        <f>IF(DO13=0,0,AA13/(1+Vychodiská!$C$150)^'komunálny odpad'!DO13)</f>
        <v>0</v>
      </c>
      <c r="CJ13" s="73">
        <f>IF(DP13=0,0,AB13/(1+Vychodiská!$C$150)^'komunálny odpad'!DP13)</f>
        <v>0</v>
      </c>
      <c r="CK13" s="73">
        <f>IF(DQ13=0,0,AC13/(1+Vychodiská!$C$150)^'komunálny odpad'!DQ13)</f>
        <v>0</v>
      </c>
      <c r="CL13" s="73">
        <f>IF(DR13=0,0,AD13/(1+Vychodiská!$C$150)^'komunálny odpad'!DR13)</f>
        <v>0</v>
      </c>
      <c r="CM13" s="73">
        <f>IF(DS13=0,0,AE13/(1+Vychodiská!$C$150)^'komunálny odpad'!DS13)</f>
        <v>0</v>
      </c>
      <c r="CN13" s="73">
        <f>IF(DT13=0,0,AF13/(1+Vychodiská!$C$150)^'komunálny odpad'!DT13)</f>
        <v>0</v>
      </c>
      <c r="CO13" s="73">
        <f>IF(DU13=0,0,AG13/(1+Vychodiská!$C$150)^'komunálny odpad'!DU13)</f>
        <v>0</v>
      </c>
      <c r="CP13" s="73">
        <f>IF(DV13=0,0,AH13/(1+Vychodiská!$C$150)^'komunálny odpad'!DV13)</f>
        <v>0</v>
      </c>
      <c r="CQ13" s="73">
        <f>IF(DW13=0,0,AI13/(1+Vychodiská!$C$150)^'komunálny odpad'!DW13)</f>
        <v>0</v>
      </c>
      <c r="CR13" s="74">
        <f>IF(DX13=0,0,AJ13/(1+Vychodiská!$C$150)^'komunálny odpad'!DX13)</f>
        <v>0</v>
      </c>
      <c r="CS13" s="77">
        <f t="shared" si="4"/>
        <v>0</v>
      </c>
      <c r="CT13" s="73"/>
      <c r="CU13" s="78">
        <f t="shared" si="0"/>
        <v>3</v>
      </c>
      <c r="CV13" s="78">
        <f t="shared" ref="CV13:DX13" si="13">IF(CU13=0,0,IF(CV$2&gt;$D13,0,CU13+1))</f>
        <v>4</v>
      </c>
      <c r="CW13" s="78">
        <f t="shared" si="13"/>
        <v>5</v>
      </c>
      <c r="CX13" s="78">
        <f t="shared" si="13"/>
        <v>6</v>
      </c>
      <c r="CY13" s="78">
        <f t="shared" si="13"/>
        <v>7</v>
      </c>
      <c r="CZ13" s="78">
        <f t="shared" si="13"/>
        <v>8</v>
      </c>
      <c r="DA13" s="78">
        <f t="shared" si="13"/>
        <v>9</v>
      </c>
      <c r="DB13" s="78">
        <f t="shared" si="13"/>
        <v>10</v>
      </c>
      <c r="DC13" s="78">
        <f t="shared" si="13"/>
        <v>11</v>
      </c>
      <c r="DD13" s="78">
        <f t="shared" si="13"/>
        <v>12</v>
      </c>
      <c r="DE13" s="78">
        <f t="shared" si="13"/>
        <v>13</v>
      </c>
      <c r="DF13" s="78">
        <f t="shared" si="13"/>
        <v>14</v>
      </c>
      <c r="DG13" s="78">
        <f t="shared" si="13"/>
        <v>15</v>
      </c>
      <c r="DH13" s="78">
        <f t="shared" si="13"/>
        <v>16</v>
      </c>
      <c r="DI13" s="78">
        <f t="shared" si="13"/>
        <v>17</v>
      </c>
      <c r="DJ13" s="78">
        <f t="shared" si="13"/>
        <v>0</v>
      </c>
      <c r="DK13" s="78">
        <f t="shared" si="13"/>
        <v>0</v>
      </c>
      <c r="DL13" s="78">
        <f t="shared" si="13"/>
        <v>0</v>
      </c>
      <c r="DM13" s="78">
        <f t="shared" si="13"/>
        <v>0</v>
      </c>
      <c r="DN13" s="78">
        <f t="shared" si="13"/>
        <v>0</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9">
        <f t="shared" si="13"/>
        <v>0</v>
      </c>
    </row>
    <row r="14" spans="1:128" s="80" customFormat="1" ht="31.05" customHeight="1" x14ac:dyDescent="0.3">
      <c r="A14" s="70">
        <v>19</v>
      </c>
      <c r="B14" s="71" t="str">
        <f>INDEX(Data!$B$3:$B$24,MATCH('komunálny odpad'!A14,Data!$A$3:$A$24,0))</f>
        <v>Tepláreň Košice, a.s. .</v>
      </c>
      <c r="C14" s="71" t="str">
        <f>INDEX(Data!$D$3:$D$24,MATCH('komunálny odpad'!A14,Data!$A$3:$A$24,0))</f>
        <v>Rozvoj SCZT - akumulácia tepla</v>
      </c>
      <c r="D14" s="72">
        <f>INDEX(Data!$M$3:$M$24,MATCH('komunálny odpad'!A14,Data!$A$3:$A$24,0))</f>
        <v>30</v>
      </c>
      <c r="E14" s="72" t="str">
        <f>INDEX(Data!$J$3:$J$24,MATCH('komunálny odpad'!A14,Data!$A$3:$A$24,0))</f>
        <v>2022-2023</v>
      </c>
      <c r="F14" s="74">
        <f>INDEX(Data!$W$3:$W$24,MATCH('komunálny odpad'!A14,Data!$A$3:$A$24,0))</f>
        <v>0</v>
      </c>
      <c r="G14" s="73">
        <f>$F14*Vychodiská!$C$43</f>
        <v>0</v>
      </c>
      <c r="H14" s="73">
        <f>$F14*Vychodiská!$C$43</f>
        <v>0</v>
      </c>
      <c r="I14" s="73">
        <f>$F14*Vychodiská!$C$43</f>
        <v>0</v>
      </c>
      <c r="J14" s="73">
        <f>$F14*Vychodiská!$C$43</f>
        <v>0</v>
      </c>
      <c r="K14" s="73">
        <f>$F14*Vychodiská!$C$43</f>
        <v>0</v>
      </c>
      <c r="L14" s="73">
        <f>$F14*Vychodiská!$C$43</f>
        <v>0</v>
      </c>
      <c r="M14" s="73">
        <f>$F14*Vychodiská!$C$43</f>
        <v>0</v>
      </c>
      <c r="N14" s="73">
        <f>$F14*Vychodiská!$C$43</f>
        <v>0</v>
      </c>
      <c r="O14" s="73">
        <f>$F14*Vychodiská!$C$43</f>
        <v>0</v>
      </c>
      <c r="P14" s="73">
        <f>$F14*Vychodiská!$C$43</f>
        <v>0</v>
      </c>
      <c r="Q14" s="73">
        <f>$F14*Vychodiská!$C$43</f>
        <v>0</v>
      </c>
      <c r="R14" s="73">
        <f>$F14*Vychodiská!$C$43</f>
        <v>0</v>
      </c>
      <c r="S14" s="73">
        <f>$F14*Vychodiská!$C$43</f>
        <v>0</v>
      </c>
      <c r="T14" s="73">
        <f>$F14*Vychodiská!$C$43</f>
        <v>0</v>
      </c>
      <c r="U14" s="73">
        <f>$F14*Vychodiská!$C$43</f>
        <v>0</v>
      </c>
      <c r="V14" s="73">
        <f>$F14*Vychodiská!$C$43</f>
        <v>0</v>
      </c>
      <c r="W14" s="73">
        <f>$F14*Vychodiská!$C$43</f>
        <v>0</v>
      </c>
      <c r="X14" s="73">
        <f>$F14*Vychodiská!$C$43</f>
        <v>0</v>
      </c>
      <c r="Y14" s="73">
        <f>$F14*Vychodiská!$C$43</f>
        <v>0</v>
      </c>
      <c r="Z14" s="73">
        <f>$F14*Vychodiská!$C$43</f>
        <v>0</v>
      </c>
      <c r="AA14" s="73">
        <f>$F14*Vychodiská!$C$43</f>
        <v>0</v>
      </c>
      <c r="AB14" s="73">
        <f>$F14*Vychodiská!$C$43</f>
        <v>0</v>
      </c>
      <c r="AC14" s="73">
        <f>$F14*Vychodiská!$C$43</f>
        <v>0</v>
      </c>
      <c r="AD14" s="73">
        <f>$F14*Vychodiská!$C$43</f>
        <v>0</v>
      </c>
      <c r="AE14" s="73">
        <f>$F14*Vychodiská!$C$43</f>
        <v>0</v>
      </c>
      <c r="AF14" s="73">
        <f>$F14*Vychodiská!$C$43</f>
        <v>0</v>
      </c>
      <c r="AG14" s="73">
        <f>$F14*Vychodiská!$C$43</f>
        <v>0</v>
      </c>
      <c r="AH14" s="73">
        <f>$F14*Vychodiská!$C$43</f>
        <v>0</v>
      </c>
      <c r="AI14" s="73">
        <f>$F14*Vychodiská!$C$43</f>
        <v>0</v>
      </c>
      <c r="AJ14" s="74">
        <f>$F14*Vychodiská!$C$43</f>
        <v>0</v>
      </c>
      <c r="AK14" s="73">
        <f t="shared" si="2"/>
        <v>0</v>
      </c>
      <c r="AL14" s="73">
        <f>SUM($G14:H14)</f>
        <v>0</v>
      </c>
      <c r="AM14" s="73">
        <f>SUM($G14:I14)</f>
        <v>0</v>
      </c>
      <c r="AN14" s="73">
        <f>SUM($G14:J14)</f>
        <v>0</v>
      </c>
      <c r="AO14" s="73">
        <f>SUM($G14:K14)</f>
        <v>0</v>
      </c>
      <c r="AP14" s="73">
        <f>SUM($G14:L14)</f>
        <v>0</v>
      </c>
      <c r="AQ14" s="73">
        <f>SUM($G14:M14)</f>
        <v>0</v>
      </c>
      <c r="AR14" s="73">
        <f>SUM($G14:N14)</f>
        <v>0</v>
      </c>
      <c r="AS14" s="73">
        <f>SUM($G14:O14)</f>
        <v>0</v>
      </c>
      <c r="AT14" s="73">
        <f>SUM($G14:P14)</f>
        <v>0</v>
      </c>
      <c r="AU14" s="73">
        <f>SUM($G14:Q14)</f>
        <v>0</v>
      </c>
      <c r="AV14" s="73">
        <f>SUM($G14:R14)</f>
        <v>0</v>
      </c>
      <c r="AW14" s="73">
        <f>SUM($G14:S14)</f>
        <v>0</v>
      </c>
      <c r="AX14" s="73">
        <f>SUM($G14:T14)</f>
        <v>0</v>
      </c>
      <c r="AY14" s="73">
        <f>SUM($G14:U14)</f>
        <v>0</v>
      </c>
      <c r="AZ14" s="73">
        <f>SUM($G14:V14)</f>
        <v>0</v>
      </c>
      <c r="BA14" s="73">
        <f>SUM($G14:W14)</f>
        <v>0</v>
      </c>
      <c r="BB14" s="73">
        <f>SUM($G14:X14)</f>
        <v>0</v>
      </c>
      <c r="BC14" s="73">
        <f>SUM($G14:Y14)</f>
        <v>0</v>
      </c>
      <c r="BD14" s="73">
        <f>SUM($G14:Z14)</f>
        <v>0</v>
      </c>
      <c r="BE14" s="73">
        <f>SUM($G14:AA14)</f>
        <v>0</v>
      </c>
      <c r="BF14" s="73">
        <f>SUM($G14:AB14)</f>
        <v>0</v>
      </c>
      <c r="BG14" s="73">
        <f>SUM($G14:AC14)</f>
        <v>0</v>
      </c>
      <c r="BH14" s="73">
        <f>SUM($G14:AD14)</f>
        <v>0</v>
      </c>
      <c r="BI14" s="73">
        <f>SUM($G14:AE14)</f>
        <v>0</v>
      </c>
      <c r="BJ14" s="73">
        <f>SUM($G14:AF14)</f>
        <v>0</v>
      </c>
      <c r="BK14" s="73">
        <f>SUM($G14:AG14)</f>
        <v>0</v>
      </c>
      <c r="BL14" s="73">
        <f>SUM($G14:AH14)</f>
        <v>0</v>
      </c>
      <c r="BM14" s="73">
        <f>SUM($G14:AI14)</f>
        <v>0</v>
      </c>
      <c r="BN14" s="74">
        <f>SUM($G14:AJ14)</f>
        <v>0</v>
      </c>
      <c r="BO14" s="76">
        <f>IF(CU14=0,0,G14/(1+Vychodiská!$C$150)^'komunálny odpad'!CU14)</f>
        <v>0</v>
      </c>
      <c r="BP14" s="73">
        <f>IF(CV14=0,0,H14/(1+Vychodiská!$C$150)^'komunálny odpad'!CV14)</f>
        <v>0</v>
      </c>
      <c r="BQ14" s="73">
        <f>IF(CW14=0,0,I14/(1+Vychodiská!$C$150)^'komunálny odpad'!CW14)</f>
        <v>0</v>
      </c>
      <c r="BR14" s="73">
        <f>IF(CX14=0,0,J14/(1+Vychodiská!$C$150)^'komunálny odpad'!CX14)</f>
        <v>0</v>
      </c>
      <c r="BS14" s="73">
        <f>IF(CY14=0,0,K14/(1+Vychodiská!$C$150)^'komunálny odpad'!CY14)</f>
        <v>0</v>
      </c>
      <c r="BT14" s="73">
        <f>IF(CZ14=0,0,L14/(1+Vychodiská!$C$150)^'komunálny odpad'!CZ14)</f>
        <v>0</v>
      </c>
      <c r="BU14" s="73">
        <f>IF(DA14=0,0,M14/(1+Vychodiská!$C$150)^'komunálny odpad'!DA14)</f>
        <v>0</v>
      </c>
      <c r="BV14" s="73">
        <f>IF(DB14=0,0,N14/(1+Vychodiská!$C$150)^'komunálny odpad'!DB14)</f>
        <v>0</v>
      </c>
      <c r="BW14" s="73">
        <f>IF(DC14=0,0,O14/(1+Vychodiská!$C$150)^'komunálny odpad'!DC14)</f>
        <v>0</v>
      </c>
      <c r="BX14" s="73">
        <f>IF(DD14=0,0,P14/(1+Vychodiská!$C$150)^'komunálny odpad'!DD14)</f>
        <v>0</v>
      </c>
      <c r="BY14" s="73">
        <f>IF(DE14=0,0,Q14/(1+Vychodiská!$C$150)^'komunálny odpad'!DE14)</f>
        <v>0</v>
      </c>
      <c r="BZ14" s="73">
        <f>IF(DF14=0,0,R14/(1+Vychodiská!$C$150)^'komunálny odpad'!DF14)</f>
        <v>0</v>
      </c>
      <c r="CA14" s="73">
        <f>IF(DG14=0,0,S14/(1+Vychodiská!$C$150)^'komunálny odpad'!DG14)</f>
        <v>0</v>
      </c>
      <c r="CB14" s="73">
        <f>IF(DH14=0,0,T14/(1+Vychodiská!$C$150)^'komunálny odpad'!DH14)</f>
        <v>0</v>
      </c>
      <c r="CC14" s="73">
        <f>IF(DI14=0,0,U14/(1+Vychodiská!$C$150)^'komunálny odpad'!DI14)</f>
        <v>0</v>
      </c>
      <c r="CD14" s="73">
        <f>IF(DJ14=0,0,V14/(1+Vychodiská!$C$150)^'komunálny odpad'!DJ14)</f>
        <v>0</v>
      </c>
      <c r="CE14" s="73">
        <f>IF(DK14=0,0,W14/(1+Vychodiská!$C$150)^'komunálny odpad'!DK14)</f>
        <v>0</v>
      </c>
      <c r="CF14" s="73">
        <f>IF(DL14=0,0,X14/(1+Vychodiská!$C$150)^'komunálny odpad'!DL14)</f>
        <v>0</v>
      </c>
      <c r="CG14" s="73">
        <f>IF(DM14=0,0,Y14/(1+Vychodiská!$C$150)^'komunálny odpad'!DM14)</f>
        <v>0</v>
      </c>
      <c r="CH14" s="73">
        <f>IF(DN14=0,0,Z14/(1+Vychodiská!$C$150)^'komunálny odpad'!DN14)</f>
        <v>0</v>
      </c>
      <c r="CI14" s="73">
        <f>IF(DO14=0,0,AA14/(1+Vychodiská!$C$150)^'komunálny odpad'!DO14)</f>
        <v>0</v>
      </c>
      <c r="CJ14" s="73">
        <f>IF(DP14=0,0,AB14/(1+Vychodiská!$C$150)^'komunálny odpad'!DP14)</f>
        <v>0</v>
      </c>
      <c r="CK14" s="73">
        <f>IF(DQ14=0,0,AC14/(1+Vychodiská!$C$150)^'komunálny odpad'!DQ14)</f>
        <v>0</v>
      </c>
      <c r="CL14" s="73">
        <f>IF(DR14=0,0,AD14/(1+Vychodiská!$C$150)^'komunálny odpad'!DR14)</f>
        <v>0</v>
      </c>
      <c r="CM14" s="73">
        <f>IF(DS14=0,0,AE14/(1+Vychodiská!$C$150)^'komunálny odpad'!DS14)</f>
        <v>0</v>
      </c>
      <c r="CN14" s="73">
        <f>IF(DT14=0,0,AF14/(1+Vychodiská!$C$150)^'komunálny odpad'!DT14)</f>
        <v>0</v>
      </c>
      <c r="CO14" s="73">
        <f>IF(DU14=0,0,AG14/(1+Vychodiská!$C$150)^'komunálny odpad'!DU14)</f>
        <v>0</v>
      </c>
      <c r="CP14" s="73">
        <f>IF(DV14=0,0,AH14/(1+Vychodiská!$C$150)^'komunálny odpad'!DV14)</f>
        <v>0</v>
      </c>
      <c r="CQ14" s="73">
        <f>IF(DW14=0,0,AI14/(1+Vychodiská!$C$150)^'komunálny odpad'!DW14)</f>
        <v>0</v>
      </c>
      <c r="CR14" s="74">
        <f>IF(DX14=0,0,AJ14/(1+Vychodiská!$C$150)^'komunálny odpad'!DX14)</f>
        <v>0</v>
      </c>
      <c r="CS14" s="77">
        <f t="shared" si="4"/>
        <v>0</v>
      </c>
      <c r="CT14" s="73"/>
      <c r="CU14" s="78">
        <f t="shared" si="0"/>
        <v>3</v>
      </c>
      <c r="CV14" s="78">
        <f t="shared" ref="CV14:DX14" si="14">IF(CU14=0,0,IF(CV$2&gt;$D14,0,CU14+1))</f>
        <v>4</v>
      </c>
      <c r="CW14" s="78">
        <f t="shared" si="14"/>
        <v>5</v>
      </c>
      <c r="CX14" s="78">
        <f t="shared" si="14"/>
        <v>6</v>
      </c>
      <c r="CY14" s="78">
        <f t="shared" si="14"/>
        <v>7</v>
      </c>
      <c r="CZ14" s="78">
        <f t="shared" si="14"/>
        <v>8</v>
      </c>
      <c r="DA14" s="78">
        <f t="shared" si="14"/>
        <v>9</v>
      </c>
      <c r="DB14" s="78">
        <f t="shared" si="14"/>
        <v>10</v>
      </c>
      <c r="DC14" s="78">
        <f t="shared" si="14"/>
        <v>11</v>
      </c>
      <c r="DD14" s="78">
        <f t="shared" si="14"/>
        <v>12</v>
      </c>
      <c r="DE14" s="78">
        <f t="shared" si="14"/>
        <v>13</v>
      </c>
      <c r="DF14" s="78">
        <f t="shared" si="14"/>
        <v>14</v>
      </c>
      <c r="DG14" s="78">
        <f t="shared" si="14"/>
        <v>15</v>
      </c>
      <c r="DH14" s="78">
        <f t="shared" si="14"/>
        <v>16</v>
      </c>
      <c r="DI14" s="78">
        <f t="shared" si="14"/>
        <v>17</v>
      </c>
      <c r="DJ14" s="78">
        <f t="shared" si="14"/>
        <v>18</v>
      </c>
      <c r="DK14" s="78">
        <f t="shared" si="14"/>
        <v>19</v>
      </c>
      <c r="DL14" s="78">
        <f t="shared" si="14"/>
        <v>20</v>
      </c>
      <c r="DM14" s="78">
        <f t="shared" si="14"/>
        <v>21</v>
      </c>
      <c r="DN14" s="78">
        <f t="shared" si="14"/>
        <v>22</v>
      </c>
      <c r="DO14" s="78">
        <f t="shared" si="14"/>
        <v>23</v>
      </c>
      <c r="DP14" s="78">
        <f t="shared" si="14"/>
        <v>24</v>
      </c>
      <c r="DQ14" s="78">
        <f t="shared" si="14"/>
        <v>25</v>
      </c>
      <c r="DR14" s="78">
        <f t="shared" si="14"/>
        <v>26</v>
      </c>
      <c r="DS14" s="78">
        <f t="shared" si="14"/>
        <v>27</v>
      </c>
      <c r="DT14" s="78">
        <f t="shared" si="14"/>
        <v>28</v>
      </c>
      <c r="DU14" s="78">
        <f t="shared" si="14"/>
        <v>29</v>
      </c>
      <c r="DV14" s="78">
        <f t="shared" si="14"/>
        <v>30</v>
      </c>
      <c r="DW14" s="78">
        <f t="shared" si="14"/>
        <v>31</v>
      </c>
      <c r="DX14" s="79">
        <f t="shared" si="14"/>
        <v>32</v>
      </c>
    </row>
    <row r="15" spans="1:128" s="80" customFormat="1" ht="31.05" customHeight="1" x14ac:dyDescent="0.3">
      <c r="A15" s="70">
        <v>20</v>
      </c>
      <c r="B15" s="71" t="str">
        <f>INDEX(Data!$B$3:$B$24,MATCH('komunálny odpad'!A15,Data!$A$3:$A$24,0))</f>
        <v>Tepláreň Košice, a.s.</v>
      </c>
      <c r="C15" s="71" t="str">
        <f>INDEX(Data!$D$3:$D$24,MATCH('komunálny odpad'!A15,Data!$A$3:$A$24,0))</f>
        <v>Ekologizácia SCZT - inštalácia tepelného čerp.</v>
      </c>
      <c r="D15" s="72">
        <f>INDEX(Data!$M$3:$M$24,MATCH('komunálny odpad'!A15,Data!$A$3:$A$24,0))</f>
        <v>30</v>
      </c>
      <c r="E15" s="72" t="str">
        <f>INDEX(Data!$J$3:$J$24,MATCH('komunálny odpad'!A15,Data!$A$3:$A$24,0))</f>
        <v>2025-2027</v>
      </c>
      <c r="F15" s="74">
        <f>INDEX(Data!$W$3:$W$24,MATCH('komunálny odpad'!A15,Data!$A$3:$A$24,0))</f>
        <v>0</v>
      </c>
      <c r="G15" s="73">
        <f>$F15*Vychodiská!$C$43</f>
        <v>0</v>
      </c>
      <c r="H15" s="73">
        <f>$F15*Vychodiská!$C$43</f>
        <v>0</v>
      </c>
      <c r="I15" s="73">
        <f>$F15*Vychodiská!$C$43</f>
        <v>0</v>
      </c>
      <c r="J15" s="73">
        <f>$F15*Vychodiská!$C$43</f>
        <v>0</v>
      </c>
      <c r="K15" s="73">
        <f>$F15*Vychodiská!$C$43</f>
        <v>0</v>
      </c>
      <c r="L15" s="73">
        <f>$F15*Vychodiská!$C$43</f>
        <v>0</v>
      </c>
      <c r="M15" s="73">
        <f>$F15*Vychodiská!$C$43</f>
        <v>0</v>
      </c>
      <c r="N15" s="73">
        <f>$F15*Vychodiská!$C$43</f>
        <v>0</v>
      </c>
      <c r="O15" s="73">
        <f>$F15*Vychodiská!$C$43</f>
        <v>0</v>
      </c>
      <c r="P15" s="73">
        <f>$F15*Vychodiská!$C$43</f>
        <v>0</v>
      </c>
      <c r="Q15" s="73">
        <f>$F15*Vychodiská!$C$43</f>
        <v>0</v>
      </c>
      <c r="R15" s="73">
        <f>$F15*Vychodiská!$C$43</f>
        <v>0</v>
      </c>
      <c r="S15" s="73">
        <f>$F15*Vychodiská!$C$43</f>
        <v>0</v>
      </c>
      <c r="T15" s="73">
        <f>$F15*Vychodiská!$C$43</f>
        <v>0</v>
      </c>
      <c r="U15" s="73">
        <f>$F15*Vychodiská!$C$43</f>
        <v>0</v>
      </c>
      <c r="V15" s="73">
        <f>$F15*Vychodiská!$C$43</f>
        <v>0</v>
      </c>
      <c r="W15" s="73">
        <f>$F15*Vychodiská!$C$43</f>
        <v>0</v>
      </c>
      <c r="X15" s="73">
        <f>$F15*Vychodiská!$C$43</f>
        <v>0</v>
      </c>
      <c r="Y15" s="73">
        <f>$F15*Vychodiská!$C$43</f>
        <v>0</v>
      </c>
      <c r="Z15" s="73">
        <f>$F15*Vychodiská!$C$43</f>
        <v>0</v>
      </c>
      <c r="AA15" s="73">
        <f>$F15*Vychodiská!$C$43</f>
        <v>0</v>
      </c>
      <c r="AB15" s="73">
        <f>$F15*Vychodiská!$C$43</f>
        <v>0</v>
      </c>
      <c r="AC15" s="73">
        <f>$F15*Vychodiská!$C$43</f>
        <v>0</v>
      </c>
      <c r="AD15" s="73">
        <f>$F15*Vychodiská!$C$43</f>
        <v>0</v>
      </c>
      <c r="AE15" s="73">
        <f>$F15*Vychodiská!$C$43</f>
        <v>0</v>
      </c>
      <c r="AF15" s="73">
        <f>$F15*Vychodiská!$C$43</f>
        <v>0</v>
      </c>
      <c r="AG15" s="73">
        <f>$F15*Vychodiská!$C$43</f>
        <v>0</v>
      </c>
      <c r="AH15" s="73">
        <f>$F15*Vychodiská!$C$43</f>
        <v>0</v>
      </c>
      <c r="AI15" s="73">
        <f>$F15*Vychodiská!$C$43</f>
        <v>0</v>
      </c>
      <c r="AJ15" s="74">
        <f>$F15*Vychodiská!$C$43</f>
        <v>0</v>
      </c>
      <c r="AK15" s="73">
        <f t="shared" si="2"/>
        <v>0</v>
      </c>
      <c r="AL15" s="73">
        <f>SUM($G15:H15)</f>
        <v>0</v>
      </c>
      <c r="AM15" s="73">
        <f>SUM($G15:I15)</f>
        <v>0</v>
      </c>
      <c r="AN15" s="73">
        <f>SUM($G15:J15)</f>
        <v>0</v>
      </c>
      <c r="AO15" s="73">
        <f>SUM($G15:K15)</f>
        <v>0</v>
      </c>
      <c r="AP15" s="73">
        <f>SUM($G15:L15)</f>
        <v>0</v>
      </c>
      <c r="AQ15" s="73">
        <f>SUM($G15:M15)</f>
        <v>0</v>
      </c>
      <c r="AR15" s="73">
        <f>SUM($G15:N15)</f>
        <v>0</v>
      </c>
      <c r="AS15" s="73">
        <f>SUM($G15:O15)</f>
        <v>0</v>
      </c>
      <c r="AT15" s="73">
        <f>SUM($G15:P15)</f>
        <v>0</v>
      </c>
      <c r="AU15" s="73">
        <f>SUM($G15:Q15)</f>
        <v>0</v>
      </c>
      <c r="AV15" s="73">
        <f>SUM($G15:R15)</f>
        <v>0</v>
      </c>
      <c r="AW15" s="73">
        <f>SUM($G15:S15)</f>
        <v>0</v>
      </c>
      <c r="AX15" s="73">
        <f>SUM($G15:T15)</f>
        <v>0</v>
      </c>
      <c r="AY15" s="73">
        <f>SUM($G15:U15)</f>
        <v>0</v>
      </c>
      <c r="AZ15" s="73">
        <f>SUM($G15:V15)</f>
        <v>0</v>
      </c>
      <c r="BA15" s="73">
        <f>SUM($G15:W15)</f>
        <v>0</v>
      </c>
      <c r="BB15" s="73">
        <f>SUM($G15:X15)</f>
        <v>0</v>
      </c>
      <c r="BC15" s="73">
        <f>SUM($G15:Y15)</f>
        <v>0</v>
      </c>
      <c r="BD15" s="73">
        <f>SUM($G15:Z15)</f>
        <v>0</v>
      </c>
      <c r="BE15" s="73">
        <f>SUM($G15:AA15)</f>
        <v>0</v>
      </c>
      <c r="BF15" s="73">
        <f>SUM($G15:AB15)</f>
        <v>0</v>
      </c>
      <c r="BG15" s="73">
        <f>SUM($G15:AC15)</f>
        <v>0</v>
      </c>
      <c r="BH15" s="73">
        <f>SUM($G15:AD15)</f>
        <v>0</v>
      </c>
      <c r="BI15" s="73">
        <f>SUM($G15:AE15)</f>
        <v>0</v>
      </c>
      <c r="BJ15" s="73">
        <f>SUM($G15:AF15)</f>
        <v>0</v>
      </c>
      <c r="BK15" s="73">
        <f>SUM($G15:AG15)</f>
        <v>0</v>
      </c>
      <c r="BL15" s="73">
        <f>SUM($G15:AH15)</f>
        <v>0</v>
      </c>
      <c r="BM15" s="73">
        <f>SUM($G15:AI15)</f>
        <v>0</v>
      </c>
      <c r="BN15" s="74">
        <f>SUM($G15:AJ15)</f>
        <v>0</v>
      </c>
      <c r="BO15" s="76">
        <f>IF(CU15=0,0,G15/(1+Vychodiská!$C$150)^'komunálny odpad'!CU15)</f>
        <v>0</v>
      </c>
      <c r="BP15" s="73">
        <f>IF(CV15=0,0,H15/(1+Vychodiská!$C$150)^'komunálny odpad'!CV15)</f>
        <v>0</v>
      </c>
      <c r="BQ15" s="73">
        <f>IF(CW15=0,0,I15/(1+Vychodiská!$C$150)^'komunálny odpad'!CW15)</f>
        <v>0</v>
      </c>
      <c r="BR15" s="73">
        <f>IF(CX15=0,0,J15/(1+Vychodiská!$C$150)^'komunálny odpad'!CX15)</f>
        <v>0</v>
      </c>
      <c r="BS15" s="73">
        <f>IF(CY15=0,0,K15/(1+Vychodiská!$C$150)^'komunálny odpad'!CY15)</f>
        <v>0</v>
      </c>
      <c r="BT15" s="73">
        <f>IF(CZ15=0,0,L15/(1+Vychodiská!$C$150)^'komunálny odpad'!CZ15)</f>
        <v>0</v>
      </c>
      <c r="BU15" s="73">
        <f>IF(DA15=0,0,M15/(1+Vychodiská!$C$150)^'komunálny odpad'!DA15)</f>
        <v>0</v>
      </c>
      <c r="BV15" s="73">
        <f>IF(DB15=0,0,N15/(1+Vychodiská!$C$150)^'komunálny odpad'!DB15)</f>
        <v>0</v>
      </c>
      <c r="BW15" s="73">
        <f>IF(DC15=0,0,O15/(1+Vychodiská!$C$150)^'komunálny odpad'!DC15)</f>
        <v>0</v>
      </c>
      <c r="BX15" s="73">
        <f>IF(DD15=0,0,P15/(1+Vychodiská!$C$150)^'komunálny odpad'!DD15)</f>
        <v>0</v>
      </c>
      <c r="BY15" s="73">
        <f>IF(DE15=0,0,Q15/(1+Vychodiská!$C$150)^'komunálny odpad'!DE15)</f>
        <v>0</v>
      </c>
      <c r="BZ15" s="73">
        <f>IF(DF15=0,0,R15/(1+Vychodiská!$C$150)^'komunálny odpad'!DF15)</f>
        <v>0</v>
      </c>
      <c r="CA15" s="73">
        <f>IF(DG15=0,0,S15/(1+Vychodiská!$C$150)^'komunálny odpad'!DG15)</f>
        <v>0</v>
      </c>
      <c r="CB15" s="73">
        <f>IF(DH15=0,0,T15/(1+Vychodiská!$C$150)^'komunálny odpad'!DH15)</f>
        <v>0</v>
      </c>
      <c r="CC15" s="73">
        <f>IF(DI15=0,0,U15/(1+Vychodiská!$C$150)^'komunálny odpad'!DI15)</f>
        <v>0</v>
      </c>
      <c r="CD15" s="73">
        <f>IF(DJ15=0,0,V15/(1+Vychodiská!$C$150)^'komunálny odpad'!DJ15)</f>
        <v>0</v>
      </c>
      <c r="CE15" s="73">
        <f>IF(DK15=0,0,W15/(1+Vychodiská!$C$150)^'komunálny odpad'!DK15)</f>
        <v>0</v>
      </c>
      <c r="CF15" s="73">
        <f>IF(DL15=0,0,X15/(1+Vychodiská!$C$150)^'komunálny odpad'!DL15)</f>
        <v>0</v>
      </c>
      <c r="CG15" s="73">
        <f>IF(DM15=0,0,Y15/(1+Vychodiská!$C$150)^'komunálny odpad'!DM15)</f>
        <v>0</v>
      </c>
      <c r="CH15" s="73">
        <f>IF(DN15=0,0,Z15/(1+Vychodiská!$C$150)^'komunálny odpad'!DN15)</f>
        <v>0</v>
      </c>
      <c r="CI15" s="73">
        <f>IF(DO15=0,0,AA15/(1+Vychodiská!$C$150)^'komunálny odpad'!DO15)</f>
        <v>0</v>
      </c>
      <c r="CJ15" s="73">
        <f>IF(DP15=0,0,AB15/(1+Vychodiská!$C$150)^'komunálny odpad'!DP15)</f>
        <v>0</v>
      </c>
      <c r="CK15" s="73">
        <f>IF(DQ15=0,0,AC15/(1+Vychodiská!$C$150)^'komunálny odpad'!DQ15)</f>
        <v>0</v>
      </c>
      <c r="CL15" s="73">
        <f>IF(DR15=0,0,AD15/(1+Vychodiská!$C$150)^'komunálny odpad'!DR15)</f>
        <v>0</v>
      </c>
      <c r="CM15" s="73">
        <f>IF(DS15=0,0,AE15/(1+Vychodiská!$C$150)^'komunálny odpad'!DS15)</f>
        <v>0</v>
      </c>
      <c r="CN15" s="73">
        <f>IF(DT15=0,0,AF15/(1+Vychodiská!$C$150)^'komunálny odpad'!DT15)</f>
        <v>0</v>
      </c>
      <c r="CO15" s="73">
        <f>IF(DU15=0,0,AG15/(1+Vychodiská!$C$150)^'komunálny odpad'!DU15)</f>
        <v>0</v>
      </c>
      <c r="CP15" s="73">
        <f>IF(DV15=0,0,AH15/(1+Vychodiská!$C$150)^'komunálny odpad'!DV15)</f>
        <v>0</v>
      </c>
      <c r="CQ15" s="73">
        <f>IF(DW15=0,0,AI15/(1+Vychodiská!$C$150)^'komunálny odpad'!DW15)</f>
        <v>0</v>
      </c>
      <c r="CR15" s="74">
        <f>IF(DX15=0,0,AJ15/(1+Vychodiská!$C$150)^'komunálny odpad'!DX15)</f>
        <v>0</v>
      </c>
      <c r="CS15" s="77">
        <f t="shared" si="4"/>
        <v>0</v>
      </c>
      <c r="CT15" s="73"/>
      <c r="CU15" s="78">
        <f t="shared" si="0"/>
        <v>4</v>
      </c>
      <c r="CV15" s="78">
        <f t="shared" ref="CV15:DX15" si="15">IF(CU15=0,0,IF(CV$2&gt;$D15,0,CU15+1))</f>
        <v>5</v>
      </c>
      <c r="CW15" s="78">
        <f t="shared" si="15"/>
        <v>6</v>
      </c>
      <c r="CX15" s="78">
        <f t="shared" si="15"/>
        <v>7</v>
      </c>
      <c r="CY15" s="78">
        <f t="shared" si="15"/>
        <v>8</v>
      </c>
      <c r="CZ15" s="78">
        <f t="shared" si="15"/>
        <v>9</v>
      </c>
      <c r="DA15" s="78">
        <f t="shared" si="15"/>
        <v>10</v>
      </c>
      <c r="DB15" s="78">
        <f t="shared" si="15"/>
        <v>11</v>
      </c>
      <c r="DC15" s="78">
        <f t="shared" si="15"/>
        <v>12</v>
      </c>
      <c r="DD15" s="78">
        <f t="shared" si="15"/>
        <v>13</v>
      </c>
      <c r="DE15" s="78">
        <f t="shared" si="15"/>
        <v>14</v>
      </c>
      <c r="DF15" s="78">
        <f t="shared" si="15"/>
        <v>15</v>
      </c>
      <c r="DG15" s="78">
        <f t="shared" si="15"/>
        <v>16</v>
      </c>
      <c r="DH15" s="78">
        <f t="shared" si="15"/>
        <v>17</v>
      </c>
      <c r="DI15" s="78">
        <f t="shared" si="15"/>
        <v>18</v>
      </c>
      <c r="DJ15" s="78">
        <f t="shared" si="15"/>
        <v>19</v>
      </c>
      <c r="DK15" s="78">
        <f t="shared" si="15"/>
        <v>20</v>
      </c>
      <c r="DL15" s="78">
        <f t="shared" si="15"/>
        <v>21</v>
      </c>
      <c r="DM15" s="78">
        <f t="shared" si="15"/>
        <v>22</v>
      </c>
      <c r="DN15" s="78">
        <f t="shared" si="15"/>
        <v>23</v>
      </c>
      <c r="DO15" s="78">
        <f t="shared" si="15"/>
        <v>24</v>
      </c>
      <c r="DP15" s="78">
        <f t="shared" si="15"/>
        <v>25</v>
      </c>
      <c r="DQ15" s="78">
        <f t="shared" si="15"/>
        <v>26</v>
      </c>
      <c r="DR15" s="78">
        <f t="shared" si="15"/>
        <v>27</v>
      </c>
      <c r="DS15" s="78">
        <f t="shared" si="15"/>
        <v>28</v>
      </c>
      <c r="DT15" s="78">
        <f t="shared" si="15"/>
        <v>29</v>
      </c>
      <c r="DU15" s="78">
        <f t="shared" si="15"/>
        <v>30</v>
      </c>
      <c r="DV15" s="78">
        <f t="shared" si="15"/>
        <v>31</v>
      </c>
      <c r="DW15" s="78">
        <f t="shared" si="15"/>
        <v>32</v>
      </c>
      <c r="DX15" s="79">
        <f t="shared" si="15"/>
        <v>33</v>
      </c>
    </row>
    <row r="16" spans="1:128" s="80" customFormat="1" ht="31.05" customHeight="1" x14ac:dyDescent="0.3">
      <c r="A16" s="70">
        <v>22</v>
      </c>
      <c r="B16" s="71" t="str">
        <f>INDEX(Data!$B$3:$B$24,MATCH('komunálny odpad'!A16,Data!$A$3:$A$24,0))</f>
        <v>Žilinská teplárenská, a.s.</v>
      </c>
      <c r="C16" s="71" t="str">
        <f>INDEX(Data!$D$3:$D$24,MATCH('komunálny odpad'!A16,Data!$A$3:$A$24,0))</f>
        <v>Nový zdroj (ZP)</v>
      </c>
      <c r="D16" s="72">
        <f>INDEX(Data!$M$3:$M$24,MATCH('komunálny odpad'!A16,Data!$A$3:$A$24,0))</f>
        <v>12</v>
      </c>
      <c r="E16" s="72" t="str">
        <f>INDEX(Data!$J$3:$J$24,MATCH('komunálny odpad'!A16,Data!$A$3:$A$24,0))</f>
        <v>2022-2023</v>
      </c>
      <c r="F16" s="74">
        <f>INDEX(Data!$W$3:$W$24,MATCH('komunálny odpad'!A16,Data!$A$3:$A$24,0))</f>
        <v>0</v>
      </c>
      <c r="G16" s="73">
        <f>$F16*Vychodiská!$C$43</f>
        <v>0</v>
      </c>
      <c r="H16" s="73">
        <f>$F16*Vychodiská!$C$43</f>
        <v>0</v>
      </c>
      <c r="I16" s="73">
        <f>$F16*Vychodiská!$C$43</f>
        <v>0</v>
      </c>
      <c r="J16" s="73">
        <f>$F16*Vychodiská!$C$43</f>
        <v>0</v>
      </c>
      <c r="K16" s="73">
        <f>$F16*Vychodiská!$C$43</f>
        <v>0</v>
      </c>
      <c r="L16" s="73">
        <f>$F16*Vychodiská!$C$43</f>
        <v>0</v>
      </c>
      <c r="M16" s="73">
        <f>$F16*Vychodiská!$C$43</f>
        <v>0</v>
      </c>
      <c r="N16" s="73">
        <f>$F16*Vychodiská!$C$43</f>
        <v>0</v>
      </c>
      <c r="O16" s="73">
        <f>$F16*Vychodiská!$C$43</f>
        <v>0</v>
      </c>
      <c r="P16" s="73">
        <f>$F16*Vychodiská!$C$43</f>
        <v>0</v>
      </c>
      <c r="Q16" s="73">
        <f>$F16*Vychodiská!$C$43</f>
        <v>0</v>
      </c>
      <c r="R16" s="73">
        <f>$F16*Vychodiská!$C$43</f>
        <v>0</v>
      </c>
      <c r="S16" s="73">
        <f>$F16*Vychodiská!$C$43</f>
        <v>0</v>
      </c>
      <c r="T16" s="73">
        <f>$F16*Vychodiská!$C$43</f>
        <v>0</v>
      </c>
      <c r="U16" s="73">
        <f>$F16*Vychodiská!$C$43</f>
        <v>0</v>
      </c>
      <c r="V16" s="73">
        <f>$F16*Vychodiská!$C$43</f>
        <v>0</v>
      </c>
      <c r="W16" s="73">
        <f>$F16*Vychodiská!$C$43</f>
        <v>0</v>
      </c>
      <c r="X16" s="73">
        <f>$F16*Vychodiská!$C$43</f>
        <v>0</v>
      </c>
      <c r="Y16" s="73">
        <f>$F16*Vychodiská!$C$43</f>
        <v>0</v>
      </c>
      <c r="Z16" s="73">
        <f>$F16*Vychodiská!$C$43</f>
        <v>0</v>
      </c>
      <c r="AA16" s="73">
        <f>$F16*Vychodiská!$C$43</f>
        <v>0</v>
      </c>
      <c r="AB16" s="73">
        <f>$F16*Vychodiská!$C$43</f>
        <v>0</v>
      </c>
      <c r="AC16" s="73">
        <f>$F16*Vychodiská!$C$43</f>
        <v>0</v>
      </c>
      <c r="AD16" s="73">
        <f>$F16*Vychodiská!$C$43</f>
        <v>0</v>
      </c>
      <c r="AE16" s="73">
        <f>$F16*Vychodiská!$C$43</f>
        <v>0</v>
      </c>
      <c r="AF16" s="73">
        <f>$F16*Vychodiská!$C$43</f>
        <v>0</v>
      </c>
      <c r="AG16" s="73">
        <f>$F16*Vychodiská!$C$43</f>
        <v>0</v>
      </c>
      <c r="AH16" s="73">
        <f>$F16*Vychodiská!$C$43</f>
        <v>0</v>
      </c>
      <c r="AI16" s="73">
        <f>$F16*Vychodiská!$C$43</f>
        <v>0</v>
      </c>
      <c r="AJ16" s="74">
        <f>$F16*Vychodiská!$C$43</f>
        <v>0</v>
      </c>
      <c r="AK16" s="73">
        <f t="shared" si="2"/>
        <v>0</v>
      </c>
      <c r="AL16" s="73">
        <f>SUM($G16:H16)</f>
        <v>0</v>
      </c>
      <c r="AM16" s="73">
        <f>SUM($G16:I16)</f>
        <v>0</v>
      </c>
      <c r="AN16" s="73">
        <f>SUM($G16:J16)</f>
        <v>0</v>
      </c>
      <c r="AO16" s="73">
        <f>SUM($G16:K16)</f>
        <v>0</v>
      </c>
      <c r="AP16" s="73">
        <f>SUM($G16:L16)</f>
        <v>0</v>
      </c>
      <c r="AQ16" s="73">
        <f>SUM($G16:M16)</f>
        <v>0</v>
      </c>
      <c r="AR16" s="73">
        <f>SUM($G16:N16)</f>
        <v>0</v>
      </c>
      <c r="AS16" s="73">
        <f>SUM($G16:O16)</f>
        <v>0</v>
      </c>
      <c r="AT16" s="73">
        <f>SUM($G16:P16)</f>
        <v>0</v>
      </c>
      <c r="AU16" s="73">
        <f>SUM($G16:Q16)</f>
        <v>0</v>
      </c>
      <c r="AV16" s="73">
        <f>SUM($G16:R16)</f>
        <v>0</v>
      </c>
      <c r="AW16" s="73">
        <f>SUM($G16:S16)</f>
        <v>0</v>
      </c>
      <c r="AX16" s="73">
        <f>SUM($G16:T16)</f>
        <v>0</v>
      </c>
      <c r="AY16" s="73">
        <f>SUM($G16:U16)</f>
        <v>0</v>
      </c>
      <c r="AZ16" s="73">
        <f>SUM($G16:V16)</f>
        <v>0</v>
      </c>
      <c r="BA16" s="73">
        <f>SUM($G16:W16)</f>
        <v>0</v>
      </c>
      <c r="BB16" s="73">
        <f>SUM($G16:X16)</f>
        <v>0</v>
      </c>
      <c r="BC16" s="73">
        <f>SUM($G16:Y16)</f>
        <v>0</v>
      </c>
      <c r="BD16" s="73">
        <f>SUM($G16:Z16)</f>
        <v>0</v>
      </c>
      <c r="BE16" s="73">
        <f>SUM($G16:AA16)</f>
        <v>0</v>
      </c>
      <c r="BF16" s="73">
        <f>SUM($G16:AB16)</f>
        <v>0</v>
      </c>
      <c r="BG16" s="73">
        <f>SUM($G16:AC16)</f>
        <v>0</v>
      </c>
      <c r="BH16" s="73">
        <f>SUM($G16:AD16)</f>
        <v>0</v>
      </c>
      <c r="BI16" s="73">
        <f>SUM($G16:AE16)</f>
        <v>0</v>
      </c>
      <c r="BJ16" s="73">
        <f>SUM($G16:AF16)</f>
        <v>0</v>
      </c>
      <c r="BK16" s="73">
        <f>SUM($G16:AG16)</f>
        <v>0</v>
      </c>
      <c r="BL16" s="73">
        <f>SUM($G16:AH16)</f>
        <v>0</v>
      </c>
      <c r="BM16" s="73">
        <f>SUM($G16:AI16)</f>
        <v>0</v>
      </c>
      <c r="BN16" s="74">
        <f>SUM($G16:AJ16)</f>
        <v>0</v>
      </c>
      <c r="BO16" s="76">
        <f>IF(CU16=0,0,G16/(1+Vychodiská!$C$150)^'komunálny odpad'!CU16)</f>
        <v>0</v>
      </c>
      <c r="BP16" s="73">
        <f>IF(CV16=0,0,H16/(1+Vychodiská!$C$150)^'komunálny odpad'!CV16)</f>
        <v>0</v>
      </c>
      <c r="BQ16" s="73">
        <f>IF(CW16=0,0,I16/(1+Vychodiská!$C$150)^'komunálny odpad'!CW16)</f>
        <v>0</v>
      </c>
      <c r="BR16" s="73">
        <f>IF(CX16=0,0,J16/(1+Vychodiská!$C$150)^'komunálny odpad'!CX16)</f>
        <v>0</v>
      </c>
      <c r="BS16" s="73">
        <f>IF(CY16=0,0,K16/(1+Vychodiská!$C$150)^'komunálny odpad'!CY16)</f>
        <v>0</v>
      </c>
      <c r="BT16" s="73">
        <f>IF(CZ16=0,0,L16/(1+Vychodiská!$C$150)^'komunálny odpad'!CZ16)</f>
        <v>0</v>
      </c>
      <c r="BU16" s="73">
        <f>IF(DA16=0,0,M16/(1+Vychodiská!$C$150)^'komunálny odpad'!DA16)</f>
        <v>0</v>
      </c>
      <c r="BV16" s="73">
        <f>IF(DB16=0,0,N16/(1+Vychodiská!$C$150)^'komunálny odpad'!DB16)</f>
        <v>0</v>
      </c>
      <c r="BW16" s="73">
        <f>IF(DC16=0,0,O16/(1+Vychodiská!$C$150)^'komunálny odpad'!DC16)</f>
        <v>0</v>
      </c>
      <c r="BX16" s="73">
        <f>IF(DD16=0,0,P16/(1+Vychodiská!$C$150)^'komunálny odpad'!DD16)</f>
        <v>0</v>
      </c>
      <c r="BY16" s="73">
        <f>IF(DE16=0,0,Q16/(1+Vychodiská!$C$150)^'komunálny odpad'!DE16)</f>
        <v>0</v>
      </c>
      <c r="BZ16" s="73">
        <f>IF(DF16=0,0,R16/(1+Vychodiská!$C$150)^'komunálny odpad'!DF16)</f>
        <v>0</v>
      </c>
      <c r="CA16" s="73">
        <f>IF(DG16=0,0,S16/(1+Vychodiská!$C$150)^'komunálny odpad'!DG16)</f>
        <v>0</v>
      </c>
      <c r="CB16" s="73">
        <f>IF(DH16=0,0,T16/(1+Vychodiská!$C$150)^'komunálny odpad'!DH16)</f>
        <v>0</v>
      </c>
      <c r="CC16" s="73">
        <f>IF(DI16=0,0,U16/(1+Vychodiská!$C$150)^'komunálny odpad'!DI16)</f>
        <v>0</v>
      </c>
      <c r="CD16" s="73">
        <f>IF(DJ16=0,0,V16/(1+Vychodiská!$C$150)^'komunálny odpad'!DJ16)</f>
        <v>0</v>
      </c>
      <c r="CE16" s="73">
        <f>IF(DK16=0,0,W16/(1+Vychodiská!$C$150)^'komunálny odpad'!DK16)</f>
        <v>0</v>
      </c>
      <c r="CF16" s="73">
        <f>IF(DL16=0,0,X16/(1+Vychodiská!$C$150)^'komunálny odpad'!DL16)</f>
        <v>0</v>
      </c>
      <c r="CG16" s="73">
        <f>IF(DM16=0,0,Y16/(1+Vychodiská!$C$150)^'komunálny odpad'!DM16)</f>
        <v>0</v>
      </c>
      <c r="CH16" s="73">
        <f>IF(DN16=0,0,Z16/(1+Vychodiská!$C$150)^'komunálny odpad'!DN16)</f>
        <v>0</v>
      </c>
      <c r="CI16" s="73">
        <f>IF(DO16=0,0,AA16/(1+Vychodiská!$C$150)^'komunálny odpad'!DO16)</f>
        <v>0</v>
      </c>
      <c r="CJ16" s="73">
        <f>IF(DP16=0,0,AB16/(1+Vychodiská!$C$150)^'komunálny odpad'!DP16)</f>
        <v>0</v>
      </c>
      <c r="CK16" s="73">
        <f>IF(DQ16=0,0,AC16/(1+Vychodiská!$C$150)^'komunálny odpad'!DQ16)</f>
        <v>0</v>
      </c>
      <c r="CL16" s="73">
        <f>IF(DR16=0,0,AD16/(1+Vychodiská!$C$150)^'komunálny odpad'!DR16)</f>
        <v>0</v>
      </c>
      <c r="CM16" s="73">
        <f>IF(DS16=0,0,AE16/(1+Vychodiská!$C$150)^'komunálny odpad'!DS16)</f>
        <v>0</v>
      </c>
      <c r="CN16" s="73">
        <f>IF(DT16=0,0,AF16/(1+Vychodiská!$C$150)^'komunálny odpad'!DT16)</f>
        <v>0</v>
      </c>
      <c r="CO16" s="73">
        <f>IF(DU16=0,0,AG16/(1+Vychodiská!$C$150)^'komunálny odpad'!DU16)</f>
        <v>0</v>
      </c>
      <c r="CP16" s="73">
        <f>IF(DV16=0,0,AH16/(1+Vychodiská!$C$150)^'komunálny odpad'!DV16)</f>
        <v>0</v>
      </c>
      <c r="CQ16" s="73">
        <f>IF(DW16=0,0,AI16/(1+Vychodiská!$C$150)^'komunálny odpad'!DW16)</f>
        <v>0</v>
      </c>
      <c r="CR16" s="74">
        <f>IF(DX16=0,0,AJ16/(1+Vychodiská!$C$150)^'komunálny odpad'!DX16)</f>
        <v>0</v>
      </c>
      <c r="CS16" s="77">
        <f t="shared" si="4"/>
        <v>0</v>
      </c>
      <c r="CT16" s="73"/>
      <c r="CU16" s="78">
        <f t="shared" si="0"/>
        <v>3</v>
      </c>
      <c r="CV16" s="78">
        <f t="shared" ref="CV16:DX16" si="16">IF(CU16=0,0,IF(CV$2&gt;$D16,0,CU16+1))</f>
        <v>4</v>
      </c>
      <c r="CW16" s="78">
        <f t="shared" si="16"/>
        <v>5</v>
      </c>
      <c r="CX16" s="78">
        <f t="shared" si="16"/>
        <v>6</v>
      </c>
      <c r="CY16" s="78">
        <f t="shared" si="16"/>
        <v>7</v>
      </c>
      <c r="CZ16" s="78">
        <f t="shared" si="16"/>
        <v>8</v>
      </c>
      <c r="DA16" s="78">
        <f t="shared" si="16"/>
        <v>9</v>
      </c>
      <c r="DB16" s="78">
        <f t="shared" si="16"/>
        <v>10</v>
      </c>
      <c r="DC16" s="78">
        <f t="shared" si="16"/>
        <v>11</v>
      </c>
      <c r="DD16" s="78">
        <f t="shared" si="16"/>
        <v>12</v>
      </c>
      <c r="DE16" s="78">
        <f t="shared" si="16"/>
        <v>13</v>
      </c>
      <c r="DF16" s="78">
        <f t="shared" si="16"/>
        <v>14</v>
      </c>
      <c r="DG16" s="78">
        <f t="shared" si="16"/>
        <v>0</v>
      </c>
      <c r="DH16" s="78">
        <f t="shared" si="16"/>
        <v>0</v>
      </c>
      <c r="DI16" s="78">
        <f t="shared" si="16"/>
        <v>0</v>
      </c>
      <c r="DJ16" s="78">
        <f t="shared" si="16"/>
        <v>0</v>
      </c>
      <c r="DK16" s="78">
        <f t="shared" si="16"/>
        <v>0</v>
      </c>
      <c r="DL16" s="78">
        <f t="shared" si="16"/>
        <v>0</v>
      </c>
      <c r="DM16" s="78">
        <f t="shared" si="16"/>
        <v>0</v>
      </c>
      <c r="DN16" s="78">
        <f t="shared" si="16"/>
        <v>0</v>
      </c>
      <c r="DO16" s="78">
        <f t="shared" si="16"/>
        <v>0</v>
      </c>
      <c r="DP16" s="78">
        <f t="shared" si="16"/>
        <v>0</v>
      </c>
      <c r="DQ16" s="78">
        <f t="shared" si="16"/>
        <v>0</v>
      </c>
      <c r="DR16" s="78">
        <f t="shared" si="16"/>
        <v>0</v>
      </c>
      <c r="DS16" s="78">
        <f t="shared" si="16"/>
        <v>0</v>
      </c>
      <c r="DT16" s="78">
        <f t="shared" si="16"/>
        <v>0</v>
      </c>
      <c r="DU16" s="78">
        <f t="shared" si="16"/>
        <v>0</v>
      </c>
      <c r="DV16" s="78">
        <f t="shared" si="16"/>
        <v>0</v>
      </c>
      <c r="DW16" s="78">
        <f t="shared" si="16"/>
        <v>0</v>
      </c>
      <c r="DX16" s="79">
        <f t="shared" si="16"/>
        <v>0</v>
      </c>
    </row>
    <row r="17" spans="1:128" s="80" customFormat="1" ht="31.05" customHeight="1" x14ac:dyDescent="0.3">
      <c r="A17" s="70">
        <v>23</v>
      </c>
      <c r="B17" s="71" t="str">
        <f>INDEX(Data!$B$3:$B$24,MATCH('komunálny odpad'!A17,Data!$A$3:$A$24,0))</f>
        <v>Žilinská teplárenská, a.s.</v>
      </c>
      <c r="C17" s="71" t="str">
        <f>INDEX(Data!$D$3:$D$24,MATCH('komunálny odpad'!A17,Data!$A$3:$A$24,0))</f>
        <v>Multipalivový kotol  - spaľovanie biomasy a TAP</v>
      </c>
      <c r="D17" s="72">
        <f>INDEX(Data!$M$3:$M$24,MATCH('komunálny odpad'!A17,Data!$A$3:$A$24,0))</f>
        <v>20</v>
      </c>
      <c r="E17" s="72" t="str">
        <f>INDEX(Data!$J$3:$J$24,MATCH('komunálny odpad'!A17,Data!$A$3:$A$24,0))</f>
        <v>2024-2027</v>
      </c>
      <c r="F17" s="74">
        <f>INDEX(Data!$W$3:$W$24,MATCH('komunálny odpad'!A17,Data!$A$3:$A$24,0))</f>
        <v>32468</v>
      </c>
      <c r="G17" s="73">
        <f>$F17*Vychodiská!$C$43</f>
        <v>1659114.8</v>
      </c>
      <c r="H17" s="73">
        <f>$F17*Vychodiská!$C$43</f>
        <v>1659114.8</v>
      </c>
      <c r="I17" s="73">
        <f>$F17*Vychodiská!$C$43</f>
        <v>1659114.8</v>
      </c>
      <c r="J17" s="73">
        <f>$F17*Vychodiská!$C$43</f>
        <v>1659114.8</v>
      </c>
      <c r="K17" s="73">
        <f>$F17*Vychodiská!$C$43</f>
        <v>1659114.8</v>
      </c>
      <c r="L17" s="73">
        <f>$F17*Vychodiská!$C$43</f>
        <v>1659114.8</v>
      </c>
      <c r="M17" s="73">
        <f>$F17*Vychodiská!$C$43</f>
        <v>1659114.8</v>
      </c>
      <c r="N17" s="73">
        <f>$F17*Vychodiská!$C$43</f>
        <v>1659114.8</v>
      </c>
      <c r="O17" s="73">
        <f>$F17*Vychodiská!$C$43</f>
        <v>1659114.8</v>
      </c>
      <c r="P17" s="73">
        <f>$F17*Vychodiská!$C$43</f>
        <v>1659114.8</v>
      </c>
      <c r="Q17" s="73">
        <f>$F17*Vychodiská!$C$43</f>
        <v>1659114.8</v>
      </c>
      <c r="R17" s="73">
        <f>$F17*Vychodiská!$C$43</f>
        <v>1659114.8</v>
      </c>
      <c r="S17" s="73">
        <f>$F17*Vychodiská!$C$43</f>
        <v>1659114.8</v>
      </c>
      <c r="T17" s="73">
        <f>$F17*Vychodiská!$C$43</f>
        <v>1659114.8</v>
      </c>
      <c r="U17" s="73">
        <f>$F17*Vychodiská!$C$43</f>
        <v>1659114.8</v>
      </c>
      <c r="V17" s="73">
        <f>$F17*Vychodiská!$C$43</f>
        <v>1659114.8</v>
      </c>
      <c r="W17" s="73">
        <f>$F17*Vychodiská!$C$43</f>
        <v>1659114.8</v>
      </c>
      <c r="X17" s="73">
        <f>$F17*Vychodiská!$C$43</f>
        <v>1659114.8</v>
      </c>
      <c r="Y17" s="73">
        <f>$F17*Vychodiská!$C$43</f>
        <v>1659114.8</v>
      </c>
      <c r="Z17" s="73">
        <f>$F17*Vychodiská!$C$43</f>
        <v>1659114.8</v>
      </c>
      <c r="AA17" s="73">
        <f>$F17*Vychodiská!$C$43</f>
        <v>1659114.8</v>
      </c>
      <c r="AB17" s="73">
        <f>$F17*Vychodiská!$C$43</f>
        <v>1659114.8</v>
      </c>
      <c r="AC17" s="73">
        <f>$F17*Vychodiská!$C$43</f>
        <v>1659114.8</v>
      </c>
      <c r="AD17" s="73">
        <f>$F17*Vychodiská!$C$43</f>
        <v>1659114.8</v>
      </c>
      <c r="AE17" s="73">
        <f>$F17*Vychodiská!$C$43</f>
        <v>1659114.8</v>
      </c>
      <c r="AF17" s="73">
        <f>$F17*Vychodiská!$C$43</f>
        <v>1659114.8</v>
      </c>
      <c r="AG17" s="73">
        <f>$F17*Vychodiská!$C$43</f>
        <v>1659114.8</v>
      </c>
      <c r="AH17" s="73">
        <f>$F17*Vychodiská!$C$43</f>
        <v>1659114.8</v>
      </c>
      <c r="AI17" s="73">
        <f>$F17*Vychodiská!$C$43</f>
        <v>1659114.8</v>
      </c>
      <c r="AJ17" s="74">
        <f>$F17*Vychodiská!$C$43</f>
        <v>1659114.8</v>
      </c>
      <c r="AK17" s="73">
        <f t="shared" si="2"/>
        <v>1659114.8</v>
      </c>
      <c r="AL17" s="73">
        <f>SUM($G17:H17)</f>
        <v>3318229.6</v>
      </c>
      <c r="AM17" s="73">
        <f>SUM($G17:I17)</f>
        <v>4977344.4000000004</v>
      </c>
      <c r="AN17" s="73">
        <f>SUM($G17:J17)</f>
        <v>6636459.2000000002</v>
      </c>
      <c r="AO17" s="73">
        <f>SUM($G17:K17)</f>
        <v>8295574</v>
      </c>
      <c r="AP17" s="73">
        <f>SUM($G17:L17)</f>
        <v>9954688.8000000007</v>
      </c>
      <c r="AQ17" s="73">
        <f>SUM($G17:M17)</f>
        <v>11613803.600000001</v>
      </c>
      <c r="AR17" s="73">
        <f>SUM($G17:N17)</f>
        <v>13272918.400000002</v>
      </c>
      <c r="AS17" s="73">
        <f>SUM($G17:O17)</f>
        <v>14932033.200000003</v>
      </c>
      <c r="AT17" s="73">
        <f>SUM($G17:P17)</f>
        <v>16591148.000000004</v>
      </c>
      <c r="AU17" s="73">
        <f>SUM($G17:Q17)</f>
        <v>18250262.800000004</v>
      </c>
      <c r="AV17" s="73">
        <f>SUM($G17:R17)</f>
        <v>19909377.600000005</v>
      </c>
      <c r="AW17" s="73">
        <f>SUM($G17:S17)</f>
        <v>21568492.400000006</v>
      </c>
      <c r="AX17" s="73">
        <f>SUM($G17:T17)</f>
        <v>23227607.200000007</v>
      </c>
      <c r="AY17" s="73">
        <f>SUM($G17:U17)</f>
        <v>24886722.000000007</v>
      </c>
      <c r="AZ17" s="73">
        <f>SUM($G17:V17)</f>
        <v>26545836.800000008</v>
      </c>
      <c r="BA17" s="73">
        <f>SUM($G17:W17)</f>
        <v>28204951.600000009</v>
      </c>
      <c r="BB17" s="73">
        <f>SUM($G17:X17)</f>
        <v>29864066.40000001</v>
      </c>
      <c r="BC17" s="73">
        <f>SUM($G17:Y17)</f>
        <v>31523181.20000001</v>
      </c>
      <c r="BD17" s="73">
        <f>SUM($G17:Z17)</f>
        <v>33182296.000000011</v>
      </c>
      <c r="BE17" s="73">
        <f>SUM($G17:AA17)</f>
        <v>34841410.800000012</v>
      </c>
      <c r="BF17" s="73">
        <f>SUM($G17:AB17)</f>
        <v>36500525.600000009</v>
      </c>
      <c r="BG17" s="73">
        <f>SUM($G17:AC17)</f>
        <v>38159640.400000006</v>
      </c>
      <c r="BH17" s="73">
        <f>SUM($G17:AD17)</f>
        <v>39818755.200000003</v>
      </c>
      <c r="BI17" s="73">
        <f>SUM($G17:AE17)</f>
        <v>41477870</v>
      </c>
      <c r="BJ17" s="73">
        <f>SUM($G17:AF17)</f>
        <v>43136984.799999997</v>
      </c>
      <c r="BK17" s="73">
        <f>SUM($G17:AG17)</f>
        <v>44796099.599999994</v>
      </c>
      <c r="BL17" s="73">
        <f>SUM($G17:AH17)</f>
        <v>46455214.399999991</v>
      </c>
      <c r="BM17" s="73">
        <f>SUM($G17:AI17)</f>
        <v>48114329.199999988</v>
      </c>
      <c r="BN17" s="74">
        <f>SUM($G17:AJ17)</f>
        <v>49773443.999999985</v>
      </c>
      <c r="BO17" s="76">
        <f>IF(CU17=0,0,G17/(1+Vychodiská!$C$150)^'komunálny odpad'!CU17)</f>
        <v>1299959.858975084</v>
      </c>
      <c r="BP17" s="73">
        <f>IF(CV17=0,0,H17/(1+Vychodiská!$C$150)^'komunálny odpad'!CV17)</f>
        <v>1238057.0085476993</v>
      </c>
      <c r="BQ17" s="73">
        <f>IF(CW17=0,0,I17/(1+Vychodiská!$C$150)^'komunálny odpad'!CW17)</f>
        <v>1179101.9129025706</v>
      </c>
      <c r="BR17" s="73">
        <f>IF(CX17=0,0,J17/(1+Vychodiská!$C$150)^'komunálny odpad'!CX17)</f>
        <v>1122954.202764353</v>
      </c>
      <c r="BS17" s="73">
        <f>IF(CY17=0,0,K17/(1+Vychodiská!$C$150)^'komunálny odpad'!CY17)</f>
        <v>1069480.1931089074</v>
      </c>
      <c r="BT17" s="73">
        <f>IF(CZ17=0,0,L17/(1+Vychodiská!$C$150)^'komunálny odpad'!CZ17)</f>
        <v>1018552.5648656262</v>
      </c>
      <c r="BU17" s="73">
        <f>IF(DA17=0,0,M17/(1+Vychodiská!$C$150)^'komunálny odpad'!DA17)</f>
        <v>970050.06177678681</v>
      </c>
      <c r="BV17" s="73">
        <f>IF(DB17=0,0,N17/(1+Vychodiská!$C$150)^'komunálny odpad'!DB17)</f>
        <v>923857.20169217803</v>
      </c>
      <c r="BW17" s="73">
        <f>IF(DC17=0,0,O17/(1+Vychodiská!$C$150)^'komunálny odpad'!DC17)</f>
        <v>879864.00161159795</v>
      </c>
      <c r="BX17" s="73">
        <f>IF(DD17=0,0,P17/(1+Vychodiská!$C$150)^'komunálny odpad'!DD17)</f>
        <v>837965.71582056966</v>
      </c>
      <c r="BY17" s="73">
        <f>IF(DE17=0,0,Q17/(1+Vychodiská!$C$150)^'komunálny odpad'!DE17)</f>
        <v>798062.58649578039</v>
      </c>
      <c r="BZ17" s="73">
        <f>IF(DF17=0,0,R17/(1+Vychodiská!$C$150)^'komunálny odpad'!DF17)</f>
        <v>760059.60618645756</v>
      </c>
      <c r="CA17" s="73">
        <f>IF(DG17=0,0,S17/(1+Vychodiská!$C$150)^'komunálny odpad'!DG17)</f>
        <v>723866.29160614999</v>
      </c>
      <c r="CB17" s="73">
        <f>IF(DH17=0,0,T17/(1+Vychodiská!$C$150)^'komunálny odpad'!DH17)</f>
        <v>689396.46819633339</v>
      </c>
      <c r="CC17" s="73">
        <f>IF(DI17=0,0,U17/(1+Vychodiská!$C$150)^'komunálny odpad'!DI17)</f>
        <v>656568.06494888884</v>
      </c>
      <c r="CD17" s="73">
        <f>IF(DJ17=0,0,V17/(1+Vychodiská!$C$150)^'komunálny odpad'!DJ17)</f>
        <v>625302.91899894178</v>
      </c>
      <c r="CE17" s="73">
        <f>IF(DK17=0,0,W17/(1+Vychodiská!$C$150)^'komunálny odpad'!DK17)</f>
        <v>595526.58952280181</v>
      </c>
      <c r="CF17" s="73">
        <f>IF(DL17=0,0,X17/(1+Vychodiská!$C$150)^'komunálny odpad'!DL17)</f>
        <v>567168.18049790652</v>
      </c>
      <c r="CG17" s="73">
        <f>IF(DM17=0,0,Y17/(1+Vychodiská!$C$150)^'komunálny odpad'!DM17)</f>
        <v>540160.17190276796</v>
      </c>
      <c r="CH17" s="73">
        <f>IF(DN17=0,0,Z17/(1+Vychodiská!$C$150)^'komunálny odpad'!DN17)</f>
        <v>514438.2589550172</v>
      </c>
      <c r="CI17" s="73">
        <f>IF(DO17=0,0,AA17/(1+Vychodiská!$C$150)^'komunálny odpad'!DO17)</f>
        <v>0</v>
      </c>
      <c r="CJ17" s="73">
        <f>IF(DP17=0,0,AB17/(1+Vychodiská!$C$150)^'komunálny odpad'!DP17)</f>
        <v>0</v>
      </c>
      <c r="CK17" s="73">
        <f>IF(DQ17=0,0,AC17/(1+Vychodiská!$C$150)^'komunálny odpad'!DQ17)</f>
        <v>0</v>
      </c>
      <c r="CL17" s="73">
        <f>IF(DR17=0,0,AD17/(1+Vychodiská!$C$150)^'komunálny odpad'!DR17)</f>
        <v>0</v>
      </c>
      <c r="CM17" s="73">
        <f>IF(DS17=0,0,AE17/(1+Vychodiská!$C$150)^'komunálny odpad'!DS17)</f>
        <v>0</v>
      </c>
      <c r="CN17" s="73">
        <f>IF(DT17=0,0,AF17/(1+Vychodiská!$C$150)^'komunálny odpad'!DT17)</f>
        <v>0</v>
      </c>
      <c r="CO17" s="73">
        <f>IF(DU17=0,0,AG17/(1+Vychodiská!$C$150)^'komunálny odpad'!DU17)</f>
        <v>0</v>
      </c>
      <c r="CP17" s="73">
        <f>IF(DV17=0,0,AH17/(1+Vychodiská!$C$150)^'komunálny odpad'!DV17)</f>
        <v>0</v>
      </c>
      <c r="CQ17" s="73">
        <f>IF(DW17=0,0,AI17/(1+Vychodiská!$C$150)^'komunálny odpad'!DW17)</f>
        <v>0</v>
      </c>
      <c r="CR17" s="74">
        <f>IF(DX17=0,0,AJ17/(1+Vychodiská!$C$150)^'komunálny odpad'!DX17)</f>
        <v>0</v>
      </c>
      <c r="CS17" s="77">
        <f t="shared" si="4"/>
        <v>17010391.859376419</v>
      </c>
      <c r="CT17" s="73"/>
      <c r="CU17" s="78">
        <f t="shared" si="0"/>
        <v>5</v>
      </c>
      <c r="CV17" s="78">
        <f t="shared" ref="CV17:DX17" si="17">IF(CU17=0,0,IF(CV$2&gt;$D17,0,CU17+1))</f>
        <v>6</v>
      </c>
      <c r="CW17" s="78">
        <f t="shared" si="17"/>
        <v>7</v>
      </c>
      <c r="CX17" s="78">
        <f t="shared" si="17"/>
        <v>8</v>
      </c>
      <c r="CY17" s="78">
        <f t="shared" si="17"/>
        <v>9</v>
      </c>
      <c r="CZ17" s="78">
        <f t="shared" si="17"/>
        <v>10</v>
      </c>
      <c r="DA17" s="78">
        <f t="shared" si="17"/>
        <v>11</v>
      </c>
      <c r="DB17" s="78">
        <f t="shared" si="17"/>
        <v>12</v>
      </c>
      <c r="DC17" s="78">
        <f t="shared" si="17"/>
        <v>13</v>
      </c>
      <c r="DD17" s="78">
        <f t="shared" si="17"/>
        <v>14</v>
      </c>
      <c r="DE17" s="78">
        <f t="shared" si="17"/>
        <v>15</v>
      </c>
      <c r="DF17" s="78">
        <f t="shared" si="17"/>
        <v>16</v>
      </c>
      <c r="DG17" s="78">
        <f t="shared" si="17"/>
        <v>17</v>
      </c>
      <c r="DH17" s="78">
        <f t="shared" si="17"/>
        <v>18</v>
      </c>
      <c r="DI17" s="78">
        <f t="shared" si="17"/>
        <v>19</v>
      </c>
      <c r="DJ17" s="78">
        <f t="shared" si="17"/>
        <v>20</v>
      </c>
      <c r="DK17" s="78">
        <f t="shared" si="17"/>
        <v>21</v>
      </c>
      <c r="DL17" s="78">
        <f t="shared" si="17"/>
        <v>22</v>
      </c>
      <c r="DM17" s="78">
        <f t="shared" si="17"/>
        <v>23</v>
      </c>
      <c r="DN17" s="78">
        <f t="shared" si="17"/>
        <v>24</v>
      </c>
      <c r="DO17" s="78">
        <f t="shared" si="17"/>
        <v>0</v>
      </c>
      <c r="DP17" s="78">
        <f t="shared" si="17"/>
        <v>0</v>
      </c>
      <c r="DQ17" s="78">
        <f t="shared" si="17"/>
        <v>0</v>
      </c>
      <c r="DR17" s="78">
        <f t="shared" si="17"/>
        <v>0</v>
      </c>
      <c r="DS17" s="78">
        <f t="shared" si="17"/>
        <v>0</v>
      </c>
      <c r="DT17" s="78">
        <f t="shared" si="17"/>
        <v>0</v>
      </c>
      <c r="DU17" s="78">
        <f t="shared" si="17"/>
        <v>0</v>
      </c>
      <c r="DV17" s="78">
        <f t="shared" si="17"/>
        <v>0</v>
      </c>
      <c r="DW17" s="78">
        <f t="shared" si="17"/>
        <v>0</v>
      </c>
      <c r="DX17" s="79">
        <f t="shared" si="17"/>
        <v>0</v>
      </c>
    </row>
    <row r="18" spans="1:128" s="80" customFormat="1" ht="31.05" customHeight="1" x14ac:dyDescent="0.3">
      <c r="A18" s="70">
        <v>24</v>
      </c>
      <c r="B18" s="71" t="str">
        <f>INDEX(Data!$B$3:$B$24,MATCH('komunálny odpad'!A18,Data!$A$3:$A$24,0))</f>
        <v>Žilinská teplárenská, a.s.</v>
      </c>
      <c r="C18" s="71" t="str">
        <f>INDEX(Data!$D$3:$D$24,MATCH('komunálny odpad'!A18,Data!$A$3:$A$24,0))</f>
        <v>Vytesnenie pary III. etapa</v>
      </c>
      <c r="D18" s="72">
        <f>INDEX(Data!$M$3:$M$24,MATCH('komunálny odpad'!A18,Data!$A$3:$A$24,0))</f>
        <v>20</v>
      </c>
      <c r="E18" s="72" t="str">
        <f>INDEX(Data!$J$3:$J$24,MATCH('komunálny odpad'!A18,Data!$A$3:$A$24,0))</f>
        <v>2022-2025</v>
      </c>
      <c r="F18" s="74">
        <f>INDEX(Data!$W$3:$W$24,MATCH('komunálny odpad'!A18,Data!$A$3:$A$24,0))</f>
        <v>0</v>
      </c>
      <c r="G18" s="73">
        <f>$F18*Vychodiská!$C$43</f>
        <v>0</v>
      </c>
      <c r="H18" s="73">
        <f>$F18*Vychodiská!$C$43</f>
        <v>0</v>
      </c>
      <c r="I18" s="73">
        <f>$F18*Vychodiská!$C$43</f>
        <v>0</v>
      </c>
      <c r="J18" s="73">
        <f>$F18*Vychodiská!$C$43</f>
        <v>0</v>
      </c>
      <c r="K18" s="73">
        <f>$F18*Vychodiská!$C$43</f>
        <v>0</v>
      </c>
      <c r="L18" s="73">
        <f>$F18*Vychodiská!$C$43</f>
        <v>0</v>
      </c>
      <c r="M18" s="73">
        <f>$F18*Vychodiská!$C$43</f>
        <v>0</v>
      </c>
      <c r="N18" s="73">
        <f>$F18*Vychodiská!$C$43</f>
        <v>0</v>
      </c>
      <c r="O18" s="73">
        <f>$F18*Vychodiská!$C$43</f>
        <v>0</v>
      </c>
      <c r="P18" s="73">
        <f>$F18*Vychodiská!$C$43</f>
        <v>0</v>
      </c>
      <c r="Q18" s="73">
        <f>$F18*Vychodiská!$C$43</f>
        <v>0</v>
      </c>
      <c r="R18" s="73">
        <f>$F18*Vychodiská!$C$43</f>
        <v>0</v>
      </c>
      <c r="S18" s="73">
        <f>$F18*Vychodiská!$C$43</f>
        <v>0</v>
      </c>
      <c r="T18" s="73">
        <f>$F18*Vychodiská!$C$43</f>
        <v>0</v>
      </c>
      <c r="U18" s="73">
        <f>$F18*Vychodiská!$C$43</f>
        <v>0</v>
      </c>
      <c r="V18" s="73">
        <f>$F18*Vychodiská!$C$43</f>
        <v>0</v>
      </c>
      <c r="W18" s="73">
        <f>$F18*Vychodiská!$C$43</f>
        <v>0</v>
      </c>
      <c r="X18" s="73">
        <f>$F18*Vychodiská!$C$43</f>
        <v>0</v>
      </c>
      <c r="Y18" s="73">
        <f>$F18*Vychodiská!$C$43</f>
        <v>0</v>
      </c>
      <c r="Z18" s="73">
        <f>$F18*Vychodiská!$C$43</f>
        <v>0</v>
      </c>
      <c r="AA18" s="73">
        <f>$F18*Vychodiská!$C$43</f>
        <v>0</v>
      </c>
      <c r="AB18" s="73">
        <f>$F18*Vychodiská!$C$43</f>
        <v>0</v>
      </c>
      <c r="AC18" s="73">
        <f>$F18*Vychodiská!$C$43</f>
        <v>0</v>
      </c>
      <c r="AD18" s="73">
        <f>$F18*Vychodiská!$C$43</f>
        <v>0</v>
      </c>
      <c r="AE18" s="73">
        <f>$F18*Vychodiská!$C$43</f>
        <v>0</v>
      </c>
      <c r="AF18" s="73">
        <f>$F18*Vychodiská!$C$43</f>
        <v>0</v>
      </c>
      <c r="AG18" s="73">
        <f>$F18*Vychodiská!$C$43</f>
        <v>0</v>
      </c>
      <c r="AH18" s="73">
        <f>$F18*Vychodiská!$C$43</f>
        <v>0</v>
      </c>
      <c r="AI18" s="73">
        <f>$F18*Vychodiská!$C$43</f>
        <v>0</v>
      </c>
      <c r="AJ18" s="74">
        <f>$F18*Vychodiská!$C$43</f>
        <v>0</v>
      </c>
      <c r="AK18" s="73">
        <f t="shared" si="2"/>
        <v>0</v>
      </c>
      <c r="AL18" s="73">
        <f>SUM($G18:H18)</f>
        <v>0</v>
      </c>
      <c r="AM18" s="73">
        <f>SUM($G18:I18)</f>
        <v>0</v>
      </c>
      <c r="AN18" s="73">
        <f>SUM($G18:J18)</f>
        <v>0</v>
      </c>
      <c r="AO18" s="73">
        <f>SUM($G18:K18)</f>
        <v>0</v>
      </c>
      <c r="AP18" s="73">
        <f>SUM($G18:L18)</f>
        <v>0</v>
      </c>
      <c r="AQ18" s="73">
        <f>SUM($G18:M18)</f>
        <v>0</v>
      </c>
      <c r="AR18" s="73">
        <f>SUM($G18:N18)</f>
        <v>0</v>
      </c>
      <c r="AS18" s="73">
        <f>SUM($G18:O18)</f>
        <v>0</v>
      </c>
      <c r="AT18" s="73">
        <f>SUM($G18:P18)</f>
        <v>0</v>
      </c>
      <c r="AU18" s="73">
        <f>SUM($G18:Q18)</f>
        <v>0</v>
      </c>
      <c r="AV18" s="73">
        <f>SUM($G18:R18)</f>
        <v>0</v>
      </c>
      <c r="AW18" s="73">
        <f>SUM($G18:S18)</f>
        <v>0</v>
      </c>
      <c r="AX18" s="73">
        <f>SUM($G18:T18)</f>
        <v>0</v>
      </c>
      <c r="AY18" s="73">
        <f>SUM($G18:U18)</f>
        <v>0</v>
      </c>
      <c r="AZ18" s="73">
        <f>SUM($G18:V18)</f>
        <v>0</v>
      </c>
      <c r="BA18" s="73">
        <f>SUM($G18:W18)</f>
        <v>0</v>
      </c>
      <c r="BB18" s="73">
        <f>SUM($G18:X18)</f>
        <v>0</v>
      </c>
      <c r="BC18" s="73">
        <f>SUM($G18:Y18)</f>
        <v>0</v>
      </c>
      <c r="BD18" s="73">
        <f>SUM($G18:Z18)</f>
        <v>0</v>
      </c>
      <c r="BE18" s="73">
        <f>SUM($G18:AA18)</f>
        <v>0</v>
      </c>
      <c r="BF18" s="73">
        <f>SUM($G18:AB18)</f>
        <v>0</v>
      </c>
      <c r="BG18" s="73">
        <f>SUM($G18:AC18)</f>
        <v>0</v>
      </c>
      <c r="BH18" s="73">
        <f>SUM($G18:AD18)</f>
        <v>0</v>
      </c>
      <c r="BI18" s="73">
        <f>SUM($G18:AE18)</f>
        <v>0</v>
      </c>
      <c r="BJ18" s="73">
        <f>SUM($G18:AF18)</f>
        <v>0</v>
      </c>
      <c r="BK18" s="73">
        <f>SUM($G18:AG18)</f>
        <v>0</v>
      </c>
      <c r="BL18" s="73">
        <f>SUM($G18:AH18)</f>
        <v>0</v>
      </c>
      <c r="BM18" s="73">
        <f>SUM($G18:AI18)</f>
        <v>0</v>
      </c>
      <c r="BN18" s="74">
        <f>SUM($G18:AJ18)</f>
        <v>0</v>
      </c>
      <c r="BO18" s="76">
        <f>IF(CU18=0,0,G18/(1+Vychodiská!$C$150)^'komunálny odpad'!CU18)</f>
        <v>0</v>
      </c>
      <c r="BP18" s="73">
        <f>IF(CV18=0,0,H18/(1+Vychodiská!$C$150)^'komunálny odpad'!CV18)</f>
        <v>0</v>
      </c>
      <c r="BQ18" s="73">
        <f>IF(CW18=0,0,I18/(1+Vychodiská!$C$150)^'komunálny odpad'!CW18)</f>
        <v>0</v>
      </c>
      <c r="BR18" s="73">
        <f>IF(CX18=0,0,J18/(1+Vychodiská!$C$150)^'komunálny odpad'!CX18)</f>
        <v>0</v>
      </c>
      <c r="BS18" s="73">
        <f>IF(CY18=0,0,K18/(1+Vychodiská!$C$150)^'komunálny odpad'!CY18)</f>
        <v>0</v>
      </c>
      <c r="BT18" s="73">
        <f>IF(CZ18=0,0,L18/(1+Vychodiská!$C$150)^'komunálny odpad'!CZ18)</f>
        <v>0</v>
      </c>
      <c r="BU18" s="73">
        <f>IF(DA18=0,0,M18/(1+Vychodiská!$C$150)^'komunálny odpad'!DA18)</f>
        <v>0</v>
      </c>
      <c r="BV18" s="73">
        <f>IF(DB18=0,0,N18/(1+Vychodiská!$C$150)^'komunálny odpad'!DB18)</f>
        <v>0</v>
      </c>
      <c r="BW18" s="73">
        <f>IF(DC18=0,0,O18/(1+Vychodiská!$C$150)^'komunálny odpad'!DC18)</f>
        <v>0</v>
      </c>
      <c r="BX18" s="73">
        <f>IF(DD18=0,0,P18/(1+Vychodiská!$C$150)^'komunálny odpad'!DD18)</f>
        <v>0</v>
      </c>
      <c r="BY18" s="73">
        <f>IF(DE18=0,0,Q18/(1+Vychodiská!$C$150)^'komunálny odpad'!DE18)</f>
        <v>0</v>
      </c>
      <c r="BZ18" s="73">
        <f>IF(DF18=0,0,R18/(1+Vychodiská!$C$150)^'komunálny odpad'!DF18)</f>
        <v>0</v>
      </c>
      <c r="CA18" s="73">
        <f>IF(DG18=0,0,S18/(1+Vychodiská!$C$150)^'komunálny odpad'!DG18)</f>
        <v>0</v>
      </c>
      <c r="CB18" s="73">
        <f>IF(DH18=0,0,T18/(1+Vychodiská!$C$150)^'komunálny odpad'!DH18)</f>
        <v>0</v>
      </c>
      <c r="CC18" s="73">
        <f>IF(DI18=0,0,U18/(1+Vychodiská!$C$150)^'komunálny odpad'!DI18)</f>
        <v>0</v>
      </c>
      <c r="CD18" s="73">
        <f>IF(DJ18=0,0,V18/(1+Vychodiská!$C$150)^'komunálny odpad'!DJ18)</f>
        <v>0</v>
      </c>
      <c r="CE18" s="73">
        <f>IF(DK18=0,0,W18/(1+Vychodiská!$C$150)^'komunálny odpad'!DK18)</f>
        <v>0</v>
      </c>
      <c r="CF18" s="73">
        <f>IF(DL18=0,0,X18/(1+Vychodiská!$C$150)^'komunálny odpad'!DL18)</f>
        <v>0</v>
      </c>
      <c r="CG18" s="73">
        <f>IF(DM18=0,0,Y18/(1+Vychodiská!$C$150)^'komunálny odpad'!DM18)</f>
        <v>0</v>
      </c>
      <c r="CH18" s="73">
        <f>IF(DN18=0,0,Z18/(1+Vychodiská!$C$150)^'komunálny odpad'!DN18)</f>
        <v>0</v>
      </c>
      <c r="CI18" s="73">
        <f>IF(DO18=0,0,AA18/(1+Vychodiská!$C$150)^'komunálny odpad'!DO18)</f>
        <v>0</v>
      </c>
      <c r="CJ18" s="73">
        <f>IF(DP18=0,0,AB18/(1+Vychodiská!$C$150)^'komunálny odpad'!DP18)</f>
        <v>0</v>
      </c>
      <c r="CK18" s="73">
        <f>IF(DQ18=0,0,AC18/(1+Vychodiská!$C$150)^'komunálny odpad'!DQ18)</f>
        <v>0</v>
      </c>
      <c r="CL18" s="73">
        <f>IF(DR18=0,0,AD18/(1+Vychodiská!$C$150)^'komunálny odpad'!DR18)</f>
        <v>0</v>
      </c>
      <c r="CM18" s="73">
        <f>IF(DS18=0,0,AE18/(1+Vychodiská!$C$150)^'komunálny odpad'!DS18)</f>
        <v>0</v>
      </c>
      <c r="CN18" s="73">
        <f>IF(DT18=0,0,AF18/(1+Vychodiská!$C$150)^'komunálny odpad'!DT18)</f>
        <v>0</v>
      </c>
      <c r="CO18" s="73">
        <f>IF(DU18=0,0,AG18/(1+Vychodiská!$C$150)^'komunálny odpad'!DU18)</f>
        <v>0</v>
      </c>
      <c r="CP18" s="73">
        <f>IF(DV18=0,0,AH18/(1+Vychodiská!$C$150)^'komunálny odpad'!DV18)</f>
        <v>0</v>
      </c>
      <c r="CQ18" s="73">
        <f>IF(DW18=0,0,AI18/(1+Vychodiská!$C$150)^'komunálny odpad'!DW18)</f>
        <v>0</v>
      </c>
      <c r="CR18" s="74">
        <f>IF(DX18=0,0,AJ18/(1+Vychodiská!$C$150)^'komunálny odpad'!DX18)</f>
        <v>0</v>
      </c>
      <c r="CS18" s="77">
        <f t="shared" si="4"/>
        <v>0</v>
      </c>
      <c r="CT18" s="73"/>
      <c r="CU18" s="78">
        <f t="shared" si="0"/>
        <v>5</v>
      </c>
      <c r="CV18" s="78">
        <f t="shared" ref="CV18:DX18" si="18">IF(CU18=0,0,IF(CV$2&gt;$D18,0,CU18+1))</f>
        <v>6</v>
      </c>
      <c r="CW18" s="78">
        <f t="shared" si="18"/>
        <v>7</v>
      </c>
      <c r="CX18" s="78">
        <f t="shared" si="18"/>
        <v>8</v>
      </c>
      <c r="CY18" s="78">
        <f t="shared" si="18"/>
        <v>9</v>
      </c>
      <c r="CZ18" s="78">
        <f t="shared" si="18"/>
        <v>10</v>
      </c>
      <c r="DA18" s="78">
        <f t="shared" si="18"/>
        <v>11</v>
      </c>
      <c r="DB18" s="78">
        <f t="shared" si="18"/>
        <v>12</v>
      </c>
      <c r="DC18" s="78">
        <f t="shared" si="18"/>
        <v>13</v>
      </c>
      <c r="DD18" s="78">
        <f t="shared" si="18"/>
        <v>14</v>
      </c>
      <c r="DE18" s="78">
        <f t="shared" si="18"/>
        <v>15</v>
      </c>
      <c r="DF18" s="78">
        <f t="shared" si="18"/>
        <v>16</v>
      </c>
      <c r="DG18" s="78">
        <f t="shared" si="18"/>
        <v>17</v>
      </c>
      <c r="DH18" s="78">
        <f t="shared" si="18"/>
        <v>18</v>
      </c>
      <c r="DI18" s="78">
        <f t="shared" si="18"/>
        <v>19</v>
      </c>
      <c r="DJ18" s="78">
        <f t="shared" si="18"/>
        <v>20</v>
      </c>
      <c r="DK18" s="78">
        <f t="shared" si="18"/>
        <v>21</v>
      </c>
      <c r="DL18" s="78">
        <f t="shared" si="18"/>
        <v>22</v>
      </c>
      <c r="DM18" s="78">
        <f t="shared" si="18"/>
        <v>23</v>
      </c>
      <c r="DN18" s="78">
        <f t="shared" si="18"/>
        <v>24</v>
      </c>
      <c r="DO18" s="78">
        <f t="shared" si="18"/>
        <v>0</v>
      </c>
      <c r="DP18" s="78">
        <f t="shared" si="18"/>
        <v>0</v>
      </c>
      <c r="DQ18" s="78">
        <f t="shared" si="18"/>
        <v>0</v>
      </c>
      <c r="DR18" s="78">
        <f t="shared" si="18"/>
        <v>0</v>
      </c>
      <c r="DS18" s="78">
        <f t="shared" si="18"/>
        <v>0</v>
      </c>
      <c r="DT18" s="78">
        <f t="shared" si="18"/>
        <v>0</v>
      </c>
      <c r="DU18" s="78">
        <f t="shared" si="18"/>
        <v>0</v>
      </c>
      <c r="DV18" s="78">
        <f t="shared" si="18"/>
        <v>0</v>
      </c>
      <c r="DW18" s="78">
        <f t="shared" si="18"/>
        <v>0</v>
      </c>
      <c r="DX18" s="79">
        <f t="shared" si="18"/>
        <v>0</v>
      </c>
    </row>
    <row r="19" spans="1:128" s="80" customFormat="1" ht="31.05" customHeight="1" x14ac:dyDescent="0.3">
      <c r="A19" s="70">
        <v>27</v>
      </c>
      <c r="B19" s="71" t="str">
        <f>INDEX(Data!$B$3:$B$24,MATCH('komunálny odpad'!A19,Data!$A$3:$A$24,0))</f>
        <v>Martinská teplárenská, a.s.</v>
      </c>
      <c r="C19" s="71" t="str">
        <f>INDEX(Data!$D$3:$D$24,MATCH('komunálny odpad'!A19,Data!$A$3:$A$24,0))</f>
        <v>Rekonštrukcia horúcovodov v meste Martin</v>
      </c>
      <c r="D19" s="72">
        <f>INDEX(Data!$M$3:$M$24,MATCH('komunálny odpad'!A19,Data!$A$3:$A$24,0))</f>
        <v>30</v>
      </c>
      <c r="E19" s="72" t="str">
        <f>INDEX(Data!$J$3:$J$24,MATCH('komunálny odpad'!A19,Data!$A$3:$A$24,0))</f>
        <v>2023-2025</v>
      </c>
      <c r="F19" s="74">
        <f>INDEX(Data!$W$3:$W$24,MATCH('komunálny odpad'!A19,Data!$A$3:$A$24,0))</f>
        <v>0</v>
      </c>
      <c r="G19" s="73">
        <f>$F19*Vychodiská!$C$43</f>
        <v>0</v>
      </c>
      <c r="H19" s="73">
        <f>$F19*Vychodiská!$C$43</f>
        <v>0</v>
      </c>
      <c r="I19" s="73">
        <f>$F19*Vychodiská!$C$43</f>
        <v>0</v>
      </c>
      <c r="J19" s="73">
        <f>$F19*Vychodiská!$C$43</f>
        <v>0</v>
      </c>
      <c r="K19" s="73">
        <f>$F19*Vychodiská!$C$43</f>
        <v>0</v>
      </c>
      <c r="L19" s="73">
        <f>$F19*Vychodiská!$C$43</f>
        <v>0</v>
      </c>
      <c r="M19" s="73">
        <f>$F19*Vychodiská!$C$43</f>
        <v>0</v>
      </c>
      <c r="N19" s="73">
        <f>$F19*Vychodiská!$C$43</f>
        <v>0</v>
      </c>
      <c r="O19" s="73">
        <f>$F19*Vychodiská!$C$43</f>
        <v>0</v>
      </c>
      <c r="P19" s="73">
        <f>$F19*Vychodiská!$C$43</f>
        <v>0</v>
      </c>
      <c r="Q19" s="73">
        <f>$F19*Vychodiská!$C$43</f>
        <v>0</v>
      </c>
      <c r="R19" s="73">
        <f>$F19*Vychodiská!$C$43</f>
        <v>0</v>
      </c>
      <c r="S19" s="73">
        <f>$F19*Vychodiská!$C$43</f>
        <v>0</v>
      </c>
      <c r="T19" s="73">
        <f>$F19*Vychodiská!$C$43</f>
        <v>0</v>
      </c>
      <c r="U19" s="73">
        <f>$F19*Vychodiská!$C$43</f>
        <v>0</v>
      </c>
      <c r="V19" s="73">
        <f>$F19*Vychodiská!$C$43</f>
        <v>0</v>
      </c>
      <c r="W19" s="73">
        <f>$F19*Vychodiská!$C$43</f>
        <v>0</v>
      </c>
      <c r="X19" s="73">
        <f>$F19*Vychodiská!$C$43</f>
        <v>0</v>
      </c>
      <c r="Y19" s="73">
        <f>$F19*Vychodiská!$C$43</f>
        <v>0</v>
      </c>
      <c r="Z19" s="73">
        <f>$F19*Vychodiská!$C$43</f>
        <v>0</v>
      </c>
      <c r="AA19" s="73">
        <f>$F19*Vychodiská!$C$43</f>
        <v>0</v>
      </c>
      <c r="AB19" s="73">
        <f>$F19*Vychodiská!$C$43</f>
        <v>0</v>
      </c>
      <c r="AC19" s="73">
        <f>$F19*Vychodiská!$C$43</f>
        <v>0</v>
      </c>
      <c r="AD19" s="73">
        <f>$F19*Vychodiská!$C$43</f>
        <v>0</v>
      </c>
      <c r="AE19" s="73">
        <f>$F19*Vychodiská!$C$43</f>
        <v>0</v>
      </c>
      <c r="AF19" s="73">
        <f>$F19*Vychodiská!$C$43</f>
        <v>0</v>
      </c>
      <c r="AG19" s="73">
        <f>$F19*Vychodiská!$C$43</f>
        <v>0</v>
      </c>
      <c r="AH19" s="73">
        <f>$F19*Vychodiská!$C$43</f>
        <v>0</v>
      </c>
      <c r="AI19" s="73">
        <f>$F19*Vychodiská!$C$43</f>
        <v>0</v>
      </c>
      <c r="AJ19" s="74">
        <f>$F19*Vychodiská!$C$43</f>
        <v>0</v>
      </c>
      <c r="AK19" s="73">
        <f t="shared" si="2"/>
        <v>0</v>
      </c>
      <c r="AL19" s="73">
        <f>SUM($G19:H19)</f>
        <v>0</v>
      </c>
      <c r="AM19" s="73">
        <f>SUM($G19:I19)</f>
        <v>0</v>
      </c>
      <c r="AN19" s="73">
        <f>SUM($G19:J19)</f>
        <v>0</v>
      </c>
      <c r="AO19" s="73">
        <f>SUM($G19:K19)</f>
        <v>0</v>
      </c>
      <c r="AP19" s="73">
        <f>SUM($G19:L19)</f>
        <v>0</v>
      </c>
      <c r="AQ19" s="73">
        <f>SUM($G19:M19)</f>
        <v>0</v>
      </c>
      <c r="AR19" s="73">
        <f>SUM($G19:N19)</f>
        <v>0</v>
      </c>
      <c r="AS19" s="73">
        <f>SUM($G19:O19)</f>
        <v>0</v>
      </c>
      <c r="AT19" s="73">
        <f>SUM($G19:P19)</f>
        <v>0</v>
      </c>
      <c r="AU19" s="73">
        <f>SUM($G19:Q19)</f>
        <v>0</v>
      </c>
      <c r="AV19" s="73">
        <f>SUM($G19:R19)</f>
        <v>0</v>
      </c>
      <c r="AW19" s="73">
        <f>SUM($G19:S19)</f>
        <v>0</v>
      </c>
      <c r="AX19" s="73">
        <f>SUM($G19:T19)</f>
        <v>0</v>
      </c>
      <c r="AY19" s="73">
        <f>SUM($G19:U19)</f>
        <v>0</v>
      </c>
      <c r="AZ19" s="73">
        <f>SUM($G19:V19)</f>
        <v>0</v>
      </c>
      <c r="BA19" s="73">
        <f>SUM($G19:W19)</f>
        <v>0</v>
      </c>
      <c r="BB19" s="73">
        <f>SUM($G19:X19)</f>
        <v>0</v>
      </c>
      <c r="BC19" s="73">
        <f>SUM($G19:Y19)</f>
        <v>0</v>
      </c>
      <c r="BD19" s="73">
        <f>SUM($G19:Z19)</f>
        <v>0</v>
      </c>
      <c r="BE19" s="73">
        <f>SUM($G19:AA19)</f>
        <v>0</v>
      </c>
      <c r="BF19" s="73">
        <f>SUM($G19:AB19)</f>
        <v>0</v>
      </c>
      <c r="BG19" s="73">
        <f>SUM($G19:AC19)</f>
        <v>0</v>
      </c>
      <c r="BH19" s="73">
        <f>SUM($G19:AD19)</f>
        <v>0</v>
      </c>
      <c r="BI19" s="73">
        <f>SUM($G19:AE19)</f>
        <v>0</v>
      </c>
      <c r="BJ19" s="73">
        <f>SUM($G19:AF19)</f>
        <v>0</v>
      </c>
      <c r="BK19" s="73">
        <f>SUM($G19:AG19)</f>
        <v>0</v>
      </c>
      <c r="BL19" s="73">
        <f>SUM($G19:AH19)</f>
        <v>0</v>
      </c>
      <c r="BM19" s="73">
        <f>SUM($G19:AI19)</f>
        <v>0</v>
      </c>
      <c r="BN19" s="74">
        <f>SUM($G19:AJ19)</f>
        <v>0</v>
      </c>
      <c r="BO19" s="76">
        <f>IF(CU19=0,0,G19/(1+Vychodiská!$C$150)^'komunálny odpad'!CU19)</f>
        <v>0</v>
      </c>
      <c r="BP19" s="73">
        <f>IF(CV19=0,0,H19/(1+Vychodiská!$C$150)^'komunálny odpad'!CV19)</f>
        <v>0</v>
      </c>
      <c r="BQ19" s="73">
        <f>IF(CW19=0,0,I19/(1+Vychodiská!$C$150)^'komunálny odpad'!CW19)</f>
        <v>0</v>
      </c>
      <c r="BR19" s="73">
        <f>IF(CX19=0,0,J19/(1+Vychodiská!$C$150)^'komunálny odpad'!CX19)</f>
        <v>0</v>
      </c>
      <c r="BS19" s="73">
        <f>IF(CY19=0,0,K19/(1+Vychodiská!$C$150)^'komunálny odpad'!CY19)</f>
        <v>0</v>
      </c>
      <c r="BT19" s="73">
        <f>IF(CZ19=0,0,L19/(1+Vychodiská!$C$150)^'komunálny odpad'!CZ19)</f>
        <v>0</v>
      </c>
      <c r="BU19" s="73">
        <f>IF(DA19=0,0,M19/(1+Vychodiská!$C$150)^'komunálny odpad'!DA19)</f>
        <v>0</v>
      </c>
      <c r="BV19" s="73">
        <f>IF(DB19=0,0,N19/(1+Vychodiská!$C$150)^'komunálny odpad'!DB19)</f>
        <v>0</v>
      </c>
      <c r="BW19" s="73">
        <f>IF(DC19=0,0,O19/(1+Vychodiská!$C$150)^'komunálny odpad'!DC19)</f>
        <v>0</v>
      </c>
      <c r="BX19" s="73">
        <f>IF(DD19=0,0,P19/(1+Vychodiská!$C$150)^'komunálny odpad'!DD19)</f>
        <v>0</v>
      </c>
      <c r="BY19" s="73">
        <f>IF(DE19=0,0,Q19/(1+Vychodiská!$C$150)^'komunálny odpad'!DE19)</f>
        <v>0</v>
      </c>
      <c r="BZ19" s="73">
        <f>IF(DF19=0,0,R19/(1+Vychodiská!$C$150)^'komunálny odpad'!DF19)</f>
        <v>0</v>
      </c>
      <c r="CA19" s="73">
        <f>IF(DG19=0,0,S19/(1+Vychodiská!$C$150)^'komunálny odpad'!DG19)</f>
        <v>0</v>
      </c>
      <c r="CB19" s="73">
        <f>IF(DH19=0,0,T19/(1+Vychodiská!$C$150)^'komunálny odpad'!DH19)</f>
        <v>0</v>
      </c>
      <c r="CC19" s="73">
        <f>IF(DI19=0,0,U19/(1+Vychodiská!$C$150)^'komunálny odpad'!DI19)</f>
        <v>0</v>
      </c>
      <c r="CD19" s="73">
        <f>IF(DJ19=0,0,V19/(1+Vychodiská!$C$150)^'komunálny odpad'!DJ19)</f>
        <v>0</v>
      </c>
      <c r="CE19" s="73">
        <f>IF(DK19=0,0,W19/(1+Vychodiská!$C$150)^'komunálny odpad'!DK19)</f>
        <v>0</v>
      </c>
      <c r="CF19" s="73">
        <f>IF(DL19=0,0,X19/(1+Vychodiská!$C$150)^'komunálny odpad'!DL19)</f>
        <v>0</v>
      </c>
      <c r="CG19" s="73">
        <f>IF(DM19=0,0,Y19/(1+Vychodiská!$C$150)^'komunálny odpad'!DM19)</f>
        <v>0</v>
      </c>
      <c r="CH19" s="73">
        <f>IF(DN19=0,0,Z19/(1+Vychodiská!$C$150)^'komunálny odpad'!DN19)</f>
        <v>0</v>
      </c>
      <c r="CI19" s="73">
        <f>IF(DO19=0,0,AA19/(1+Vychodiská!$C$150)^'komunálny odpad'!DO19)</f>
        <v>0</v>
      </c>
      <c r="CJ19" s="73">
        <f>IF(DP19=0,0,AB19/(1+Vychodiská!$C$150)^'komunálny odpad'!DP19)</f>
        <v>0</v>
      </c>
      <c r="CK19" s="73">
        <f>IF(DQ19=0,0,AC19/(1+Vychodiská!$C$150)^'komunálny odpad'!DQ19)</f>
        <v>0</v>
      </c>
      <c r="CL19" s="73">
        <f>IF(DR19=0,0,AD19/(1+Vychodiská!$C$150)^'komunálny odpad'!DR19)</f>
        <v>0</v>
      </c>
      <c r="CM19" s="73">
        <f>IF(DS19=0,0,AE19/(1+Vychodiská!$C$150)^'komunálny odpad'!DS19)</f>
        <v>0</v>
      </c>
      <c r="CN19" s="73">
        <f>IF(DT19=0,0,AF19/(1+Vychodiská!$C$150)^'komunálny odpad'!DT19)</f>
        <v>0</v>
      </c>
      <c r="CO19" s="73">
        <f>IF(DU19=0,0,AG19/(1+Vychodiská!$C$150)^'komunálny odpad'!DU19)</f>
        <v>0</v>
      </c>
      <c r="CP19" s="73">
        <f>IF(DV19=0,0,AH19/(1+Vychodiská!$C$150)^'komunálny odpad'!DV19)</f>
        <v>0</v>
      </c>
      <c r="CQ19" s="73">
        <f>IF(DW19=0,0,AI19/(1+Vychodiská!$C$150)^'komunálny odpad'!DW19)</f>
        <v>0</v>
      </c>
      <c r="CR19" s="74">
        <f>IF(DX19=0,0,AJ19/(1+Vychodiská!$C$150)^'komunálny odpad'!DX19)</f>
        <v>0</v>
      </c>
      <c r="CS19" s="77">
        <f t="shared" si="4"/>
        <v>0</v>
      </c>
      <c r="CT19" s="73"/>
      <c r="CU19" s="78">
        <f t="shared" si="0"/>
        <v>4</v>
      </c>
      <c r="CV19" s="78">
        <f t="shared" ref="CV19:DX19" si="19">IF(CU19=0,0,IF(CV$2&gt;$D19,0,CU19+1))</f>
        <v>5</v>
      </c>
      <c r="CW19" s="78">
        <f t="shared" si="19"/>
        <v>6</v>
      </c>
      <c r="CX19" s="78">
        <f t="shared" si="19"/>
        <v>7</v>
      </c>
      <c r="CY19" s="78">
        <f t="shared" si="19"/>
        <v>8</v>
      </c>
      <c r="CZ19" s="78">
        <f t="shared" si="19"/>
        <v>9</v>
      </c>
      <c r="DA19" s="78">
        <f t="shared" si="19"/>
        <v>10</v>
      </c>
      <c r="DB19" s="78">
        <f t="shared" si="19"/>
        <v>11</v>
      </c>
      <c r="DC19" s="78">
        <f t="shared" si="19"/>
        <v>12</v>
      </c>
      <c r="DD19" s="78">
        <f t="shared" si="19"/>
        <v>13</v>
      </c>
      <c r="DE19" s="78">
        <f t="shared" si="19"/>
        <v>14</v>
      </c>
      <c r="DF19" s="78">
        <f t="shared" si="19"/>
        <v>15</v>
      </c>
      <c r="DG19" s="78">
        <f t="shared" si="19"/>
        <v>16</v>
      </c>
      <c r="DH19" s="78">
        <f t="shared" si="19"/>
        <v>17</v>
      </c>
      <c r="DI19" s="78">
        <f t="shared" si="19"/>
        <v>18</v>
      </c>
      <c r="DJ19" s="78">
        <f t="shared" si="19"/>
        <v>19</v>
      </c>
      <c r="DK19" s="78">
        <f t="shared" si="19"/>
        <v>20</v>
      </c>
      <c r="DL19" s="78">
        <f t="shared" si="19"/>
        <v>21</v>
      </c>
      <c r="DM19" s="78">
        <f t="shared" si="19"/>
        <v>22</v>
      </c>
      <c r="DN19" s="78">
        <f t="shared" si="19"/>
        <v>23</v>
      </c>
      <c r="DO19" s="78">
        <f t="shared" si="19"/>
        <v>24</v>
      </c>
      <c r="DP19" s="78">
        <f t="shared" si="19"/>
        <v>25</v>
      </c>
      <c r="DQ19" s="78">
        <f t="shared" si="19"/>
        <v>26</v>
      </c>
      <c r="DR19" s="78">
        <f t="shared" si="19"/>
        <v>27</v>
      </c>
      <c r="DS19" s="78">
        <f t="shared" si="19"/>
        <v>28</v>
      </c>
      <c r="DT19" s="78">
        <f t="shared" si="19"/>
        <v>29</v>
      </c>
      <c r="DU19" s="78">
        <f t="shared" si="19"/>
        <v>30</v>
      </c>
      <c r="DV19" s="78">
        <f t="shared" si="19"/>
        <v>31</v>
      </c>
      <c r="DW19" s="78">
        <f t="shared" si="19"/>
        <v>32</v>
      </c>
      <c r="DX19" s="79">
        <f t="shared" si="19"/>
        <v>33</v>
      </c>
    </row>
    <row r="20" spans="1:128" s="80" customFormat="1" ht="31.05" customHeight="1" x14ac:dyDescent="0.3">
      <c r="A20" s="70">
        <v>28</v>
      </c>
      <c r="B20" s="71" t="str">
        <f>INDEX(Data!$B$3:$B$24,MATCH('komunálny odpad'!A20,Data!$A$3:$A$24,0))</f>
        <v>Zvolenská teplárenská a.s.</v>
      </c>
      <c r="C20" s="71" t="str">
        <f>INDEX(Data!$D$3:$D$24,MATCH('komunálny odpad'!A20,Data!$A$3:$A$24,0))</f>
        <v>Rekonštrukcia rozvodov CZT - Sekier</v>
      </c>
      <c r="D20" s="72">
        <f>INDEX(Data!$M$3:$M$24,MATCH('komunálny odpad'!A20,Data!$A$3:$A$24,0))</f>
        <v>30</v>
      </c>
      <c r="E20" s="72" t="str">
        <f>INDEX(Data!$J$3:$J$24,MATCH('komunálny odpad'!A20,Data!$A$3:$A$24,0))</f>
        <v>2022 - 2024</v>
      </c>
      <c r="F20" s="74">
        <f>INDEX(Data!$W$3:$W$24,MATCH('komunálny odpad'!A20,Data!$A$3:$A$24,0))</f>
        <v>0</v>
      </c>
      <c r="G20" s="73">
        <f>$F20*Vychodiská!$C$43</f>
        <v>0</v>
      </c>
      <c r="H20" s="73">
        <f>$F20*Vychodiská!$C$43</f>
        <v>0</v>
      </c>
      <c r="I20" s="73">
        <f>$F20*Vychodiská!$C$43</f>
        <v>0</v>
      </c>
      <c r="J20" s="73">
        <f>$F20*Vychodiská!$C$43</f>
        <v>0</v>
      </c>
      <c r="K20" s="73">
        <f>$F20*Vychodiská!$C$43</f>
        <v>0</v>
      </c>
      <c r="L20" s="73">
        <f>$F20*Vychodiská!$C$43</f>
        <v>0</v>
      </c>
      <c r="M20" s="73">
        <f>$F20*Vychodiská!$C$43</f>
        <v>0</v>
      </c>
      <c r="N20" s="73">
        <f>$F20*Vychodiská!$C$43</f>
        <v>0</v>
      </c>
      <c r="O20" s="73">
        <f>$F20*Vychodiská!$C$43</f>
        <v>0</v>
      </c>
      <c r="P20" s="73">
        <f>$F20*Vychodiská!$C$43</f>
        <v>0</v>
      </c>
      <c r="Q20" s="73">
        <f>$F20*Vychodiská!$C$43</f>
        <v>0</v>
      </c>
      <c r="R20" s="73">
        <f>$F20*Vychodiská!$C$43</f>
        <v>0</v>
      </c>
      <c r="S20" s="73">
        <f>$F20*Vychodiská!$C$43</f>
        <v>0</v>
      </c>
      <c r="T20" s="73">
        <f>$F20*Vychodiská!$C$43</f>
        <v>0</v>
      </c>
      <c r="U20" s="73">
        <f>$F20*Vychodiská!$C$43</f>
        <v>0</v>
      </c>
      <c r="V20" s="73">
        <f>$F20*Vychodiská!$C$43</f>
        <v>0</v>
      </c>
      <c r="W20" s="73">
        <f>$F20*Vychodiská!$C$43</f>
        <v>0</v>
      </c>
      <c r="X20" s="73">
        <f>$F20*Vychodiská!$C$43</f>
        <v>0</v>
      </c>
      <c r="Y20" s="73">
        <f>$F20*Vychodiská!$C$43</f>
        <v>0</v>
      </c>
      <c r="Z20" s="73">
        <f>$F20*Vychodiská!$C$43</f>
        <v>0</v>
      </c>
      <c r="AA20" s="73">
        <f>$F20*Vychodiská!$C$43</f>
        <v>0</v>
      </c>
      <c r="AB20" s="73">
        <f>$F20*Vychodiská!$C$43</f>
        <v>0</v>
      </c>
      <c r="AC20" s="73">
        <f>$F20*Vychodiská!$C$43</f>
        <v>0</v>
      </c>
      <c r="AD20" s="73">
        <f>$F20*Vychodiská!$C$43</f>
        <v>0</v>
      </c>
      <c r="AE20" s="73">
        <f>$F20*Vychodiská!$C$43</f>
        <v>0</v>
      </c>
      <c r="AF20" s="73">
        <f>$F20*Vychodiská!$C$43</f>
        <v>0</v>
      </c>
      <c r="AG20" s="73">
        <f>$F20*Vychodiská!$C$43</f>
        <v>0</v>
      </c>
      <c r="AH20" s="73">
        <f>$F20*Vychodiská!$C$43</f>
        <v>0</v>
      </c>
      <c r="AI20" s="73">
        <f>$F20*Vychodiská!$C$43</f>
        <v>0</v>
      </c>
      <c r="AJ20" s="74">
        <f>$F20*Vychodiská!$C$43</f>
        <v>0</v>
      </c>
      <c r="AK20" s="73">
        <f t="shared" si="2"/>
        <v>0</v>
      </c>
      <c r="AL20" s="73">
        <f>SUM($G20:H20)</f>
        <v>0</v>
      </c>
      <c r="AM20" s="73">
        <f>SUM($G20:I20)</f>
        <v>0</v>
      </c>
      <c r="AN20" s="73">
        <f>SUM($G20:J20)</f>
        <v>0</v>
      </c>
      <c r="AO20" s="73">
        <f>SUM($G20:K20)</f>
        <v>0</v>
      </c>
      <c r="AP20" s="73">
        <f>SUM($G20:L20)</f>
        <v>0</v>
      </c>
      <c r="AQ20" s="73">
        <f>SUM($G20:M20)</f>
        <v>0</v>
      </c>
      <c r="AR20" s="73">
        <f>SUM($G20:N20)</f>
        <v>0</v>
      </c>
      <c r="AS20" s="73">
        <f>SUM($G20:O20)</f>
        <v>0</v>
      </c>
      <c r="AT20" s="73">
        <f>SUM($G20:P20)</f>
        <v>0</v>
      </c>
      <c r="AU20" s="73">
        <f>SUM($G20:Q20)</f>
        <v>0</v>
      </c>
      <c r="AV20" s="73">
        <f>SUM($G20:R20)</f>
        <v>0</v>
      </c>
      <c r="AW20" s="73">
        <f>SUM($G20:S20)</f>
        <v>0</v>
      </c>
      <c r="AX20" s="73">
        <f>SUM($G20:T20)</f>
        <v>0</v>
      </c>
      <c r="AY20" s="73">
        <f>SUM($G20:U20)</f>
        <v>0</v>
      </c>
      <c r="AZ20" s="73">
        <f>SUM($G20:V20)</f>
        <v>0</v>
      </c>
      <c r="BA20" s="73">
        <f>SUM($G20:W20)</f>
        <v>0</v>
      </c>
      <c r="BB20" s="73">
        <f>SUM($G20:X20)</f>
        <v>0</v>
      </c>
      <c r="BC20" s="73">
        <f>SUM($G20:Y20)</f>
        <v>0</v>
      </c>
      <c r="BD20" s="73">
        <f>SUM($G20:Z20)</f>
        <v>0</v>
      </c>
      <c r="BE20" s="73">
        <f>SUM($G20:AA20)</f>
        <v>0</v>
      </c>
      <c r="BF20" s="73">
        <f>SUM($G20:AB20)</f>
        <v>0</v>
      </c>
      <c r="BG20" s="73">
        <f>SUM($G20:AC20)</f>
        <v>0</v>
      </c>
      <c r="BH20" s="73">
        <f>SUM($G20:AD20)</f>
        <v>0</v>
      </c>
      <c r="BI20" s="73">
        <f>SUM($G20:AE20)</f>
        <v>0</v>
      </c>
      <c r="BJ20" s="73">
        <f>SUM($G20:AF20)</f>
        <v>0</v>
      </c>
      <c r="BK20" s="73">
        <f>SUM($G20:AG20)</f>
        <v>0</v>
      </c>
      <c r="BL20" s="73">
        <f>SUM($G20:AH20)</f>
        <v>0</v>
      </c>
      <c r="BM20" s="73">
        <f>SUM($G20:AI20)</f>
        <v>0</v>
      </c>
      <c r="BN20" s="74">
        <f>SUM($G20:AJ20)</f>
        <v>0</v>
      </c>
      <c r="BO20" s="76">
        <f>IF(CU20=0,0,G20/(1+Vychodiská!$C$150)^'komunálny odpad'!CU20)</f>
        <v>0</v>
      </c>
      <c r="BP20" s="73">
        <f>IF(CV20=0,0,H20/(1+Vychodiská!$C$150)^'komunálny odpad'!CV20)</f>
        <v>0</v>
      </c>
      <c r="BQ20" s="73">
        <f>IF(CW20=0,0,I20/(1+Vychodiská!$C$150)^'komunálny odpad'!CW20)</f>
        <v>0</v>
      </c>
      <c r="BR20" s="73">
        <f>IF(CX20=0,0,J20/(1+Vychodiská!$C$150)^'komunálny odpad'!CX20)</f>
        <v>0</v>
      </c>
      <c r="BS20" s="73">
        <f>IF(CY20=0,0,K20/(1+Vychodiská!$C$150)^'komunálny odpad'!CY20)</f>
        <v>0</v>
      </c>
      <c r="BT20" s="73">
        <f>IF(CZ20=0,0,L20/(1+Vychodiská!$C$150)^'komunálny odpad'!CZ20)</f>
        <v>0</v>
      </c>
      <c r="BU20" s="73">
        <f>IF(DA20=0,0,M20/(1+Vychodiská!$C$150)^'komunálny odpad'!DA20)</f>
        <v>0</v>
      </c>
      <c r="BV20" s="73">
        <f>IF(DB20=0,0,N20/(1+Vychodiská!$C$150)^'komunálny odpad'!DB20)</f>
        <v>0</v>
      </c>
      <c r="BW20" s="73">
        <f>IF(DC20=0,0,O20/(1+Vychodiská!$C$150)^'komunálny odpad'!DC20)</f>
        <v>0</v>
      </c>
      <c r="BX20" s="73">
        <f>IF(DD20=0,0,P20/(1+Vychodiská!$C$150)^'komunálny odpad'!DD20)</f>
        <v>0</v>
      </c>
      <c r="BY20" s="73">
        <f>IF(DE20=0,0,Q20/(1+Vychodiská!$C$150)^'komunálny odpad'!DE20)</f>
        <v>0</v>
      </c>
      <c r="BZ20" s="73">
        <f>IF(DF20=0,0,R20/(1+Vychodiská!$C$150)^'komunálny odpad'!DF20)</f>
        <v>0</v>
      </c>
      <c r="CA20" s="73">
        <f>IF(DG20=0,0,S20/(1+Vychodiská!$C$150)^'komunálny odpad'!DG20)</f>
        <v>0</v>
      </c>
      <c r="CB20" s="73">
        <f>IF(DH20=0,0,T20/(1+Vychodiská!$C$150)^'komunálny odpad'!DH20)</f>
        <v>0</v>
      </c>
      <c r="CC20" s="73">
        <f>IF(DI20=0,0,U20/(1+Vychodiská!$C$150)^'komunálny odpad'!DI20)</f>
        <v>0</v>
      </c>
      <c r="CD20" s="73">
        <f>IF(DJ20=0,0,V20/(1+Vychodiská!$C$150)^'komunálny odpad'!DJ20)</f>
        <v>0</v>
      </c>
      <c r="CE20" s="73">
        <f>IF(DK20=0,0,W20/(1+Vychodiská!$C$150)^'komunálny odpad'!DK20)</f>
        <v>0</v>
      </c>
      <c r="CF20" s="73">
        <f>IF(DL20=0,0,X20/(1+Vychodiská!$C$150)^'komunálny odpad'!DL20)</f>
        <v>0</v>
      </c>
      <c r="CG20" s="73">
        <f>IF(DM20=0,0,Y20/(1+Vychodiská!$C$150)^'komunálny odpad'!DM20)</f>
        <v>0</v>
      </c>
      <c r="CH20" s="73">
        <f>IF(DN20=0,0,Z20/(1+Vychodiská!$C$150)^'komunálny odpad'!DN20)</f>
        <v>0</v>
      </c>
      <c r="CI20" s="73">
        <f>IF(DO20=0,0,AA20/(1+Vychodiská!$C$150)^'komunálny odpad'!DO20)</f>
        <v>0</v>
      </c>
      <c r="CJ20" s="73">
        <f>IF(DP20=0,0,AB20/(1+Vychodiská!$C$150)^'komunálny odpad'!DP20)</f>
        <v>0</v>
      </c>
      <c r="CK20" s="73">
        <f>IF(DQ20=0,0,AC20/(1+Vychodiská!$C$150)^'komunálny odpad'!DQ20)</f>
        <v>0</v>
      </c>
      <c r="CL20" s="73">
        <f>IF(DR20=0,0,AD20/(1+Vychodiská!$C$150)^'komunálny odpad'!DR20)</f>
        <v>0</v>
      </c>
      <c r="CM20" s="73">
        <f>IF(DS20=0,0,AE20/(1+Vychodiská!$C$150)^'komunálny odpad'!DS20)</f>
        <v>0</v>
      </c>
      <c r="CN20" s="73">
        <f>IF(DT20=0,0,AF20/(1+Vychodiská!$C$150)^'komunálny odpad'!DT20)</f>
        <v>0</v>
      </c>
      <c r="CO20" s="73">
        <f>IF(DU20=0,0,AG20/(1+Vychodiská!$C$150)^'komunálny odpad'!DU20)</f>
        <v>0</v>
      </c>
      <c r="CP20" s="73">
        <f>IF(DV20=0,0,AH20/(1+Vychodiská!$C$150)^'komunálny odpad'!DV20)</f>
        <v>0</v>
      </c>
      <c r="CQ20" s="73">
        <f>IF(DW20=0,0,AI20/(1+Vychodiská!$C$150)^'komunálny odpad'!DW20)</f>
        <v>0</v>
      </c>
      <c r="CR20" s="74">
        <f>IF(DX20=0,0,AJ20/(1+Vychodiská!$C$150)^'komunálny odpad'!DX20)</f>
        <v>0</v>
      </c>
      <c r="CS20" s="77">
        <f t="shared" si="4"/>
        <v>0</v>
      </c>
      <c r="CT20" s="73"/>
      <c r="CU20" s="78">
        <f t="shared" si="0"/>
        <v>4</v>
      </c>
      <c r="CV20" s="78">
        <f t="shared" ref="CV20:DX20" si="20">IF(CU20=0,0,IF(CV$2&gt;$D20,0,CU20+1))</f>
        <v>5</v>
      </c>
      <c r="CW20" s="78">
        <f t="shared" si="20"/>
        <v>6</v>
      </c>
      <c r="CX20" s="78">
        <f t="shared" si="20"/>
        <v>7</v>
      </c>
      <c r="CY20" s="78">
        <f t="shared" si="20"/>
        <v>8</v>
      </c>
      <c r="CZ20" s="78">
        <f t="shared" si="20"/>
        <v>9</v>
      </c>
      <c r="DA20" s="78">
        <f t="shared" si="20"/>
        <v>10</v>
      </c>
      <c r="DB20" s="78">
        <f t="shared" si="20"/>
        <v>11</v>
      </c>
      <c r="DC20" s="78">
        <f t="shared" si="20"/>
        <v>12</v>
      </c>
      <c r="DD20" s="78">
        <f t="shared" si="20"/>
        <v>13</v>
      </c>
      <c r="DE20" s="78">
        <f t="shared" si="20"/>
        <v>14</v>
      </c>
      <c r="DF20" s="78">
        <f t="shared" si="20"/>
        <v>15</v>
      </c>
      <c r="DG20" s="78">
        <f t="shared" si="20"/>
        <v>16</v>
      </c>
      <c r="DH20" s="78">
        <f t="shared" si="20"/>
        <v>17</v>
      </c>
      <c r="DI20" s="78">
        <f t="shared" si="20"/>
        <v>18</v>
      </c>
      <c r="DJ20" s="78">
        <f t="shared" si="20"/>
        <v>19</v>
      </c>
      <c r="DK20" s="78">
        <f t="shared" si="20"/>
        <v>20</v>
      </c>
      <c r="DL20" s="78">
        <f t="shared" si="20"/>
        <v>21</v>
      </c>
      <c r="DM20" s="78">
        <f t="shared" si="20"/>
        <v>22</v>
      </c>
      <c r="DN20" s="78">
        <f t="shared" si="20"/>
        <v>23</v>
      </c>
      <c r="DO20" s="78">
        <f t="shared" si="20"/>
        <v>24</v>
      </c>
      <c r="DP20" s="78">
        <f t="shared" si="20"/>
        <v>25</v>
      </c>
      <c r="DQ20" s="78">
        <f t="shared" si="20"/>
        <v>26</v>
      </c>
      <c r="DR20" s="78">
        <f t="shared" si="20"/>
        <v>27</v>
      </c>
      <c r="DS20" s="78">
        <f t="shared" si="20"/>
        <v>28</v>
      </c>
      <c r="DT20" s="78">
        <f t="shared" si="20"/>
        <v>29</v>
      </c>
      <c r="DU20" s="78">
        <f t="shared" si="20"/>
        <v>30</v>
      </c>
      <c r="DV20" s="78">
        <f t="shared" si="20"/>
        <v>31</v>
      </c>
      <c r="DW20" s="78">
        <f t="shared" si="20"/>
        <v>32</v>
      </c>
      <c r="DX20" s="79">
        <f t="shared" si="20"/>
        <v>33</v>
      </c>
    </row>
    <row r="21" spans="1:128" s="80" customFormat="1" ht="31.05" customHeight="1" x14ac:dyDescent="0.3">
      <c r="A21" s="70">
        <v>29</v>
      </c>
      <c r="B21" s="71" t="str">
        <f>INDEX(Data!$B$3:$B$24,MATCH('komunálny odpad'!A21,Data!$A$3:$A$24,0))</f>
        <v>Zvolenská teplárenská a.s.</v>
      </c>
      <c r="C21" s="71" t="str">
        <f>INDEX(Data!$D$3:$D$24,MATCH('komunálny odpad'!A21,Data!$A$3:$A$24,0))</f>
        <v>Rekonštrukcia rozvodov CZT - Zlatý Potok</v>
      </c>
      <c r="D21" s="72">
        <f>INDEX(Data!$M$3:$M$24,MATCH('komunálny odpad'!A21,Data!$A$3:$A$24,0))</f>
        <v>30</v>
      </c>
      <c r="E21" s="72" t="str">
        <f>INDEX(Data!$J$3:$J$24,MATCH('komunálny odpad'!A21,Data!$A$3:$A$24,0))</f>
        <v>2022 - 2024</v>
      </c>
      <c r="F21" s="74">
        <f>INDEX(Data!$W$3:$W$24,MATCH('komunálny odpad'!A21,Data!$A$3:$A$24,0))</f>
        <v>0</v>
      </c>
      <c r="G21" s="73">
        <f>$F21*Vychodiská!$C$43</f>
        <v>0</v>
      </c>
      <c r="H21" s="73">
        <f>$F21*Vychodiská!$C$43</f>
        <v>0</v>
      </c>
      <c r="I21" s="73">
        <f>$F21*Vychodiská!$C$43</f>
        <v>0</v>
      </c>
      <c r="J21" s="73">
        <f>$F21*Vychodiská!$C$43</f>
        <v>0</v>
      </c>
      <c r="K21" s="73">
        <f>$F21*Vychodiská!$C$43</f>
        <v>0</v>
      </c>
      <c r="L21" s="73">
        <f>$F21*Vychodiská!$C$43</f>
        <v>0</v>
      </c>
      <c r="M21" s="73">
        <f>$F21*Vychodiská!$C$43</f>
        <v>0</v>
      </c>
      <c r="N21" s="73">
        <f>$F21*Vychodiská!$C$43</f>
        <v>0</v>
      </c>
      <c r="O21" s="73">
        <f>$F21*Vychodiská!$C$43</f>
        <v>0</v>
      </c>
      <c r="P21" s="73">
        <f>$F21*Vychodiská!$C$43</f>
        <v>0</v>
      </c>
      <c r="Q21" s="73">
        <f>$F21*Vychodiská!$C$43</f>
        <v>0</v>
      </c>
      <c r="R21" s="73">
        <f>$F21*Vychodiská!$C$43</f>
        <v>0</v>
      </c>
      <c r="S21" s="73">
        <f>$F21*Vychodiská!$C$43</f>
        <v>0</v>
      </c>
      <c r="T21" s="73">
        <f>$F21*Vychodiská!$C$43</f>
        <v>0</v>
      </c>
      <c r="U21" s="73">
        <f>$F21*Vychodiská!$C$43</f>
        <v>0</v>
      </c>
      <c r="V21" s="73">
        <f>$F21*Vychodiská!$C$43</f>
        <v>0</v>
      </c>
      <c r="W21" s="73">
        <f>$F21*Vychodiská!$C$43</f>
        <v>0</v>
      </c>
      <c r="X21" s="73">
        <f>$F21*Vychodiská!$C$43</f>
        <v>0</v>
      </c>
      <c r="Y21" s="73">
        <f>$F21*Vychodiská!$C$43</f>
        <v>0</v>
      </c>
      <c r="Z21" s="73">
        <f>$F21*Vychodiská!$C$43</f>
        <v>0</v>
      </c>
      <c r="AA21" s="73">
        <f>$F21*Vychodiská!$C$43</f>
        <v>0</v>
      </c>
      <c r="AB21" s="73">
        <f>$F21*Vychodiská!$C$43</f>
        <v>0</v>
      </c>
      <c r="AC21" s="73">
        <f>$F21*Vychodiská!$C$43</f>
        <v>0</v>
      </c>
      <c r="AD21" s="73">
        <f>$F21*Vychodiská!$C$43</f>
        <v>0</v>
      </c>
      <c r="AE21" s="73">
        <f>$F21*Vychodiská!$C$43</f>
        <v>0</v>
      </c>
      <c r="AF21" s="73">
        <f>$F21*Vychodiská!$C$43</f>
        <v>0</v>
      </c>
      <c r="AG21" s="73">
        <f>$F21*Vychodiská!$C$43</f>
        <v>0</v>
      </c>
      <c r="AH21" s="73">
        <f>$F21*Vychodiská!$C$43</f>
        <v>0</v>
      </c>
      <c r="AI21" s="73">
        <f>$F21*Vychodiská!$C$43</f>
        <v>0</v>
      </c>
      <c r="AJ21" s="74">
        <f>$F21*Vychodiská!$C$43</f>
        <v>0</v>
      </c>
      <c r="AK21" s="73">
        <f t="shared" si="2"/>
        <v>0</v>
      </c>
      <c r="AL21" s="73">
        <f>SUM($G21:H21)</f>
        <v>0</v>
      </c>
      <c r="AM21" s="73">
        <f>SUM($G21:I21)</f>
        <v>0</v>
      </c>
      <c r="AN21" s="73">
        <f>SUM($G21:J21)</f>
        <v>0</v>
      </c>
      <c r="AO21" s="73">
        <f>SUM($G21:K21)</f>
        <v>0</v>
      </c>
      <c r="AP21" s="73">
        <f>SUM($G21:L21)</f>
        <v>0</v>
      </c>
      <c r="AQ21" s="73">
        <f>SUM($G21:M21)</f>
        <v>0</v>
      </c>
      <c r="AR21" s="73">
        <f>SUM($G21:N21)</f>
        <v>0</v>
      </c>
      <c r="AS21" s="73">
        <f>SUM($G21:O21)</f>
        <v>0</v>
      </c>
      <c r="AT21" s="73">
        <f>SUM($G21:P21)</f>
        <v>0</v>
      </c>
      <c r="AU21" s="73">
        <f>SUM($G21:Q21)</f>
        <v>0</v>
      </c>
      <c r="AV21" s="73">
        <f>SUM($G21:R21)</f>
        <v>0</v>
      </c>
      <c r="AW21" s="73">
        <f>SUM($G21:S21)</f>
        <v>0</v>
      </c>
      <c r="AX21" s="73">
        <f>SUM($G21:T21)</f>
        <v>0</v>
      </c>
      <c r="AY21" s="73">
        <f>SUM($G21:U21)</f>
        <v>0</v>
      </c>
      <c r="AZ21" s="73">
        <f>SUM($G21:V21)</f>
        <v>0</v>
      </c>
      <c r="BA21" s="73">
        <f>SUM($G21:W21)</f>
        <v>0</v>
      </c>
      <c r="BB21" s="73">
        <f>SUM($G21:X21)</f>
        <v>0</v>
      </c>
      <c r="BC21" s="73">
        <f>SUM($G21:Y21)</f>
        <v>0</v>
      </c>
      <c r="BD21" s="73">
        <f>SUM($G21:Z21)</f>
        <v>0</v>
      </c>
      <c r="BE21" s="73">
        <f>SUM($G21:AA21)</f>
        <v>0</v>
      </c>
      <c r="BF21" s="73">
        <f>SUM($G21:AB21)</f>
        <v>0</v>
      </c>
      <c r="BG21" s="73">
        <f>SUM($G21:AC21)</f>
        <v>0</v>
      </c>
      <c r="BH21" s="73">
        <f>SUM($G21:AD21)</f>
        <v>0</v>
      </c>
      <c r="BI21" s="73">
        <f>SUM($G21:AE21)</f>
        <v>0</v>
      </c>
      <c r="BJ21" s="73">
        <f>SUM($G21:AF21)</f>
        <v>0</v>
      </c>
      <c r="BK21" s="73">
        <f>SUM($G21:AG21)</f>
        <v>0</v>
      </c>
      <c r="BL21" s="73">
        <f>SUM($G21:AH21)</f>
        <v>0</v>
      </c>
      <c r="BM21" s="73">
        <f>SUM($G21:AI21)</f>
        <v>0</v>
      </c>
      <c r="BN21" s="74">
        <f>SUM($G21:AJ21)</f>
        <v>0</v>
      </c>
      <c r="BO21" s="76">
        <f>IF(CU21=0,0,G21/(1+Vychodiská!$C$150)^'komunálny odpad'!CU21)</f>
        <v>0</v>
      </c>
      <c r="BP21" s="73">
        <f>IF(CV21=0,0,H21/(1+Vychodiská!$C$150)^'komunálny odpad'!CV21)</f>
        <v>0</v>
      </c>
      <c r="BQ21" s="73">
        <f>IF(CW21=0,0,I21/(1+Vychodiská!$C$150)^'komunálny odpad'!CW21)</f>
        <v>0</v>
      </c>
      <c r="BR21" s="73">
        <f>IF(CX21=0,0,J21/(1+Vychodiská!$C$150)^'komunálny odpad'!CX21)</f>
        <v>0</v>
      </c>
      <c r="BS21" s="73">
        <f>IF(CY21=0,0,K21/(1+Vychodiská!$C$150)^'komunálny odpad'!CY21)</f>
        <v>0</v>
      </c>
      <c r="BT21" s="73">
        <f>IF(CZ21=0,0,L21/(1+Vychodiská!$C$150)^'komunálny odpad'!CZ21)</f>
        <v>0</v>
      </c>
      <c r="BU21" s="73">
        <f>IF(DA21=0,0,M21/(1+Vychodiská!$C$150)^'komunálny odpad'!DA21)</f>
        <v>0</v>
      </c>
      <c r="BV21" s="73">
        <f>IF(DB21=0,0,N21/(1+Vychodiská!$C$150)^'komunálny odpad'!DB21)</f>
        <v>0</v>
      </c>
      <c r="BW21" s="73">
        <f>IF(DC21=0,0,O21/(1+Vychodiská!$C$150)^'komunálny odpad'!DC21)</f>
        <v>0</v>
      </c>
      <c r="BX21" s="73">
        <f>IF(DD21=0,0,P21/(1+Vychodiská!$C$150)^'komunálny odpad'!DD21)</f>
        <v>0</v>
      </c>
      <c r="BY21" s="73">
        <f>IF(DE21=0,0,Q21/(1+Vychodiská!$C$150)^'komunálny odpad'!DE21)</f>
        <v>0</v>
      </c>
      <c r="BZ21" s="73">
        <f>IF(DF21=0,0,R21/(1+Vychodiská!$C$150)^'komunálny odpad'!DF21)</f>
        <v>0</v>
      </c>
      <c r="CA21" s="73">
        <f>IF(DG21=0,0,S21/(1+Vychodiská!$C$150)^'komunálny odpad'!DG21)</f>
        <v>0</v>
      </c>
      <c r="CB21" s="73">
        <f>IF(DH21=0,0,T21/(1+Vychodiská!$C$150)^'komunálny odpad'!DH21)</f>
        <v>0</v>
      </c>
      <c r="CC21" s="73">
        <f>IF(DI21=0,0,U21/(1+Vychodiská!$C$150)^'komunálny odpad'!DI21)</f>
        <v>0</v>
      </c>
      <c r="CD21" s="73">
        <f>IF(DJ21=0,0,V21/(1+Vychodiská!$C$150)^'komunálny odpad'!DJ21)</f>
        <v>0</v>
      </c>
      <c r="CE21" s="73">
        <f>IF(DK21=0,0,W21/(1+Vychodiská!$C$150)^'komunálny odpad'!DK21)</f>
        <v>0</v>
      </c>
      <c r="CF21" s="73">
        <f>IF(DL21=0,0,X21/(1+Vychodiská!$C$150)^'komunálny odpad'!DL21)</f>
        <v>0</v>
      </c>
      <c r="CG21" s="73">
        <f>IF(DM21=0,0,Y21/(1+Vychodiská!$C$150)^'komunálny odpad'!DM21)</f>
        <v>0</v>
      </c>
      <c r="CH21" s="73">
        <f>IF(DN21=0,0,Z21/(1+Vychodiská!$C$150)^'komunálny odpad'!DN21)</f>
        <v>0</v>
      </c>
      <c r="CI21" s="73">
        <f>IF(DO21=0,0,AA21/(1+Vychodiská!$C$150)^'komunálny odpad'!DO21)</f>
        <v>0</v>
      </c>
      <c r="CJ21" s="73">
        <f>IF(DP21=0,0,AB21/(1+Vychodiská!$C$150)^'komunálny odpad'!DP21)</f>
        <v>0</v>
      </c>
      <c r="CK21" s="73">
        <f>IF(DQ21=0,0,AC21/(1+Vychodiská!$C$150)^'komunálny odpad'!DQ21)</f>
        <v>0</v>
      </c>
      <c r="CL21" s="73">
        <f>IF(DR21=0,0,AD21/(1+Vychodiská!$C$150)^'komunálny odpad'!DR21)</f>
        <v>0</v>
      </c>
      <c r="CM21" s="73">
        <f>IF(DS21=0,0,AE21/(1+Vychodiská!$C$150)^'komunálny odpad'!DS21)</f>
        <v>0</v>
      </c>
      <c r="CN21" s="73">
        <f>IF(DT21=0,0,AF21/(1+Vychodiská!$C$150)^'komunálny odpad'!DT21)</f>
        <v>0</v>
      </c>
      <c r="CO21" s="73">
        <f>IF(DU21=0,0,AG21/(1+Vychodiská!$C$150)^'komunálny odpad'!DU21)</f>
        <v>0</v>
      </c>
      <c r="CP21" s="73">
        <f>IF(DV21=0,0,AH21/(1+Vychodiská!$C$150)^'komunálny odpad'!DV21)</f>
        <v>0</v>
      </c>
      <c r="CQ21" s="73">
        <f>IF(DW21=0,0,AI21/(1+Vychodiská!$C$150)^'komunálny odpad'!DW21)</f>
        <v>0</v>
      </c>
      <c r="CR21" s="74">
        <f>IF(DX21=0,0,AJ21/(1+Vychodiská!$C$150)^'komunálny odpad'!DX21)</f>
        <v>0</v>
      </c>
      <c r="CS21" s="77">
        <f t="shared" si="4"/>
        <v>0</v>
      </c>
      <c r="CT21" s="73"/>
      <c r="CU21" s="78">
        <f t="shared" si="0"/>
        <v>4</v>
      </c>
      <c r="CV21" s="78">
        <f t="shared" ref="CV21:DX21" si="21">IF(CU21=0,0,IF(CV$2&gt;$D21,0,CU21+1))</f>
        <v>5</v>
      </c>
      <c r="CW21" s="78">
        <f t="shared" si="21"/>
        <v>6</v>
      </c>
      <c r="CX21" s="78">
        <f t="shared" si="21"/>
        <v>7</v>
      </c>
      <c r="CY21" s="78">
        <f t="shared" si="21"/>
        <v>8</v>
      </c>
      <c r="CZ21" s="78">
        <f t="shared" si="21"/>
        <v>9</v>
      </c>
      <c r="DA21" s="78">
        <f t="shared" si="21"/>
        <v>10</v>
      </c>
      <c r="DB21" s="78">
        <f t="shared" si="21"/>
        <v>11</v>
      </c>
      <c r="DC21" s="78">
        <f t="shared" si="21"/>
        <v>12</v>
      </c>
      <c r="DD21" s="78">
        <f t="shared" si="21"/>
        <v>13</v>
      </c>
      <c r="DE21" s="78">
        <f t="shared" si="21"/>
        <v>14</v>
      </c>
      <c r="DF21" s="78">
        <f t="shared" si="21"/>
        <v>15</v>
      </c>
      <c r="DG21" s="78">
        <f t="shared" si="21"/>
        <v>16</v>
      </c>
      <c r="DH21" s="78">
        <f t="shared" si="21"/>
        <v>17</v>
      </c>
      <c r="DI21" s="78">
        <f t="shared" si="21"/>
        <v>18</v>
      </c>
      <c r="DJ21" s="78">
        <f t="shared" si="21"/>
        <v>19</v>
      </c>
      <c r="DK21" s="78">
        <f t="shared" si="21"/>
        <v>20</v>
      </c>
      <c r="DL21" s="78">
        <f t="shared" si="21"/>
        <v>21</v>
      </c>
      <c r="DM21" s="78">
        <f t="shared" si="21"/>
        <v>22</v>
      </c>
      <c r="DN21" s="78">
        <f t="shared" si="21"/>
        <v>23</v>
      </c>
      <c r="DO21" s="78">
        <f t="shared" si="21"/>
        <v>24</v>
      </c>
      <c r="DP21" s="78">
        <f t="shared" si="21"/>
        <v>25</v>
      </c>
      <c r="DQ21" s="78">
        <f t="shared" si="21"/>
        <v>26</v>
      </c>
      <c r="DR21" s="78">
        <f t="shared" si="21"/>
        <v>27</v>
      </c>
      <c r="DS21" s="78">
        <f t="shared" si="21"/>
        <v>28</v>
      </c>
      <c r="DT21" s="78">
        <f t="shared" si="21"/>
        <v>29</v>
      </c>
      <c r="DU21" s="78">
        <f t="shared" si="21"/>
        <v>30</v>
      </c>
      <c r="DV21" s="78">
        <f t="shared" si="21"/>
        <v>31</v>
      </c>
      <c r="DW21" s="78">
        <f t="shared" si="21"/>
        <v>32</v>
      </c>
      <c r="DX21" s="79">
        <f t="shared" si="21"/>
        <v>33</v>
      </c>
    </row>
    <row r="22" spans="1:128" s="80" customFormat="1" ht="31.05" customHeight="1" x14ac:dyDescent="0.3">
      <c r="A22" s="70">
        <v>30</v>
      </c>
      <c r="B22" s="71" t="str">
        <f>INDEX(Data!$B$3:$B$24,MATCH('komunálny odpad'!A22,Data!$A$3:$A$24,0))</f>
        <v>Zvolenská teplárenská a.s.</v>
      </c>
      <c r="C22" s="71" t="str">
        <f>INDEX(Data!$D$3:$D$24,MATCH('komunálny odpad'!A22,Data!$A$3:$A$24,0))</f>
        <v>Turbogenerátor 7,8 MW</v>
      </c>
      <c r="D22" s="72">
        <f>INDEX(Data!$M$3:$M$24,MATCH('komunálny odpad'!A22,Data!$A$3:$A$24,0))</f>
        <v>25</v>
      </c>
      <c r="E22" s="72" t="str">
        <f>INDEX(Data!$J$3:$J$24,MATCH('komunálny odpad'!A22,Data!$A$3:$A$24,0))</f>
        <v>2022 - 2023</v>
      </c>
      <c r="F22" s="74">
        <f>INDEX(Data!$W$3:$W$24,MATCH('komunálny odpad'!A22,Data!$A$3:$A$24,0))</f>
        <v>0</v>
      </c>
      <c r="G22" s="73">
        <f>$F22*Vychodiská!$C$43</f>
        <v>0</v>
      </c>
      <c r="H22" s="73">
        <f>$F22*Vychodiská!$C$43</f>
        <v>0</v>
      </c>
      <c r="I22" s="73">
        <f>$F22*Vychodiská!$C$43</f>
        <v>0</v>
      </c>
      <c r="J22" s="73">
        <f>$F22*Vychodiská!$C$43</f>
        <v>0</v>
      </c>
      <c r="K22" s="73">
        <f>$F22*Vychodiská!$C$43</f>
        <v>0</v>
      </c>
      <c r="L22" s="73">
        <f>$F22*Vychodiská!$C$43</f>
        <v>0</v>
      </c>
      <c r="M22" s="73">
        <f>$F22*Vychodiská!$C$43</f>
        <v>0</v>
      </c>
      <c r="N22" s="73">
        <f>$F22*Vychodiská!$C$43</f>
        <v>0</v>
      </c>
      <c r="O22" s="73">
        <f>$F22*Vychodiská!$C$43</f>
        <v>0</v>
      </c>
      <c r="P22" s="73">
        <f>$F22*Vychodiská!$C$43</f>
        <v>0</v>
      </c>
      <c r="Q22" s="73">
        <f>$F22*Vychodiská!$C$43</f>
        <v>0</v>
      </c>
      <c r="R22" s="73">
        <f>$F22*Vychodiská!$C$43</f>
        <v>0</v>
      </c>
      <c r="S22" s="73">
        <f>$F22*Vychodiská!$C$43</f>
        <v>0</v>
      </c>
      <c r="T22" s="73">
        <f>$F22*Vychodiská!$C$43</f>
        <v>0</v>
      </c>
      <c r="U22" s="73">
        <f>$F22*Vychodiská!$C$43</f>
        <v>0</v>
      </c>
      <c r="V22" s="73">
        <f>$F22*Vychodiská!$C$43</f>
        <v>0</v>
      </c>
      <c r="W22" s="73">
        <f>$F22*Vychodiská!$C$43</f>
        <v>0</v>
      </c>
      <c r="X22" s="73">
        <f>$F22*Vychodiská!$C$43</f>
        <v>0</v>
      </c>
      <c r="Y22" s="73">
        <f>$F22*Vychodiská!$C$43</f>
        <v>0</v>
      </c>
      <c r="Z22" s="73">
        <f>$F22*Vychodiská!$C$43</f>
        <v>0</v>
      </c>
      <c r="AA22" s="73">
        <f>$F22*Vychodiská!$C$43</f>
        <v>0</v>
      </c>
      <c r="AB22" s="73">
        <f>$F22*Vychodiská!$C$43</f>
        <v>0</v>
      </c>
      <c r="AC22" s="73">
        <f>$F22*Vychodiská!$C$43</f>
        <v>0</v>
      </c>
      <c r="AD22" s="73">
        <f>$F22*Vychodiská!$C$43</f>
        <v>0</v>
      </c>
      <c r="AE22" s="73">
        <f>$F22*Vychodiská!$C$43</f>
        <v>0</v>
      </c>
      <c r="AF22" s="73">
        <f>$F22*Vychodiská!$C$43</f>
        <v>0</v>
      </c>
      <c r="AG22" s="73">
        <f>$F22*Vychodiská!$C$43</f>
        <v>0</v>
      </c>
      <c r="AH22" s="73">
        <f>$F22*Vychodiská!$C$43</f>
        <v>0</v>
      </c>
      <c r="AI22" s="73">
        <f>$F22*Vychodiská!$C$43</f>
        <v>0</v>
      </c>
      <c r="AJ22" s="74">
        <f>$F22*Vychodiská!$C$43</f>
        <v>0</v>
      </c>
      <c r="AK22" s="73">
        <f t="shared" si="2"/>
        <v>0</v>
      </c>
      <c r="AL22" s="73">
        <f>SUM($G22:H22)</f>
        <v>0</v>
      </c>
      <c r="AM22" s="73">
        <f>SUM($G22:I22)</f>
        <v>0</v>
      </c>
      <c r="AN22" s="73">
        <f>SUM($G22:J22)</f>
        <v>0</v>
      </c>
      <c r="AO22" s="73">
        <f>SUM($G22:K22)</f>
        <v>0</v>
      </c>
      <c r="AP22" s="73">
        <f>SUM($G22:L22)</f>
        <v>0</v>
      </c>
      <c r="AQ22" s="73">
        <f>SUM($G22:M22)</f>
        <v>0</v>
      </c>
      <c r="AR22" s="73">
        <f>SUM($G22:N22)</f>
        <v>0</v>
      </c>
      <c r="AS22" s="73">
        <f>SUM($G22:O22)</f>
        <v>0</v>
      </c>
      <c r="AT22" s="73">
        <f>SUM($G22:P22)</f>
        <v>0</v>
      </c>
      <c r="AU22" s="73">
        <f>SUM($G22:Q22)</f>
        <v>0</v>
      </c>
      <c r="AV22" s="73">
        <f>SUM($G22:R22)</f>
        <v>0</v>
      </c>
      <c r="AW22" s="73">
        <f>SUM($G22:S22)</f>
        <v>0</v>
      </c>
      <c r="AX22" s="73">
        <f>SUM($G22:T22)</f>
        <v>0</v>
      </c>
      <c r="AY22" s="73">
        <f>SUM($G22:U22)</f>
        <v>0</v>
      </c>
      <c r="AZ22" s="73">
        <f>SUM($G22:V22)</f>
        <v>0</v>
      </c>
      <c r="BA22" s="73">
        <f>SUM($G22:W22)</f>
        <v>0</v>
      </c>
      <c r="BB22" s="73">
        <f>SUM($G22:X22)</f>
        <v>0</v>
      </c>
      <c r="BC22" s="73">
        <f>SUM($G22:Y22)</f>
        <v>0</v>
      </c>
      <c r="BD22" s="73">
        <f>SUM($G22:Z22)</f>
        <v>0</v>
      </c>
      <c r="BE22" s="73">
        <f>SUM($G22:AA22)</f>
        <v>0</v>
      </c>
      <c r="BF22" s="73">
        <f>SUM($G22:AB22)</f>
        <v>0</v>
      </c>
      <c r="BG22" s="73">
        <f>SUM($G22:AC22)</f>
        <v>0</v>
      </c>
      <c r="BH22" s="73">
        <f>SUM($G22:AD22)</f>
        <v>0</v>
      </c>
      <c r="BI22" s="73">
        <f>SUM($G22:AE22)</f>
        <v>0</v>
      </c>
      <c r="BJ22" s="73">
        <f>SUM($G22:AF22)</f>
        <v>0</v>
      </c>
      <c r="BK22" s="73">
        <f>SUM($G22:AG22)</f>
        <v>0</v>
      </c>
      <c r="BL22" s="73">
        <f>SUM($G22:AH22)</f>
        <v>0</v>
      </c>
      <c r="BM22" s="73">
        <f>SUM($G22:AI22)</f>
        <v>0</v>
      </c>
      <c r="BN22" s="74">
        <f>SUM($G22:AJ22)</f>
        <v>0</v>
      </c>
      <c r="BO22" s="76">
        <f>IF(CU22=0,0,G22/(1+Vychodiská!$C$150)^'komunálny odpad'!CU22)</f>
        <v>0</v>
      </c>
      <c r="BP22" s="73">
        <f>IF(CV22=0,0,H22/(1+Vychodiská!$C$150)^'komunálny odpad'!CV22)</f>
        <v>0</v>
      </c>
      <c r="BQ22" s="73">
        <f>IF(CW22=0,0,I22/(1+Vychodiská!$C$150)^'komunálny odpad'!CW22)</f>
        <v>0</v>
      </c>
      <c r="BR22" s="73">
        <f>IF(CX22=0,0,J22/(1+Vychodiská!$C$150)^'komunálny odpad'!CX22)</f>
        <v>0</v>
      </c>
      <c r="BS22" s="73">
        <f>IF(CY22=0,0,K22/(1+Vychodiská!$C$150)^'komunálny odpad'!CY22)</f>
        <v>0</v>
      </c>
      <c r="BT22" s="73">
        <f>IF(CZ22=0,0,L22/(1+Vychodiská!$C$150)^'komunálny odpad'!CZ22)</f>
        <v>0</v>
      </c>
      <c r="BU22" s="73">
        <f>IF(DA22=0,0,M22/(1+Vychodiská!$C$150)^'komunálny odpad'!DA22)</f>
        <v>0</v>
      </c>
      <c r="BV22" s="73">
        <f>IF(DB22=0,0,N22/(1+Vychodiská!$C$150)^'komunálny odpad'!DB22)</f>
        <v>0</v>
      </c>
      <c r="BW22" s="73">
        <f>IF(DC22=0,0,O22/(1+Vychodiská!$C$150)^'komunálny odpad'!DC22)</f>
        <v>0</v>
      </c>
      <c r="BX22" s="73">
        <f>IF(DD22=0,0,P22/(1+Vychodiská!$C$150)^'komunálny odpad'!DD22)</f>
        <v>0</v>
      </c>
      <c r="BY22" s="73">
        <f>IF(DE22=0,0,Q22/(1+Vychodiská!$C$150)^'komunálny odpad'!DE22)</f>
        <v>0</v>
      </c>
      <c r="BZ22" s="73">
        <f>IF(DF22=0,0,R22/(1+Vychodiská!$C$150)^'komunálny odpad'!DF22)</f>
        <v>0</v>
      </c>
      <c r="CA22" s="73">
        <f>IF(DG22=0,0,S22/(1+Vychodiská!$C$150)^'komunálny odpad'!DG22)</f>
        <v>0</v>
      </c>
      <c r="CB22" s="73">
        <f>IF(DH22=0,0,T22/(1+Vychodiská!$C$150)^'komunálny odpad'!DH22)</f>
        <v>0</v>
      </c>
      <c r="CC22" s="73">
        <f>IF(DI22=0,0,U22/(1+Vychodiská!$C$150)^'komunálny odpad'!DI22)</f>
        <v>0</v>
      </c>
      <c r="CD22" s="73">
        <f>IF(DJ22=0,0,V22/(1+Vychodiská!$C$150)^'komunálny odpad'!DJ22)</f>
        <v>0</v>
      </c>
      <c r="CE22" s="73">
        <f>IF(DK22=0,0,W22/(1+Vychodiská!$C$150)^'komunálny odpad'!DK22)</f>
        <v>0</v>
      </c>
      <c r="CF22" s="73">
        <f>IF(DL22=0,0,X22/(1+Vychodiská!$C$150)^'komunálny odpad'!DL22)</f>
        <v>0</v>
      </c>
      <c r="CG22" s="73">
        <f>IF(DM22=0,0,Y22/(1+Vychodiská!$C$150)^'komunálny odpad'!DM22)</f>
        <v>0</v>
      </c>
      <c r="CH22" s="73">
        <f>IF(DN22=0,0,Z22/(1+Vychodiská!$C$150)^'komunálny odpad'!DN22)</f>
        <v>0</v>
      </c>
      <c r="CI22" s="73">
        <f>IF(DO22=0,0,AA22/(1+Vychodiská!$C$150)^'komunálny odpad'!DO22)</f>
        <v>0</v>
      </c>
      <c r="CJ22" s="73">
        <f>IF(DP22=0,0,AB22/(1+Vychodiská!$C$150)^'komunálny odpad'!DP22)</f>
        <v>0</v>
      </c>
      <c r="CK22" s="73">
        <f>IF(DQ22=0,0,AC22/(1+Vychodiská!$C$150)^'komunálny odpad'!DQ22)</f>
        <v>0</v>
      </c>
      <c r="CL22" s="73">
        <f>IF(DR22=0,0,AD22/(1+Vychodiská!$C$150)^'komunálny odpad'!DR22)</f>
        <v>0</v>
      </c>
      <c r="CM22" s="73">
        <f>IF(DS22=0,0,AE22/(1+Vychodiská!$C$150)^'komunálny odpad'!DS22)</f>
        <v>0</v>
      </c>
      <c r="CN22" s="73">
        <f>IF(DT22=0,0,AF22/(1+Vychodiská!$C$150)^'komunálny odpad'!DT22)</f>
        <v>0</v>
      </c>
      <c r="CO22" s="73">
        <f>IF(DU22=0,0,AG22/(1+Vychodiská!$C$150)^'komunálny odpad'!DU22)</f>
        <v>0</v>
      </c>
      <c r="CP22" s="73">
        <f>IF(DV22=0,0,AH22/(1+Vychodiská!$C$150)^'komunálny odpad'!DV22)</f>
        <v>0</v>
      </c>
      <c r="CQ22" s="73">
        <f>IF(DW22=0,0,AI22/(1+Vychodiská!$C$150)^'komunálny odpad'!DW22)</f>
        <v>0</v>
      </c>
      <c r="CR22" s="74">
        <f>IF(DX22=0,0,AJ22/(1+Vychodiská!$C$150)^'komunálny odpad'!DX22)</f>
        <v>0</v>
      </c>
      <c r="CS22" s="77">
        <f t="shared" si="4"/>
        <v>0</v>
      </c>
      <c r="CT22" s="73"/>
      <c r="CU22" s="78">
        <f t="shared" si="0"/>
        <v>3</v>
      </c>
      <c r="CV22" s="78">
        <f t="shared" ref="CV22:DX22" si="22">IF(CU22=0,0,IF(CV$2&gt;$D22,0,CU22+1))</f>
        <v>4</v>
      </c>
      <c r="CW22" s="78">
        <f t="shared" si="22"/>
        <v>5</v>
      </c>
      <c r="CX22" s="78">
        <f t="shared" si="22"/>
        <v>6</v>
      </c>
      <c r="CY22" s="78">
        <f t="shared" si="22"/>
        <v>7</v>
      </c>
      <c r="CZ22" s="78">
        <f t="shared" si="22"/>
        <v>8</v>
      </c>
      <c r="DA22" s="78">
        <f t="shared" si="22"/>
        <v>9</v>
      </c>
      <c r="DB22" s="78">
        <f t="shared" si="22"/>
        <v>10</v>
      </c>
      <c r="DC22" s="78">
        <f t="shared" si="22"/>
        <v>11</v>
      </c>
      <c r="DD22" s="78">
        <f t="shared" si="22"/>
        <v>12</v>
      </c>
      <c r="DE22" s="78">
        <f t="shared" si="22"/>
        <v>13</v>
      </c>
      <c r="DF22" s="78">
        <f t="shared" si="22"/>
        <v>14</v>
      </c>
      <c r="DG22" s="78">
        <f t="shared" si="22"/>
        <v>15</v>
      </c>
      <c r="DH22" s="78">
        <f t="shared" si="22"/>
        <v>16</v>
      </c>
      <c r="DI22" s="78">
        <f t="shared" si="22"/>
        <v>17</v>
      </c>
      <c r="DJ22" s="78">
        <f t="shared" si="22"/>
        <v>18</v>
      </c>
      <c r="DK22" s="78">
        <f t="shared" si="22"/>
        <v>19</v>
      </c>
      <c r="DL22" s="78">
        <f t="shared" si="22"/>
        <v>20</v>
      </c>
      <c r="DM22" s="78">
        <f t="shared" si="22"/>
        <v>21</v>
      </c>
      <c r="DN22" s="78">
        <f t="shared" si="22"/>
        <v>22</v>
      </c>
      <c r="DO22" s="78">
        <f t="shared" si="22"/>
        <v>23</v>
      </c>
      <c r="DP22" s="78">
        <f t="shared" si="22"/>
        <v>24</v>
      </c>
      <c r="DQ22" s="78">
        <f t="shared" si="22"/>
        <v>25</v>
      </c>
      <c r="DR22" s="78">
        <f t="shared" si="22"/>
        <v>26</v>
      </c>
      <c r="DS22" s="78">
        <f t="shared" si="22"/>
        <v>27</v>
      </c>
      <c r="DT22" s="78">
        <f t="shared" si="22"/>
        <v>0</v>
      </c>
      <c r="DU22" s="78">
        <f t="shared" si="22"/>
        <v>0</v>
      </c>
      <c r="DV22" s="78">
        <f t="shared" si="22"/>
        <v>0</v>
      </c>
      <c r="DW22" s="78">
        <f t="shared" si="22"/>
        <v>0</v>
      </c>
      <c r="DX22" s="79">
        <f t="shared" si="22"/>
        <v>0</v>
      </c>
    </row>
    <row r="23" spans="1:128" s="80" customFormat="1" ht="31.05" customHeight="1" x14ac:dyDescent="0.3">
      <c r="A23" s="70">
        <v>32</v>
      </c>
      <c r="B23" s="71" t="str">
        <f>INDEX(Data!$B$3:$B$24,MATCH('komunálny odpad'!A23,Data!$A$3:$A$24,0))</f>
        <v>Zvolenská teplárenská a.s.</v>
      </c>
      <c r="C23" s="71" t="str">
        <f>INDEX(Data!$D$3:$D$24,MATCH('komunálny odpad'!A23,Data!$A$3:$A$24,0))</f>
        <v>Akumulátor tepla pre horúcovod</v>
      </c>
      <c r="D23" s="72">
        <f>INDEX(Data!$M$3:$M$24,MATCH('komunálny odpad'!A23,Data!$A$3:$A$24,0))</f>
        <v>25</v>
      </c>
      <c r="E23" s="72" t="str">
        <f>INDEX(Data!$J$3:$J$24,MATCH('komunálny odpad'!A23,Data!$A$3:$A$24,0))</f>
        <v>2022 - 2023</v>
      </c>
      <c r="F23" s="74">
        <f>INDEX(Data!$W$3:$W$24,MATCH('komunálny odpad'!A23,Data!$A$3:$A$24,0))</f>
        <v>0</v>
      </c>
      <c r="G23" s="73">
        <f>$F23*Vychodiská!$C$43</f>
        <v>0</v>
      </c>
      <c r="H23" s="73">
        <f>$F23*Vychodiská!$C$43</f>
        <v>0</v>
      </c>
      <c r="I23" s="73">
        <f>$F23*Vychodiská!$C$43</f>
        <v>0</v>
      </c>
      <c r="J23" s="73">
        <f>$F23*Vychodiská!$C$43</f>
        <v>0</v>
      </c>
      <c r="K23" s="73">
        <f>$F23*Vychodiská!$C$43</f>
        <v>0</v>
      </c>
      <c r="L23" s="73">
        <f>$F23*Vychodiská!$C$43</f>
        <v>0</v>
      </c>
      <c r="M23" s="73">
        <f>$F23*Vychodiská!$C$43</f>
        <v>0</v>
      </c>
      <c r="N23" s="73">
        <f>$F23*Vychodiská!$C$43</f>
        <v>0</v>
      </c>
      <c r="O23" s="73">
        <f>$F23*Vychodiská!$C$43</f>
        <v>0</v>
      </c>
      <c r="P23" s="73">
        <f>$F23*Vychodiská!$C$43</f>
        <v>0</v>
      </c>
      <c r="Q23" s="73">
        <f>$F23*Vychodiská!$C$43</f>
        <v>0</v>
      </c>
      <c r="R23" s="73">
        <f>$F23*Vychodiská!$C$43</f>
        <v>0</v>
      </c>
      <c r="S23" s="73">
        <f>$F23*Vychodiská!$C$43</f>
        <v>0</v>
      </c>
      <c r="T23" s="73">
        <f>$F23*Vychodiská!$C$43</f>
        <v>0</v>
      </c>
      <c r="U23" s="73">
        <f>$F23*Vychodiská!$C$43</f>
        <v>0</v>
      </c>
      <c r="V23" s="73">
        <f>$F23*Vychodiská!$C$43</f>
        <v>0</v>
      </c>
      <c r="W23" s="73">
        <f>$F23*Vychodiská!$C$43</f>
        <v>0</v>
      </c>
      <c r="X23" s="73">
        <f>$F23*Vychodiská!$C$43</f>
        <v>0</v>
      </c>
      <c r="Y23" s="73">
        <f>$F23*Vychodiská!$C$43</f>
        <v>0</v>
      </c>
      <c r="Z23" s="73">
        <f>$F23*Vychodiská!$C$43</f>
        <v>0</v>
      </c>
      <c r="AA23" s="73">
        <f>$F23*Vychodiská!$C$43</f>
        <v>0</v>
      </c>
      <c r="AB23" s="73">
        <f>$F23*Vychodiská!$C$43</f>
        <v>0</v>
      </c>
      <c r="AC23" s="73">
        <f>$F23*Vychodiská!$C$43</f>
        <v>0</v>
      </c>
      <c r="AD23" s="73">
        <f>$F23*Vychodiská!$C$43</f>
        <v>0</v>
      </c>
      <c r="AE23" s="73">
        <f>$F23*Vychodiská!$C$43</f>
        <v>0</v>
      </c>
      <c r="AF23" s="73">
        <f>$F23*Vychodiská!$C$43</f>
        <v>0</v>
      </c>
      <c r="AG23" s="73">
        <f>$F23*Vychodiská!$C$43</f>
        <v>0</v>
      </c>
      <c r="AH23" s="73">
        <f>$F23*Vychodiská!$C$43</f>
        <v>0</v>
      </c>
      <c r="AI23" s="73">
        <f>$F23*Vychodiská!$C$43</f>
        <v>0</v>
      </c>
      <c r="AJ23" s="74">
        <f>$F23*Vychodiská!$C$43</f>
        <v>0</v>
      </c>
      <c r="AK23" s="73">
        <f t="shared" si="2"/>
        <v>0</v>
      </c>
      <c r="AL23" s="73">
        <f>SUM($G23:H23)</f>
        <v>0</v>
      </c>
      <c r="AM23" s="73">
        <f>SUM($G23:I23)</f>
        <v>0</v>
      </c>
      <c r="AN23" s="73">
        <f>SUM($G23:J23)</f>
        <v>0</v>
      </c>
      <c r="AO23" s="73">
        <f>SUM($G23:K23)</f>
        <v>0</v>
      </c>
      <c r="AP23" s="73">
        <f>SUM($G23:L23)</f>
        <v>0</v>
      </c>
      <c r="AQ23" s="73">
        <f>SUM($G23:M23)</f>
        <v>0</v>
      </c>
      <c r="AR23" s="73">
        <f>SUM($G23:N23)</f>
        <v>0</v>
      </c>
      <c r="AS23" s="73">
        <f>SUM($G23:O23)</f>
        <v>0</v>
      </c>
      <c r="AT23" s="73">
        <f>SUM($G23:P23)</f>
        <v>0</v>
      </c>
      <c r="AU23" s="73">
        <f>SUM($G23:Q23)</f>
        <v>0</v>
      </c>
      <c r="AV23" s="73">
        <f>SUM($G23:R23)</f>
        <v>0</v>
      </c>
      <c r="AW23" s="73">
        <f>SUM($G23:S23)</f>
        <v>0</v>
      </c>
      <c r="AX23" s="73">
        <f>SUM($G23:T23)</f>
        <v>0</v>
      </c>
      <c r="AY23" s="73">
        <f>SUM($G23:U23)</f>
        <v>0</v>
      </c>
      <c r="AZ23" s="73">
        <f>SUM($G23:V23)</f>
        <v>0</v>
      </c>
      <c r="BA23" s="73">
        <f>SUM($G23:W23)</f>
        <v>0</v>
      </c>
      <c r="BB23" s="73">
        <f>SUM($G23:X23)</f>
        <v>0</v>
      </c>
      <c r="BC23" s="73">
        <f>SUM($G23:Y23)</f>
        <v>0</v>
      </c>
      <c r="BD23" s="73">
        <f>SUM($G23:Z23)</f>
        <v>0</v>
      </c>
      <c r="BE23" s="73">
        <f>SUM($G23:AA23)</f>
        <v>0</v>
      </c>
      <c r="BF23" s="73">
        <f>SUM($G23:AB23)</f>
        <v>0</v>
      </c>
      <c r="BG23" s="73">
        <f>SUM($G23:AC23)</f>
        <v>0</v>
      </c>
      <c r="BH23" s="73">
        <f>SUM($G23:AD23)</f>
        <v>0</v>
      </c>
      <c r="BI23" s="73">
        <f>SUM($G23:AE23)</f>
        <v>0</v>
      </c>
      <c r="BJ23" s="73">
        <f>SUM($G23:AF23)</f>
        <v>0</v>
      </c>
      <c r="BK23" s="73">
        <f>SUM($G23:AG23)</f>
        <v>0</v>
      </c>
      <c r="BL23" s="73">
        <f>SUM($G23:AH23)</f>
        <v>0</v>
      </c>
      <c r="BM23" s="73">
        <f>SUM($G23:AI23)</f>
        <v>0</v>
      </c>
      <c r="BN23" s="74">
        <f>SUM($G23:AJ23)</f>
        <v>0</v>
      </c>
      <c r="BO23" s="76">
        <f>IF(CU23=0,0,G23/(1+Vychodiská!$C$150)^'komunálny odpad'!CU23)</f>
        <v>0</v>
      </c>
      <c r="BP23" s="73">
        <f>IF(CV23=0,0,H23/(1+Vychodiská!$C$150)^'komunálny odpad'!CV23)</f>
        <v>0</v>
      </c>
      <c r="BQ23" s="73">
        <f>IF(CW23=0,0,I23/(1+Vychodiská!$C$150)^'komunálny odpad'!CW23)</f>
        <v>0</v>
      </c>
      <c r="BR23" s="73">
        <f>IF(CX23=0,0,J23/(1+Vychodiská!$C$150)^'komunálny odpad'!CX23)</f>
        <v>0</v>
      </c>
      <c r="BS23" s="73">
        <f>IF(CY23=0,0,K23/(1+Vychodiská!$C$150)^'komunálny odpad'!CY23)</f>
        <v>0</v>
      </c>
      <c r="BT23" s="73">
        <f>IF(CZ23=0,0,L23/(1+Vychodiská!$C$150)^'komunálny odpad'!CZ23)</f>
        <v>0</v>
      </c>
      <c r="BU23" s="73">
        <f>IF(DA23=0,0,M23/(1+Vychodiská!$C$150)^'komunálny odpad'!DA23)</f>
        <v>0</v>
      </c>
      <c r="BV23" s="73">
        <f>IF(DB23=0,0,N23/(1+Vychodiská!$C$150)^'komunálny odpad'!DB23)</f>
        <v>0</v>
      </c>
      <c r="BW23" s="73">
        <f>IF(DC23=0,0,O23/(1+Vychodiská!$C$150)^'komunálny odpad'!DC23)</f>
        <v>0</v>
      </c>
      <c r="BX23" s="73">
        <f>IF(DD23=0,0,P23/(1+Vychodiská!$C$150)^'komunálny odpad'!DD23)</f>
        <v>0</v>
      </c>
      <c r="BY23" s="73">
        <f>IF(DE23=0,0,Q23/(1+Vychodiská!$C$150)^'komunálny odpad'!DE23)</f>
        <v>0</v>
      </c>
      <c r="BZ23" s="73">
        <f>IF(DF23=0,0,R23/(1+Vychodiská!$C$150)^'komunálny odpad'!DF23)</f>
        <v>0</v>
      </c>
      <c r="CA23" s="73">
        <f>IF(DG23=0,0,S23/(1+Vychodiská!$C$150)^'komunálny odpad'!DG23)</f>
        <v>0</v>
      </c>
      <c r="CB23" s="73">
        <f>IF(DH23=0,0,T23/(1+Vychodiská!$C$150)^'komunálny odpad'!DH23)</f>
        <v>0</v>
      </c>
      <c r="CC23" s="73">
        <f>IF(DI23=0,0,U23/(1+Vychodiská!$C$150)^'komunálny odpad'!DI23)</f>
        <v>0</v>
      </c>
      <c r="CD23" s="73">
        <f>IF(DJ23=0,0,V23/(1+Vychodiská!$C$150)^'komunálny odpad'!DJ23)</f>
        <v>0</v>
      </c>
      <c r="CE23" s="73">
        <f>IF(DK23=0,0,W23/(1+Vychodiská!$C$150)^'komunálny odpad'!DK23)</f>
        <v>0</v>
      </c>
      <c r="CF23" s="73">
        <f>IF(DL23=0,0,X23/(1+Vychodiská!$C$150)^'komunálny odpad'!DL23)</f>
        <v>0</v>
      </c>
      <c r="CG23" s="73">
        <f>IF(DM23=0,0,Y23/(1+Vychodiská!$C$150)^'komunálny odpad'!DM23)</f>
        <v>0</v>
      </c>
      <c r="CH23" s="73">
        <f>IF(DN23=0,0,Z23/(1+Vychodiská!$C$150)^'komunálny odpad'!DN23)</f>
        <v>0</v>
      </c>
      <c r="CI23" s="73">
        <f>IF(DO23=0,0,AA23/(1+Vychodiská!$C$150)^'komunálny odpad'!DO23)</f>
        <v>0</v>
      </c>
      <c r="CJ23" s="73">
        <f>IF(DP23=0,0,AB23/(1+Vychodiská!$C$150)^'komunálny odpad'!DP23)</f>
        <v>0</v>
      </c>
      <c r="CK23" s="73">
        <f>IF(DQ23=0,0,AC23/(1+Vychodiská!$C$150)^'komunálny odpad'!DQ23)</f>
        <v>0</v>
      </c>
      <c r="CL23" s="73">
        <f>IF(DR23=0,0,AD23/(1+Vychodiská!$C$150)^'komunálny odpad'!DR23)</f>
        <v>0</v>
      </c>
      <c r="CM23" s="73">
        <f>IF(DS23=0,0,AE23/(1+Vychodiská!$C$150)^'komunálny odpad'!DS23)</f>
        <v>0</v>
      </c>
      <c r="CN23" s="73">
        <f>IF(DT23=0,0,AF23/(1+Vychodiská!$C$150)^'komunálny odpad'!DT23)</f>
        <v>0</v>
      </c>
      <c r="CO23" s="73">
        <f>IF(DU23=0,0,AG23/(1+Vychodiská!$C$150)^'komunálny odpad'!DU23)</f>
        <v>0</v>
      </c>
      <c r="CP23" s="73">
        <f>IF(DV23=0,0,AH23/(1+Vychodiská!$C$150)^'komunálny odpad'!DV23)</f>
        <v>0</v>
      </c>
      <c r="CQ23" s="73">
        <f>IF(DW23=0,0,AI23/(1+Vychodiská!$C$150)^'komunálny odpad'!DW23)</f>
        <v>0</v>
      </c>
      <c r="CR23" s="74">
        <f>IF(DX23=0,0,AJ23/(1+Vychodiská!$C$150)^'komunálny odpad'!DX23)</f>
        <v>0</v>
      </c>
      <c r="CS23" s="77">
        <f t="shared" si="4"/>
        <v>0</v>
      </c>
      <c r="CT23" s="73"/>
      <c r="CU23" s="78">
        <f t="shared" si="0"/>
        <v>3</v>
      </c>
      <c r="CV23" s="78">
        <f t="shared" ref="CV23:DX23" si="23">IF(CU23=0,0,IF(CV$2&gt;$D23,0,CU23+1))</f>
        <v>4</v>
      </c>
      <c r="CW23" s="78">
        <f t="shared" si="23"/>
        <v>5</v>
      </c>
      <c r="CX23" s="78">
        <f t="shared" si="23"/>
        <v>6</v>
      </c>
      <c r="CY23" s="78">
        <f t="shared" si="23"/>
        <v>7</v>
      </c>
      <c r="CZ23" s="78">
        <f t="shared" si="23"/>
        <v>8</v>
      </c>
      <c r="DA23" s="78">
        <f t="shared" si="23"/>
        <v>9</v>
      </c>
      <c r="DB23" s="78">
        <f t="shared" si="23"/>
        <v>10</v>
      </c>
      <c r="DC23" s="78">
        <f t="shared" si="23"/>
        <v>11</v>
      </c>
      <c r="DD23" s="78">
        <f t="shared" si="23"/>
        <v>12</v>
      </c>
      <c r="DE23" s="78">
        <f t="shared" si="23"/>
        <v>13</v>
      </c>
      <c r="DF23" s="78">
        <f t="shared" si="23"/>
        <v>14</v>
      </c>
      <c r="DG23" s="78">
        <f t="shared" si="23"/>
        <v>15</v>
      </c>
      <c r="DH23" s="78">
        <f t="shared" si="23"/>
        <v>16</v>
      </c>
      <c r="DI23" s="78">
        <f t="shared" si="23"/>
        <v>17</v>
      </c>
      <c r="DJ23" s="78">
        <f t="shared" si="23"/>
        <v>18</v>
      </c>
      <c r="DK23" s="78">
        <f t="shared" si="23"/>
        <v>19</v>
      </c>
      <c r="DL23" s="78">
        <f t="shared" si="23"/>
        <v>20</v>
      </c>
      <c r="DM23" s="78">
        <f t="shared" si="23"/>
        <v>21</v>
      </c>
      <c r="DN23" s="78">
        <f t="shared" si="23"/>
        <v>22</v>
      </c>
      <c r="DO23" s="78">
        <f t="shared" si="23"/>
        <v>23</v>
      </c>
      <c r="DP23" s="78">
        <f t="shared" si="23"/>
        <v>24</v>
      </c>
      <c r="DQ23" s="78">
        <f t="shared" si="23"/>
        <v>25</v>
      </c>
      <c r="DR23" s="78">
        <f t="shared" si="23"/>
        <v>26</v>
      </c>
      <c r="DS23" s="78">
        <f t="shared" si="23"/>
        <v>27</v>
      </c>
      <c r="DT23" s="78">
        <f t="shared" si="23"/>
        <v>0</v>
      </c>
      <c r="DU23" s="78">
        <f t="shared" si="23"/>
        <v>0</v>
      </c>
      <c r="DV23" s="78">
        <f t="shared" si="23"/>
        <v>0</v>
      </c>
      <c r="DW23" s="78">
        <f t="shared" si="23"/>
        <v>0</v>
      </c>
      <c r="DX23" s="79">
        <f t="shared" si="23"/>
        <v>0</v>
      </c>
    </row>
    <row r="24" spans="1:128" s="80" customFormat="1" ht="31.05" customHeight="1" x14ac:dyDescent="0.3">
      <c r="A24" s="70">
        <v>38</v>
      </c>
      <c r="B24" s="71" t="str">
        <f>INDEX(Data!$B$3:$B$24,MATCH('komunálny odpad'!A24,Data!$A$3:$A$24,0))</f>
        <v>Trnavská teplárenská, a.s.</v>
      </c>
      <c r="C24" s="71" t="str">
        <f>INDEX(Data!$D$3:$D$24,MATCH('komunálny odpad'!A24,Data!$A$3:$A$24,0))</f>
        <v>Rekonštrukcia záložného zdroja tepla: 2x HV kotol 21,5 MWt, 1x HV kotol 12 MWt, súhrnný výkon 55 MWt</v>
      </c>
      <c r="D24" s="72">
        <f>INDEX(Data!$M$3:$M$24,MATCH('komunálny odpad'!A24,Data!$A$3:$A$24,0))</f>
        <v>20</v>
      </c>
      <c r="E24" s="72" t="str">
        <f>INDEX(Data!$J$3:$J$24,MATCH('komunálny odpad'!A24,Data!$A$3:$A$24,0))</f>
        <v>2022-2023</v>
      </c>
      <c r="F24" s="74">
        <f>INDEX(Data!$W$3:$W$24,MATCH('komunálny odpad'!A24,Data!$A$3:$A$24,0))</f>
        <v>0</v>
      </c>
      <c r="G24" s="73">
        <f>$F24*Vychodiská!$C$43</f>
        <v>0</v>
      </c>
      <c r="H24" s="73">
        <f>$F24*Vychodiská!$C$43</f>
        <v>0</v>
      </c>
      <c r="I24" s="73">
        <f>$F24*Vychodiská!$C$43</f>
        <v>0</v>
      </c>
      <c r="J24" s="73">
        <f>$F24*Vychodiská!$C$43</f>
        <v>0</v>
      </c>
      <c r="K24" s="73">
        <f>$F24*Vychodiská!$C$43</f>
        <v>0</v>
      </c>
      <c r="L24" s="73">
        <f>$F24*Vychodiská!$C$43</f>
        <v>0</v>
      </c>
      <c r="M24" s="73">
        <f>$F24*Vychodiská!$C$43</f>
        <v>0</v>
      </c>
      <c r="N24" s="73">
        <f>$F24*Vychodiská!$C$43</f>
        <v>0</v>
      </c>
      <c r="O24" s="73">
        <f>$F24*Vychodiská!$C$43</f>
        <v>0</v>
      </c>
      <c r="P24" s="73">
        <f>$F24*Vychodiská!$C$43</f>
        <v>0</v>
      </c>
      <c r="Q24" s="73">
        <f>$F24*Vychodiská!$C$43</f>
        <v>0</v>
      </c>
      <c r="R24" s="73">
        <f>$F24*Vychodiská!$C$43</f>
        <v>0</v>
      </c>
      <c r="S24" s="73">
        <f>$F24*Vychodiská!$C$43</f>
        <v>0</v>
      </c>
      <c r="T24" s="73">
        <f>$F24*Vychodiská!$C$43</f>
        <v>0</v>
      </c>
      <c r="U24" s="73">
        <f>$F24*Vychodiská!$C$43</f>
        <v>0</v>
      </c>
      <c r="V24" s="73">
        <f>$F24*Vychodiská!$C$43</f>
        <v>0</v>
      </c>
      <c r="W24" s="73">
        <f>$F24*Vychodiská!$C$43</f>
        <v>0</v>
      </c>
      <c r="X24" s="73">
        <f>$F24*Vychodiská!$C$43</f>
        <v>0</v>
      </c>
      <c r="Y24" s="73">
        <f>$F24*Vychodiská!$C$43</f>
        <v>0</v>
      </c>
      <c r="Z24" s="73">
        <f>$F24*Vychodiská!$C$43</f>
        <v>0</v>
      </c>
      <c r="AA24" s="73">
        <f>$F24*Vychodiská!$C$43</f>
        <v>0</v>
      </c>
      <c r="AB24" s="73">
        <f>$F24*Vychodiská!$C$43</f>
        <v>0</v>
      </c>
      <c r="AC24" s="73">
        <f>$F24*Vychodiská!$C$43</f>
        <v>0</v>
      </c>
      <c r="AD24" s="73">
        <f>$F24*Vychodiská!$C$43</f>
        <v>0</v>
      </c>
      <c r="AE24" s="73">
        <f>$F24*Vychodiská!$C$43</f>
        <v>0</v>
      </c>
      <c r="AF24" s="73">
        <f>$F24*Vychodiská!$C$43</f>
        <v>0</v>
      </c>
      <c r="AG24" s="73">
        <f>$F24*Vychodiská!$C$43</f>
        <v>0</v>
      </c>
      <c r="AH24" s="73">
        <f>$F24*Vychodiská!$C$43</f>
        <v>0</v>
      </c>
      <c r="AI24" s="73">
        <f>$F24*Vychodiská!$C$43</f>
        <v>0</v>
      </c>
      <c r="AJ24" s="74">
        <f>$F24*Vychodiská!$C$43</f>
        <v>0</v>
      </c>
      <c r="AK24" s="73">
        <f t="shared" si="2"/>
        <v>0</v>
      </c>
      <c r="AL24" s="73">
        <f>SUM($G24:H24)</f>
        <v>0</v>
      </c>
      <c r="AM24" s="73">
        <f>SUM($G24:I24)</f>
        <v>0</v>
      </c>
      <c r="AN24" s="73">
        <f>SUM($G24:J24)</f>
        <v>0</v>
      </c>
      <c r="AO24" s="73">
        <f>SUM($G24:K24)</f>
        <v>0</v>
      </c>
      <c r="AP24" s="73">
        <f>SUM($G24:L24)</f>
        <v>0</v>
      </c>
      <c r="AQ24" s="73">
        <f>SUM($G24:M24)</f>
        <v>0</v>
      </c>
      <c r="AR24" s="73">
        <f>SUM($G24:N24)</f>
        <v>0</v>
      </c>
      <c r="AS24" s="73">
        <f>SUM($G24:O24)</f>
        <v>0</v>
      </c>
      <c r="AT24" s="73">
        <f>SUM($G24:P24)</f>
        <v>0</v>
      </c>
      <c r="AU24" s="73">
        <f>SUM($G24:Q24)</f>
        <v>0</v>
      </c>
      <c r="AV24" s="73">
        <f>SUM($G24:R24)</f>
        <v>0</v>
      </c>
      <c r="AW24" s="73">
        <f>SUM($G24:S24)</f>
        <v>0</v>
      </c>
      <c r="AX24" s="73">
        <f>SUM($G24:T24)</f>
        <v>0</v>
      </c>
      <c r="AY24" s="73">
        <f>SUM($G24:U24)</f>
        <v>0</v>
      </c>
      <c r="AZ24" s="73">
        <f>SUM($G24:V24)</f>
        <v>0</v>
      </c>
      <c r="BA24" s="73">
        <f>SUM($G24:W24)</f>
        <v>0</v>
      </c>
      <c r="BB24" s="73">
        <f>SUM($G24:X24)</f>
        <v>0</v>
      </c>
      <c r="BC24" s="73">
        <f>SUM($G24:Y24)</f>
        <v>0</v>
      </c>
      <c r="BD24" s="73">
        <f>SUM($G24:Z24)</f>
        <v>0</v>
      </c>
      <c r="BE24" s="73">
        <f>SUM($G24:AA24)</f>
        <v>0</v>
      </c>
      <c r="BF24" s="73">
        <f>SUM($G24:AB24)</f>
        <v>0</v>
      </c>
      <c r="BG24" s="73">
        <f>SUM($G24:AC24)</f>
        <v>0</v>
      </c>
      <c r="BH24" s="73">
        <f>SUM($G24:AD24)</f>
        <v>0</v>
      </c>
      <c r="BI24" s="73">
        <f>SUM($G24:AE24)</f>
        <v>0</v>
      </c>
      <c r="BJ24" s="73">
        <f>SUM($G24:AF24)</f>
        <v>0</v>
      </c>
      <c r="BK24" s="73">
        <f>SUM($G24:AG24)</f>
        <v>0</v>
      </c>
      <c r="BL24" s="73">
        <f>SUM($G24:AH24)</f>
        <v>0</v>
      </c>
      <c r="BM24" s="73">
        <f>SUM($G24:AI24)</f>
        <v>0</v>
      </c>
      <c r="BN24" s="74">
        <f>SUM($G24:AJ24)</f>
        <v>0</v>
      </c>
      <c r="BO24" s="76">
        <f>IF(CU24=0,0,G24/(1+Vychodiská!$C$150)^'komunálny odpad'!CU24)</f>
        <v>0</v>
      </c>
      <c r="BP24" s="73">
        <f>IF(CV24=0,0,H24/(1+Vychodiská!$C$150)^'komunálny odpad'!CV24)</f>
        <v>0</v>
      </c>
      <c r="BQ24" s="73">
        <f>IF(CW24=0,0,I24/(1+Vychodiská!$C$150)^'komunálny odpad'!CW24)</f>
        <v>0</v>
      </c>
      <c r="BR24" s="73">
        <f>IF(CX24=0,0,J24/(1+Vychodiská!$C$150)^'komunálny odpad'!CX24)</f>
        <v>0</v>
      </c>
      <c r="BS24" s="73">
        <f>IF(CY24=0,0,K24/(1+Vychodiská!$C$150)^'komunálny odpad'!CY24)</f>
        <v>0</v>
      </c>
      <c r="BT24" s="73">
        <f>IF(CZ24=0,0,L24/(1+Vychodiská!$C$150)^'komunálny odpad'!CZ24)</f>
        <v>0</v>
      </c>
      <c r="BU24" s="73">
        <f>IF(DA24=0,0,M24/(1+Vychodiská!$C$150)^'komunálny odpad'!DA24)</f>
        <v>0</v>
      </c>
      <c r="BV24" s="73">
        <f>IF(DB24=0,0,N24/(1+Vychodiská!$C$150)^'komunálny odpad'!DB24)</f>
        <v>0</v>
      </c>
      <c r="BW24" s="73">
        <f>IF(DC24=0,0,O24/(1+Vychodiská!$C$150)^'komunálny odpad'!DC24)</f>
        <v>0</v>
      </c>
      <c r="BX24" s="73">
        <f>IF(DD24=0,0,P24/(1+Vychodiská!$C$150)^'komunálny odpad'!DD24)</f>
        <v>0</v>
      </c>
      <c r="BY24" s="73">
        <f>IF(DE24=0,0,Q24/(1+Vychodiská!$C$150)^'komunálny odpad'!DE24)</f>
        <v>0</v>
      </c>
      <c r="BZ24" s="73">
        <f>IF(DF24=0,0,R24/(1+Vychodiská!$C$150)^'komunálny odpad'!DF24)</f>
        <v>0</v>
      </c>
      <c r="CA24" s="73">
        <f>IF(DG24=0,0,S24/(1+Vychodiská!$C$150)^'komunálny odpad'!DG24)</f>
        <v>0</v>
      </c>
      <c r="CB24" s="73">
        <f>IF(DH24=0,0,T24/(1+Vychodiská!$C$150)^'komunálny odpad'!DH24)</f>
        <v>0</v>
      </c>
      <c r="CC24" s="73">
        <f>IF(DI24=0,0,U24/(1+Vychodiská!$C$150)^'komunálny odpad'!DI24)</f>
        <v>0</v>
      </c>
      <c r="CD24" s="73">
        <f>IF(DJ24=0,0,V24/(1+Vychodiská!$C$150)^'komunálny odpad'!DJ24)</f>
        <v>0</v>
      </c>
      <c r="CE24" s="73">
        <f>IF(DK24=0,0,W24/(1+Vychodiská!$C$150)^'komunálny odpad'!DK24)</f>
        <v>0</v>
      </c>
      <c r="CF24" s="73">
        <f>IF(DL24=0,0,X24/(1+Vychodiská!$C$150)^'komunálny odpad'!DL24)</f>
        <v>0</v>
      </c>
      <c r="CG24" s="73">
        <f>IF(DM24=0,0,Y24/(1+Vychodiská!$C$150)^'komunálny odpad'!DM24)</f>
        <v>0</v>
      </c>
      <c r="CH24" s="73">
        <f>IF(DN24=0,0,Z24/(1+Vychodiská!$C$150)^'komunálny odpad'!DN24)</f>
        <v>0</v>
      </c>
      <c r="CI24" s="73">
        <f>IF(DO24=0,0,AA24/(1+Vychodiská!$C$150)^'komunálny odpad'!DO24)</f>
        <v>0</v>
      </c>
      <c r="CJ24" s="73">
        <f>IF(DP24=0,0,AB24/(1+Vychodiská!$C$150)^'komunálny odpad'!DP24)</f>
        <v>0</v>
      </c>
      <c r="CK24" s="73">
        <f>IF(DQ24=0,0,AC24/(1+Vychodiská!$C$150)^'komunálny odpad'!DQ24)</f>
        <v>0</v>
      </c>
      <c r="CL24" s="73">
        <f>IF(DR24=0,0,AD24/(1+Vychodiská!$C$150)^'komunálny odpad'!DR24)</f>
        <v>0</v>
      </c>
      <c r="CM24" s="73">
        <f>IF(DS24=0,0,AE24/(1+Vychodiská!$C$150)^'komunálny odpad'!DS24)</f>
        <v>0</v>
      </c>
      <c r="CN24" s="73">
        <f>IF(DT24=0,0,AF24/(1+Vychodiská!$C$150)^'komunálny odpad'!DT24)</f>
        <v>0</v>
      </c>
      <c r="CO24" s="73">
        <f>IF(DU24=0,0,AG24/(1+Vychodiská!$C$150)^'komunálny odpad'!DU24)</f>
        <v>0</v>
      </c>
      <c r="CP24" s="73">
        <f>IF(DV24=0,0,AH24/(1+Vychodiská!$C$150)^'komunálny odpad'!DV24)</f>
        <v>0</v>
      </c>
      <c r="CQ24" s="73">
        <f>IF(DW24=0,0,AI24/(1+Vychodiská!$C$150)^'komunálny odpad'!DW24)</f>
        <v>0</v>
      </c>
      <c r="CR24" s="74">
        <f>IF(DX24=0,0,AJ24/(1+Vychodiská!$C$150)^'komunálny odpad'!DX24)</f>
        <v>0</v>
      </c>
      <c r="CS24" s="77">
        <f t="shared" si="4"/>
        <v>0</v>
      </c>
      <c r="CT24" s="73"/>
      <c r="CU24" s="78">
        <f t="shared" si="0"/>
        <v>3</v>
      </c>
      <c r="CV24" s="78">
        <f t="shared" ref="CV24:DX24" si="24">IF(CU24=0,0,IF(CV$2&gt;$D24,0,CU24+1))</f>
        <v>4</v>
      </c>
      <c r="CW24" s="78">
        <f t="shared" si="24"/>
        <v>5</v>
      </c>
      <c r="CX24" s="78">
        <f t="shared" si="24"/>
        <v>6</v>
      </c>
      <c r="CY24" s="78">
        <f t="shared" si="24"/>
        <v>7</v>
      </c>
      <c r="CZ24" s="78">
        <f t="shared" si="24"/>
        <v>8</v>
      </c>
      <c r="DA24" s="78">
        <f t="shared" si="24"/>
        <v>9</v>
      </c>
      <c r="DB24" s="78">
        <f t="shared" si="24"/>
        <v>10</v>
      </c>
      <c r="DC24" s="78">
        <f t="shared" si="24"/>
        <v>11</v>
      </c>
      <c r="DD24" s="78">
        <f t="shared" si="24"/>
        <v>12</v>
      </c>
      <c r="DE24" s="78">
        <f t="shared" si="24"/>
        <v>13</v>
      </c>
      <c r="DF24" s="78">
        <f t="shared" si="24"/>
        <v>14</v>
      </c>
      <c r="DG24" s="78">
        <f t="shared" si="24"/>
        <v>15</v>
      </c>
      <c r="DH24" s="78">
        <f t="shared" si="24"/>
        <v>16</v>
      </c>
      <c r="DI24" s="78">
        <f t="shared" si="24"/>
        <v>17</v>
      </c>
      <c r="DJ24" s="78">
        <f t="shared" si="24"/>
        <v>18</v>
      </c>
      <c r="DK24" s="78">
        <f t="shared" si="24"/>
        <v>19</v>
      </c>
      <c r="DL24" s="78">
        <f t="shared" si="24"/>
        <v>20</v>
      </c>
      <c r="DM24" s="78">
        <f t="shared" si="24"/>
        <v>21</v>
      </c>
      <c r="DN24" s="78">
        <f t="shared" si="24"/>
        <v>22</v>
      </c>
      <c r="DO24" s="78">
        <f t="shared" si="24"/>
        <v>0</v>
      </c>
      <c r="DP24" s="78">
        <f t="shared" si="24"/>
        <v>0</v>
      </c>
      <c r="DQ24" s="78">
        <f t="shared" si="24"/>
        <v>0</v>
      </c>
      <c r="DR24" s="78">
        <f t="shared" si="24"/>
        <v>0</v>
      </c>
      <c r="DS24" s="78">
        <f t="shared" si="24"/>
        <v>0</v>
      </c>
      <c r="DT24" s="78">
        <f t="shared" si="24"/>
        <v>0</v>
      </c>
      <c r="DU24" s="78">
        <f t="shared" si="24"/>
        <v>0</v>
      </c>
      <c r="DV24" s="78">
        <f t="shared" si="24"/>
        <v>0</v>
      </c>
      <c r="DW24" s="78">
        <f t="shared" si="24"/>
        <v>0</v>
      </c>
      <c r="DX24" s="79">
        <f t="shared" si="24"/>
        <v>0</v>
      </c>
    </row>
    <row r="26" spans="1:128" x14ac:dyDescent="0.4">
      <c r="CU26" s="82"/>
    </row>
  </sheetData>
  <mergeCells count="3">
    <mergeCell ref="G1:AJ1"/>
    <mergeCell ref="AK1:BN1"/>
    <mergeCell ref="BO1:CR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12</vt:i4>
      </vt:variant>
    </vt:vector>
  </HeadingPairs>
  <TitlesOfParts>
    <vt:vector size="12" baseType="lpstr">
      <vt:lpstr>Input_nad_mil</vt:lpstr>
      <vt:lpstr>Poznámky</vt:lpstr>
      <vt:lpstr>Data</vt:lpstr>
      <vt:lpstr>Priorizovaný zásobník</vt:lpstr>
      <vt:lpstr>Vychodiská</vt:lpstr>
      <vt:lpstr>Investície</vt:lpstr>
      <vt:lpstr>emisie_CO2</vt:lpstr>
      <vt:lpstr>emisie_ostatné</vt:lpstr>
      <vt:lpstr>komunálny odpad</vt:lpstr>
      <vt:lpstr>zmena cien tepla</vt:lpstr>
      <vt:lpstr>výrobné a prevádzkové n</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2022-07-22T08:32:38Z</dcterms:modified>
</cp:coreProperties>
</file>