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lak1.mh.sk\Utvar3210\2016_06_OPP\3211_ODDELENIE POSUDZOVANIA VPLYVOV\tím 1in2out\Virtuálne účty\Archivacia virtualnych uctov\2022\"/>
    </mc:Choice>
  </mc:AlternateContent>
  <bookViews>
    <workbookView xWindow="0" yWindow="0" windowWidth="19170" windowHeight="3195" tabRatio="810" firstSheet="1" activeTab="3"/>
  </bookViews>
  <sheets>
    <sheet name="Malá kalkulačka" sheetId="7" state="hidden" r:id="rId1"/>
    <sheet name="Virtuálny účet detailný prehľad" sheetId="18" r:id="rId2"/>
    <sheet name="Virtuálny účet celkový" sheetId="28" r:id="rId3"/>
    <sheet name="Virtuálny účet - predbežný" sheetId="72" r:id="rId4"/>
    <sheet name="MH " sheetId="19" r:id="rId5"/>
    <sheet name="MF" sheetId="20" r:id="rId6"/>
    <sheet name="MV" sheetId="46" r:id="rId7"/>
    <sheet name="MDV" sheetId="29" r:id="rId8"/>
    <sheet name="MPRV" sheetId="45" r:id="rId9"/>
    <sheet name="MO" sheetId="22" r:id="rId10"/>
    <sheet name="MS" sheetId="25" r:id="rId11"/>
    <sheet name="MZVEZ" sheetId="47" r:id="rId12"/>
    <sheet name="MPSVR" sheetId="21" r:id="rId13"/>
    <sheet name="MŽP" sheetId="23" r:id="rId14"/>
    <sheet name="MŠVVŠ" sheetId="26" r:id="rId15"/>
    <sheet name="MK" sheetId="48" r:id="rId16"/>
    <sheet name="MZ" sheetId="24" r:id="rId17"/>
    <sheet name="MIRRI" sheetId="49" r:id="rId18"/>
    <sheet name="Úrad vlády" sheetId="50" r:id="rId19"/>
    <sheet name="PV pre L" sheetId="68" r:id="rId20"/>
    <sheet name="PMÚ" sheetId="52" r:id="rId21"/>
    <sheet name="ŠÚ" sheetId="53" r:id="rId22"/>
    <sheet name="ÚGKK" sheetId="54" r:id="rId23"/>
    <sheet name="ÚJD" sheetId="55" r:id="rId24"/>
    <sheet name="ÚNMS" sheetId="56" r:id="rId25"/>
    <sheet name="ÚREKPS" sheetId="71" r:id="rId26"/>
    <sheet name="ÚRSO" sheetId="70" r:id="rId27"/>
    <sheet name="ÚVO" sheetId="57" r:id="rId28"/>
    <sheet name="ÚPV" sheetId="58" r:id="rId29"/>
    <sheet name="SŠHR" sheetId="59" r:id="rId30"/>
    <sheet name="NBÚ" sheetId="60" r:id="rId31"/>
    <sheet name="NBS" sheetId="62" r:id="rId32"/>
    <sheet name="ÚOOÚ" sheetId="63" r:id="rId33"/>
    <sheet name="GP" sheetId="65" r:id="rId34"/>
    <sheet name="NKÚ" sheetId="66" r:id="rId35"/>
    <sheet name="SP" sheetId="67" r:id="rId36"/>
    <sheet name="NRSR" sheetId="69" r:id="rId37"/>
    <sheet name="Dotknuté subjekty" sheetId="11" state="hidden" r:id="rId38"/>
    <sheet name="vstupy" sheetId="2" state="hidden" r:id="rId39"/>
  </sheets>
  <definedNames>
    <definedName name="_xlnm._FilterDatabase" localSheetId="3" hidden="1">'Virtuálny účet - predbežný'!$A$6:$N$101</definedName>
    <definedName name="_xlnm._FilterDatabase" localSheetId="1" hidden="1">'Virtuálny účet detailný prehľad'!$A$6:$H$76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72" l="1"/>
  <c r="H101" i="72"/>
  <c r="H76" i="18" l="1"/>
  <c r="N75" i="18"/>
  <c r="L75" i="18"/>
  <c r="J74" i="18"/>
  <c r="I70" i="18"/>
  <c r="P8" i="69"/>
  <c r="O8" i="69"/>
  <c r="N8" i="69"/>
  <c r="M8" i="69"/>
  <c r="L8" i="69"/>
  <c r="K8" i="69"/>
  <c r="J8" i="69"/>
  <c r="O66" i="18" l="1"/>
  <c r="O67" i="18"/>
  <c r="O75" i="18" s="1"/>
  <c r="H78" i="18" s="1"/>
  <c r="O68" i="18"/>
  <c r="O69" i="18"/>
  <c r="O70" i="18"/>
  <c r="O71" i="18"/>
  <c r="O72" i="18"/>
  <c r="O73" i="18"/>
  <c r="N66" i="18"/>
  <c r="N67" i="18"/>
  <c r="N68" i="18"/>
  <c r="N69" i="18"/>
  <c r="N70" i="18"/>
  <c r="N71" i="18"/>
  <c r="N72" i="18"/>
  <c r="N73" i="18"/>
  <c r="M66" i="18"/>
  <c r="M67" i="18"/>
  <c r="M75" i="18" s="1"/>
  <c r="M68" i="18"/>
  <c r="M69" i="18"/>
  <c r="M70" i="18"/>
  <c r="M71" i="18"/>
  <c r="M72" i="18"/>
  <c r="M73" i="18"/>
  <c r="L66" i="18"/>
  <c r="L67" i="18"/>
  <c r="L68" i="18"/>
  <c r="L69" i="18"/>
  <c r="L70" i="18"/>
  <c r="L71" i="18"/>
  <c r="L72" i="18"/>
  <c r="L73" i="18"/>
  <c r="K66" i="18"/>
  <c r="K67" i="18"/>
  <c r="K75" i="18" s="1"/>
  <c r="G75" i="18" s="1"/>
  <c r="K68" i="18"/>
  <c r="K69" i="18"/>
  <c r="K70" i="18"/>
  <c r="K71" i="18"/>
  <c r="K72" i="18"/>
  <c r="K73" i="18"/>
  <c r="J66" i="18"/>
  <c r="J67" i="18"/>
  <c r="J68" i="18"/>
  <c r="J69" i="18"/>
  <c r="J70" i="18"/>
  <c r="J71" i="18"/>
  <c r="J72" i="18"/>
  <c r="J73" i="18"/>
  <c r="I66" i="18"/>
  <c r="I67" i="18"/>
  <c r="I74" i="18" s="1"/>
  <c r="G74" i="18" s="1"/>
  <c r="G76" i="18" s="1"/>
  <c r="I68" i="18"/>
  <c r="I69" i="18"/>
  <c r="I71" i="18"/>
  <c r="I72" i="18"/>
  <c r="I73" i="18"/>
  <c r="I65" i="18"/>
  <c r="O65" i="18"/>
  <c r="N65" i="18"/>
  <c r="M65" i="18"/>
  <c r="L65" i="18"/>
  <c r="K65" i="18"/>
  <c r="J65" i="18"/>
  <c r="C39" i="28" l="1"/>
  <c r="C38" i="28"/>
  <c r="N59" i="18" l="1"/>
  <c r="N60" i="18"/>
  <c r="I61" i="18"/>
  <c r="I62" i="18"/>
  <c r="I63" i="18"/>
  <c r="I64" i="18"/>
  <c r="J61" i="18"/>
  <c r="J62" i="18"/>
  <c r="J63" i="18"/>
  <c r="J64" i="18"/>
  <c r="K61" i="18"/>
  <c r="K62" i="18"/>
  <c r="K63" i="18"/>
  <c r="K64" i="18"/>
  <c r="L61" i="18"/>
  <c r="L62" i="18"/>
  <c r="L63" i="18"/>
  <c r="L64" i="18"/>
  <c r="M61" i="18"/>
  <c r="M62" i="18"/>
  <c r="M63" i="18"/>
  <c r="M64" i="18"/>
  <c r="N61" i="18"/>
  <c r="N62" i="18"/>
  <c r="N63" i="18"/>
  <c r="N64" i="18"/>
  <c r="O61" i="18"/>
  <c r="O62" i="18"/>
  <c r="O63" i="18"/>
  <c r="O64" i="18"/>
  <c r="O7" i="69"/>
  <c r="N7" i="69"/>
  <c r="M7" i="69"/>
  <c r="L7" i="69"/>
  <c r="K7" i="69"/>
  <c r="J7" i="69"/>
  <c r="P7" i="69"/>
  <c r="Q13" i="21"/>
  <c r="Q12" i="21"/>
  <c r="M60" i="18" l="1"/>
  <c r="M59" i="18" l="1"/>
  <c r="L59" i="18"/>
  <c r="K59" i="18"/>
  <c r="O59" i="18"/>
  <c r="O60" i="18"/>
  <c r="O58" i="18"/>
  <c r="N58" i="18"/>
  <c r="M58" i="18"/>
  <c r="L58" i="18"/>
  <c r="K58" i="18"/>
  <c r="J58" i="18"/>
  <c r="J59" i="18"/>
  <c r="J60" i="18"/>
  <c r="I58" i="18"/>
  <c r="I59" i="18"/>
  <c r="I60" i="18"/>
  <c r="O57" i="18"/>
  <c r="N57" i="18"/>
  <c r="M57" i="18"/>
  <c r="L57" i="18"/>
  <c r="K57" i="18"/>
  <c r="J57" i="18"/>
  <c r="I57" i="18"/>
  <c r="N55" i="18" l="1"/>
  <c r="N56" i="18"/>
  <c r="M55" i="18"/>
  <c r="M56" i="18"/>
  <c r="L55" i="18"/>
  <c r="L56" i="18"/>
  <c r="K55" i="18"/>
  <c r="K56" i="18"/>
  <c r="J55" i="18"/>
  <c r="J56" i="18"/>
  <c r="I55" i="18"/>
  <c r="I56" i="18"/>
  <c r="O55" i="18"/>
  <c r="O56" i="18"/>
  <c r="O54" i="18"/>
  <c r="N54" i="18"/>
  <c r="M54" i="18"/>
  <c r="L54" i="18"/>
  <c r="K54" i="18"/>
  <c r="J54" i="18"/>
  <c r="I54" i="18"/>
  <c r="Q28" i="23" l="1"/>
  <c r="L53" i="18" l="1"/>
  <c r="O51" i="18" l="1"/>
  <c r="O52" i="18"/>
  <c r="O53" i="18"/>
  <c r="N53" i="18"/>
  <c r="M53" i="18"/>
  <c r="K53" i="18"/>
  <c r="J53" i="18"/>
  <c r="I53" i="18"/>
  <c r="C4" i="72" l="1"/>
  <c r="L60" i="18"/>
  <c r="K60" i="18"/>
  <c r="I52" i="18"/>
  <c r="K51" i="18" l="1"/>
  <c r="N51" i="18" l="1"/>
  <c r="N52" i="18"/>
  <c r="M51" i="18"/>
  <c r="M52" i="18"/>
  <c r="L51" i="18"/>
  <c r="L52" i="18"/>
  <c r="K52" i="18"/>
  <c r="J51" i="18"/>
  <c r="J52" i="18"/>
  <c r="I51" i="18"/>
  <c r="F37" i="28" l="1"/>
  <c r="O47" i="18" l="1"/>
  <c r="O48" i="18"/>
  <c r="O49" i="18"/>
  <c r="O50" i="18"/>
  <c r="N47" i="18"/>
  <c r="N48" i="18"/>
  <c r="N49" i="18"/>
  <c r="N50" i="18"/>
  <c r="M47" i="18"/>
  <c r="M48" i="18"/>
  <c r="M49" i="18"/>
  <c r="M50" i="18"/>
  <c r="L47" i="18"/>
  <c r="L48" i="18"/>
  <c r="L49" i="18"/>
  <c r="L50" i="18"/>
  <c r="L46" i="18"/>
  <c r="K47" i="18"/>
  <c r="K48" i="18"/>
  <c r="K49" i="18"/>
  <c r="K50" i="18"/>
  <c r="J47" i="18"/>
  <c r="J48" i="18"/>
  <c r="J49" i="18"/>
  <c r="J50" i="18"/>
  <c r="J46" i="18"/>
  <c r="I47" i="18"/>
  <c r="I48" i="18"/>
  <c r="I49" i="18"/>
  <c r="I50" i="18"/>
  <c r="Q28" i="19" l="1"/>
  <c r="O43" i="18" l="1"/>
  <c r="O41" i="18"/>
  <c r="O38" i="18"/>
  <c r="O39" i="18"/>
  <c r="O36" i="18"/>
  <c r="O34" i="18"/>
  <c r="O33" i="18"/>
  <c r="O32" i="18"/>
  <c r="O46" i="18"/>
  <c r="O45" i="18"/>
  <c r="O44" i="18"/>
  <c r="O42" i="18"/>
  <c r="N45" i="18" l="1"/>
  <c r="N46" i="18"/>
  <c r="M45" i="18"/>
  <c r="M46" i="18"/>
  <c r="L45" i="18"/>
  <c r="K45" i="18"/>
  <c r="K46" i="18"/>
  <c r="J45" i="18"/>
  <c r="I45" i="18"/>
  <c r="I46" i="18"/>
  <c r="N42" i="18" l="1"/>
  <c r="N43" i="18"/>
  <c r="N44" i="18"/>
  <c r="M42" i="18"/>
  <c r="M43" i="18"/>
  <c r="M44" i="18"/>
  <c r="L42" i="18"/>
  <c r="L43" i="18"/>
  <c r="L44" i="18"/>
  <c r="K42" i="18"/>
  <c r="K43" i="18"/>
  <c r="K44" i="18"/>
  <c r="J42" i="18"/>
  <c r="J43" i="18"/>
  <c r="J44" i="18"/>
  <c r="I42" i="18"/>
  <c r="I43" i="18"/>
  <c r="I44" i="18"/>
  <c r="Q11" i="20" l="1"/>
  <c r="O40" i="18" l="1"/>
  <c r="I40" i="18"/>
  <c r="J40" i="18"/>
  <c r="K40" i="18"/>
  <c r="L40" i="18"/>
  <c r="M40" i="18"/>
  <c r="N40" i="18"/>
  <c r="I41" i="18"/>
  <c r="J41" i="18"/>
  <c r="K41" i="18"/>
  <c r="L41" i="18"/>
  <c r="M41" i="18"/>
  <c r="N41" i="18"/>
  <c r="I38" i="18" l="1"/>
  <c r="J38" i="18"/>
  <c r="K38" i="18"/>
  <c r="L38" i="18"/>
  <c r="M38" i="18"/>
  <c r="N38" i="18"/>
  <c r="I39" i="18"/>
  <c r="J39" i="18"/>
  <c r="K39" i="18"/>
  <c r="L39" i="18"/>
  <c r="M39" i="18"/>
  <c r="N39" i="18"/>
  <c r="I13" i="18" l="1"/>
  <c r="K13" i="18"/>
  <c r="M13" i="18"/>
  <c r="I36" i="18" l="1"/>
  <c r="I37" i="18"/>
  <c r="J36" i="18"/>
  <c r="J37" i="18"/>
  <c r="K36" i="18"/>
  <c r="K37" i="18"/>
  <c r="L36" i="18"/>
  <c r="L37" i="18"/>
  <c r="M36" i="18"/>
  <c r="M37" i="18"/>
  <c r="N36" i="18"/>
  <c r="N37" i="18"/>
  <c r="N35" i="18"/>
  <c r="O35" i="18"/>
  <c r="O37" i="18"/>
  <c r="N33" i="18" l="1"/>
  <c r="N34" i="18"/>
  <c r="M33" i="18"/>
  <c r="M34" i="18"/>
  <c r="L33" i="18"/>
  <c r="L34" i="18"/>
  <c r="K33" i="18"/>
  <c r="K34" i="18"/>
  <c r="J33" i="18"/>
  <c r="J34" i="18"/>
  <c r="I33" i="18"/>
  <c r="I34" i="18"/>
  <c r="O31" i="18" l="1"/>
  <c r="M7" i="54" l="1"/>
  <c r="M8" i="54"/>
  <c r="M9" i="54"/>
  <c r="M10" i="54"/>
  <c r="M11" i="54"/>
  <c r="M12" i="54"/>
  <c r="M7" i="21"/>
  <c r="M8" i="21"/>
  <c r="M9" i="21"/>
  <c r="M10" i="21"/>
  <c r="M11" i="21"/>
  <c r="M12" i="21"/>
  <c r="M13" i="21"/>
  <c r="M7" i="47"/>
  <c r="M8" i="47"/>
  <c r="M9" i="47"/>
  <c r="M10" i="47"/>
  <c r="M11" i="47"/>
  <c r="M12" i="47"/>
  <c r="M13" i="47"/>
  <c r="Q8" i="29" l="1"/>
  <c r="Q9" i="29"/>
  <c r="Q10" i="29"/>
  <c r="I8" i="29"/>
  <c r="J8" i="29"/>
  <c r="K8" i="29"/>
  <c r="L8" i="29"/>
  <c r="M8" i="29"/>
  <c r="N8" i="29"/>
  <c r="I9" i="29"/>
  <c r="J9" i="29"/>
  <c r="K9" i="29"/>
  <c r="L9" i="29"/>
  <c r="M9" i="29"/>
  <c r="N9" i="29"/>
  <c r="I10" i="29"/>
  <c r="J10" i="29"/>
  <c r="K10" i="29"/>
  <c r="L10" i="29"/>
  <c r="M10" i="29"/>
  <c r="N10" i="29"/>
  <c r="I17" i="18"/>
  <c r="J17" i="18"/>
  <c r="K17" i="18"/>
  <c r="L17" i="18"/>
  <c r="M17" i="18"/>
  <c r="N17" i="18"/>
  <c r="I18" i="18"/>
  <c r="J18" i="18"/>
  <c r="K18" i="18"/>
  <c r="L18" i="18"/>
  <c r="M18" i="18"/>
  <c r="N18" i="18"/>
  <c r="I19" i="18"/>
  <c r="J19" i="18"/>
  <c r="K19" i="18"/>
  <c r="L19" i="18"/>
  <c r="M19" i="18"/>
  <c r="N19" i="18"/>
  <c r="O17" i="18"/>
  <c r="O18" i="18"/>
  <c r="O19" i="18"/>
  <c r="N16" i="18"/>
  <c r="O16" i="18"/>
  <c r="M16" i="18"/>
  <c r="I16" i="18"/>
  <c r="J16" i="18"/>
  <c r="K16" i="18"/>
  <c r="L16" i="18"/>
  <c r="M8" i="20"/>
  <c r="N8" i="20"/>
  <c r="K8" i="20"/>
  <c r="L8" i="20"/>
  <c r="Q8" i="20"/>
  <c r="I8" i="20"/>
  <c r="J8" i="20"/>
  <c r="O13" i="18"/>
  <c r="J13" i="18"/>
  <c r="L13" i="18"/>
  <c r="N13" i="18"/>
  <c r="I23" i="18"/>
  <c r="J23" i="18"/>
  <c r="K23" i="18"/>
  <c r="L23" i="18"/>
  <c r="M23" i="18"/>
  <c r="N23" i="18"/>
  <c r="O23" i="18"/>
  <c r="I28" i="18"/>
  <c r="K25" i="18"/>
  <c r="O25" i="18"/>
  <c r="O26" i="18"/>
  <c r="O27" i="18"/>
  <c r="O28" i="18"/>
  <c r="O29" i="18"/>
  <c r="O30" i="18"/>
  <c r="O24" i="18"/>
  <c r="I30" i="18"/>
  <c r="J30" i="18"/>
  <c r="K30" i="18"/>
  <c r="L30" i="18"/>
  <c r="M30" i="18"/>
  <c r="N30" i="18"/>
  <c r="I31" i="18"/>
  <c r="J31" i="18"/>
  <c r="K31" i="18"/>
  <c r="L31" i="18"/>
  <c r="M31" i="18"/>
  <c r="N31" i="18"/>
  <c r="I32" i="18"/>
  <c r="J32" i="18"/>
  <c r="K32" i="18"/>
  <c r="L32" i="18"/>
  <c r="M32" i="18"/>
  <c r="N32" i="18"/>
  <c r="I35" i="18"/>
  <c r="J35" i="18"/>
  <c r="K35" i="18"/>
  <c r="L35" i="18"/>
  <c r="M35" i="18"/>
  <c r="O22" i="18" l="1"/>
  <c r="O20" i="18"/>
  <c r="O21" i="18"/>
  <c r="H30" i="67" l="1"/>
  <c r="H30" i="66"/>
  <c r="H30" i="65"/>
  <c r="H30" i="63"/>
  <c r="H30" i="60"/>
  <c r="H30" i="59"/>
  <c r="H30" i="58"/>
  <c r="H30" i="57"/>
  <c r="H30" i="71"/>
  <c r="H30" i="54"/>
  <c r="H30" i="53"/>
  <c r="H30" i="52"/>
  <c r="H30" i="68"/>
  <c r="H30" i="50"/>
  <c r="H30" i="26"/>
  <c r="H30" i="47"/>
  <c r="H30" i="22"/>
  <c r="P26" i="69"/>
  <c r="P25" i="69"/>
  <c r="P24" i="69"/>
  <c r="P23" i="69"/>
  <c r="P22" i="69"/>
  <c r="P21" i="69"/>
  <c r="P20" i="69"/>
  <c r="P19" i="69"/>
  <c r="P18" i="69"/>
  <c r="P17" i="69"/>
  <c r="P16" i="69"/>
  <c r="P15" i="69"/>
  <c r="P14" i="69"/>
  <c r="P13" i="69"/>
  <c r="P12" i="69"/>
  <c r="P11" i="69"/>
  <c r="P10" i="69"/>
  <c r="P9" i="69"/>
  <c r="Q26" i="67"/>
  <c r="Q25" i="67"/>
  <c r="Q24" i="67"/>
  <c r="Q23" i="67"/>
  <c r="Q22" i="67"/>
  <c r="Q21" i="67"/>
  <c r="Q20" i="67"/>
  <c r="Q19" i="67"/>
  <c r="Q18" i="67"/>
  <c r="Q17" i="67"/>
  <c r="Q16" i="67"/>
  <c r="Q15" i="67"/>
  <c r="Q14" i="67"/>
  <c r="Q13" i="67"/>
  <c r="Q12" i="67"/>
  <c r="Q11" i="67"/>
  <c r="Q10" i="67"/>
  <c r="Q9" i="67"/>
  <c r="Q8" i="67"/>
  <c r="Q28" i="67" s="1"/>
  <c r="Q7" i="67"/>
  <c r="Q26" i="66"/>
  <c r="Q25" i="66"/>
  <c r="Q24" i="66"/>
  <c r="Q23" i="66"/>
  <c r="Q22" i="66"/>
  <c r="Q21" i="66"/>
  <c r="Q20" i="66"/>
  <c r="Q19" i="66"/>
  <c r="Q18" i="66"/>
  <c r="Q17" i="66"/>
  <c r="Q16" i="66"/>
  <c r="Q15" i="66"/>
  <c r="Q14" i="66"/>
  <c r="Q13" i="66"/>
  <c r="Q12" i="66"/>
  <c r="Q11" i="66"/>
  <c r="Q10" i="66"/>
  <c r="Q28" i="66" s="1"/>
  <c r="Q9" i="66"/>
  <c r="Q8" i="66"/>
  <c r="Q7" i="66"/>
  <c r="Q26" i="65"/>
  <c r="Q25" i="65"/>
  <c r="Q24" i="65"/>
  <c r="Q23" i="65"/>
  <c r="Q22" i="65"/>
  <c r="Q21" i="65"/>
  <c r="Q20" i="65"/>
  <c r="Q19" i="65"/>
  <c r="Q18" i="65"/>
  <c r="Q17" i="65"/>
  <c r="Q16" i="65"/>
  <c r="Q15" i="65"/>
  <c r="Q14" i="65"/>
  <c r="Q13" i="65"/>
  <c r="Q12" i="65"/>
  <c r="Q11" i="65"/>
  <c r="Q28" i="65" s="1"/>
  <c r="Q10" i="65"/>
  <c r="Q9" i="65"/>
  <c r="Q8" i="65"/>
  <c r="Q7" i="65"/>
  <c r="Q26" i="63"/>
  <c r="Q25" i="63"/>
  <c r="Q24" i="63"/>
  <c r="Q23" i="63"/>
  <c r="Q22" i="63"/>
  <c r="Q21" i="63"/>
  <c r="Q20" i="63"/>
  <c r="Q19" i="63"/>
  <c r="Q18" i="63"/>
  <c r="Q17" i="63"/>
  <c r="Q16" i="63"/>
  <c r="Q15" i="63"/>
  <c r="Q14" i="63"/>
  <c r="Q13" i="63"/>
  <c r="Q12" i="63"/>
  <c r="Q11" i="63"/>
  <c r="Q10" i="63"/>
  <c r="Q9" i="63"/>
  <c r="Q8" i="63"/>
  <c r="Q7" i="63"/>
  <c r="Q28" i="63" s="1"/>
  <c r="Q26" i="62"/>
  <c r="Q25" i="62"/>
  <c r="Q24" i="62"/>
  <c r="Q23" i="62"/>
  <c r="Q22" i="62"/>
  <c r="Q21" i="62"/>
  <c r="Q20" i="62"/>
  <c r="Q19" i="62"/>
  <c r="Q18" i="62"/>
  <c r="Q17" i="62"/>
  <c r="Q16" i="62"/>
  <c r="Q15" i="62"/>
  <c r="Q14" i="62"/>
  <c r="Q13" i="62"/>
  <c r="Q12" i="62"/>
  <c r="Q11" i="62"/>
  <c r="Q10" i="62"/>
  <c r="Q28" i="62" s="1"/>
  <c r="Q9" i="62"/>
  <c r="Q8" i="62"/>
  <c r="Q7" i="62"/>
  <c r="Q26" i="60"/>
  <c r="Q25" i="60"/>
  <c r="Q24" i="60"/>
  <c r="Q23" i="60"/>
  <c r="Q22" i="60"/>
  <c r="Q21" i="60"/>
  <c r="Q20" i="60"/>
  <c r="Q19" i="60"/>
  <c r="Q18" i="60"/>
  <c r="Q17" i="60"/>
  <c r="Q16" i="60"/>
  <c r="Q15" i="60"/>
  <c r="Q14" i="60"/>
  <c r="Q13" i="60"/>
  <c r="Q12" i="60"/>
  <c r="Q11" i="60"/>
  <c r="Q10" i="60"/>
  <c r="Q9" i="60"/>
  <c r="Q8" i="60"/>
  <c r="Q7" i="60"/>
  <c r="Q28" i="60" s="1"/>
  <c r="Q26" i="59"/>
  <c r="Q25" i="59"/>
  <c r="Q24" i="59"/>
  <c r="Q23" i="59"/>
  <c r="Q22" i="59"/>
  <c r="Q21" i="59"/>
  <c r="Q20" i="59"/>
  <c r="Q19" i="59"/>
  <c r="Q18" i="59"/>
  <c r="Q17" i="59"/>
  <c r="Q16" i="59"/>
  <c r="Q15" i="59"/>
  <c r="Q14" i="59"/>
  <c r="Q13" i="59"/>
  <c r="Q12" i="59"/>
  <c r="Q11" i="59"/>
  <c r="Q10" i="59"/>
  <c r="Q9" i="59"/>
  <c r="Q8" i="59"/>
  <c r="Q7" i="59"/>
  <c r="Q28" i="59" s="1"/>
  <c r="Q26" i="58"/>
  <c r="Q25" i="58"/>
  <c r="Q24" i="58"/>
  <c r="Q23" i="58"/>
  <c r="Q22" i="58"/>
  <c r="Q21" i="58"/>
  <c r="Q20" i="58"/>
  <c r="Q19" i="58"/>
  <c r="Q18" i="58"/>
  <c r="Q17" i="58"/>
  <c r="Q16" i="58"/>
  <c r="Q15" i="58"/>
  <c r="Q14" i="58"/>
  <c r="Q13" i="58"/>
  <c r="Q12" i="58"/>
  <c r="Q11" i="58"/>
  <c r="Q10" i="58"/>
  <c r="Q9" i="58"/>
  <c r="Q8" i="58"/>
  <c r="Q7" i="58"/>
  <c r="Q28" i="58" s="1"/>
  <c r="Q28" i="57"/>
  <c r="Q26" i="57"/>
  <c r="Q25" i="57"/>
  <c r="Q24" i="57"/>
  <c r="Q23" i="57"/>
  <c r="Q22" i="57"/>
  <c r="Q21" i="57"/>
  <c r="Q20" i="57"/>
  <c r="Q19" i="57"/>
  <c r="Q18" i="57"/>
  <c r="Q17" i="57"/>
  <c r="Q16" i="57"/>
  <c r="Q15" i="57"/>
  <c r="Q14" i="57"/>
  <c r="Q13" i="57"/>
  <c r="Q12" i="57"/>
  <c r="Q11" i="57"/>
  <c r="Q10" i="57"/>
  <c r="Q9" i="57"/>
  <c r="Q8" i="57"/>
  <c r="Q7" i="57"/>
  <c r="Q26" i="70"/>
  <c r="Q25" i="70"/>
  <c r="Q24" i="70"/>
  <c r="Q23" i="70"/>
  <c r="Q22" i="70"/>
  <c r="Q21" i="70"/>
  <c r="Q20" i="70"/>
  <c r="Q19" i="70"/>
  <c r="Q18" i="70"/>
  <c r="Q17" i="70"/>
  <c r="Q16" i="70"/>
  <c r="Q15" i="70"/>
  <c r="Q14" i="70"/>
  <c r="Q13" i="70"/>
  <c r="Q12" i="70"/>
  <c r="Q11" i="70"/>
  <c r="Q10" i="70"/>
  <c r="Q9" i="70"/>
  <c r="Q8" i="70"/>
  <c r="Q7" i="70"/>
  <c r="Q26" i="71"/>
  <c r="Q25" i="71"/>
  <c r="Q24" i="71"/>
  <c r="Q23" i="71"/>
  <c r="Q22" i="71"/>
  <c r="Q21" i="71"/>
  <c r="Q20" i="71"/>
  <c r="Q19" i="71"/>
  <c r="Q18" i="71"/>
  <c r="Q17" i="71"/>
  <c r="Q16" i="71"/>
  <c r="Q15" i="71"/>
  <c r="Q14" i="71"/>
  <c r="Q13" i="71"/>
  <c r="Q12" i="71"/>
  <c r="Q11" i="71"/>
  <c r="Q10" i="71"/>
  <c r="Q9" i="71"/>
  <c r="Q8" i="71"/>
  <c r="Q7" i="71"/>
  <c r="Q28" i="71" s="1"/>
  <c r="Q26" i="56"/>
  <c r="Q25" i="56"/>
  <c r="Q24" i="56"/>
  <c r="Q23" i="56"/>
  <c r="Q22" i="56"/>
  <c r="Q21" i="56"/>
  <c r="Q20" i="56"/>
  <c r="Q19" i="56"/>
  <c r="Q18" i="56"/>
  <c r="Q17" i="56"/>
  <c r="Q16" i="56"/>
  <c r="Q15" i="56"/>
  <c r="Q14" i="56"/>
  <c r="Q13" i="56"/>
  <c r="Q12" i="56"/>
  <c r="Q11" i="56"/>
  <c r="Q10" i="56"/>
  <c r="Q9" i="56"/>
  <c r="Q8" i="56"/>
  <c r="Q7" i="56"/>
  <c r="Q26" i="55"/>
  <c r="Q25" i="55"/>
  <c r="Q24" i="55"/>
  <c r="Q23" i="55"/>
  <c r="Q22" i="55"/>
  <c r="Q21" i="55"/>
  <c r="Q20" i="55"/>
  <c r="Q19" i="55"/>
  <c r="Q18" i="55"/>
  <c r="Q17" i="55"/>
  <c r="Q16" i="55"/>
  <c r="Q15" i="55"/>
  <c r="Q14" i="55"/>
  <c r="Q13" i="55"/>
  <c r="Q12" i="55"/>
  <c r="Q11" i="55"/>
  <c r="Q10" i="55"/>
  <c r="Q9" i="55"/>
  <c r="Q8" i="55"/>
  <c r="Q7" i="55"/>
  <c r="Q26" i="54"/>
  <c r="Q25" i="54"/>
  <c r="Q24" i="54"/>
  <c r="Q23" i="54"/>
  <c r="Q22" i="54"/>
  <c r="Q21" i="54"/>
  <c r="Q20" i="54"/>
  <c r="Q19" i="54"/>
  <c r="Q18" i="54"/>
  <c r="Q17" i="54"/>
  <c r="Q16" i="54"/>
  <c r="Q15" i="54"/>
  <c r="Q14" i="54"/>
  <c r="Q13" i="54"/>
  <c r="Q12" i="54"/>
  <c r="Q11" i="54"/>
  <c r="Q10" i="54"/>
  <c r="Q9" i="54"/>
  <c r="Q8" i="54"/>
  <c r="Q7" i="54"/>
  <c r="Q28" i="54" s="1"/>
  <c r="Q26" i="53"/>
  <c r="Q25" i="53"/>
  <c r="Q24" i="53"/>
  <c r="Q23" i="53"/>
  <c r="Q22" i="53"/>
  <c r="Q21" i="53"/>
  <c r="Q20" i="53"/>
  <c r="Q19" i="53"/>
  <c r="Q18" i="53"/>
  <c r="Q17" i="53"/>
  <c r="Q16" i="53"/>
  <c r="Q15" i="53"/>
  <c r="Q14" i="53"/>
  <c r="Q13" i="53"/>
  <c r="Q12" i="53"/>
  <c r="Q11" i="53"/>
  <c r="Q10" i="53"/>
  <c r="Q9" i="53"/>
  <c r="Q8" i="53"/>
  <c r="Q7" i="53"/>
  <c r="Q28" i="53" s="1"/>
  <c r="Q26" i="52"/>
  <c r="Q25" i="52"/>
  <c r="Q24" i="52"/>
  <c r="Q23" i="52"/>
  <c r="Q22" i="52"/>
  <c r="Q21" i="52"/>
  <c r="Q20" i="52"/>
  <c r="Q19" i="52"/>
  <c r="Q18" i="52"/>
  <c r="Q17" i="52"/>
  <c r="Q16" i="52"/>
  <c r="Q15" i="52"/>
  <c r="Q14" i="52"/>
  <c r="Q13" i="52"/>
  <c r="Q12" i="52"/>
  <c r="Q11" i="52"/>
  <c r="Q10" i="52"/>
  <c r="Q9" i="52"/>
  <c r="Q8" i="52"/>
  <c r="Q7" i="52"/>
  <c r="Q28" i="52" s="1"/>
  <c r="Q26" i="68"/>
  <c r="Q25" i="68"/>
  <c r="Q24" i="68"/>
  <c r="Q23" i="68"/>
  <c r="Q22" i="68"/>
  <c r="Q21" i="68"/>
  <c r="Q20" i="68"/>
  <c r="Q19" i="68"/>
  <c r="Q18" i="68"/>
  <c r="Q17" i="68"/>
  <c r="Q16" i="68"/>
  <c r="Q15" i="68"/>
  <c r="Q14" i="68"/>
  <c r="Q13" i="68"/>
  <c r="Q12" i="68"/>
  <c r="Q11" i="68"/>
  <c r="Q10" i="68"/>
  <c r="Q9" i="68"/>
  <c r="Q28" i="68" s="1"/>
  <c r="Q8" i="68"/>
  <c r="Q7" i="68"/>
  <c r="Q26" i="50"/>
  <c r="Q25" i="50"/>
  <c r="Q24" i="50"/>
  <c r="Q23" i="50"/>
  <c r="Q22" i="50"/>
  <c r="Q21" i="50"/>
  <c r="Q20" i="50"/>
  <c r="Q19" i="50"/>
  <c r="Q18" i="50"/>
  <c r="Q17" i="50"/>
  <c r="Q16" i="50"/>
  <c r="Q15" i="50"/>
  <c r="Q14" i="50"/>
  <c r="Q13" i="50"/>
  <c r="Q12" i="50"/>
  <c r="Q11" i="50"/>
  <c r="Q10" i="50"/>
  <c r="Q9" i="50"/>
  <c r="Q8" i="50"/>
  <c r="Q7" i="50"/>
  <c r="Q28" i="50" s="1"/>
  <c r="Q26" i="49"/>
  <c r="Q25" i="49"/>
  <c r="Q24" i="49"/>
  <c r="Q23" i="49"/>
  <c r="Q22" i="49"/>
  <c r="Q21" i="49"/>
  <c r="Q20" i="49"/>
  <c r="Q19" i="49"/>
  <c r="Q18" i="49"/>
  <c r="Q17" i="49"/>
  <c r="Q16" i="49"/>
  <c r="Q15" i="49"/>
  <c r="Q14" i="49"/>
  <c r="Q13" i="49"/>
  <c r="Q12" i="49"/>
  <c r="Q11" i="49"/>
  <c r="Q10" i="49"/>
  <c r="Q9" i="49"/>
  <c r="Q8" i="49"/>
  <c r="Q7" i="49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26" i="48"/>
  <c r="Q25" i="48"/>
  <c r="Q24" i="48"/>
  <c r="Q23" i="48"/>
  <c r="Q22" i="48"/>
  <c r="Q21" i="48"/>
  <c r="Q20" i="48"/>
  <c r="Q19" i="48"/>
  <c r="Q18" i="48"/>
  <c r="Q17" i="48"/>
  <c r="Q16" i="48"/>
  <c r="Q15" i="48"/>
  <c r="Q14" i="48"/>
  <c r="Q13" i="48"/>
  <c r="Q12" i="48"/>
  <c r="Q11" i="48"/>
  <c r="Q10" i="48"/>
  <c r="Q9" i="48"/>
  <c r="Q8" i="48"/>
  <c r="Q7" i="48"/>
  <c r="Q26" i="26"/>
  <c r="Q25" i="26"/>
  <c r="Q24" i="26"/>
  <c r="Q23" i="26"/>
  <c r="Q22" i="26"/>
  <c r="Q21" i="26"/>
  <c r="Q20" i="26"/>
  <c r="Q19" i="26"/>
  <c r="Q18" i="26"/>
  <c r="Q17" i="26"/>
  <c r="Q16" i="26"/>
  <c r="Q15" i="26"/>
  <c r="Q14" i="26"/>
  <c r="Q13" i="26"/>
  <c r="Q12" i="26"/>
  <c r="Q11" i="26"/>
  <c r="Q10" i="26"/>
  <c r="Q9" i="26"/>
  <c r="Q8" i="26"/>
  <c r="Q7" i="26"/>
  <c r="Q28" i="26" s="1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1" i="21"/>
  <c r="Q10" i="21"/>
  <c r="Q9" i="21"/>
  <c r="Q8" i="21"/>
  <c r="Q7" i="21"/>
  <c r="Q26" i="47"/>
  <c r="Q25" i="47"/>
  <c r="Q24" i="47"/>
  <c r="Q23" i="47"/>
  <c r="Q22" i="47"/>
  <c r="Q21" i="47"/>
  <c r="Q20" i="47"/>
  <c r="Q19" i="47"/>
  <c r="Q18" i="47"/>
  <c r="Q17" i="47"/>
  <c r="Q16" i="47"/>
  <c r="Q15" i="47"/>
  <c r="Q14" i="47"/>
  <c r="Q13" i="47"/>
  <c r="Q12" i="47"/>
  <c r="Q11" i="47"/>
  <c r="Q10" i="47"/>
  <c r="Q9" i="47"/>
  <c r="Q28" i="47" s="1"/>
  <c r="Q8" i="47"/>
  <c r="Q7" i="47"/>
  <c r="H29" i="69"/>
  <c r="G29" i="67"/>
  <c r="G29" i="66"/>
  <c r="G29" i="65"/>
  <c r="G29" i="63"/>
  <c r="G29" i="60"/>
  <c r="G29" i="59"/>
  <c r="G29" i="58"/>
  <c r="G29" i="57"/>
  <c r="G29" i="71"/>
  <c r="G29" i="53"/>
  <c r="G29" i="52"/>
  <c r="G29" i="68"/>
  <c r="G29" i="50"/>
  <c r="G29" i="26"/>
  <c r="G29" i="22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28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26" i="45"/>
  <c r="Q25" i="45"/>
  <c r="Q24" i="45"/>
  <c r="Q23" i="45"/>
  <c r="Q22" i="45"/>
  <c r="Q21" i="45"/>
  <c r="Q20" i="45"/>
  <c r="Q19" i="45"/>
  <c r="Q18" i="45"/>
  <c r="Q17" i="45"/>
  <c r="Q16" i="45"/>
  <c r="Q15" i="45"/>
  <c r="Q14" i="45"/>
  <c r="Q13" i="45"/>
  <c r="Q12" i="45"/>
  <c r="Q11" i="45"/>
  <c r="Q10" i="45"/>
  <c r="Q9" i="45"/>
  <c r="Q8" i="45"/>
  <c r="Q7" i="45"/>
  <c r="Q28" i="45" s="1"/>
  <c r="H30" i="45" s="1"/>
  <c r="Q29" i="29"/>
  <c r="Q28" i="29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11" i="29"/>
  <c r="Q7" i="29"/>
  <c r="Q31" i="29" s="1"/>
  <c r="H33" i="29" s="1"/>
  <c r="Q26" i="46"/>
  <c r="Q25" i="46"/>
  <c r="Q24" i="46"/>
  <c r="Q23" i="46"/>
  <c r="Q22" i="46"/>
  <c r="Q21" i="46"/>
  <c r="Q20" i="46"/>
  <c r="Q19" i="46"/>
  <c r="Q18" i="46"/>
  <c r="Q17" i="46"/>
  <c r="Q16" i="46"/>
  <c r="Q15" i="46"/>
  <c r="Q14" i="46"/>
  <c r="Q13" i="46"/>
  <c r="Q12" i="46"/>
  <c r="Q11" i="46"/>
  <c r="Q10" i="46"/>
  <c r="Q9" i="46"/>
  <c r="Q8" i="46"/>
  <c r="Q7" i="46"/>
  <c r="Q27" i="20"/>
  <c r="Q26" i="20"/>
  <c r="Q25" i="20"/>
  <c r="Q24" i="20"/>
  <c r="Q23" i="20"/>
  <c r="Q22" i="20"/>
  <c r="Q21" i="20"/>
  <c r="Q20" i="20"/>
  <c r="Q19" i="20"/>
  <c r="Q18" i="20"/>
  <c r="Q17" i="20"/>
  <c r="Q16" i="20"/>
  <c r="Q29" i="20" s="1"/>
  <c r="Q15" i="20"/>
  <c r="Q14" i="20"/>
  <c r="Q13" i="20"/>
  <c r="Q12" i="20"/>
  <c r="Q10" i="20"/>
  <c r="Q9" i="20"/>
  <c r="Q7" i="20"/>
  <c r="Q7" i="19"/>
  <c r="Q26" i="19"/>
  <c r="Q16" i="19"/>
  <c r="Q8" i="19"/>
  <c r="Q9" i="19"/>
  <c r="Q10" i="19"/>
  <c r="Q11" i="19"/>
  <c r="Q12" i="19"/>
  <c r="Q13" i="19"/>
  <c r="Q14" i="19"/>
  <c r="Q15" i="19"/>
  <c r="Q17" i="19"/>
  <c r="Q18" i="19"/>
  <c r="Q19" i="19"/>
  <c r="Q20" i="19"/>
  <c r="Q21" i="19"/>
  <c r="Q22" i="19"/>
  <c r="Q23" i="19"/>
  <c r="Q24" i="19"/>
  <c r="Q25" i="19"/>
  <c r="O7" i="18"/>
  <c r="Q28" i="24" l="1"/>
  <c r="H30" i="24" s="1"/>
  <c r="P28" i="69"/>
  <c r="I30" i="69" s="1"/>
  <c r="Q28" i="55"/>
  <c r="H30" i="55" s="1"/>
  <c r="Q28" i="70"/>
  <c r="H30" i="70" s="1"/>
  <c r="H30" i="62"/>
  <c r="H30" i="23"/>
  <c r="Q28" i="56"/>
  <c r="H30" i="56" s="1"/>
  <c r="Q28" i="49"/>
  <c r="H30" i="49" s="1"/>
  <c r="Q28" i="48"/>
  <c r="H30" i="48" s="1"/>
  <c r="Q28" i="46"/>
  <c r="H30" i="46" s="1"/>
  <c r="Q28" i="25"/>
  <c r="H30" i="25" s="1"/>
  <c r="H31" i="20"/>
  <c r="Q28" i="21"/>
  <c r="H30" i="21" s="1"/>
  <c r="H30" i="19"/>
  <c r="O15" i="18" l="1"/>
  <c r="O8" i="18"/>
  <c r="O9" i="18"/>
  <c r="O10" i="18"/>
  <c r="O11" i="18"/>
  <c r="O12" i="18"/>
  <c r="O14" i="18"/>
  <c r="D43" i="28" l="1"/>
  <c r="K28" i="18"/>
  <c r="K11" i="18" l="1"/>
  <c r="K8" i="18"/>
  <c r="J15" i="18"/>
  <c r="J11" i="18"/>
  <c r="I11" i="72" l="1"/>
  <c r="J11" i="72"/>
  <c r="K11" i="72"/>
  <c r="L11" i="72"/>
  <c r="M11" i="72"/>
  <c r="N11" i="72"/>
  <c r="I12" i="72"/>
  <c r="J12" i="72"/>
  <c r="K12" i="72"/>
  <c r="L12" i="72"/>
  <c r="M12" i="72"/>
  <c r="N12" i="72"/>
  <c r="I13" i="72"/>
  <c r="J13" i="72"/>
  <c r="K13" i="72"/>
  <c r="L13" i="72"/>
  <c r="M13" i="72"/>
  <c r="N13" i="72"/>
  <c r="I14" i="72"/>
  <c r="J14" i="72"/>
  <c r="K14" i="72"/>
  <c r="L14" i="72"/>
  <c r="M14" i="72"/>
  <c r="N14" i="72"/>
  <c r="I15" i="72"/>
  <c r="J15" i="72"/>
  <c r="K15" i="72"/>
  <c r="L15" i="72"/>
  <c r="M15" i="72"/>
  <c r="N15" i="72"/>
  <c r="N10" i="72"/>
  <c r="M10" i="72"/>
  <c r="L10" i="72"/>
  <c r="K10" i="72"/>
  <c r="J10" i="72"/>
  <c r="I10" i="72"/>
  <c r="N9" i="72"/>
  <c r="M9" i="72"/>
  <c r="L9" i="72"/>
  <c r="K9" i="72"/>
  <c r="J9" i="72"/>
  <c r="I9" i="72"/>
  <c r="N8" i="72"/>
  <c r="M8" i="72"/>
  <c r="L8" i="72"/>
  <c r="K8" i="72"/>
  <c r="J8" i="72"/>
  <c r="I8" i="72"/>
  <c r="N7" i="72"/>
  <c r="M7" i="72"/>
  <c r="L7" i="72"/>
  <c r="K7" i="72"/>
  <c r="J7" i="72"/>
  <c r="I7" i="72"/>
  <c r="I8" i="21" l="1"/>
  <c r="J8" i="21"/>
  <c r="K8" i="21"/>
  <c r="L8" i="21"/>
  <c r="N8" i="21"/>
  <c r="I7" i="21"/>
  <c r="J7" i="21"/>
  <c r="K7" i="21"/>
  <c r="L7" i="21"/>
  <c r="N7" i="21"/>
  <c r="N28" i="69" l="1"/>
  <c r="I39" i="28" s="1"/>
  <c r="N9" i="69"/>
  <c r="N10" i="69"/>
  <c r="N11" i="69"/>
  <c r="N12" i="69"/>
  <c r="N13" i="69"/>
  <c r="N14" i="69"/>
  <c r="N15" i="69"/>
  <c r="N16" i="69"/>
  <c r="N17" i="69"/>
  <c r="N18" i="69"/>
  <c r="N19" i="69"/>
  <c r="N20" i="69"/>
  <c r="N21" i="69"/>
  <c r="N22" i="69"/>
  <c r="N23" i="69"/>
  <c r="N24" i="69"/>
  <c r="N25" i="69"/>
  <c r="N26" i="69"/>
  <c r="L9" i="69"/>
  <c r="L10" i="69"/>
  <c r="L11" i="69"/>
  <c r="L12" i="69"/>
  <c r="L13" i="69"/>
  <c r="L14" i="69"/>
  <c r="L15" i="69"/>
  <c r="L16" i="69"/>
  <c r="L17" i="69"/>
  <c r="L18" i="69"/>
  <c r="L19" i="69"/>
  <c r="L20" i="69"/>
  <c r="L21" i="69"/>
  <c r="L22" i="69"/>
  <c r="L23" i="69"/>
  <c r="L24" i="69"/>
  <c r="L25" i="69"/>
  <c r="L26" i="69"/>
  <c r="M8" i="67"/>
  <c r="M9" i="67"/>
  <c r="M10" i="67"/>
  <c r="M11" i="67"/>
  <c r="M12" i="67"/>
  <c r="M13" i="67"/>
  <c r="M14" i="67"/>
  <c r="M15" i="67"/>
  <c r="M16" i="67"/>
  <c r="M17" i="67"/>
  <c r="M18" i="67"/>
  <c r="M19" i="67"/>
  <c r="M20" i="67"/>
  <c r="M21" i="67"/>
  <c r="M22" i="67"/>
  <c r="M23" i="67"/>
  <c r="M24" i="67"/>
  <c r="M25" i="67"/>
  <c r="M26" i="67"/>
  <c r="M7" i="67"/>
  <c r="K8" i="67"/>
  <c r="K9" i="67"/>
  <c r="K10" i="67"/>
  <c r="K11" i="67"/>
  <c r="K12" i="67"/>
  <c r="K13" i="67"/>
  <c r="K14" i="67"/>
  <c r="K15" i="67"/>
  <c r="K16" i="67"/>
  <c r="K17" i="67"/>
  <c r="K18" i="67"/>
  <c r="K19" i="67"/>
  <c r="K20" i="67"/>
  <c r="K21" i="67"/>
  <c r="K22" i="67"/>
  <c r="K23" i="67"/>
  <c r="K24" i="67"/>
  <c r="K25" i="67"/>
  <c r="K26" i="67"/>
  <c r="K7" i="67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7" i="66"/>
  <c r="K8" i="66"/>
  <c r="K9" i="66"/>
  <c r="K10" i="66"/>
  <c r="K11" i="66"/>
  <c r="K12" i="66"/>
  <c r="K13" i="66"/>
  <c r="K14" i="66"/>
  <c r="K15" i="66"/>
  <c r="K16" i="66"/>
  <c r="K17" i="66"/>
  <c r="K18" i="66"/>
  <c r="K19" i="66"/>
  <c r="K20" i="66"/>
  <c r="K21" i="66"/>
  <c r="K22" i="66"/>
  <c r="K23" i="66"/>
  <c r="K24" i="66"/>
  <c r="K25" i="66"/>
  <c r="K26" i="66"/>
  <c r="K7" i="66"/>
  <c r="M8" i="65"/>
  <c r="M9" i="65"/>
  <c r="M10" i="65"/>
  <c r="M11" i="65"/>
  <c r="M12" i="65"/>
  <c r="M13" i="65"/>
  <c r="M14" i="65"/>
  <c r="M15" i="65"/>
  <c r="M16" i="65"/>
  <c r="M17" i="65"/>
  <c r="M18" i="65"/>
  <c r="M19" i="65"/>
  <c r="M20" i="65"/>
  <c r="M21" i="65"/>
  <c r="M22" i="65"/>
  <c r="M23" i="65"/>
  <c r="M24" i="65"/>
  <c r="M25" i="65"/>
  <c r="M26" i="65"/>
  <c r="M7" i="65"/>
  <c r="K8" i="65"/>
  <c r="K9" i="65"/>
  <c r="K10" i="65"/>
  <c r="K11" i="65"/>
  <c r="K12" i="65"/>
  <c r="K13" i="65"/>
  <c r="K14" i="65"/>
  <c r="K15" i="65"/>
  <c r="K16" i="65"/>
  <c r="K17" i="65"/>
  <c r="K18" i="65"/>
  <c r="K19" i="65"/>
  <c r="K20" i="65"/>
  <c r="K21" i="65"/>
  <c r="K22" i="65"/>
  <c r="K23" i="65"/>
  <c r="K24" i="65"/>
  <c r="K25" i="65"/>
  <c r="K26" i="65"/>
  <c r="K7" i="65"/>
  <c r="M8" i="63"/>
  <c r="M9" i="63"/>
  <c r="M10" i="63"/>
  <c r="M11" i="63"/>
  <c r="M12" i="63"/>
  <c r="M13" i="63"/>
  <c r="M14" i="63"/>
  <c r="M15" i="63"/>
  <c r="M16" i="63"/>
  <c r="M17" i="63"/>
  <c r="M18" i="63"/>
  <c r="M19" i="63"/>
  <c r="M20" i="63"/>
  <c r="M21" i="63"/>
  <c r="M22" i="63"/>
  <c r="M23" i="63"/>
  <c r="M24" i="63"/>
  <c r="M25" i="63"/>
  <c r="M26" i="63"/>
  <c r="M7" i="63"/>
  <c r="K8" i="63"/>
  <c r="K9" i="63"/>
  <c r="K10" i="63"/>
  <c r="K11" i="63"/>
  <c r="K12" i="63"/>
  <c r="K13" i="63"/>
  <c r="K14" i="63"/>
  <c r="K15" i="63"/>
  <c r="K16" i="63"/>
  <c r="K17" i="63"/>
  <c r="K18" i="63"/>
  <c r="K19" i="63"/>
  <c r="K20" i="63"/>
  <c r="K21" i="63"/>
  <c r="K22" i="63"/>
  <c r="K23" i="63"/>
  <c r="K24" i="63"/>
  <c r="K25" i="63"/>
  <c r="K26" i="63"/>
  <c r="K7" i="63"/>
  <c r="M8" i="62"/>
  <c r="M9" i="62"/>
  <c r="M10" i="62"/>
  <c r="M11" i="62"/>
  <c r="M12" i="62"/>
  <c r="M13" i="62"/>
  <c r="M14" i="62"/>
  <c r="M15" i="62"/>
  <c r="M16" i="62"/>
  <c r="M17" i="62"/>
  <c r="M18" i="62"/>
  <c r="M19" i="62"/>
  <c r="M20" i="62"/>
  <c r="M21" i="62"/>
  <c r="M22" i="62"/>
  <c r="M23" i="62"/>
  <c r="M24" i="62"/>
  <c r="M25" i="62"/>
  <c r="M26" i="62"/>
  <c r="M7" i="62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7" i="62"/>
  <c r="M8" i="60"/>
  <c r="M9" i="60"/>
  <c r="M10" i="60"/>
  <c r="M11" i="60"/>
  <c r="M12" i="60"/>
  <c r="M13" i="60"/>
  <c r="M14" i="60"/>
  <c r="M15" i="60"/>
  <c r="M16" i="60"/>
  <c r="M17" i="60"/>
  <c r="M18" i="60"/>
  <c r="M19" i="60"/>
  <c r="M20" i="60"/>
  <c r="M21" i="60"/>
  <c r="M22" i="60"/>
  <c r="M23" i="60"/>
  <c r="M24" i="60"/>
  <c r="M25" i="60"/>
  <c r="M26" i="60"/>
  <c r="M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K26" i="60"/>
  <c r="K7" i="60"/>
  <c r="M8" i="59"/>
  <c r="M9" i="59"/>
  <c r="M10" i="59"/>
  <c r="M11" i="59"/>
  <c r="M12" i="59"/>
  <c r="M13" i="59"/>
  <c r="M14" i="59"/>
  <c r="M15" i="59"/>
  <c r="M16" i="59"/>
  <c r="M17" i="59"/>
  <c r="M18" i="59"/>
  <c r="M19" i="59"/>
  <c r="M20" i="59"/>
  <c r="M21" i="59"/>
  <c r="M22" i="59"/>
  <c r="M23" i="59"/>
  <c r="M24" i="59"/>
  <c r="M25" i="59"/>
  <c r="M26" i="59"/>
  <c r="M7" i="59"/>
  <c r="K8" i="59"/>
  <c r="K9" i="59"/>
  <c r="K10" i="59"/>
  <c r="K11" i="59"/>
  <c r="K12" i="59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26" i="59"/>
  <c r="K7" i="59"/>
  <c r="M8" i="58"/>
  <c r="M9" i="58"/>
  <c r="M10" i="58"/>
  <c r="M11" i="58"/>
  <c r="M12" i="58"/>
  <c r="M13" i="58"/>
  <c r="M14" i="58"/>
  <c r="M15" i="58"/>
  <c r="M16" i="58"/>
  <c r="M17" i="58"/>
  <c r="M18" i="58"/>
  <c r="M19" i="58"/>
  <c r="M20" i="58"/>
  <c r="M21" i="58"/>
  <c r="M22" i="58"/>
  <c r="M23" i="58"/>
  <c r="M24" i="58"/>
  <c r="M25" i="58"/>
  <c r="M26" i="58"/>
  <c r="M7" i="58"/>
  <c r="K8" i="58"/>
  <c r="K9" i="58"/>
  <c r="K10" i="58"/>
  <c r="K11" i="58"/>
  <c r="K12" i="58"/>
  <c r="K13" i="58"/>
  <c r="K14" i="58"/>
  <c r="K15" i="58"/>
  <c r="K16" i="58"/>
  <c r="K17" i="58"/>
  <c r="K18" i="58"/>
  <c r="K19" i="58"/>
  <c r="K20" i="58"/>
  <c r="K21" i="58"/>
  <c r="K22" i="58"/>
  <c r="K23" i="58"/>
  <c r="K24" i="58"/>
  <c r="K25" i="58"/>
  <c r="K26" i="58"/>
  <c r="K7" i="58"/>
  <c r="M8" i="57"/>
  <c r="M9" i="57"/>
  <c r="M10" i="57"/>
  <c r="M11" i="57"/>
  <c r="M12" i="57"/>
  <c r="M13" i="57"/>
  <c r="M14" i="57"/>
  <c r="M15" i="57"/>
  <c r="M16" i="57"/>
  <c r="M17" i="57"/>
  <c r="M18" i="57"/>
  <c r="M19" i="57"/>
  <c r="M20" i="57"/>
  <c r="M21" i="57"/>
  <c r="M22" i="57"/>
  <c r="M23" i="57"/>
  <c r="M24" i="57"/>
  <c r="M25" i="57"/>
  <c r="M26" i="57"/>
  <c r="M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K22" i="57"/>
  <c r="K23" i="57"/>
  <c r="K24" i="57"/>
  <c r="K25" i="57"/>
  <c r="K26" i="57"/>
  <c r="K7" i="57"/>
  <c r="M8" i="70"/>
  <c r="M9" i="70"/>
  <c r="M10" i="70"/>
  <c r="M11" i="70"/>
  <c r="M12" i="70"/>
  <c r="M13" i="70"/>
  <c r="M14" i="70"/>
  <c r="M15" i="70"/>
  <c r="M16" i="70"/>
  <c r="M17" i="70"/>
  <c r="M18" i="70"/>
  <c r="M19" i="70"/>
  <c r="M20" i="70"/>
  <c r="M21" i="70"/>
  <c r="M22" i="70"/>
  <c r="M23" i="70"/>
  <c r="M24" i="70"/>
  <c r="M25" i="70"/>
  <c r="M26" i="70"/>
  <c r="M7" i="70"/>
  <c r="K8" i="70"/>
  <c r="K9" i="70"/>
  <c r="K10" i="70"/>
  <c r="K11" i="70"/>
  <c r="K12" i="70"/>
  <c r="K13" i="70"/>
  <c r="K14" i="70"/>
  <c r="K15" i="70"/>
  <c r="K16" i="70"/>
  <c r="K17" i="70"/>
  <c r="K18" i="70"/>
  <c r="K19" i="70"/>
  <c r="K20" i="70"/>
  <c r="K21" i="70"/>
  <c r="K22" i="70"/>
  <c r="K23" i="70"/>
  <c r="K24" i="70"/>
  <c r="K25" i="70"/>
  <c r="K26" i="70"/>
  <c r="K7" i="70"/>
  <c r="M8" i="71"/>
  <c r="M9" i="71"/>
  <c r="M10" i="71"/>
  <c r="M11" i="71"/>
  <c r="M12" i="71"/>
  <c r="M13" i="71"/>
  <c r="M14" i="71"/>
  <c r="M15" i="71"/>
  <c r="M16" i="71"/>
  <c r="M17" i="71"/>
  <c r="M18" i="71"/>
  <c r="M19" i="71"/>
  <c r="M20" i="71"/>
  <c r="M21" i="71"/>
  <c r="M22" i="71"/>
  <c r="M23" i="71"/>
  <c r="M24" i="71"/>
  <c r="M25" i="71"/>
  <c r="M26" i="71"/>
  <c r="M7" i="71"/>
  <c r="K8" i="71"/>
  <c r="K9" i="71"/>
  <c r="K10" i="71"/>
  <c r="K11" i="71"/>
  <c r="K12" i="71"/>
  <c r="K13" i="71"/>
  <c r="K14" i="71"/>
  <c r="K15" i="71"/>
  <c r="K16" i="71"/>
  <c r="K17" i="71"/>
  <c r="K18" i="71"/>
  <c r="K19" i="71"/>
  <c r="K20" i="71"/>
  <c r="K21" i="71"/>
  <c r="K22" i="71"/>
  <c r="K23" i="71"/>
  <c r="K24" i="71"/>
  <c r="K25" i="71"/>
  <c r="K26" i="71"/>
  <c r="K7" i="71"/>
  <c r="M8" i="56"/>
  <c r="M9" i="56"/>
  <c r="M10" i="56"/>
  <c r="M11" i="56"/>
  <c r="M12" i="56"/>
  <c r="M13" i="56"/>
  <c r="M14" i="56"/>
  <c r="M15" i="56"/>
  <c r="M16" i="56"/>
  <c r="M17" i="56"/>
  <c r="M18" i="56"/>
  <c r="M19" i="56"/>
  <c r="M20" i="56"/>
  <c r="M21" i="56"/>
  <c r="M22" i="56"/>
  <c r="M23" i="56"/>
  <c r="M24" i="56"/>
  <c r="M25" i="56"/>
  <c r="M26" i="56"/>
  <c r="M7" i="56"/>
  <c r="K8" i="56"/>
  <c r="K9" i="56"/>
  <c r="K10" i="56"/>
  <c r="K11" i="56"/>
  <c r="K12" i="56"/>
  <c r="K13" i="56"/>
  <c r="K14" i="56"/>
  <c r="K15" i="56"/>
  <c r="K16" i="56"/>
  <c r="K17" i="56"/>
  <c r="K18" i="56"/>
  <c r="K19" i="56"/>
  <c r="K20" i="56"/>
  <c r="K21" i="56"/>
  <c r="K22" i="56"/>
  <c r="K23" i="56"/>
  <c r="K24" i="56"/>
  <c r="K25" i="56"/>
  <c r="K26" i="56"/>
  <c r="K7" i="56"/>
  <c r="M8" i="55"/>
  <c r="M9" i="55"/>
  <c r="M10" i="55"/>
  <c r="M11" i="55"/>
  <c r="M12" i="55"/>
  <c r="M13" i="55"/>
  <c r="M14" i="55"/>
  <c r="M15" i="55"/>
  <c r="M16" i="55"/>
  <c r="M17" i="55"/>
  <c r="M18" i="55"/>
  <c r="M19" i="55"/>
  <c r="M20" i="55"/>
  <c r="M21" i="55"/>
  <c r="M22" i="55"/>
  <c r="M23" i="55"/>
  <c r="M24" i="55"/>
  <c r="M25" i="55"/>
  <c r="M26" i="55"/>
  <c r="M7" i="55"/>
  <c r="K8" i="55"/>
  <c r="K9" i="55"/>
  <c r="K10" i="55"/>
  <c r="K11" i="55"/>
  <c r="K12" i="55"/>
  <c r="K13" i="55"/>
  <c r="K14" i="55"/>
  <c r="K15" i="55"/>
  <c r="K16" i="55"/>
  <c r="K17" i="55"/>
  <c r="K18" i="55"/>
  <c r="K19" i="55"/>
  <c r="K20" i="55"/>
  <c r="K21" i="55"/>
  <c r="K22" i="55"/>
  <c r="K23" i="55"/>
  <c r="K24" i="55"/>
  <c r="K25" i="55"/>
  <c r="K26" i="55"/>
  <c r="K7" i="55"/>
  <c r="M25" i="54"/>
  <c r="M13" i="54"/>
  <c r="M14" i="54"/>
  <c r="M15" i="54"/>
  <c r="M16" i="54"/>
  <c r="M17" i="54"/>
  <c r="M18" i="54"/>
  <c r="M19" i="54"/>
  <c r="M20" i="54"/>
  <c r="M21" i="54"/>
  <c r="M22" i="54"/>
  <c r="M23" i="54"/>
  <c r="M24" i="54"/>
  <c r="M26" i="54"/>
  <c r="K7" i="54"/>
  <c r="M8" i="53"/>
  <c r="M9" i="53"/>
  <c r="M10" i="53"/>
  <c r="M11" i="53"/>
  <c r="M12" i="53"/>
  <c r="M13" i="53"/>
  <c r="M14" i="53"/>
  <c r="M15" i="53"/>
  <c r="M16" i="53"/>
  <c r="M17" i="53"/>
  <c r="M18" i="53"/>
  <c r="M19" i="53"/>
  <c r="M20" i="53"/>
  <c r="M21" i="53"/>
  <c r="M22" i="53"/>
  <c r="M23" i="53"/>
  <c r="M24" i="53"/>
  <c r="M25" i="53"/>
  <c r="M26" i="53"/>
  <c r="M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7" i="53"/>
  <c r="M8" i="52"/>
  <c r="M9" i="52"/>
  <c r="M10" i="52"/>
  <c r="M11" i="52"/>
  <c r="M12" i="52"/>
  <c r="M13" i="52"/>
  <c r="M14" i="52"/>
  <c r="M15" i="52"/>
  <c r="M16" i="52"/>
  <c r="M17" i="52"/>
  <c r="M18" i="52"/>
  <c r="M19" i="52"/>
  <c r="M20" i="52"/>
  <c r="M21" i="52"/>
  <c r="M22" i="52"/>
  <c r="M23" i="52"/>
  <c r="M24" i="52"/>
  <c r="M25" i="52"/>
  <c r="M26" i="52"/>
  <c r="M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22" i="52"/>
  <c r="K23" i="52"/>
  <c r="K24" i="52"/>
  <c r="K25" i="52"/>
  <c r="K26" i="52"/>
  <c r="K7" i="52"/>
  <c r="M8" i="68"/>
  <c r="M9" i="68"/>
  <c r="M10" i="68"/>
  <c r="M11" i="68"/>
  <c r="M12" i="68"/>
  <c r="M13" i="68"/>
  <c r="M14" i="68"/>
  <c r="M15" i="68"/>
  <c r="M16" i="68"/>
  <c r="M17" i="68"/>
  <c r="M18" i="68"/>
  <c r="M19" i="68"/>
  <c r="M20" i="68"/>
  <c r="M21" i="68"/>
  <c r="M22" i="68"/>
  <c r="M23" i="68"/>
  <c r="M24" i="68"/>
  <c r="M25" i="68"/>
  <c r="M26" i="68"/>
  <c r="M7" i="68"/>
  <c r="K8" i="68"/>
  <c r="K9" i="68"/>
  <c r="K10" i="68"/>
  <c r="K11" i="68"/>
  <c r="K12" i="68"/>
  <c r="K13" i="68"/>
  <c r="K14" i="68"/>
  <c r="K15" i="68"/>
  <c r="K16" i="68"/>
  <c r="K17" i="68"/>
  <c r="K18" i="68"/>
  <c r="K19" i="68"/>
  <c r="K20" i="68"/>
  <c r="K21" i="68"/>
  <c r="K22" i="68"/>
  <c r="K23" i="68"/>
  <c r="K24" i="68"/>
  <c r="K25" i="68"/>
  <c r="K26" i="68"/>
  <c r="K7" i="68"/>
  <c r="M8" i="50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7" i="50"/>
  <c r="K8" i="50"/>
  <c r="K9" i="50"/>
  <c r="K1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7" i="50"/>
  <c r="M8" i="49"/>
  <c r="M9" i="49"/>
  <c r="M10" i="49"/>
  <c r="M11" i="49"/>
  <c r="M12" i="49"/>
  <c r="M13" i="49"/>
  <c r="M14" i="49"/>
  <c r="M15" i="49"/>
  <c r="M16" i="49"/>
  <c r="M17" i="49"/>
  <c r="M18" i="49"/>
  <c r="M19" i="49"/>
  <c r="M20" i="49"/>
  <c r="M21" i="49"/>
  <c r="M22" i="49"/>
  <c r="M23" i="49"/>
  <c r="M24" i="49"/>
  <c r="M25" i="49"/>
  <c r="M26" i="49"/>
  <c r="M7" i="49"/>
  <c r="K8" i="49"/>
  <c r="K9" i="49"/>
  <c r="K10" i="49"/>
  <c r="K11" i="49"/>
  <c r="K12" i="49"/>
  <c r="K13" i="49"/>
  <c r="K14" i="49"/>
  <c r="K15" i="49"/>
  <c r="K16" i="49"/>
  <c r="K17" i="49"/>
  <c r="K18" i="49"/>
  <c r="K19" i="49"/>
  <c r="K20" i="49"/>
  <c r="K21" i="49"/>
  <c r="K22" i="49"/>
  <c r="K23" i="49"/>
  <c r="K24" i="49"/>
  <c r="K25" i="49"/>
  <c r="K26" i="49"/>
  <c r="K7" i="49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7" i="24"/>
  <c r="K8" i="24"/>
  <c r="K9" i="24"/>
  <c r="K10" i="24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7" i="24"/>
  <c r="M8" i="48"/>
  <c r="M9" i="48"/>
  <c r="M10" i="48"/>
  <c r="M11" i="48"/>
  <c r="M12" i="48"/>
  <c r="M13" i="48"/>
  <c r="M14" i="48"/>
  <c r="M15" i="48"/>
  <c r="M16" i="48"/>
  <c r="M17" i="48"/>
  <c r="M18" i="48"/>
  <c r="M19" i="48"/>
  <c r="M20" i="48"/>
  <c r="M21" i="48"/>
  <c r="M22" i="48"/>
  <c r="M23" i="48"/>
  <c r="M24" i="48"/>
  <c r="M25" i="48"/>
  <c r="M26" i="48"/>
  <c r="M7" i="48"/>
  <c r="K8" i="48"/>
  <c r="K9" i="48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7" i="48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7" i="26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7" i="23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M14" i="47"/>
  <c r="M15" i="47"/>
  <c r="M16" i="47"/>
  <c r="M17" i="47"/>
  <c r="M18" i="47"/>
  <c r="M19" i="47"/>
  <c r="M20" i="47"/>
  <c r="M21" i="47"/>
  <c r="M22" i="47"/>
  <c r="M23" i="47"/>
  <c r="M24" i="47"/>
  <c r="M25" i="47"/>
  <c r="M26" i="47"/>
  <c r="K14" i="47"/>
  <c r="K15" i="47"/>
  <c r="K16" i="47"/>
  <c r="K17" i="47"/>
  <c r="K18" i="47"/>
  <c r="K19" i="47"/>
  <c r="K20" i="47"/>
  <c r="K21" i="47"/>
  <c r="K22" i="47"/>
  <c r="K23" i="47"/>
  <c r="K24" i="47"/>
  <c r="K25" i="47"/>
  <c r="K26" i="47"/>
  <c r="K13" i="47"/>
  <c r="L8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7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7" i="25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7" i="22"/>
  <c r="M8" i="45" l="1"/>
  <c r="M9" i="45"/>
  <c r="M10" i="45"/>
  <c r="M11" i="45"/>
  <c r="M12" i="45"/>
  <c r="M13" i="45"/>
  <c r="M14" i="45"/>
  <c r="M15" i="45"/>
  <c r="M16" i="45"/>
  <c r="M17" i="45"/>
  <c r="M18" i="45"/>
  <c r="M19" i="45"/>
  <c r="M20" i="45"/>
  <c r="M21" i="45"/>
  <c r="M22" i="45"/>
  <c r="M23" i="45"/>
  <c r="M24" i="45"/>
  <c r="M25" i="45"/>
  <c r="M26" i="45"/>
  <c r="M7" i="45"/>
  <c r="K12" i="45"/>
  <c r="K13" i="45"/>
  <c r="K14" i="45"/>
  <c r="K15" i="45"/>
  <c r="K16" i="45"/>
  <c r="K17" i="45"/>
  <c r="K18" i="45"/>
  <c r="K19" i="45"/>
  <c r="K20" i="45"/>
  <c r="K21" i="45"/>
  <c r="K22" i="45"/>
  <c r="K23" i="45"/>
  <c r="K24" i="45"/>
  <c r="K25" i="45"/>
  <c r="K26" i="45"/>
  <c r="K8" i="45"/>
  <c r="K9" i="45"/>
  <c r="K10" i="45"/>
  <c r="K11" i="45"/>
  <c r="K7" i="45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7" i="29"/>
  <c r="K11" i="29"/>
  <c r="K12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7" i="29"/>
  <c r="K7" i="46"/>
  <c r="M8" i="46"/>
  <c r="M9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22" i="46"/>
  <c r="M23" i="46"/>
  <c r="M24" i="46"/>
  <c r="M25" i="46"/>
  <c r="M26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M7" i="46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7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7" i="20"/>
  <c r="K7" i="19"/>
  <c r="I7" i="19"/>
  <c r="M8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7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M24" i="18"/>
  <c r="M25" i="18"/>
  <c r="M8" i="18"/>
  <c r="M9" i="18"/>
  <c r="M10" i="18"/>
  <c r="M11" i="18"/>
  <c r="M12" i="18"/>
  <c r="M14" i="18"/>
  <c r="M15" i="18"/>
  <c r="M20" i="18"/>
  <c r="M21" i="18"/>
  <c r="M22" i="18"/>
  <c r="M26" i="18"/>
  <c r="M27" i="18"/>
  <c r="M28" i="18"/>
  <c r="M29" i="18"/>
  <c r="M7" i="18"/>
  <c r="M74" i="18" l="1"/>
  <c r="K9" i="18"/>
  <c r="K10" i="18"/>
  <c r="K12" i="18"/>
  <c r="K14" i="18"/>
  <c r="K15" i="18"/>
  <c r="K20" i="18"/>
  <c r="K21" i="18"/>
  <c r="K22" i="18"/>
  <c r="K24" i="18"/>
  <c r="K26" i="18"/>
  <c r="K27" i="18"/>
  <c r="K29" i="18"/>
  <c r="K7" i="18"/>
  <c r="K74" i="18" l="1"/>
  <c r="K28" i="25"/>
  <c r="H12" i="28" l="1"/>
  <c r="J12" i="28"/>
  <c r="H14" i="28"/>
  <c r="J14" i="28"/>
  <c r="H17" i="28"/>
  <c r="J17" i="28"/>
  <c r="H20" i="28"/>
  <c r="J20" i="28"/>
  <c r="H21" i="28"/>
  <c r="J21" i="28"/>
  <c r="H22" i="28"/>
  <c r="J22" i="28"/>
  <c r="H25" i="28"/>
  <c r="J25" i="28"/>
  <c r="H28" i="28"/>
  <c r="I28" i="28"/>
  <c r="J28" i="28"/>
  <c r="H30" i="28"/>
  <c r="J30" i="28"/>
  <c r="H31" i="28"/>
  <c r="J31" i="28"/>
  <c r="H32" i="28"/>
  <c r="J32" i="28"/>
  <c r="H33" i="28"/>
  <c r="J33" i="28"/>
  <c r="H35" i="28"/>
  <c r="J35" i="28"/>
  <c r="H36" i="28"/>
  <c r="J36" i="28"/>
  <c r="H37" i="28"/>
  <c r="J37" i="28"/>
  <c r="H38" i="28"/>
  <c r="J38" i="28"/>
  <c r="G36" i="28"/>
  <c r="D38" i="28"/>
  <c r="D37" i="28"/>
  <c r="D36" i="28"/>
  <c r="D35" i="28"/>
  <c r="D33" i="28"/>
  <c r="D32" i="28"/>
  <c r="D31" i="28"/>
  <c r="D30" i="28"/>
  <c r="D28" i="28"/>
  <c r="D25" i="28"/>
  <c r="D22" i="28"/>
  <c r="D21" i="28"/>
  <c r="D20" i="28"/>
  <c r="D17" i="28"/>
  <c r="D14" i="28"/>
  <c r="D12" i="28"/>
  <c r="E12" i="28"/>
  <c r="F12" i="28"/>
  <c r="E14" i="28"/>
  <c r="F14" i="28"/>
  <c r="E17" i="28"/>
  <c r="F17" i="28"/>
  <c r="E20" i="28"/>
  <c r="F20" i="28"/>
  <c r="E21" i="28"/>
  <c r="F21" i="28"/>
  <c r="E22" i="28"/>
  <c r="F22" i="28"/>
  <c r="E25" i="28"/>
  <c r="F25" i="28"/>
  <c r="E28" i="28"/>
  <c r="F28" i="28"/>
  <c r="E30" i="28"/>
  <c r="F30" i="28"/>
  <c r="E31" i="28"/>
  <c r="F31" i="28"/>
  <c r="E32" i="28"/>
  <c r="F32" i="28"/>
  <c r="E33" i="28"/>
  <c r="F33" i="28"/>
  <c r="E35" i="28"/>
  <c r="F35" i="28"/>
  <c r="E36" i="28"/>
  <c r="F36" i="28"/>
  <c r="E37" i="28"/>
  <c r="E38" i="28"/>
  <c r="F38" i="28"/>
  <c r="O27" i="67"/>
  <c r="N28" i="66"/>
  <c r="O27" i="66"/>
  <c r="M28" i="65"/>
  <c r="I36" i="28" s="1"/>
  <c r="O27" i="65"/>
  <c r="O27" i="63"/>
  <c r="O27" i="62"/>
  <c r="O27" i="60"/>
  <c r="O27" i="59"/>
  <c r="N28" i="58"/>
  <c r="O27" i="58"/>
  <c r="O27" i="57"/>
  <c r="O27" i="70"/>
  <c r="O27" i="71"/>
  <c r="O27" i="56"/>
  <c r="O27" i="55"/>
  <c r="L28" i="54"/>
  <c r="O27" i="54"/>
  <c r="O27" i="53"/>
  <c r="O27" i="52"/>
  <c r="O27" i="68"/>
  <c r="O27" i="50"/>
  <c r="O27" i="49"/>
  <c r="O27" i="24"/>
  <c r="O27" i="48"/>
  <c r="O27" i="26"/>
  <c r="O27" i="23"/>
  <c r="O27" i="21"/>
  <c r="O27" i="47"/>
  <c r="O27" i="25"/>
  <c r="O27" i="22"/>
  <c r="O27" i="45"/>
  <c r="O30" i="29"/>
  <c r="O27" i="46"/>
  <c r="P27" i="46"/>
  <c r="O28" i="20"/>
  <c r="J9" i="69"/>
  <c r="K9" i="69"/>
  <c r="M9" i="69"/>
  <c r="O9" i="69"/>
  <c r="J10" i="69"/>
  <c r="K10" i="69"/>
  <c r="M10" i="69"/>
  <c r="O10" i="69"/>
  <c r="J11" i="69"/>
  <c r="K11" i="69"/>
  <c r="M11" i="69"/>
  <c r="O11" i="69"/>
  <c r="J12" i="69"/>
  <c r="K12" i="69"/>
  <c r="M12" i="69"/>
  <c r="O12" i="69"/>
  <c r="J13" i="69"/>
  <c r="K13" i="69"/>
  <c r="M13" i="69"/>
  <c r="O13" i="69"/>
  <c r="J14" i="69"/>
  <c r="K14" i="69"/>
  <c r="M14" i="69"/>
  <c r="O14" i="69"/>
  <c r="J15" i="69"/>
  <c r="K15" i="69"/>
  <c r="M15" i="69"/>
  <c r="O15" i="69"/>
  <c r="J16" i="69"/>
  <c r="K16" i="69"/>
  <c r="M16" i="69"/>
  <c r="O16" i="69"/>
  <c r="J17" i="69"/>
  <c r="K17" i="69"/>
  <c r="M17" i="69"/>
  <c r="O17" i="69"/>
  <c r="J18" i="69"/>
  <c r="K18" i="69"/>
  <c r="M18" i="69"/>
  <c r="O18" i="69"/>
  <c r="J19" i="69"/>
  <c r="K19" i="69"/>
  <c r="M19" i="69"/>
  <c r="O19" i="69"/>
  <c r="J20" i="69"/>
  <c r="K20" i="69"/>
  <c r="M20" i="69"/>
  <c r="O20" i="69"/>
  <c r="J21" i="69"/>
  <c r="K21" i="69"/>
  <c r="M21" i="69"/>
  <c r="O21" i="69"/>
  <c r="J22" i="69"/>
  <c r="K22" i="69"/>
  <c r="M22" i="69"/>
  <c r="O22" i="69"/>
  <c r="J23" i="69"/>
  <c r="K23" i="69"/>
  <c r="M23" i="69"/>
  <c r="O23" i="69"/>
  <c r="J24" i="69"/>
  <c r="K24" i="69"/>
  <c r="M24" i="69"/>
  <c r="O24" i="69"/>
  <c r="J25" i="69"/>
  <c r="K25" i="69"/>
  <c r="M25" i="69"/>
  <c r="O25" i="69"/>
  <c r="J26" i="69"/>
  <c r="K26" i="69"/>
  <c r="M26" i="69"/>
  <c r="O26" i="69"/>
  <c r="I8" i="67"/>
  <c r="J8" i="67"/>
  <c r="L8" i="67"/>
  <c r="N8" i="67"/>
  <c r="I9" i="67"/>
  <c r="J9" i="67"/>
  <c r="L9" i="67"/>
  <c r="N9" i="67"/>
  <c r="N28" i="67" s="1"/>
  <c r="I10" i="67"/>
  <c r="J10" i="67"/>
  <c r="L10" i="67"/>
  <c r="N10" i="67"/>
  <c r="I11" i="67"/>
  <c r="J11" i="67"/>
  <c r="L11" i="67"/>
  <c r="N11" i="67"/>
  <c r="I12" i="67"/>
  <c r="J12" i="67"/>
  <c r="L12" i="67"/>
  <c r="N12" i="67"/>
  <c r="I13" i="67"/>
  <c r="J13" i="67"/>
  <c r="L13" i="67"/>
  <c r="N13" i="67"/>
  <c r="I14" i="67"/>
  <c r="J14" i="67"/>
  <c r="L14" i="67"/>
  <c r="N14" i="67"/>
  <c r="I15" i="67"/>
  <c r="J15" i="67"/>
  <c r="L15" i="67"/>
  <c r="N15" i="67"/>
  <c r="I16" i="67"/>
  <c r="J16" i="67"/>
  <c r="L16" i="67"/>
  <c r="N16" i="67"/>
  <c r="I17" i="67"/>
  <c r="J17" i="67"/>
  <c r="L17" i="67"/>
  <c r="N17" i="67"/>
  <c r="I18" i="67"/>
  <c r="J18" i="67"/>
  <c r="L18" i="67"/>
  <c r="N18" i="67"/>
  <c r="I19" i="67"/>
  <c r="J19" i="67"/>
  <c r="L19" i="67"/>
  <c r="N19" i="67"/>
  <c r="I20" i="67"/>
  <c r="J20" i="67"/>
  <c r="L20" i="67"/>
  <c r="N20" i="67"/>
  <c r="I21" i="67"/>
  <c r="J21" i="67"/>
  <c r="L21" i="67"/>
  <c r="N21" i="67"/>
  <c r="I22" i="67"/>
  <c r="J22" i="67"/>
  <c r="L22" i="67"/>
  <c r="N22" i="67"/>
  <c r="I23" i="67"/>
  <c r="J23" i="67"/>
  <c r="L23" i="67"/>
  <c r="N23" i="67"/>
  <c r="I24" i="67"/>
  <c r="J24" i="67"/>
  <c r="L24" i="67"/>
  <c r="N24" i="67"/>
  <c r="I25" i="67"/>
  <c r="J25" i="67"/>
  <c r="L25" i="67"/>
  <c r="N25" i="67"/>
  <c r="I26" i="67"/>
  <c r="J26" i="67"/>
  <c r="L26" i="67"/>
  <c r="N26" i="67"/>
  <c r="I8" i="66"/>
  <c r="J8" i="66"/>
  <c r="L8" i="66"/>
  <c r="N8" i="66"/>
  <c r="I9" i="66"/>
  <c r="J9" i="66"/>
  <c r="K28" i="66"/>
  <c r="L9" i="66"/>
  <c r="N9" i="66"/>
  <c r="I10" i="66"/>
  <c r="J10" i="66"/>
  <c r="L10" i="66"/>
  <c r="N10" i="66"/>
  <c r="I11" i="66"/>
  <c r="J11" i="66"/>
  <c r="L11" i="66"/>
  <c r="N11" i="66"/>
  <c r="I12" i="66"/>
  <c r="J12" i="66"/>
  <c r="L12" i="66"/>
  <c r="N12" i="66"/>
  <c r="I13" i="66"/>
  <c r="J13" i="66"/>
  <c r="L13" i="66"/>
  <c r="N13" i="66"/>
  <c r="I14" i="66"/>
  <c r="J14" i="66"/>
  <c r="L14" i="66"/>
  <c r="N14" i="66"/>
  <c r="I15" i="66"/>
  <c r="J15" i="66"/>
  <c r="L15" i="66"/>
  <c r="N15" i="66"/>
  <c r="I16" i="66"/>
  <c r="J16" i="66"/>
  <c r="L16" i="66"/>
  <c r="N16" i="66"/>
  <c r="I17" i="66"/>
  <c r="J17" i="66"/>
  <c r="L17" i="66"/>
  <c r="N17" i="66"/>
  <c r="I18" i="66"/>
  <c r="J18" i="66"/>
  <c r="L18" i="66"/>
  <c r="N18" i="66"/>
  <c r="I19" i="66"/>
  <c r="J19" i="66"/>
  <c r="L19" i="66"/>
  <c r="N19" i="66"/>
  <c r="I20" i="66"/>
  <c r="J20" i="66"/>
  <c r="L20" i="66"/>
  <c r="N20" i="66"/>
  <c r="I21" i="66"/>
  <c r="J21" i="66"/>
  <c r="L21" i="66"/>
  <c r="N21" i="66"/>
  <c r="I22" i="66"/>
  <c r="J22" i="66"/>
  <c r="L22" i="66"/>
  <c r="N22" i="66"/>
  <c r="I23" i="66"/>
  <c r="J23" i="66"/>
  <c r="L23" i="66"/>
  <c r="N23" i="66"/>
  <c r="I24" i="66"/>
  <c r="J24" i="66"/>
  <c r="L24" i="66"/>
  <c r="N24" i="66"/>
  <c r="I25" i="66"/>
  <c r="J25" i="66"/>
  <c r="L25" i="66"/>
  <c r="N25" i="66"/>
  <c r="I26" i="66"/>
  <c r="J26" i="66"/>
  <c r="L26" i="66"/>
  <c r="N26" i="66"/>
  <c r="I8" i="65"/>
  <c r="J8" i="65"/>
  <c r="J27" i="65" s="1"/>
  <c r="H27" i="65" s="1"/>
  <c r="L8" i="65"/>
  <c r="N8" i="65"/>
  <c r="N28" i="65" s="1"/>
  <c r="H28" i="65" s="1"/>
  <c r="I9" i="65"/>
  <c r="J9" i="65"/>
  <c r="L9" i="65"/>
  <c r="N9" i="65"/>
  <c r="I10" i="65"/>
  <c r="J10" i="65"/>
  <c r="L10" i="65"/>
  <c r="N10" i="65"/>
  <c r="I11" i="65"/>
  <c r="J11" i="65"/>
  <c r="L11" i="65"/>
  <c r="N11" i="65"/>
  <c r="I12" i="65"/>
  <c r="J12" i="65"/>
  <c r="L12" i="65"/>
  <c r="N12" i="65"/>
  <c r="I13" i="65"/>
  <c r="J13" i="65"/>
  <c r="L13" i="65"/>
  <c r="N13" i="65"/>
  <c r="I14" i="65"/>
  <c r="J14" i="65"/>
  <c r="L14" i="65"/>
  <c r="N14" i="65"/>
  <c r="I15" i="65"/>
  <c r="J15" i="65"/>
  <c r="L15" i="65"/>
  <c r="N15" i="65"/>
  <c r="I16" i="65"/>
  <c r="J16" i="65"/>
  <c r="L16" i="65"/>
  <c r="N16" i="65"/>
  <c r="I17" i="65"/>
  <c r="J17" i="65"/>
  <c r="L17" i="65"/>
  <c r="N17" i="65"/>
  <c r="I18" i="65"/>
  <c r="J18" i="65"/>
  <c r="L18" i="65"/>
  <c r="N18" i="65"/>
  <c r="I19" i="65"/>
  <c r="J19" i="65"/>
  <c r="L19" i="65"/>
  <c r="N19" i="65"/>
  <c r="I20" i="65"/>
  <c r="J20" i="65"/>
  <c r="L20" i="65"/>
  <c r="N20" i="65"/>
  <c r="I21" i="65"/>
  <c r="J21" i="65"/>
  <c r="L21" i="65"/>
  <c r="N21" i="65"/>
  <c r="I22" i="65"/>
  <c r="J22" i="65"/>
  <c r="L22" i="65"/>
  <c r="N22" i="65"/>
  <c r="I23" i="65"/>
  <c r="J23" i="65"/>
  <c r="L23" i="65"/>
  <c r="N23" i="65"/>
  <c r="I24" i="65"/>
  <c r="J24" i="65"/>
  <c r="L24" i="65"/>
  <c r="N24" i="65"/>
  <c r="I25" i="65"/>
  <c r="J25" i="65"/>
  <c r="L25" i="65"/>
  <c r="N25" i="65"/>
  <c r="I26" i="65"/>
  <c r="J26" i="65"/>
  <c r="L26" i="65"/>
  <c r="N26" i="65"/>
  <c r="I8" i="63"/>
  <c r="J8" i="63"/>
  <c r="L8" i="63"/>
  <c r="L28" i="63" s="1"/>
  <c r="N8" i="63"/>
  <c r="I9" i="63"/>
  <c r="J9" i="63"/>
  <c r="J27" i="63" s="1"/>
  <c r="H27" i="63" s="1"/>
  <c r="L9" i="63"/>
  <c r="N9" i="63"/>
  <c r="I10" i="63"/>
  <c r="J10" i="63"/>
  <c r="L10" i="63"/>
  <c r="N10" i="63"/>
  <c r="I11" i="63"/>
  <c r="J11" i="63"/>
  <c r="L11" i="63"/>
  <c r="N11" i="63"/>
  <c r="I12" i="63"/>
  <c r="J12" i="63"/>
  <c r="L12" i="63"/>
  <c r="N12" i="63"/>
  <c r="I13" i="63"/>
  <c r="J13" i="63"/>
  <c r="L13" i="63"/>
  <c r="N13" i="63"/>
  <c r="I14" i="63"/>
  <c r="J14" i="63"/>
  <c r="L14" i="63"/>
  <c r="N14" i="63"/>
  <c r="I15" i="63"/>
  <c r="J15" i="63"/>
  <c r="L15" i="63"/>
  <c r="N15" i="63"/>
  <c r="I16" i="63"/>
  <c r="J16" i="63"/>
  <c r="L16" i="63"/>
  <c r="N16" i="63"/>
  <c r="I17" i="63"/>
  <c r="J17" i="63"/>
  <c r="L17" i="63"/>
  <c r="N17" i="63"/>
  <c r="I18" i="63"/>
  <c r="J18" i="63"/>
  <c r="L18" i="63"/>
  <c r="N18" i="63"/>
  <c r="I19" i="63"/>
  <c r="J19" i="63"/>
  <c r="L19" i="63"/>
  <c r="N19" i="63"/>
  <c r="I20" i="63"/>
  <c r="J20" i="63"/>
  <c r="L20" i="63"/>
  <c r="N20" i="63"/>
  <c r="I21" i="63"/>
  <c r="J21" i="63"/>
  <c r="L21" i="63"/>
  <c r="N21" i="63"/>
  <c r="I22" i="63"/>
  <c r="J22" i="63"/>
  <c r="L22" i="63"/>
  <c r="N22" i="63"/>
  <c r="I23" i="63"/>
  <c r="J23" i="63"/>
  <c r="L23" i="63"/>
  <c r="N23" i="63"/>
  <c r="I24" i="63"/>
  <c r="J24" i="63"/>
  <c r="L24" i="63"/>
  <c r="N24" i="63"/>
  <c r="I25" i="63"/>
  <c r="J25" i="63"/>
  <c r="L25" i="63"/>
  <c r="N25" i="63"/>
  <c r="I26" i="63"/>
  <c r="J26" i="63"/>
  <c r="L26" i="63"/>
  <c r="N26" i="63"/>
  <c r="I8" i="62"/>
  <c r="J8" i="62"/>
  <c r="K28" i="62"/>
  <c r="G34" i="28" s="1"/>
  <c r="L8" i="62"/>
  <c r="M28" i="62"/>
  <c r="I34" i="28" s="1"/>
  <c r="N8" i="62"/>
  <c r="I9" i="62"/>
  <c r="J9" i="62"/>
  <c r="L9" i="62"/>
  <c r="N9" i="62"/>
  <c r="I10" i="62"/>
  <c r="J10" i="62"/>
  <c r="L10" i="62"/>
  <c r="N10" i="62"/>
  <c r="I11" i="62"/>
  <c r="J11" i="62"/>
  <c r="L11" i="62"/>
  <c r="N11" i="62"/>
  <c r="I12" i="62"/>
  <c r="J12" i="62"/>
  <c r="L12" i="62"/>
  <c r="N12" i="62"/>
  <c r="I13" i="62"/>
  <c r="J13" i="62"/>
  <c r="L13" i="62"/>
  <c r="N13" i="62"/>
  <c r="I14" i="62"/>
  <c r="J14" i="62"/>
  <c r="L14" i="62"/>
  <c r="N14" i="62"/>
  <c r="I15" i="62"/>
  <c r="J15" i="62"/>
  <c r="L15" i="62"/>
  <c r="N15" i="62"/>
  <c r="I16" i="62"/>
  <c r="J16" i="62"/>
  <c r="L16" i="62"/>
  <c r="N16" i="62"/>
  <c r="I17" i="62"/>
  <c r="J17" i="62"/>
  <c r="L17" i="62"/>
  <c r="N17" i="62"/>
  <c r="I18" i="62"/>
  <c r="J18" i="62"/>
  <c r="L18" i="62"/>
  <c r="N18" i="62"/>
  <c r="I19" i="62"/>
  <c r="J19" i="62"/>
  <c r="L19" i="62"/>
  <c r="N19" i="62"/>
  <c r="I20" i="62"/>
  <c r="J20" i="62"/>
  <c r="L20" i="62"/>
  <c r="N20" i="62"/>
  <c r="I21" i="62"/>
  <c r="J21" i="62"/>
  <c r="L21" i="62"/>
  <c r="N21" i="62"/>
  <c r="I22" i="62"/>
  <c r="J22" i="62"/>
  <c r="L22" i="62"/>
  <c r="N22" i="62"/>
  <c r="I23" i="62"/>
  <c r="J23" i="62"/>
  <c r="L23" i="62"/>
  <c r="N23" i="62"/>
  <c r="I24" i="62"/>
  <c r="J24" i="62"/>
  <c r="L24" i="62"/>
  <c r="N24" i="62"/>
  <c r="I25" i="62"/>
  <c r="J25" i="62"/>
  <c r="L25" i="62"/>
  <c r="N25" i="62"/>
  <c r="I26" i="62"/>
  <c r="J26" i="62"/>
  <c r="L26" i="62"/>
  <c r="N26" i="62"/>
  <c r="I8" i="60"/>
  <c r="I27" i="60" s="1"/>
  <c r="G27" i="60" s="1"/>
  <c r="J8" i="60"/>
  <c r="L8" i="60"/>
  <c r="N8" i="60"/>
  <c r="I9" i="60"/>
  <c r="J9" i="60"/>
  <c r="J27" i="60" s="1"/>
  <c r="H27" i="60" s="1"/>
  <c r="L9" i="60"/>
  <c r="N9" i="60"/>
  <c r="I10" i="60"/>
  <c r="J10" i="60"/>
  <c r="L10" i="60"/>
  <c r="N10" i="60"/>
  <c r="I11" i="60"/>
  <c r="J11" i="60"/>
  <c r="L11" i="60"/>
  <c r="N11" i="60"/>
  <c r="I12" i="60"/>
  <c r="J12" i="60"/>
  <c r="L12" i="60"/>
  <c r="N12" i="60"/>
  <c r="I13" i="60"/>
  <c r="J13" i="60"/>
  <c r="L13" i="60"/>
  <c r="N13" i="60"/>
  <c r="I14" i="60"/>
  <c r="J14" i="60"/>
  <c r="L14" i="60"/>
  <c r="N14" i="60"/>
  <c r="I15" i="60"/>
  <c r="J15" i="60"/>
  <c r="L15" i="60"/>
  <c r="N15" i="60"/>
  <c r="I16" i="60"/>
  <c r="J16" i="60"/>
  <c r="L16" i="60"/>
  <c r="N16" i="60"/>
  <c r="I17" i="60"/>
  <c r="J17" i="60"/>
  <c r="L17" i="60"/>
  <c r="N17" i="60"/>
  <c r="I18" i="60"/>
  <c r="J18" i="60"/>
  <c r="L18" i="60"/>
  <c r="N18" i="60"/>
  <c r="I19" i="60"/>
  <c r="J19" i="60"/>
  <c r="L19" i="60"/>
  <c r="N19" i="60"/>
  <c r="I20" i="60"/>
  <c r="J20" i="60"/>
  <c r="L20" i="60"/>
  <c r="N20" i="60"/>
  <c r="I21" i="60"/>
  <c r="J21" i="60"/>
  <c r="L21" i="60"/>
  <c r="N21" i="60"/>
  <c r="I22" i="60"/>
  <c r="J22" i="60"/>
  <c r="L22" i="60"/>
  <c r="N22" i="60"/>
  <c r="I23" i="60"/>
  <c r="J23" i="60"/>
  <c r="L23" i="60"/>
  <c r="N23" i="60"/>
  <c r="I24" i="60"/>
  <c r="J24" i="60"/>
  <c r="L24" i="60"/>
  <c r="N24" i="60"/>
  <c r="I25" i="60"/>
  <c r="J25" i="60"/>
  <c r="L25" i="60"/>
  <c r="N25" i="60"/>
  <c r="I26" i="60"/>
  <c r="J26" i="60"/>
  <c r="L26" i="60"/>
  <c r="N26" i="60"/>
  <c r="I8" i="59"/>
  <c r="J8" i="59"/>
  <c r="L8" i="59"/>
  <c r="N8" i="59"/>
  <c r="I9" i="59"/>
  <c r="J9" i="59"/>
  <c r="K28" i="59"/>
  <c r="G32" i="28" s="1"/>
  <c r="L9" i="59"/>
  <c r="N9" i="59"/>
  <c r="I10" i="59"/>
  <c r="J10" i="59"/>
  <c r="L10" i="59"/>
  <c r="N10" i="59"/>
  <c r="I11" i="59"/>
  <c r="J11" i="59"/>
  <c r="L11" i="59"/>
  <c r="N11" i="59"/>
  <c r="I12" i="59"/>
  <c r="J12" i="59"/>
  <c r="L12" i="59"/>
  <c r="N12" i="59"/>
  <c r="I13" i="59"/>
  <c r="J13" i="59"/>
  <c r="L13" i="59"/>
  <c r="N13" i="59"/>
  <c r="I14" i="59"/>
  <c r="J14" i="59"/>
  <c r="L14" i="59"/>
  <c r="N14" i="59"/>
  <c r="I15" i="59"/>
  <c r="J15" i="59"/>
  <c r="L15" i="59"/>
  <c r="N15" i="59"/>
  <c r="I16" i="59"/>
  <c r="J16" i="59"/>
  <c r="L16" i="59"/>
  <c r="N16" i="59"/>
  <c r="I17" i="59"/>
  <c r="J17" i="59"/>
  <c r="L17" i="59"/>
  <c r="N17" i="59"/>
  <c r="I18" i="59"/>
  <c r="J18" i="59"/>
  <c r="L18" i="59"/>
  <c r="N18" i="59"/>
  <c r="I19" i="59"/>
  <c r="J19" i="59"/>
  <c r="L19" i="59"/>
  <c r="N19" i="59"/>
  <c r="I20" i="59"/>
  <c r="J20" i="59"/>
  <c r="L20" i="59"/>
  <c r="N20" i="59"/>
  <c r="I21" i="59"/>
  <c r="J21" i="59"/>
  <c r="L21" i="59"/>
  <c r="N21" i="59"/>
  <c r="I22" i="59"/>
  <c r="J22" i="59"/>
  <c r="L22" i="59"/>
  <c r="N22" i="59"/>
  <c r="I23" i="59"/>
  <c r="J23" i="59"/>
  <c r="L23" i="59"/>
  <c r="N23" i="59"/>
  <c r="I24" i="59"/>
  <c r="J24" i="59"/>
  <c r="L24" i="59"/>
  <c r="N24" i="59"/>
  <c r="I25" i="59"/>
  <c r="J25" i="59"/>
  <c r="L25" i="59"/>
  <c r="N25" i="59"/>
  <c r="I26" i="59"/>
  <c r="J26" i="59"/>
  <c r="L26" i="59"/>
  <c r="N26" i="59"/>
  <c r="I8" i="58"/>
  <c r="J8" i="58"/>
  <c r="L8" i="58"/>
  <c r="N8" i="58"/>
  <c r="I9" i="58"/>
  <c r="J9" i="58"/>
  <c r="L9" i="58"/>
  <c r="N9" i="58"/>
  <c r="I10" i="58"/>
  <c r="J10" i="58"/>
  <c r="L10" i="58"/>
  <c r="N10" i="58"/>
  <c r="I11" i="58"/>
  <c r="J11" i="58"/>
  <c r="L11" i="58"/>
  <c r="N11" i="58"/>
  <c r="I12" i="58"/>
  <c r="J12" i="58"/>
  <c r="L12" i="58"/>
  <c r="N12" i="58"/>
  <c r="I13" i="58"/>
  <c r="J13" i="58"/>
  <c r="L13" i="58"/>
  <c r="N13" i="58"/>
  <c r="I14" i="58"/>
  <c r="J14" i="58"/>
  <c r="L14" i="58"/>
  <c r="N14" i="58"/>
  <c r="I15" i="58"/>
  <c r="J15" i="58"/>
  <c r="L15" i="58"/>
  <c r="N15" i="58"/>
  <c r="I16" i="58"/>
  <c r="J16" i="58"/>
  <c r="L16" i="58"/>
  <c r="N16" i="58"/>
  <c r="I17" i="58"/>
  <c r="J17" i="58"/>
  <c r="L17" i="58"/>
  <c r="N17" i="58"/>
  <c r="I18" i="58"/>
  <c r="J18" i="58"/>
  <c r="L18" i="58"/>
  <c r="N18" i="58"/>
  <c r="I19" i="58"/>
  <c r="J19" i="58"/>
  <c r="L19" i="58"/>
  <c r="N19" i="58"/>
  <c r="I20" i="58"/>
  <c r="J20" i="58"/>
  <c r="L20" i="58"/>
  <c r="N20" i="58"/>
  <c r="I21" i="58"/>
  <c r="J21" i="58"/>
  <c r="L21" i="58"/>
  <c r="N21" i="58"/>
  <c r="I22" i="58"/>
  <c r="J22" i="58"/>
  <c r="L22" i="58"/>
  <c r="N22" i="58"/>
  <c r="I23" i="58"/>
  <c r="J23" i="58"/>
  <c r="L23" i="58"/>
  <c r="N23" i="58"/>
  <c r="I24" i="58"/>
  <c r="J24" i="58"/>
  <c r="L24" i="58"/>
  <c r="N24" i="58"/>
  <c r="I25" i="58"/>
  <c r="J25" i="58"/>
  <c r="L25" i="58"/>
  <c r="N25" i="58"/>
  <c r="I26" i="58"/>
  <c r="J26" i="58"/>
  <c r="L26" i="58"/>
  <c r="N26" i="58"/>
  <c r="I8" i="57"/>
  <c r="J8" i="57"/>
  <c r="K28" i="57"/>
  <c r="L8" i="57"/>
  <c r="N8" i="57"/>
  <c r="I9" i="57"/>
  <c r="J9" i="57"/>
  <c r="L9" i="57"/>
  <c r="N9" i="57"/>
  <c r="N28" i="57" s="1"/>
  <c r="I10" i="57"/>
  <c r="J10" i="57"/>
  <c r="L10" i="57"/>
  <c r="N10" i="57"/>
  <c r="I11" i="57"/>
  <c r="J11" i="57"/>
  <c r="L11" i="57"/>
  <c r="N11" i="57"/>
  <c r="I12" i="57"/>
  <c r="J12" i="57"/>
  <c r="L12" i="57"/>
  <c r="N12" i="57"/>
  <c r="I13" i="57"/>
  <c r="J13" i="57"/>
  <c r="L13" i="57"/>
  <c r="N13" i="57"/>
  <c r="I14" i="57"/>
  <c r="J14" i="57"/>
  <c r="L14" i="57"/>
  <c r="N14" i="57"/>
  <c r="I15" i="57"/>
  <c r="J15" i="57"/>
  <c r="L15" i="57"/>
  <c r="N15" i="57"/>
  <c r="I16" i="57"/>
  <c r="J16" i="57"/>
  <c r="L16" i="57"/>
  <c r="N16" i="57"/>
  <c r="I17" i="57"/>
  <c r="J17" i="57"/>
  <c r="L17" i="57"/>
  <c r="N17" i="57"/>
  <c r="I18" i="57"/>
  <c r="J18" i="57"/>
  <c r="L18" i="57"/>
  <c r="N18" i="57"/>
  <c r="I19" i="57"/>
  <c r="J19" i="57"/>
  <c r="L19" i="57"/>
  <c r="N19" i="57"/>
  <c r="I20" i="57"/>
  <c r="J20" i="57"/>
  <c r="L20" i="57"/>
  <c r="N20" i="57"/>
  <c r="I21" i="57"/>
  <c r="J21" i="57"/>
  <c r="L21" i="57"/>
  <c r="N21" i="57"/>
  <c r="I22" i="57"/>
  <c r="J22" i="57"/>
  <c r="L22" i="57"/>
  <c r="N22" i="57"/>
  <c r="I23" i="57"/>
  <c r="J23" i="57"/>
  <c r="L23" i="57"/>
  <c r="N23" i="57"/>
  <c r="I24" i="57"/>
  <c r="J24" i="57"/>
  <c r="L24" i="57"/>
  <c r="N24" i="57"/>
  <c r="I25" i="57"/>
  <c r="J25" i="57"/>
  <c r="L25" i="57"/>
  <c r="N25" i="57"/>
  <c r="I26" i="57"/>
  <c r="J26" i="57"/>
  <c r="L26" i="57"/>
  <c r="N26" i="57"/>
  <c r="I8" i="70"/>
  <c r="J8" i="70"/>
  <c r="L8" i="70"/>
  <c r="N8" i="70"/>
  <c r="I9" i="70"/>
  <c r="J9" i="70"/>
  <c r="L9" i="70"/>
  <c r="N9" i="70"/>
  <c r="I10" i="70"/>
  <c r="J10" i="70"/>
  <c r="L10" i="70"/>
  <c r="N10" i="70"/>
  <c r="I11" i="70"/>
  <c r="J11" i="70"/>
  <c r="L11" i="70"/>
  <c r="N11" i="70"/>
  <c r="I12" i="70"/>
  <c r="J12" i="70"/>
  <c r="L12" i="70"/>
  <c r="N12" i="70"/>
  <c r="I13" i="70"/>
  <c r="J13" i="70"/>
  <c r="L13" i="70"/>
  <c r="N13" i="70"/>
  <c r="I14" i="70"/>
  <c r="J14" i="70"/>
  <c r="L14" i="70"/>
  <c r="N14" i="70"/>
  <c r="I15" i="70"/>
  <c r="J15" i="70"/>
  <c r="L15" i="70"/>
  <c r="N15" i="70"/>
  <c r="I16" i="70"/>
  <c r="J16" i="70"/>
  <c r="L16" i="70"/>
  <c r="N16" i="70"/>
  <c r="I17" i="70"/>
  <c r="J17" i="70"/>
  <c r="L17" i="70"/>
  <c r="N17" i="70"/>
  <c r="I18" i="70"/>
  <c r="J18" i="70"/>
  <c r="L18" i="70"/>
  <c r="N18" i="70"/>
  <c r="I19" i="70"/>
  <c r="J19" i="70"/>
  <c r="L19" i="70"/>
  <c r="N19" i="70"/>
  <c r="I20" i="70"/>
  <c r="J20" i="70"/>
  <c r="L20" i="70"/>
  <c r="N20" i="70"/>
  <c r="I21" i="70"/>
  <c r="J21" i="70"/>
  <c r="L21" i="70"/>
  <c r="N21" i="70"/>
  <c r="I22" i="70"/>
  <c r="J22" i="70"/>
  <c r="L22" i="70"/>
  <c r="N22" i="70"/>
  <c r="I23" i="70"/>
  <c r="J23" i="70"/>
  <c r="L23" i="70"/>
  <c r="N23" i="70"/>
  <c r="I24" i="70"/>
  <c r="J24" i="70"/>
  <c r="L24" i="70"/>
  <c r="N24" i="70"/>
  <c r="I25" i="70"/>
  <c r="J25" i="70"/>
  <c r="L25" i="70"/>
  <c r="N25" i="70"/>
  <c r="I26" i="70"/>
  <c r="J26" i="70"/>
  <c r="L26" i="70"/>
  <c r="N26" i="70"/>
  <c r="I8" i="71"/>
  <c r="J8" i="71"/>
  <c r="L8" i="71"/>
  <c r="N8" i="71"/>
  <c r="I9" i="71"/>
  <c r="J9" i="71"/>
  <c r="L9" i="71"/>
  <c r="N9" i="71"/>
  <c r="I10" i="71"/>
  <c r="J10" i="71"/>
  <c r="L10" i="71"/>
  <c r="N10" i="71"/>
  <c r="I11" i="71"/>
  <c r="J11" i="71"/>
  <c r="L11" i="71"/>
  <c r="N11" i="71"/>
  <c r="I12" i="71"/>
  <c r="J12" i="71"/>
  <c r="L12" i="71"/>
  <c r="N12" i="71"/>
  <c r="I13" i="71"/>
  <c r="J13" i="71"/>
  <c r="L13" i="71"/>
  <c r="N13" i="71"/>
  <c r="I14" i="71"/>
  <c r="J14" i="71"/>
  <c r="L14" i="71"/>
  <c r="N14" i="71"/>
  <c r="I15" i="71"/>
  <c r="J15" i="71"/>
  <c r="L15" i="71"/>
  <c r="N15" i="71"/>
  <c r="I16" i="71"/>
  <c r="J16" i="71"/>
  <c r="L16" i="71"/>
  <c r="N16" i="71"/>
  <c r="I17" i="71"/>
  <c r="J17" i="71"/>
  <c r="L17" i="71"/>
  <c r="N17" i="71"/>
  <c r="I18" i="71"/>
  <c r="J18" i="71"/>
  <c r="L18" i="71"/>
  <c r="N18" i="71"/>
  <c r="I19" i="71"/>
  <c r="J19" i="71"/>
  <c r="L19" i="71"/>
  <c r="N19" i="71"/>
  <c r="I20" i="71"/>
  <c r="J20" i="71"/>
  <c r="L20" i="71"/>
  <c r="N20" i="71"/>
  <c r="I21" i="71"/>
  <c r="J21" i="71"/>
  <c r="L21" i="71"/>
  <c r="N21" i="71"/>
  <c r="I22" i="71"/>
  <c r="J22" i="71"/>
  <c r="L22" i="71"/>
  <c r="N22" i="71"/>
  <c r="I23" i="71"/>
  <c r="J23" i="71"/>
  <c r="L23" i="71"/>
  <c r="N23" i="71"/>
  <c r="I24" i="71"/>
  <c r="J24" i="71"/>
  <c r="L24" i="71"/>
  <c r="N24" i="71"/>
  <c r="I25" i="71"/>
  <c r="J25" i="71"/>
  <c r="L25" i="71"/>
  <c r="N25" i="71"/>
  <c r="I26" i="71"/>
  <c r="J26" i="71"/>
  <c r="L26" i="71"/>
  <c r="N26" i="71"/>
  <c r="I8" i="56"/>
  <c r="J8" i="56"/>
  <c r="L8" i="56"/>
  <c r="N8" i="56"/>
  <c r="I9" i="56"/>
  <c r="J9" i="56"/>
  <c r="L9" i="56"/>
  <c r="M28" i="56"/>
  <c r="I27" i="28" s="1"/>
  <c r="N9" i="56"/>
  <c r="I10" i="56"/>
  <c r="J10" i="56"/>
  <c r="L10" i="56"/>
  <c r="N10" i="56"/>
  <c r="I11" i="56"/>
  <c r="J11" i="56"/>
  <c r="L11" i="56"/>
  <c r="N11" i="56"/>
  <c r="I12" i="56"/>
  <c r="J12" i="56"/>
  <c r="L12" i="56"/>
  <c r="N12" i="56"/>
  <c r="I13" i="56"/>
  <c r="J13" i="56"/>
  <c r="L13" i="56"/>
  <c r="N13" i="56"/>
  <c r="I14" i="56"/>
  <c r="J14" i="56"/>
  <c r="L14" i="56"/>
  <c r="N14" i="56"/>
  <c r="I15" i="56"/>
  <c r="J15" i="56"/>
  <c r="L15" i="56"/>
  <c r="N15" i="56"/>
  <c r="I16" i="56"/>
  <c r="J16" i="56"/>
  <c r="L16" i="56"/>
  <c r="N16" i="56"/>
  <c r="I17" i="56"/>
  <c r="J17" i="56"/>
  <c r="L17" i="56"/>
  <c r="N17" i="56"/>
  <c r="I18" i="56"/>
  <c r="J18" i="56"/>
  <c r="L18" i="56"/>
  <c r="N18" i="56"/>
  <c r="I19" i="56"/>
  <c r="J19" i="56"/>
  <c r="L19" i="56"/>
  <c r="N19" i="56"/>
  <c r="I20" i="56"/>
  <c r="J20" i="56"/>
  <c r="L20" i="56"/>
  <c r="N20" i="56"/>
  <c r="I21" i="56"/>
  <c r="J21" i="56"/>
  <c r="L21" i="56"/>
  <c r="N21" i="56"/>
  <c r="I22" i="56"/>
  <c r="J22" i="56"/>
  <c r="L22" i="56"/>
  <c r="N22" i="56"/>
  <c r="I23" i="56"/>
  <c r="J23" i="56"/>
  <c r="L23" i="56"/>
  <c r="N23" i="56"/>
  <c r="I24" i="56"/>
  <c r="J24" i="56"/>
  <c r="L24" i="56"/>
  <c r="N24" i="56"/>
  <c r="I25" i="56"/>
  <c r="J25" i="56"/>
  <c r="L25" i="56"/>
  <c r="N25" i="56"/>
  <c r="I26" i="56"/>
  <c r="J26" i="56"/>
  <c r="L26" i="56"/>
  <c r="N26" i="56"/>
  <c r="I8" i="55"/>
  <c r="J8" i="55"/>
  <c r="L8" i="55"/>
  <c r="N8" i="55"/>
  <c r="I9" i="55"/>
  <c r="I27" i="55" s="1"/>
  <c r="J9" i="55"/>
  <c r="L9" i="55"/>
  <c r="L28" i="55" s="1"/>
  <c r="H26" i="28" s="1"/>
  <c r="N9" i="55"/>
  <c r="I10" i="55"/>
  <c r="J10" i="55"/>
  <c r="L10" i="55"/>
  <c r="N10" i="55"/>
  <c r="I11" i="55"/>
  <c r="J11" i="55"/>
  <c r="L11" i="55"/>
  <c r="N11" i="55"/>
  <c r="I12" i="55"/>
  <c r="J12" i="55"/>
  <c r="L12" i="55"/>
  <c r="N12" i="55"/>
  <c r="I13" i="55"/>
  <c r="J13" i="55"/>
  <c r="L13" i="55"/>
  <c r="N13" i="55"/>
  <c r="I14" i="55"/>
  <c r="J14" i="55"/>
  <c r="L14" i="55"/>
  <c r="N14" i="55"/>
  <c r="I15" i="55"/>
  <c r="J15" i="55"/>
  <c r="L15" i="55"/>
  <c r="N15" i="55"/>
  <c r="I16" i="55"/>
  <c r="J16" i="55"/>
  <c r="L16" i="55"/>
  <c r="N16" i="55"/>
  <c r="I17" i="55"/>
  <c r="J17" i="55"/>
  <c r="L17" i="55"/>
  <c r="N17" i="55"/>
  <c r="I18" i="55"/>
  <c r="J18" i="55"/>
  <c r="L18" i="55"/>
  <c r="N18" i="55"/>
  <c r="I19" i="55"/>
  <c r="J19" i="55"/>
  <c r="L19" i="55"/>
  <c r="N19" i="55"/>
  <c r="I20" i="55"/>
  <c r="J20" i="55"/>
  <c r="L20" i="55"/>
  <c r="N20" i="55"/>
  <c r="I21" i="55"/>
  <c r="J21" i="55"/>
  <c r="L21" i="55"/>
  <c r="N21" i="55"/>
  <c r="I22" i="55"/>
  <c r="J22" i="55"/>
  <c r="L22" i="55"/>
  <c r="N22" i="55"/>
  <c r="I23" i="55"/>
  <c r="J23" i="55"/>
  <c r="L23" i="55"/>
  <c r="N23" i="55"/>
  <c r="I24" i="55"/>
  <c r="J24" i="55"/>
  <c r="L24" i="55"/>
  <c r="N24" i="55"/>
  <c r="I25" i="55"/>
  <c r="J25" i="55"/>
  <c r="L25" i="55"/>
  <c r="N25" i="55"/>
  <c r="I26" i="55"/>
  <c r="J26" i="55"/>
  <c r="L26" i="55"/>
  <c r="N26" i="55"/>
  <c r="I8" i="54"/>
  <c r="J8" i="54"/>
  <c r="K8" i="54"/>
  <c r="L8" i="54"/>
  <c r="N8" i="54"/>
  <c r="I9" i="54"/>
  <c r="I27" i="54" s="1"/>
  <c r="G27" i="54" s="1"/>
  <c r="J9" i="54"/>
  <c r="K9" i="54"/>
  <c r="L9" i="54"/>
  <c r="M28" i="54"/>
  <c r="I25" i="28" s="1"/>
  <c r="N9" i="54"/>
  <c r="I10" i="54"/>
  <c r="J10" i="54"/>
  <c r="K10" i="54"/>
  <c r="L10" i="54"/>
  <c r="N10" i="54"/>
  <c r="I11" i="54"/>
  <c r="J11" i="54"/>
  <c r="K11" i="54"/>
  <c r="L11" i="54"/>
  <c r="N11" i="54"/>
  <c r="I12" i="54"/>
  <c r="J12" i="54"/>
  <c r="K12" i="54"/>
  <c r="L12" i="54"/>
  <c r="N12" i="54"/>
  <c r="I13" i="54"/>
  <c r="J13" i="54"/>
  <c r="K13" i="54"/>
  <c r="L13" i="54"/>
  <c r="N13" i="54"/>
  <c r="I14" i="54"/>
  <c r="J14" i="54"/>
  <c r="K14" i="54"/>
  <c r="L14" i="54"/>
  <c r="N14" i="54"/>
  <c r="I15" i="54"/>
  <c r="J15" i="54"/>
  <c r="K15" i="54"/>
  <c r="L15" i="54"/>
  <c r="N15" i="54"/>
  <c r="I16" i="54"/>
  <c r="J16" i="54"/>
  <c r="K16" i="54"/>
  <c r="L16" i="54"/>
  <c r="N16" i="54"/>
  <c r="I17" i="54"/>
  <c r="J17" i="54"/>
  <c r="K17" i="54"/>
  <c r="L17" i="54"/>
  <c r="N17" i="54"/>
  <c r="I18" i="54"/>
  <c r="J18" i="54"/>
  <c r="K18" i="54"/>
  <c r="L18" i="54"/>
  <c r="N18" i="54"/>
  <c r="I19" i="54"/>
  <c r="J19" i="54"/>
  <c r="K19" i="54"/>
  <c r="L19" i="54"/>
  <c r="N19" i="54"/>
  <c r="I20" i="54"/>
  <c r="J20" i="54"/>
  <c r="K20" i="54"/>
  <c r="L20" i="54"/>
  <c r="N20" i="54"/>
  <c r="I21" i="54"/>
  <c r="J21" i="54"/>
  <c r="K21" i="54"/>
  <c r="L21" i="54"/>
  <c r="N21" i="54"/>
  <c r="I22" i="54"/>
  <c r="J22" i="54"/>
  <c r="K22" i="54"/>
  <c r="L22" i="54"/>
  <c r="N22" i="54"/>
  <c r="I23" i="54"/>
  <c r="J23" i="54"/>
  <c r="K23" i="54"/>
  <c r="L23" i="54"/>
  <c r="N23" i="54"/>
  <c r="I24" i="54"/>
  <c r="J24" i="54"/>
  <c r="K24" i="54"/>
  <c r="L24" i="54"/>
  <c r="N24" i="54"/>
  <c r="I25" i="54"/>
  <c r="J25" i="54"/>
  <c r="K25" i="54"/>
  <c r="L25" i="54"/>
  <c r="N25" i="54"/>
  <c r="I26" i="54"/>
  <c r="J26" i="54"/>
  <c r="K26" i="54"/>
  <c r="L26" i="54"/>
  <c r="N26" i="54"/>
  <c r="I8" i="53"/>
  <c r="J8" i="53"/>
  <c r="L8" i="53"/>
  <c r="N8" i="53"/>
  <c r="I9" i="53"/>
  <c r="J9" i="53"/>
  <c r="L9" i="53"/>
  <c r="N9" i="53"/>
  <c r="I10" i="53"/>
  <c r="J10" i="53"/>
  <c r="L10" i="53"/>
  <c r="N10" i="53"/>
  <c r="I11" i="53"/>
  <c r="J11" i="53"/>
  <c r="L11" i="53"/>
  <c r="N11" i="53"/>
  <c r="I12" i="53"/>
  <c r="J12" i="53"/>
  <c r="L12" i="53"/>
  <c r="N12" i="53"/>
  <c r="I13" i="53"/>
  <c r="J13" i="53"/>
  <c r="L13" i="53"/>
  <c r="N13" i="53"/>
  <c r="I14" i="53"/>
  <c r="J14" i="53"/>
  <c r="L14" i="53"/>
  <c r="N14" i="53"/>
  <c r="I15" i="53"/>
  <c r="J15" i="53"/>
  <c r="L15" i="53"/>
  <c r="N15" i="53"/>
  <c r="I16" i="53"/>
  <c r="J16" i="53"/>
  <c r="L16" i="53"/>
  <c r="N16" i="53"/>
  <c r="I17" i="53"/>
  <c r="J17" i="53"/>
  <c r="L17" i="53"/>
  <c r="N17" i="53"/>
  <c r="I18" i="53"/>
  <c r="J18" i="53"/>
  <c r="L18" i="53"/>
  <c r="N18" i="53"/>
  <c r="I19" i="53"/>
  <c r="J19" i="53"/>
  <c r="L19" i="53"/>
  <c r="N19" i="53"/>
  <c r="I20" i="53"/>
  <c r="J20" i="53"/>
  <c r="L20" i="53"/>
  <c r="N20" i="53"/>
  <c r="I21" i="53"/>
  <c r="J21" i="53"/>
  <c r="L21" i="53"/>
  <c r="N21" i="53"/>
  <c r="I22" i="53"/>
  <c r="J22" i="53"/>
  <c r="L22" i="53"/>
  <c r="N22" i="53"/>
  <c r="I23" i="53"/>
  <c r="J23" i="53"/>
  <c r="L23" i="53"/>
  <c r="N23" i="53"/>
  <c r="I24" i="53"/>
  <c r="J24" i="53"/>
  <c r="L24" i="53"/>
  <c r="N24" i="53"/>
  <c r="I25" i="53"/>
  <c r="J25" i="53"/>
  <c r="L25" i="53"/>
  <c r="N25" i="53"/>
  <c r="I26" i="53"/>
  <c r="J26" i="53"/>
  <c r="L26" i="53"/>
  <c r="N26" i="53"/>
  <c r="I8" i="52"/>
  <c r="J8" i="52"/>
  <c r="K28" i="52"/>
  <c r="G22" i="28" s="1"/>
  <c r="L8" i="52"/>
  <c r="N8" i="52"/>
  <c r="I9" i="52"/>
  <c r="J9" i="52"/>
  <c r="L9" i="52"/>
  <c r="N9" i="52"/>
  <c r="N28" i="52" s="1"/>
  <c r="I10" i="52"/>
  <c r="J10" i="52"/>
  <c r="L10" i="52"/>
  <c r="N10" i="52"/>
  <c r="I11" i="52"/>
  <c r="J11" i="52"/>
  <c r="L11" i="52"/>
  <c r="N11" i="52"/>
  <c r="I12" i="52"/>
  <c r="J12" i="52"/>
  <c r="L12" i="52"/>
  <c r="N12" i="52"/>
  <c r="I13" i="52"/>
  <c r="J13" i="52"/>
  <c r="L13" i="52"/>
  <c r="N13" i="52"/>
  <c r="I14" i="52"/>
  <c r="J14" i="52"/>
  <c r="L14" i="52"/>
  <c r="N14" i="52"/>
  <c r="I15" i="52"/>
  <c r="J15" i="52"/>
  <c r="L15" i="52"/>
  <c r="N15" i="52"/>
  <c r="I16" i="52"/>
  <c r="J16" i="52"/>
  <c r="L16" i="52"/>
  <c r="N16" i="52"/>
  <c r="I17" i="52"/>
  <c r="J17" i="52"/>
  <c r="L17" i="52"/>
  <c r="N17" i="52"/>
  <c r="I18" i="52"/>
  <c r="J18" i="52"/>
  <c r="L18" i="52"/>
  <c r="N18" i="52"/>
  <c r="I19" i="52"/>
  <c r="J19" i="52"/>
  <c r="L19" i="52"/>
  <c r="N19" i="52"/>
  <c r="I20" i="52"/>
  <c r="J20" i="52"/>
  <c r="L20" i="52"/>
  <c r="N20" i="52"/>
  <c r="I21" i="52"/>
  <c r="J21" i="52"/>
  <c r="L21" i="52"/>
  <c r="N21" i="52"/>
  <c r="I22" i="52"/>
  <c r="J22" i="52"/>
  <c r="L22" i="52"/>
  <c r="N22" i="52"/>
  <c r="I23" i="52"/>
  <c r="J23" i="52"/>
  <c r="L23" i="52"/>
  <c r="N23" i="52"/>
  <c r="I24" i="52"/>
  <c r="J24" i="52"/>
  <c r="L24" i="52"/>
  <c r="N24" i="52"/>
  <c r="I25" i="52"/>
  <c r="J25" i="52"/>
  <c r="L25" i="52"/>
  <c r="N25" i="52"/>
  <c r="I26" i="52"/>
  <c r="J26" i="52"/>
  <c r="L26" i="52"/>
  <c r="N26" i="52"/>
  <c r="I8" i="68"/>
  <c r="J8" i="68"/>
  <c r="L8" i="68"/>
  <c r="N8" i="68"/>
  <c r="I9" i="68"/>
  <c r="J9" i="68"/>
  <c r="J27" i="68" s="1"/>
  <c r="H27" i="68" s="1"/>
  <c r="L9" i="68"/>
  <c r="N9" i="68"/>
  <c r="I10" i="68"/>
  <c r="J10" i="68"/>
  <c r="L10" i="68"/>
  <c r="N10" i="68"/>
  <c r="I11" i="68"/>
  <c r="J11" i="68"/>
  <c r="L11" i="68"/>
  <c r="N11" i="68"/>
  <c r="I12" i="68"/>
  <c r="J12" i="68"/>
  <c r="L12" i="68"/>
  <c r="N12" i="68"/>
  <c r="I13" i="68"/>
  <c r="J13" i="68"/>
  <c r="L13" i="68"/>
  <c r="N13" i="68"/>
  <c r="I14" i="68"/>
  <c r="J14" i="68"/>
  <c r="L14" i="68"/>
  <c r="N14" i="68"/>
  <c r="I15" i="68"/>
  <c r="J15" i="68"/>
  <c r="L15" i="68"/>
  <c r="N15" i="68"/>
  <c r="I16" i="68"/>
  <c r="J16" i="68"/>
  <c r="L16" i="68"/>
  <c r="N16" i="68"/>
  <c r="I17" i="68"/>
  <c r="J17" i="68"/>
  <c r="L17" i="68"/>
  <c r="N17" i="68"/>
  <c r="I18" i="68"/>
  <c r="J18" i="68"/>
  <c r="L18" i="68"/>
  <c r="N18" i="68"/>
  <c r="I19" i="68"/>
  <c r="J19" i="68"/>
  <c r="L19" i="68"/>
  <c r="N19" i="68"/>
  <c r="I20" i="68"/>
  <c r="J20" i="68"/>
  <c r="L20" i="68"/>
  <c r="N20" i="68"/>
  <c r="I21" i="68"/>
  <c r="J21" i="68"/>
  <c r="L21" i="68"/>
  <c r="N21" i="68"/>
  <c r="I22" i="68"/>
  <c r="J22" i="68"/>
  <c r="L22" i="68"/>
  <c r="N22" i="68"/>
  <c r="I23" i="68"/>
  <c r="J23" i="68"/>
  <c r="L23" i="68"/>
  <c r="N23" i="68"/>
  <c r="I24" i="68"/>
  <c r="J24" i="68"/>
  <c r="L24" i="68"/>
  <c r="N24" i="68"/>
  <c r="I25" i="68"/>
  <c r="J25" i="68"/>
  <c r="L25" i="68"/>
  <c r="N25" i="68"/>
  <c r="I26" i="68"/>
  <c r="J26" i="68"/>
  <c r="L26" i="68"/>
  <c r="N26" i="68"/>
  <c r="I8" i="50"/>
  <c r="J8" i="50"/>
  <c r="L8" i="50"/>
  <c r="L28" i="50" s="1"/>
  <c r="N8" i="50"/>
  <c r="I9" i="50"/>
  <c r="J9" i="50"/>
  <c r="L9" i="50"/>
  <c r="N9" i="50"/>
  <c r="I10" i="50"/>
  <c r="J10" i="50"/>
  <c r="L10" i="50"/>
  <c r="N10" i="50"/>
  <c r="I11" i="50"/>
  <c r="J11" i="50"/>
  <c r="L11" i="50"/>
  <c r="N11" i="50"/>
  <c r="I12" i="50"/>
  <c r="J12" i="50"/>
  <c r="L12" i="50"/>
  <c r="N12" i="50"/>
  <c r="I13" i="50"/>
  <c r="J13" i="50"/>
  <c r="L13" i="50"/>
  <c r="N13" i="50"/>
  <c r="I14" i="50"/>
  <c r="J14" i="50"/>
  <c r="L14" i="50"/>
  <c r="N14" i="50"/>
  <c r="I15" i="50"/>
  <c r="J15" i="50"/>
  <c r="L15" i="50"/>
  <c r="N15" i="50"/>
  <c r="I16" i="50"/>
  <c r="J16" i="50"/>
  <c r="L16" i="50"/>
  <c r="N16" i="50"/>
  <c r="I17" i="50"/>
  <c r="J17" i="50"/>
  <c r="L17" i="50"/>
  <c r="N17" i="50"/>
  <c r="I18" i="50"/>
  <c r="J18" i="50"/>
  <c r="L18" i="50"/>
  <c r="N18" i="50"/>
  <c r="I19" i="50"/>
  <c r="J19" i="50"/>
  <c r="L19" i="50"/>
  <c r="N19" i="50"/>
  <c r="I20" i="50"/>
  <c r="J20" i="50"/>
  <c r="L20" i="50"/>
  <c r="N20" i="50"/>
  <c r="I21" i="50"/>
  <c r="J21" i="50"/>
  <c r="L21" i="50"/>
  <c r="N21" i="50"/>
  <c r="I22" i="50"/>
  <c r="J22" i="50"/>
  <c r="L22" i="50"/>
  <c r="N22" i="50"/>
  <c r="I23" i="50"/>
  <c r="J23" i="50"/>
  <c r="L23" i="50"/>
  <c r="N23" i="50"/>
  <c r="I24" i="50"/>
  <c r="J24" i="50"/>
  <c r="L24" i="50"/>
  <c r="N24" i="50"/>
  <c r="I25" i="50"/>
  <c r="J25" i="50"/>
  <c r="L25" i="50"/>
  <c r="N25" i="50"/>
  <c r="I26" i="50"/>
  <c r="J26" i="50"/>
  <c r="L26" i="50"/>
  <c r="N26" i="50"/>
  <c r="I8" i="49"/>
  <c r="J8" i="49"/>
  <c r="K28" i="49"/>
  <c r="G23" i="28" s="1"/>
  <c r="L8" i="49"/>
  <c r="N8" i="49"/>
  <c r="I9" i="49"/>
  <c r="J9" i="49"/>
  <c r="L9" i="49"/>
  <c r="N9" i="49"/>
  <c r="I10" i="49"/>
  <c r="J10" i="49"/>
  <c r="L10" i="49"/>
  <c r="N10" i="49"/>
  <c r="I11" i="49"/>
  <c r="J11" i="49"/>
  <c r="L11" i="49"/>
  <c r="N11" i="49"/>
  <c r="I12" i="49"/>
  <c r="J12" i="49"/>
  <c r="L12" i="49"/>
  <c r="N12" i="49"/>
  <c r="I13" i="49"/>
  <c r="J13" i="49"/>
  <c r="L13" i="49"/>
  <c r="N13" i="49"/>
  <c r="I14" i="49"/>
  <c r="J14" i="49"/>
  <c r="L14" i="49"/>
  <c r="N14" i="49"/>
  <c r="I15" i="49"/>
  <c r="J15" i="49"/>
  <c r="L15" i="49"/>
  <c r="N15" i="49"/>
  <c r="I16" i="49"/>
  <c r="J16" i="49"/>
  <c r="L16" i="49"/>
  <c r="N16" i="49"/>
  <c r="I17" i="49"/>
  <c r="J17" i="49"/>
  <c r="L17" i="49"/>
  <c r="N17" i="49"/>
  <c r="I18" i="49"/>
  <c r="J18" i="49"/>
  <c r="L18" i="49"/>
  <c r="N18" i="49"/>
  <c r="I19" i="49"/>
  <c r="J19" i="49"/>
  <c r="L19" i="49"/>
  <c r="N19" i="49"/>
  <c r="I20" i="49"/>
  <c r="J20" i="49"/>
  <c r="L20" i="49"/>
  <c r="N20" i="49"/>
  <c r="I21" i="49"/>
  <c r="J21" i="49"/>
  <c r="L21" i="49"/>
  <c r="N21" i="49"/>
  <c r="I22" i="49"/>
  <c r="J22" i="49"/>
  <c r="L22" i="49"/>
  <c r="N22" i="49"/>
  <c r="I23" i="49"/>
  <c r="J23" i="49"/>
  <c r="L23" i="49"/>
  <c r="N23" i="49"/>
  <c r="I24" i="49"/>
  <c r="J24" i="49"/>
  <c r="L24" i="49"/>
  <c r="N24" i="49"/>
  <c r="I25" i="49"/>
  <c r="J25" i="49"/>
  <c r="L25" i="49"/>
  <c r="N25" i="49"/>
  <c r="I26" i="49"/>
  <c r="J26" i="49"/>
  <c r="L26" i="49"/>
  <c r="N26" i="49"/>
  <c r="I8" i="24"/>
  <c r="J8" i="24"/>
  <c r="L8" i="24"/>
  <c r="N8" i="24"/>
  <c r="I9" i="24"/>
  <c r="J9" i="24"/>
  <c r="L9" i="24"/>
  <c r="N9" i="24"/>
  <c r="I10" i="24"/>
  <c r="J10" i="24"/>
  <c r="L10" i="24"/>
  <c r="N10" i="24"/>
  <c r="I11" i="24"/>
  <c r="J11" i="24"/>
  <c r="L11" i="24"/>
  <c r="N11" i="24"/>
  <c r="I12" i="24"/>
  <c r="J12" i="24"/>
  <c r="L12" i="24"/>
  <c r="N12" i="24"/>
  <c r="I13" i="24"/>
  <c r="J13" i="24"/>
  <c r="L13" i="24"/>
  <c r="N13" i="24"/>
  <c r="I14" i="24"/>
  <c r="J14" i="24"/>
  <c r="L14" i="24"/>
  <c r="N14" i="24"/>
  <c r="I15" i="24"/>
  <c r="J15" i="24"/>
  <c r="L15" i="24"/>
  <c r="N15" i="24"/>
  <c r="I16" i="24"/>
  <c r="J16" i="24"/>
  <c r="L16" i="24"/>
  <c r="N16" i="24"/>
  <c r="I17" i="24"/>
  <c r="J17" i="24"/>
  <c r="L17" i="24"/>
  <c r="N17" i="24"/>
  <c r="I18" i="24"/>
  <c r="J18" i="24"/>
  <c r="L18" i="24"/>
  <c r="N18" i="24"/>
  <c r="I19" i="24"/>
  <c r="J19" i="24"/>
  <c r="L19" i="24"/>
  <c r="N19" i="24"/>
  <c r="I20" i="24"/>
  <c r="J20" i="24"/>
  <c r="L20" i="24"/>
  <c r="N20" i="24"/>
  <c r="I21" i="24"/>
  <c r="J21" i="24"/>
  <c r="L21" i="24"/>
  <c r="N21" i="24"/>
  <c r="I22" i="24"/>
  <c r="J22" i="24"/>
  <c r="L22" i="24"/>
  <c r="N22" i="24"/>
  <c r="I23" i="24"/>
  <c r="J23" i="24"/>
  <c r="L23" i="24"/>
  <c r="N23" i="24"/>
  <c r="I24" i="24"/>
  <c r="J24" i="24"/>
  <c r="L24" i="24"/>
  <c r="N24" i="24"/>
  <c r="I25" i="24"/>
  <c r="J25" i="24"/>
  <c r="L25" i="24"/>
  <c r="N25" i="24"/>
  <c r="I26" i="24"/>
  <c r="J26" i="24"/>
  <c r="L26" i="24"/>
  <c r="N26" i="24"/>
  <c r="I8" i="48"/>
  <c r="J8" i="48"/>
  <c r="K28" i="48"/>
  <c r="G18" i="28" s="1"/>
  <c r="L8" i="48"/>
  <c r="N8" i="48"/>
  <c r="I9" i="48"/>
  <c r="J9" i="48"/>
  <c r="L9" i="48"/>
  <c r="N9" i="48"/>
  <c r="I10" i="48"/>
  <c r="J10" i="48"/>
  <c r="L10" i="48"/>
  <c r="N10" i="48"/>
  <c r="I11" i="48"/>
  <c r="J11" i="48"/>
  <c r="L11" i="48"/>
  <c r="N11" i="48"/>
  <c r="I12" i="48"/>
  <c r="J12" i="48"/>
  <c r="L12" i="48"/>
  <c r="N12" i="48"/>
  <c r="I13" i="48"/>
  <c r="J13" i="48"/>
  <c r="L13" i="48"/>
  <c r="N13" i="48"/>
  <c r="I14" i="48"/>
  <c r="J14" i="48"/>
  <c r="L14" i="48"/>
  <c r="N14" i="48"/>
  <c r="I15" i="48"/>
  <c r="J15" i="48"/>
  <c r="L15" i="48"/>
  <c r="N15" i="48"/>
  <c r="I16" i="48"/>
  <c r="J16" i="48"/>
  <c r="L16" i="48"/>
  <c r="N16" i="48"/>
  <c r="I17" i="48"/>
  <c r="J17" i="48"/>
  <c r="L17" i="48"/>
  <c r="N17" i="48"/>
  <c r="I18" i="48"/>
  <c r="J18" i="48"/>
  <c r="L18" i="48"/>
  <c r="N18" i="48"/>
  <c r="I19" i="48"/>
  <c r="J19" i="48"/>
  <c r="L19" i="48"/>
  <c r="N19" i="48"/>
  <c r="I20" i="48"/>
  <c r="J20" i="48"/>
  <c r="L20" i="48"/>
  <c r="N20" i="48"/>
  <c r="I21" i="48"/>
  <c r="J21" i="48"/>
  <c r="L21" i="48"/>
  <c r="N21" i="48"/>
  <c r="I22" i="48"/>
  <c r="J22" i="48"/>
  <c r="L22" i="48"/>
  <c r="N22" i="48"/>
  <c r="I23" i="48"/>
  <c r="J23" i="48"/>
  <c r="L23" i="48"/>
  <c r="N23" i="48"/>
  <c r="I24" i="48"/>
  <c r="J24" i="48"/>
  <c r="L24" i="48"/>
  <c r="N24" i="48"/>
  <c r="I25" i="48"/>
  <c r="J25" i="48"/>
  <c r="L25" i="48"/>
  <c r="N25" i="48"/>
  <c r="I26" i="48"/>
  <c r="J26" i="48"/>
  <c r="L26" i="48"/>
  <c r="N26" i="48"/>
  <c r="I8" i="26"/>
  <c r="I27" i="26" s="1"/>
  <c r="G27" i="26" s="1"/>
  <c r="J8" i="26"/>
  <c r="L8" i="26"/>
  <c r="N8" i="26"/>
  <c r="I9" i="26"/>
  <c r="J9" i="26"/>
  <c r="L9" i="26"/>
  <c r="M28" i="26"/>
  <c r="I17" i="28" s="1"/>
  <c r="N9" i="26"/>
  <c r="I10" i="26"/>
  <c r="J10" i="26"/>
  <c r="L10" i="26"/>
  <c r="N10" i="26"/>
  <c r="I11" i="26"/>
  <c r="J11" i="26"/>
  <c r="L11" i="26"/>
  <c r="N11" i="26"/>
  <c r="I12" i="26"/>
  <c r="J12" i="26"/>
  <c r="L12" i="26"/>
  <c r="N12" i="26"/>
  <c r="I13" i="26"/>
  <c r="J13" i="26"/>
  <c r="L13" i="26"/>
  <c r="N13" i="26"/>
  <c r="I14" i="26"/>
  <c r="J14" i="26"/>
  <c r="L14" i="26"/>
  <c r="N14" i="26"/>
  <c r="I15" i="26"/>
  <c r="J15" i="26"/>
  <c r="L15" i="26"/>
  <c r="N15" i="26"/>
  <c r="I16" i="26"/>
  <c r="J16" i="26"/>
  <c r="L16" i="26"/>
  <c r="N16" i="26"/>
  <c r="I17" i="26"/>
  <c r="J17" i="26"/>
  <c r="L17" i="26"/>
  <c r="N17" i="26"/>
  <c r="I18" i="26"/>
  <c r="J18" i="26"/>
  <c r="L18" i="26"/>
  <c r="N18" i="26"/>
  <c r="I19" i="26"/>
  <c r="J19" i="26"/>
  <c r="L19" i="26"/>
  <c r="N19" i="26"/>
  <c r="I20" i="26"/>
  <c r="J20" i="26"/>
  <c r="L20" i="26"/>
  <c r="N20" i="26"/>
  <c r="I21" i="26"/>
  <c r="J21" i="26"/>
  <c r="L21" i="26"/>
  <c r="N21" i="26"/>
  <c r="I22" i="26"/>
  <c r="J22" i="26"/>
  <c r="L22" i="26"/>
  <c r="N22" i="26"/>
  <c r="I23" i="26"/>
  <c r="J23" i="26"/>
  <c r="L23" i="26"/>
  <c r="N23" i="26"/>
  <c r="I24" i="26"/>
  <c r="J24" i="26"/>
  <c r="L24" i="26"/>
  <c r="N24" i="26"/>
  <c r="I25" i="26"/>
  <c r="J25" i="26"/>
  <c r="L25" i="26"/>
  <c r="N25" i="26"/>
  <c r="I26" i="26"/>
  <c r="J26" i="26"/>
  <c r="L26" i="26"/>
  <c r="N26" i="26"/>
  <c r="I8" i="23"/>
  <c r="J8" i="23"/>
  <c r="L8" i="23"/>
  <c r="N8" i="23"/>
  <c r="I9" i="23"/>
  <c r="J9" i="23"/>
  <c r="L9" i="23"/>
  <c r="N9" i="23"/>
  <c r="I10" i="23"/>
  <c r="J10" i="23"/>
  <c r="L10" i="23"/>
  <c r="N10" i="23"/>
  <c r="I11" i="23"/>
  <c r="J11" i="23"/>
  <c r="L11" i="23"/>
  <c r="N11" i="23"/>
  <c r="I12" i="23"/>
  <c r="J12" i="23"/>
  <c r="L12" i="23"/>
  <c r="N12" i="23"/>
  <c r="I13" i="23"/>
  <c r="J13" i="23"/>
  <c r="L13" i="23"/>
  <c r="N13" i="23"/>
  <c r="I14" i="23"/>
  <c r="J14" i="23"/>
  <c r="L14" i="23"/>
  <c r="N14" i="23"/>
  <c r="I15" i="23"/>
  <c r="J15" i="23"/>
  <c r="L15" i="23"/>
  <c r="N15" i="23"/>
  <c r="I16" i="23"/>
  <c r="J16" i="23"/>
  <c r="L16" i="23"/>
  <c r="N16" i="23"/>
  <c r="I17" i="23"/>
  <c r="J17" i="23"/>
  <c r="L17" i="23"/>
  <c r="N17" i="23"/>
  <c r="I18" i="23"/>
  <c r="J18" i="23"/>
  <c r="L18" i="23"/>
  <c r="N18" i="23"/>
  <c r="I19" i="23"/>
  <c r="J19" i="23"/>
  <c r="L19" i="23"/>
  <c r="N19" i="23"/>
  <c r="I20" i="23"/>
  <c r="J20" i="23"/>
  <c r="L20" i="23"/>
  <c r="N20" i="23"/>
  <c r="I21" i="23"/>
  <c r="J21" i="23"/>
  <c r="L21" i="23"/>
  <c r="N21" i="23"/>
  <c r="I22" i="23"/>
  <c r="J22" i="23"/>
  <c r="L22" i="23"/>
  <c r="N22" i="23"/>
  <c r="I23" i="23"/>
  <c r="J23" i="23"/>
  <c r="L23" i="23"/>
  <c r="N23" i="23"/>
  <c r="I24" i="23"/>
  <c r="J24" i="23"/>
  <c r="L24" i="23"/>
  <c r="N24" i="23"/>
  <c r="I25" i="23"/>
  <c r="J25" i="23"/>
  <c r="L25" i="23"/>
  <c r="N25" i="23"/>
  <c r="I26" i="23"/>
  <c r="J26" i="23"/>
  <c r="L26" i="23"/>
  <c r="N26" i="23"/>
  <c r="M28" i="21"/>
  <c r="I15" i="28" s="1"/>
  <c r="I9" i="21"/>
  <c r="J9" i="21"/>
  <c r="L9" i="21"/>
  <c r="N9" i="21"/>
  <c r="I10" i="21"/>
  <c r="J10" i="21"/>
  <c r="L10" i="21"/>
  <c r="N10" i="21"/>
  <c r="I11" i="21"/>
  <c r="J11" i="21"/>
  <c r="L11" i="21"/>
  <c r="N11" i="21"/>
  <c r="I12" i="21"/>
  <c r="J12" i="21"/>
  <c r="L12" i="21"/>
  <c r="N12" i="21"/>
  <c r="I13" i="21"/>
  <c r="J13" i="21"/>
  <c r="L13" i="21"/>
  <c r="N13" i="21"/>
  <c r="I14" i="21"/>
  <c r="J14" i="21"/>
  <c r="L14" i="21"/>
  <c r="N14" i="21"/>
  <c r="I15" i="21"/>
  <c r="J15" i="21"/>
  <c r="L15" i="21"/>
  <c r="N15" i="21"/>
  <c r="I16" i="21"/>
  <c r="J16" i="21"/>
  <c r="L16" i="21"/>
  <c r="N16" i="21"/>
  <c r="I17" i="21"/>
  <c r="J17" i="21"/>
  <c r="L17" i="21"/>
  <c r="N17" i="21"/>
  <c r="I18" i="21"/>
  <c r="J18" i="21"/>
  <c r="L18" i="21"/>
  <c r="N18" i="21"/>
  <c r="I19" i="21"/>
  <c r="J19" i="21"/>
  <c r="L19" i="21"/>
  <c r="N19" i="21"/>
  <c r="I20" i="21"/>
  <c r="J20" i="21"/>
  <c r="L20" i="21"/>
  <c r="N20" i="21"/>
  <c r="I21" i="21"/>
  <c r="J21" i="21"/>
  <c r="L21" i="21"/>
  <c r="N21" i="21"/>
  <c r="I22" i="21"/>
  <c r="J22" i="21"/>
  <c r="L22" i="21"/>
  <c r="N22" i="21"/>
  <c r="I23" i="21"/>
  <c r="J23" i="21"/>
  <c r="L23" i="21"/>
  <c r="N23" i="21"/>
  <c r="I24" i="21"/>
  <c r="J24" i="21"/>
  <c r="L24" i="21"/>
  <c r="N24" i="21"/>
  <c r="I25" i="21"/>
  <c r="J25" i="21"/>
  <c r="L25" i="21"/>
  <c r="N25" i="21"/>
  <c r="I26" i="21"/>
  <c r="J26" i="21"/>
  <c r="L26" i="21"/>
  <c r="N26" i="21"/>
  <c r="I8" i="47"/>
  <c r="J8" i="47"/>
  <c r="K8" i="47"/>
  <c r="L8" i="47"/>
  <c r="M28" i="47"/>
  <c r="I14" i="28" s="1"/>
  <c r="N8" i="47"/>
  <c r="I9" i="47"/>
  <c r="I27" i="47" s="1"/>
  <c r="G27" i="47" s="1"/>
  <c r="J9" i="47"/>
  <c r="K9" i="47"/>
  <c r="L9" i="47"/>
  <c r="L28" i="47" s="1"/>
  <c r="N9" i="47"/>
  <c r="I10" i="47"/>
  <c r="J10" i="47"/>
  <c r="K10" i="47"/>
  <c r="L10" i="47"/>
  <c r="N10" i="47"/>
  <c r="I11" i="47"/>
  <c r="J11" i="47"/>
  <c r="K11" i="47"/>
  <c r="L11" i="47"/>
  <c r="N11" i="47"/>
  <c r="I12" i="47"/>
  <c r="J12" i="47"/>
  <c r="K12" i="47"/>
  <c r="L12" i="47"/>
  <c r="N12" i="47"/>
  <c r="I13" i="47"/>
  <c r="J13" i="47"/>
  <c r="L13" i="47"/>
  <c r="N13" i="47"/>
  <c r="I14" i="47"/>
  <c r="J14" i="47"/>
  <c r="L14" i="47"/>
  <c r="N14" i="47"/>
  <c r="I15" i="47"/>
  <c r="J15" i="47"/>
  <c r="L15" i="47"/>
  <c r="N15" i="47"/>
  <c r="I16" i="47"/>
  <c r="J16" i="47"/>
  <c r="L16" i="47"/>
  <c r="N16" i="47"/>
  <c r="I17" i="47"/>
  <c r="J17" i="47"/>
  <c r="L17" i="47"/>
  <c r="N17" i="47"/>
  <c r="I18" i="47"/>
  <c r="J18" i="47"/>
  <c r="L18" i="47"/>
  <c r="N18" i="47"/>
  <c r="I19" i="47"/>
  <c r="J19" i="47"/>
  <c r="L19" i="47"/>
  <c r="N19" i="47"/>
  <c r="I20" i="47"/>
  <c r="J20" i="47"/>
  <c r="L20" i="47"/>
  <c r="N20" i="47"/>
  <c r="I21" i="47"/>
  <c r="J21" i="47"/>
  <c r="L21" i="47"/>
  <c r="N21" i="47"/>
  <c r="I22" i="47"/>
  <c r="J22" i="47"/>
  <c r="L22" i="47"/>
  <c r="N22" i="47"/>
  <c r="I23" i="47"/>
  <c r="J23" i="47"/>
  <c r="L23" i="47"/>
  <c r="N23" i="47"/>
  <c r="I24" i="47"/>
  <c r="J24" i="47"/>
  <c r="L24" i="47"/>
  <c r="N24" i="47"/>
  <c r="I25" i="47"/>
  <c r="J25" i="47"/>
  <c r="L25" i="47"/>
  <c r="N25" i="47"/>
  <c r="I26" i="47"/>
  <c r="J26" i="47"/>
  <c r="L26" i="47"/>
  <c r="N26" i="47"/>
  <c r="I8" i="25"/>
  <c r="J8" i="25"/>
  <c r="N8" i="25"/>
  <c r="I9" i="25"/>
  <c r="J9" i="25"/>
  <c r="L9" i="25"/>
  <c r="N9" i="25"/>
  <c r="I10" i="25"/>
  <c r="J10" i="25"/>
  <c r="L10" i="25"/>
  <c r="N10" i="25"/>
  <c r="I11" i="25"/>
  <c r="J11" i="25"/>
  <c r="L11" i="25"/>
  <c r="N11" i="25"/>
  <c r="I12" i="25"/>
  <c r="J12" i="25"/>
  <c r="L12" i="25"/>
  <c r="N12" i="25"/>
  <c r="I13" i="25"/>
  <c r="J13" i="25"/>
  <c r="L13" i="25"/>
  <c r="N13" i="25"/>
  <c r="I14" i="25"/>
  <c r="J14" i="25"/>
  <c r="L14" i="25"/>
  <c r="N14" i="25"/>
  <c r="I15" i="25"/>
  <c r="J15" i="25"/>
  <c r="L15" i="25"/>
  <c r="N15" i="25"/>
  <c r="I16" i="25"/>
  <c r="J16" i="25"/>
  <c r="L16" i="25"/>
  <c r="N16" i="25"/>
  <c r="I17" i="25"/>
  <c r="J17" i="25"/>
  <c r="L17" i="25"/>
  <c r="N17" i="25"/>
  <c r="I18" i="25"/>
  <c r="J18" i="25"/>
  <c r="L18" i="25"/>
  <c r="N18" i="25"/>
  <c r="I19" i="25"/>
  <c r="J19" i="25"/>
  <c r="L19" i="25"/>
  <c r="N19" i="25"/>
  <c r="I20" i="25"/>
  <c r="J20" i="25"/>
  <c r="L20" i="25"/>
  <c r="N20" i="25"/>
  <c r="I21" i="25"/>
  <c r="J21" i="25"/>
  <c r="L21" i="25"/>
  <c r="N21" i="25"/>
  <c r="I22" i="25"/>
  <c r="J22" i="25"/>
  <c r="L22" i="25"/>
  <c r="N22" i="25"/>
  <c r="I23" i="25"/>
  <c r="J23" i="25"/>
  <c r="L23" i="25"/>
  <c r="N23" i="25"/>
  <c r="I24" i="25"/>
  <c r="J24" i="25"/>
  <c r="L24" i="25"/>
  <c r="N24" i="25"/>
  <c r="I25" i="25"/>
  <c r="J25" i="25"/>
  <c r="L25" i="25"/>
  <c r="N25" i="25"/>
  <c r="I26" i="25"/>
  <c r="J26" i="25"/>
  <c r="L26" i="25"/>
  <c r="N26" i="25"/>
  <c r="I8" i="22"/>
  <c r="J8" i="22"/>
  <c r="L8" i="22"/>
  <c r="N8" i="22"/>
  <c r="I9" i="22"/>
  <c r="J9" i="22"/>
  <c r="K28" i="22"/>
  <c r="G12" i="28" s="1"/>
  <c r="L9" i="22"/>
  <c r="N9" i="22"/>
  <c r="I10" i="22"/>
  <c r="J10" i="22"/>
  <c r="L10" i="22"/>
  <c r="N10" i="22"/>
  <c r="I11" i="22"/>
  <c r="J11" i="22"/>
  <c r="L11" i="22"/>
  <c r="N11" i="22"/>
  <c r="I12" i="22"/>
  <c r="J12" i="22"/>
  <c r="L12" i="22"/>
  <c r="N12" i="22"/>
  <c r="I13" i="22"/>
  <c r="J13" i="22"/>
  <c r="L13" i="22"/>
  <c r="N13" i="22"/>
  <c r="I14" i="22"/>
  <c r="J14" i="22"/>
  <c r="L14" i="22"/>
  <c r="N14" i="22"/>
  <c r="I15" i="22"/>
  <c r="J15" i="22"/>
  <c r="L15" i="22"/>
  <c r="N15" i="22"/>
  <c r="I16" i="22"/>
  <c r="J16" i="22"/>
  <c r="L16" i="22"/>
  <c r="N16" i="22"/>
  <c r="I17" i="22"/>
  <c r="J17" i="22"/>
  <c r="L17" i="22"/>
  <c r="N17" i="22"/>
  <c r="I18" i="22"/>
  <c r="J18" i="22"/>
  <c r="L18" i="22"/>
  <c r="N18" i="22"/>
  <c r="I19" i="22"/>
  <c r="J19" i="22"/>
  <c r="L19" i="22"/>
  <c r="N19" i="22"/>
  <c r="I20" i="22"/>
  <c r="J20" i="22"/>
  <c r="L20" i="22"/>
  <c r="N20" i="22"/>
  <c r="I21" i="22"/>
  <c r="J21" i="22"/>
  <c r="L21" i="22"/>
  <c r="N21" i="22"/>
  <c r="I22" i="22"/>
  <c r="J22" i="22"/>
  <c r="L22" i="22"/>
  <c r="N22" i="22"/>
  <c r="I23" i="22"/>
  <c r="J23" i="22"/>
  <c r="L23" i="22"/>
  <c r="N23" i="22"/>
  <c r="I24" i="22"/>
  <c r="J24" i="22"/>
  <c r="L24" i="22"/>
  <c r="N24" i="22"/>
  <c r="I25" i="22"/>
  <c r="J25" i="22"/>
  <c r="L25" i="22"/>
  <c r="N25" i="22"/>
  <c r="I26" i="22"/>
  <c r="J26" i="22"/>
  <c r="L26" i="22"/>
  <c r="N26" i="22"/>
  <c r="I8" i="45"/>
  <c r="J8" i="45"/>
  <c r="K28" i="45"/>
  <c r="L8" i="45"/>
  <c r="N8" i="45"/>
  <c r="I9" i="45"/>
  <c r="J9" i="45"/>
  <c r="L9" i="45"/>
  <c r="N9" i="45"/>
  <c r="I10" i="45"/>
  <c r="J10" i="45"/>
  <c r="L10" i="45"/>
  <c r="N10" i="45"/>
  <c r="I11" i="45"/>
  <c r="J11" i="45"/>
  <c r="L11" i="45"/>
  <c r="N11" i="45"/>
  <c r="I12" i="45"/>
  <c r="J12" i="45"/>
  <c r="L12" i="45"/>
  <c r="N12" i="45"/>
  <c r="I13" i="45"/>
  <c r="J13" i="45"/>
  <c r="L13" i="45"/>
  <c r="N13" i="45"/>
  <c r="I14" i="45"/>
  <c r="J14" i="45"/>
  <c r="L14" i="45"/>
  <c r="N14" i="45"/>
  <c r="I15" i="45"/>
  <c r="J15" i="45"/>
  <c r="L15" i="45"/>
  <c r="N15" i="45"/>
  <c r="I16" i="45"/>
  <c r="J16" i="45"/>
  <c r="L16" i="45"/>
  <c r="N16" i="45"/>
  <c r="I17" i="45"/>
  <c r="J17" i="45"/>
  <c r="L17" i="45"/>
  <c r="N17" i="45"/>
  <c r="I18" i="45"/>
  <c r="J18" i="45"/>
  <c r="L18" i="45"/>
  <c r="N18" i="45"/>
  <c r="I19" i="45"/>
  <c r="J19" i="45"/>
  <c r="L19" i="45"/>
  <c r="N19" i="45"/>
  <c r="I20" i="45"/>
  <c r="J20" i="45"/>
  <c r="L20" i="45"/>
  <c r="N20" i="45"/>
  <c r="I21" i="45"/>
  <c r="J21" i="45"/>
  <c r="L21" i="45"/>
  <c r="N21" i="45"/>
  <c r="I22" i="45"/>
  <c r="J22" i="45"/>
  <c r="L22" i="45"/>
  <c r="N22" i="45"/>
  <c r="I23" i="45"/>
  <c r="J23" i="45"/>
  <c r="L23" i="45"/>
  <c r="N23" i="45"/>
  <c r="I24" i="45"/>
  <c r="J24" i="45"/>
  <c r="L24" i="45"/>
  <c r="N24" i="45"/>
  <c r="I25" i="45"/>
  <c r="J25" i="45"/>
  <c r="L25" i="45"/>
  <c r="N25" i="45"/>
  <c r="I26" i="45"/>
  <c r="J26" i="45"/>
  <c r="L26" i="45"/>
  <c r="N26" i="45"/>
  <c r="I11" i="29"/>
  <c r="J11" i="29"/>
  <c r="L11" i="29"/>
  <c r="N11" i="29"/>
  <c r="I12" i="29"/>
  <c r="J12" i="29"/>
  <c r="K31" i="29"/>
  <c r="G9" i="28" s="1"/>
  <c r="L12" i="29"/>
  <c r="N12" i="29"/>
  <c r="I13" i="29"/>
  <c r="J13" i="29"/>
  <c r="L13" i="29"/>
  <c r="N13" i="29"/>
  <c r="I14" i="29"/>
  <c r="J14" i="29"/>
  <c r="L14" i="29"/>
  <c r="N14" i="29"/>
  <c r="I15" i="29"/>
  <c r="J15" i="29"/>
  <c r="L15" i="29"/>
  <c r="N15" i="29"/>
  <c r="I16" i="29"/>
  <c r="J16" i="29"/>
  <c r="L16" i="29"/>
  <c r="N16" i="29"/>
  <c r="I17" i="29"/>
  <c r="J17" i="29"/>
  <c r="L17" i="29"/>
  <c r="N17" i="29"/>
  <c r="I18" i="29"/>
  <c r="J18" i="29"/>
  <c r="L18" i="29"/>
  <c r="N18" i="29"/>
  <c r="I19" i="29"/>
  <c r="J19" i="29"/>
  <c r="L19" i="29"/>
  <c r="N19" i="29"/>
  <c r="I20" i="29"/>
  <c r="J20" i="29"/>
  <c r="L20" i="29"/>
  <c r="N20" i="29"/>
  <c r="I21" i="29"/>
  <c r="J21" i="29"/>
  <c r="L21" i="29"/>
  <c r="N21" i="29"/>
  <c r="I22" i="29"/>
  <c r="J22" i="29"/>
  <c r="L22" i="29"/>
  <c r="N22" i="29"/>
  <c r="I23" i="29"/>
  <c r="J23" i="29"/>
  <c r="L23" i="29"/>
  <c r="N23" i="29"/>
  <c r="I24" i="29"/>
  <c r="J24" i="29"/>
  <c r="L24" i="29"/>
  <c r="N24" i="29"/>
  <c r="I25" i="29"/>
  <c r="J25" i="29"/>
  <c r="L25" i="29"/>
  <c r="N25" i="29"/>
  <c r="I26" i="29"/>
  <c r="J26" i="29"/>
  <c r="L26" i="29"/>
  <c r="N26" i="29"/>
  <c r="I27" i="29"/>
  <c r="J27" i="29"/>
  <c r="L27" i="29"/>
  <c r="N27" i="29"/>
  <c r="I28" i="29"/>
  <c r="J28" i="29"/>
  <c r="L28" i="29"/>
  <c r="N28" i="29"/>
  <c r="I29" i="29"/>
  <c r="J29" i="29"/>
  <c r="L29" i="29"/>
  <c r="N29" i="29"/>
  <c r="I8" i="46"/>
  <c r="J8" i="46"/>
  <c r="L8" i="46"/>
  <c r="N8" i="46"/>
  <c r="I9" i="46"/>
  <c r="J9" i="46"/>
  <c r="L9" i="46"/>
  <c r="N9" i="46"/>
  <c r="I10" i="46"/>
  <c r="J10" i="46"/>
  <c r="L10" i="46"/>
  <c r="N10" i="46"/>
  <c r="I11" i="46"/>
  <c r="J11" i="46"/>
  <c r="L11" i="46"/>
  <c r="N11" i="46"/>
  <c r="I12" i="46"/>
  <c r="J12" i="46"/>
  <c r="L12" i="46"/>
  <c r="N12" i="46"/>
  <c r="I13" i="46"/>
  <c r="J13" i="46"/>
  <c r="L13" i="46"/>
  <c r="N13" i="46"/>
  <c r="I14" i="46"/>
  <c r="J14" i="46"/>
  <c r="L14" i="46"/>
  <c r="N14" i="46"/>
  <c r="I15" i="46"/>
  <c r="J15" i="46"/>
  <c r="L15" i="46"/>
  <c r="N15" i="46"/>
  <c r="I16" i="46"/>
  <c r="J16" i="46"/>
  <c r="L16" i="46"/>
  <c r="N16" i="46"/>
  <c r="I17" i="46"/>
  <c r="J17" i="46"/>
  <c r="L17" i="46"/>
  <c r="N17" i="46"/>
  <c r="I18" i="46"/>
  <c r="J18" i="46"/>
  <c r="L18" i="46"/>
  <c r="N18" i="46"/>
  <c r="I19" i="46"/>
  <c r="J19" i="46"/>
  <c r="L19" i="46"/>
  <c r="N19" i="46"/>
  <c r="I20" i="46"/>
  <c r="J20" i="46"/>
  <c r="L20" i="46"/>
  <c r="N20" i="46"/>
  <c r="I21" i="46"/>
  <c r="J21" i="46"/>
  <c r="L21" i="46"/>
  <c r="N21" i="46"/>
  <c r="I22" i="46"/>
  <c r="J22" i="46"/>
  <c r="L22" i="46"/>
  <c r="N22" i="46"/>
  <c r="I23" i="46"/>
  <c r="J23" i="46"/>
  <c r="L23" i="46"/>
  <c r="N23" i="46"/>
  <c r="I24" i="46"/>
  <c r="J24" i="46"/>
  <c r="L24" i="46"/>
  <c r="N24" i="46"/>
  <c r="I25" i="46"/>
  <c r="J25" i="46"/>
  <c r="L25" i="46"/>
  <c r="N25" i="46"/>
  <c r="I26" i="46"/>
  <c r="J26" i="46"/>
  <c r="L26" i="46"/>
  <c r="N26" i="46"/>
  <c r="I9" i="20"/>
  <c r="J9" i="20"/>
  <c r="L9" i="20"/>
  <c r="N9" i="20"/>
  <c r="I10" i="20"/>
  <c r="J10" i="20"/>
  <c r="L10" i="20"/>
  <c r="N10" i="20"/>
  <c r="I11" i="20"/>
  <c r="J11" i="20"/>
  <c r="L11" i="20"/>
  <c r="N11" i="20"/>
  <c r="I12" i="20"/>
  <c r="J12" i="20"/>
  <c r="L12" i="20"/>
  <c r="N12" i="20"/>
  <c r="I13" i="20"/>
  <c r="J13" i="20"/>
  <c r="L13" i="20"/>
  <c r="N13" i="20"/>
  <c r="I14" i="20"/>
  <c r="J14" i="20"/>
  <c r="L14" i="20"/>
  <c r="N14" i="20"/>
  <c r="I15" i="20"/>
  <c r="J15" i="20"/>
  <c r="L15" i="20"/>
  <c r="N15" i="20"/>
  <c r="I16" i="20"/>
  <c r="J16" i="20"/>
  <c r="L16" i="20"/>
  <c r="N16" i="20"/>
  <c r="I17" i="20"/>
  <c r="J17" i="20"/>
  <c r="L17" i="20"/>
  <c r="N17" i="20"/>
  <c r="I18" i="20"/>
  <c r="J18" i="20"/>
  <c r="L18" i="20"/>
  <c r="N18" i="20"/>
  <c r="I19" i="20"/>
  <c r="J19" i="20"/>
  <c r="L19" i="20"/>
  <c r="N19" i="20"/>
  <c r="I20" i="20"/>
  <c r="J20" i="20"/>
  <c r="L20" i="20"/>
  <c r="N20" i="20"/>
  <c r="I21" i="20"/>
  <c r="J21" i="20"/>
  <c r="L21" i="20"/>
  <c r="N21" i="20"/>
  <c r="I22" i="20"/>
  <c r="J22" i="20"/>
  <c r="L22" i="20"/>
  <c r="N22" i="20"/>
  <c r="I23" i="20"/>
  <c r="J23" i="20"/>
  <c r="L23" i="20"/>
  <c r="N23" i="20"/>
  <c r="I24" i="20"/>
  <c r="J24" i="20"/>
  <c r="L24" i="20"/>
  <c r="N24" i="20"/>
  <c r="I25" i="20"/>
  <c r="J25" i="20"/>
  <c r="L25" i="20"/>
  <c r="N25" i="20"/>
  <c r="I26" i="20"/>
  <c r="J26" i="20"/>
  <c r="L26" i="20"/>
  <c r="N26" i="20"/>
  <c r="I27" i="20"/>
  <c r="J27" i="20"/>
  <c r="L27" i="20"/>
  <c r="N27" i="20"/>
  <c r="I8" i="19"/>
  <c r="J8" i="19"/>
  <c r="L8" i="19"/>
  <c r="N8" i="19"/>
  <c r="I9" i="19"/>
  <c r="J9" i="19"/>
  <c r="L9" i="19"/>
  <c r="N9" i="19"/>
  <c r="I10" i="19"/>
  <c r="J10" i="19"/>
  <c r="L10" i="19"/>
  <c r="N10" i="19"/>
  <c r="I11" i="19"/>
  <c r="J11" i="19"/>
  <c r="L11" i="19"/>
  <c r="N11" i="19"/>
  <c r="I12" i="19"/>
  <c r="J12" i="19"/>
  <c r="L12" i="19"/>
  <c r="N12" i="19"/>
  <c r="I13" i="19"/>
  <c r="J13" i="19"/>
  <c r="L13" i="19"/>
  <c r="N13" i="19"/>
  <c r="I14" i="19"/>
  <c r="J14" i="19"/>
  <c r="L14" i="19"/>
  <c r="N14" i="19"/>
  <c r="I15" i="19"/>
  <c r="J15" i="19"/>
  <c r="L15" i="19"/>
  <c r="N15" i="19"/>
  <c r="I16" i="19"/>
  <c r="J16" i="19"/>
  <c r="L16" i="19"/>
  <c r="N16" i="19"/>
  <c r="I17" i="19"/>
  <c r="J17" i="19"/>
  <c r="L17" i="19"/>
  <c r="N17" i="19"/>
  <c r="I18" i="19"/>
  <c r="J18" i="19"/>
  <c r="L18" i="19"/>
  <c r="N18" i="19"/>
  <c r="I19" i="19"/>
  <c r="J19" i="19"/>
  <c r="L19" i="19"/>
  <c r="N19" i="19"/>
  <c r="I20" i="19"/>
  <c r="J20" i="19"/>
  <c r="L20" i="19"/>
  <c r="N20" i="19"/>
  <c r="I21" i="19"/>
  <c r="J21" i="19"/>
  <c r="L21" i="19"/>
  <c r="N21" i="19"/>
  <c r="I22" i="19"/>
  <c r="J22" i="19"/>
  <c r="L22" i="19"/>
  <c r="N22" i="19"/>
  <c r="I23" i="19"/>
  <c r="J23" i="19"/>
  <c r="L23" i="19"/>
  <c r="N23" i="19"/>
  <c r="I24" i="19"/>
  <c r="J24" i="19"/>
  <c r="L24" i="19"/>
  <c r="N24" i="19"/>
  <c r="I25" i="19"/>
  <c r="J25" i="19"/>
  <c r="L25" i="19"/>
  <c r="N25" i="19"/>
  <c r="I26" i="19"/>
  <c r="J26" i="19"/>
  <c r="L26" i="19"/>
  <c r="N26" i="19"/>
  <c r="M28" i="69"/>
  <c r="H39" i="28" s="1"/>
  <c r="L28" i="69"/>
  <c r="G39" i="28" s="1"/>
  <c r="J27" i="69"/>
  <c r="E39" i="28" s="1"/>
  <c r="N7" i="67"/>
  <c r="M28" i="67"/>
  <c r="I38" i="28" s="1"/>
  <c r="L7" i="67"/>
  <c r="L28" i="67" s="1"/>
  <c r="K28" i="67"/>
  <c r="G38" i="28" s="1"/>
  <c r="J7" i="67"/>
  <c r="J27" i="67" s="1"/>
  <c r="H27" i="67" s="1"/>
  <c r="I7" i="67"/>
  <c r="I27" i="67" s="1"/>
  <c r="G27" i="67" s="1"/>
  <c r="N7" i="66"/>
  <c r="M28" i="66"/>
  <c r="I37" i="28" s="1"/>
  <c r="L7" i="66"/>
  <c r="L28" i="66" s="1"/>
  <c r="J7" i="66"/>
  <c r="J27" i="66" s="1"/>
  <c r="H27" i="66" s="1"/>
  <c r="I7" i="66"/>
  <c r="I27" i="66" s="1"/>
  <c r="G27" i="66" s="1"/>
  <c r="N7" i="65"/>
  <c r="L7" i="65"/>
  <c r="L28" i="65" s="1"/>
  <c r="K28" i="65"/>
  <c r="G28" i="65" s="1"/>
  <c r="J7" i="65"/>
  <c r="I7" i="65"/>
  <c r="I27" i="65" s="1"/>
  <c r="G27" i="65" s="1"/>
  <c r="N7" i="63"/>
  <c r="N28" i="63" s="1"/>
  <c r="M28" i="63"/>
  <c r="I35" i="28" s="1"/>
  <c r="L7" i="63"/>
  <c r="K28" i="63"/>
  <c r="G35" i="28" s="1"/>
  <c r="J7" i="63"/>
  <c r="I7" i="63"/>
  <c r="I27" i="63" s="1"/>
  <c r="G27" i="63" s="1"/>
  <c r="N7" i="62"/>
  <c r="L7" i="62"/>
  <c r="J7" i="62"/>
  <c r="I7" i="62"/>
  <c r="N7" i="60"/>
  <c r="N28" i="60" s="1"/>
  <c r="H28" i="60" s="1"/>
  <c r="M28" i="60"/>
  <c r="I33" i="28" s="1"/>
  <c r="L7" i="60"/>
  <c r="L28" i="60" s="1"/>
  <c r="K28" i="60"/>
  <c r="J7" i="60"/>
  <c r="I7" i="60"/>
  <c r="N7" i="59"/>
  <c r="N28" i="59" s="1"/>
  <c r="H28" i="59" s="1"/>
  <c r="M28" i="59"/>
  <c r="I32" i="28" s="1"/>
  <c r="L7" i="59"/>
  <c r="L28" i="59" s="1"/>
  <c r="J7" i="59"/>
  <c r="J27" i="59" s="1"/>
  <c r="H27" i="59" s="1"/>
  <c r="I7" i="59"/>
  <c r="I27" i="59" s="1"/>
  <c r="G27" i="59" s="1"/>
  <c r="N7" i="58"/>
  <c r="M28" i="58"/>
  <c r="I31" i="28" s="1"/>
  <c r="L7" i="58"/>
  <c r="L28" i="58" s="1"/>
  <c r="H28" i="58" s="1"/>
  <c r="K28" i="58"/>
  <c r="J7" i="58"/>
  <c r="J27" i="58" s="1"/>
  <c r="H27" i="58" s="1"/>
  <c r="H29" i="58" s="1"/>
  <c r="I7" i="58"/>
  <c r="I27" i="58" s="1"/>
  <c r="G27" i="58" s="1"/>
  <c r="N7" i="57"/>
  <c r="M28" i="57"/>
  <c r="I30" i="28" s="1"/>
  <c r="L7" i="57"/>
  <c r="L28" i="57" s="1"/>
  <c r="H28" i="57" s="1"/>
  <c r="J7" i="57"/>
  <c r="J27" i="57" s="1"/>
  <c r="H27" i="57" s="1"/>
  <c r="H29" i="57" s="1"/>
  <c r="I7" i="57"/>
  <c r="I27" i="57" s="1"/>
  <c r="G27" i="57" s="1"/>
  <c r="N7" i="70"/>
  <c r="M28" i="70"/>
  <c r="I29" i="28" s="1"/>
  <c r="L7" i="70"/>
  <c r="K28" i="70"/>
  <c r="J7" i="70"/>
  <c r="I7" i="70"/>
  <c r="N7" i="71"/>
  <c r="N28" i="71" s="1"/>
  <c r="M28" i="71"/>
  <c r="L7" i="71"/>
  <c r="L28" i="71" s="1"/>
  <c r="K28" i="71"/>
  <c r="G28" i="28" s="1"/>
  <c r="J7" i="71"/>
  <c r="J27" i="71" s="1"/>
  <c r="H27" i="71" s="1"/>
  <c r="I7" i="71"/>
  <c r="I27" i="71" s="1"/>
  <c r="G27" i="71" s="1"/>
  <c r="N7" i="56"/>
  <c r="L7" i="56"/>
  <c r="K28" i="56"/>
  <c r="G27" i="28" s="1"/>
  <c r="J7" i="56"/>
  <c r="I7" i="56"/>
  <c r="I27" i="56" s="1"/>
  <c r="G27" i="56" s="1"/>
  <c r="N7" i="55"/>
  <c r="N28" i="55" s="1"/>
  <c r="J26" i="28" s="1"/>
  <c r="L7" i="55"/>
  <c r="J7" i="55"/>
  <c r="I7" i="55"/>
  <c r="N7" i="54"/>
  <c r="N28" i="54" s="1"/>
  <c r="H28" i="54" s="1"/>
  <c r="L7" i="54"/>
  <c r="K28" i="54"/>
  <c r="G28" i="54" s="1"/>
  <c r="G29" i="54" s="1"/>
  <c r="J7" i="54"/>
  <c r="J27" i="54" s="1"/>
  <c r="H27" i="54" s="1"/>
  <c r="H29" i="54" s="1"/>
  <c r="I7" i="54"/>
  <c r="N7" i="53"/>
  <c r="N28" i="53" s="1"/>
  <c r="J24" i="28" s="1"/>
  <c r="M28" i="53"/>
  <c r="I24" i="28" s="1"/>
  <c r="L7" i="53"/>
  <c r="K28" i="53"/>
  <c r="G24" i="28" s="1"/>
  <c r="J7" i="53"/>
  <c r="J27" i="53" s="1"/>
  <c r="H27" i="53" s="1"/>
  <c r="I7" i="53"/>
  <c r="I27" i="53" s="1"/>
  <c r="G27" i="53" s="1"/>
  <c r="N7" i="52"/>
  <c r="M28" i="52"/>
  <c r="I22" i="28" s="1"/>
  <c r="L7" i="52"/>
  <c r="L28" i="52" s="1"/>
  <c r="J7" i="52"/>
  <c r="J27" i="52" s="1"/>
  <c r="H27" i="52" s="1"/>
  <c r="I7" i="52"/>
  <c r="I27" i="52" s="1"/>
  <c r="G27" i="52" s="1"/>
  <c r="N7" i="68"/>
  <c r="N28" i="68" s="1"/>
  <c r="M28" i="68"/>
  <c r="I21" i="28" s="1"/>
  <c r="L7" i="68"/>
  <c r="L28" i="68" s="1"/>
  <c r="K28" i="68"/>
  <c r="J7" i="68"/>
  <c r="I7" i="68"/>
  <c r="I27" i="68" s="1"/>
  <c r="G27" i="68" s="1"/>
  <c r="N7" i="50"/>
  <c r="N28" i="50" s="1"/>
  <c r="H28" i="50" s="1"/>
  <c r="M28" i="50"/>
  <c r="I20" i="28" s="1"/>
  <c r="L7" i="50"/>
  <c r="K28" i="50"/>
  <c r="J7" i="50"/>
  <c r="J27" i="50" s="1"/>
  <c r="H27" i="50" s="1"/>
  <c r="H29" i="50" s="1"/>
  <c r="I7" i="50"/>
  <c r="I27" i="50" s="1"/>
  <c r="G27" i="50" s="1"/>
  <c r="N7" i="49"/>
  <c r="M28" i="49"/>
  <c r="I23" i="28" s="1"/>
  <c r="L7" i="49"/>
  <c r="J7" i="49"/>
  <c r="I7" i="49"/>
  <c r="N7" i="24"/>
  <c r="M28" i="24"/>
  <c r="I19" i="28" s="1"/>
  <c r="L7" i="24"/>
  <c r="K28" i="24"/>
  <c r="G19" i="28" s="1"/>
  <c r="J7" i="24"/>
  <c r="I7" i="24"/>
  <c r="I27" i="24" s="1"/>
  <c r="G27" i="24" s="1"/>
  <c r="N7" i="48"/>
  <c r="M28" i="48"/>
  <c r="I18" i="28" s="1"/>
  <c r="L7" i="48"/>
  <c r="J7" i="48"/>
  <c r="I7" i="48"/>
  <c r="I27" i="48" s="1"/>
  <c r="G27" i="48" s="1"/>
  <c r="N7" i="26"/>
  <c r="N28" i="26" s="1"/>
  <c r="L7" i="26"/>
  <c r="L28" i="26" s="1"/>
  <c r="H28" i="26" s="1"/>
  <c r="K28" i="26"/>
  <c r="J7" i="26"/>
  <c r="J27" i="26" s="1"/>
  <c r="H27" i="26" s="1"/>
  <c r="I7" i="26"/>
  <c r="N7" i="23"/>
  <c r="L7" i="23"/>
  <c r="K28" i="23"/>
  <c r="G16" i="28" s="1"/>
  <c r="J7" i="23"/>
  <c r="I7" i="23"/>
  <c r="N28" i="21"/>
  <c r="J15" i="28" s="1"/>
  <c r="K28" i="21"/>
  <c r="G15" i="28" s="1"/>
  <c r="N7" i="47"/>
  <c r="N28" i="47" s="1"/>
  <c r="H28" i="47" s="1"/>
  <c r="L7" i="47"/>
  <c r="K7" i="47"/>
  <c r="K28" i="47" s="1"/>
  <c r="J7" i="47"/>
  <c r="J27" i="47" s="1"/>
  <c r="H27" i="47" s="1"/>
  <c r="H29" i="47" s="1"/>
  <c r="I7" i="47"/>
  <c r="N7" i="25"/>
  <c r="M28" i="25"/>
  <c r="I13" i="28" s="1"/>
  <c r="L7" i="25"/>
  <c r="J7" i="25"/>
  <c r="I7" i="25"/>
  <c r="N7" i="22"/>
  <c r="N28" i="22" s="1"/>
  <c r="H28" i="22" s="1"/>
  <c r="M28" i="22"/>
  <c r="I12" i="28" s="1"/>
  <c r="L7" i="22"/>
  <c r="L28" i="22" s="1"/>
  <c r="J7" i="22"/>
  <c r="J27" i="22" s="1"/>
  <c r="H27" i="22" s="1"/>
  <c r="H29" i="22" s="1"/>
  <c r="I7" i="22"/>
  <c r="I27" i="22" s="1"/>
  <c r="G27" i="22" s="1"/>
  <c r="N7" i="45"/>
  <c r="M28" i="45"/>
  <c r="I10" i="28" s="1"/>
  <c r="L7" i="45"/>
  <c r="L28" i="45" s="1"/>
  <c r="J7" i="45"/>
  <c r="J27" i="45" s="1"/>
  <c r="H27" i="45" s="1"/>
  <c r="I7" i="45"/>
  <c r="I27" i="45" s="1"/>
  <c r="G27" i="45" s="1"/>
  <c r="N7" i="29"/>
  <c r="N31" i="29" s="1"/>
  <c r="J9" i="28" s="1"/>
  <c r="M31" i="29"/>
  <c r="I9" i="28" s="1"/>
  <c r="L7" i="29"/>
  <c r="L31" i="29" s="1"/>
  <c r="H9" i="28" s="1"/>
  <c r="J7" i="29"/>
  <c r="J30" i="29" s="1"/>
  <c r="H30" i="29" s="1"/>
  <c r="I7" i="29"/>
  <c r="I30" i="29" s="1"/>
  <c r="G30" i="29" s="1"/>
  <c r="N7" i="46"/>
  <c r="M28" i="46"/>
  <c r="I11" i="28" s="1"/>
  <c r="L7" i="46"/>
  <c r="L28" i="46" s="1"/>
  <c r="H11" i="28" s="1"/>
  <c r="K28" i="46"/>
  <c r="J7" i="46"/>
  <c r="I7" i="46"/>
  <c r="N7" i="20"/>
  <c r="M29" i="20"/>
  <c r="I7" i="28" s="1"/>
  <c r="L7" i="20"/>
  <c r="J7" i="20"/>
  <c r="I7" i="20"/>
  <c r="M28" i="19"/>
  <c r="I8" i="28" s="1"/>
  <c r="K28" i="19"/>
  <c r="I8" i="18"/>
  <c r="J8" i="18"/>
  <c r="L8" i="18"/>
  <c r="N8" i="18"/>
  <c r="I9" i="18"/>
  <c r="J9" i="18"/>
  <c r="L9" i="18"/>
  <c r="N9" i="18"/>
  <c r="I10" i="18"/>
  <c r="J10" i="18"/>
  <c r="L10" i="18"/>
  <c r="N10" i="18"/>
  <c r="I11" i="18"/>
  <c r="L11" i="18"/>
  <c r="N11" i="18"/>
  <c r="I12" i="18"/>
  <c r="J12" i="18"/>
  <c r="L12" i="18"/>
  <c r="N12" i="18"/>
  <c r="I14" i="18"/>
  <c r="J14" i="18"/>
  <c r="L14" i="18"/>
  <c r="N14" i="18"/>
  <c r="I15" i="18"/>
  <c r="L15" i="18"/>
  <c r="N15" i="18"/>
  <c r="I20" i="18"/>
  <c r="J20" i="18"/>
  <c r="L20" i="18"/>
  <c r="N20" i="18"/>
  <c r="I21" i="18"/>
  <c r="J21" i="18"/>
  <c r="L21" i="18"/>
  <c r="N21" i="18"/>
  <c r="I22" i="18"/>
  <c r="J22" i="18"/>
  <c r="L22" i="18"/>
  <c r="N22" i="18"/>
  <c r="I24" i="18"/>
  <c r="J24" i="18"/>
  <c r="L24" i="18"/>
  <c r="N24" i="18"/>
  <c r="I25" i="18"/>
  <c r="J25" i="18"/>
  <c r="L25" i="18"/>
  <c r="N25" i="18"/>
  <c r="I26" i="18"/>
  <c r="J26" i="18"/>
  <c r="L26" i="18"/>
  <c r="N26" i="18"/>
  <c r="I27" i="18"/>
  <c r="J27" i="18"/>
  <c r="L27" i="18"/>
  <c r="N27" i="18"/>
  <c r="J28" i="18"/>
  <c r="L28" i="18"/>
  <c r="N28" i="18"/>
  <c r="I29" i="18"/>
  <c r="J29" i="18"/>
  <c r="L29" i="18"/>
  <c r="N29" i="18"/>
  <c r="N7" i="18"/>
  <c r="L7" i="18"/>
  <c r="N7" i="19"/>
  <c r="N28" i="19" s="1"/>
  <c r="J8" i="28" s="1"/>
  <c r="J7" i="19"/>
  <c r="L7" i="19"/>
  <c r="C4" i="28"/>
  <c r="C3" i="28"/>
  <c r="J7" i="18"/>
  <c r="I7" i="18"/>
  <c r="C3" i="69"/>
  <c r="C3" i="67"/>
  <c r="C3" i="66"/>
  <c r="C3" i="65"/>
  <c r="C3" i="63"/>
  <c r="C3" i="62"/>
  <c r="C3" i="60"/>
  <c r="C3" i="59"/>
  <c r="C3" i="58"/>
  <c r="C3" i="57"/>
  <c r="C3" i="70"/>
  <c r="C3" i="71"/>
  <c r="C3" i="56"/>
  <c r="C3" i="55"/>
  <c r="C3" i="54"/>
  <c r="C3" i="53"/>
  <c r="C3" i="52"/>
  <c r="C3" i="68"/>
  <c r="C3" i="50"/>
  <c r="C3" i="49"/>
  <c r="C3" i="24"/>
  <c r="C3" i="48"/>
  <c r="C3" i="26"/>
  <c r="C3" i="23"/>
  <c r="C3" i="21"/>
  <c r="C3" i="47"/>
  <c r="C3" i="25"/>
  <c r="C3" i="22"/>
  <c r="C3" i="45"/>
  <c r="C3" i="29"/>
  <c r="C3" i="46"/>
  <c r="C3" i="20"/>
  <c r="C3" i="19"/>
  <c r="N28" i="24" l="1"/>
  <c r="J19" i="28" s="1"/>
  <c r="J27" i="24"/>
  <c r="H27" i="24" s="1"/>
  <c r="I40" i="28"/>
  <c r="L74" i="18"/>
  <c r="H74" i="18"/>
  <c r="N74" i="18"/>
  <c r="L28" i="49"/>
  <c r="H23" i="28" s="1"/>
  <c r="N28" i="49"/>
  <c r="J23" i="28" s="1"/>
  <c r="O28" i="69"/>
  <c r="J39" i="28" s="1"/>
  <c r="H28" i="69"/>
  <c r="F19" i="28"/>
  <c r="J27" i="48"/>
  <c r="H27" i="48" s="1"/>
  <c r="G27" i="55"/>
  <c r="E26" i="28"/>
  <c r="J27" i="55"/>
  <c r="H27" i="55" s="1"/>
  <c r="L28" i="70"/>
  <c r="N28" i="56"/>
  <c r="J27" i="28" s="1"/>
  <c r="E27" i="28"/>
  <c r="N28" i="70"/>
  <c r="J29" i="28" s="1"/>
  <c r="J27" i="70"/>
  <c r="H27" i="70" s="1"/>
  <c r="H29" i="28"/>
  <c r="I27" i="70"/>
  <c r="L28" i="21"/>
  <c r="H15" i="28" s="1"/>
  <c r="N28" i="23"/>
  <c r="J16" i="28" s="1"/>
  <c r="I27" i="23"/>
  <c r="G27" i="23" s="1"/>
  <c r="J27" i="23"/>
  <c r="H27" i="23" s="1"/>
  <c r="J27" i="21"/>
  <c r="H27" i="21" s="1"/>
  <c r="I27" i="21"/>
  <c r="G27" i="21" s="1"/>
  <c r="J27" i="56"/>
  <c r="H27" i="56" s="1"/>
  <c r="L28" i="56"/>
  <c r="H27" i="28" s="1"/>
  <c r="I27" i="49"/>
  <c r="G27" i="49" s="1"/>
  <c r="J27" i="49"/>
  <c r="N28" i="48"/>
  <c r="J18" i="28" s="1"/>
  <c r="J27" i="62"/>
  <c r="H27" i="62" s="1"/>
  <c r="I27" i="62"/>
  <c r="L28" i="62"/>
  <c r="H34" i="28" s="1"/>
  <c r="N28" i="62"/>
  <c r="J34" i="28" s="1"/>
  <c r="I27" i="25"/>
  <c r="G27" i="25" s="1"/>
  <c r="G29" i="25" s="1"/>
  <c r="G28" i="47"/>
  <c r="F27" i="28"/>
  <c r="E23" i="28"/>
  <c r="G28" i="19"/>
  <c r="I28" i="20"/>
  <c r="G28" i="20" s="1"/>
  <c r="J28" i="20"/>
  <c r="H28" i="20" s="1"/>
  <c r="L28" i="48"/>
  <c r="H18" i="28" s="1"/>
  <c r="F18" i="28"/>
  <c r="E18" i="28"/>
  <c r="N28" i="45"/>
  <c r="J10" i="28" s="1"/>
  <c r="F10" i="28"/>
  <c r="E10" i="28"/>
  <c r="H10" i="28"/>
  <c r="N28" i="46"/>
  <c r="J11" i="28" s="1"/>
  <c r="I27" i="46"/>
  <c r="J27" i="46"/>
  <c r="F9" i="28"/>
  <c r="E9" i="28"/>
  <c r="G28" i="66"/>
  <c r="G37" i="28"/>
  <c r="G28" i="60"/>
  <c r="G33" i="28"/>
  <c r="G28" i="58"/>
  <c r="G31" i="28"/>
  <c r="G28" i="57"/>
  <c r="G30" i="28"/>
  <c r="G28" i="70"/>
  <c r="G29" i="28"/>
  <c r="G28" i="56"/>
  <c r="G25" i="28"/>
  <c r="G28" i="68"/>
  <c r="G21" i="28"/>
  <c r="G28" i="50"/>
  <c r="G20" i="28"/>
  <c r="G28" i="26"/>
  <c r="G17" i="28"/>
  <c r="G14" i="28"/>
  <c r="G28" i="25"/>
  <c r="G28" i="45"/>
  <c r="G29" i="45" s="1"/>
  <c r="G10" i="28"/>
  <c r="G28" i="46"/>
  <c r="G11" i="28"/>
  <c r="J27" i="19"/>
  <c r="F8" i="28" s="1"/>
  <c r="L28" i="19"/>
  <c r="G8" i="28"/>
  <c r="K28" i="55"/>
  <c r="M28" i="55"/>
  <c r="I26" i="28" s="1"/>
  <c r="L28" i="25"/>
  <c r="H13" i="28" s="1"/>
  <c r="N28" i="25"/>
  <c r="J13" i="28" s="1"/>
  <c r="J27" i="25"/>
  <c r="H27" i="25" s="1"/>
  <c r="G13" i="28"/>
  <c r="L28" i="24"/>
  <c r="H19" i="28" s="1"/>
  <c r="E19" i="28"/>
  <c r="M28" i="23"/>
  <c r="I16" i="28" s="1"/>
  <c r="E16" i="28"/>
  <c r="L28" i="23"/>
  <c r="H16" i="28" s="1"/>
  <c r="N29" i="20"/>
  <c r="L29" i="20"/>
  <c r="H7" i="28" s="1"/>
  <c r="K29" i="20"/>
  <c r="G7" i="28" s="1"/>
  <c r="L28" i="53"/>
  <c r="H24" i="28" s="1"/>
  <c r="F24" i="28"/>
  <c r="E24" i="28"/>
  <c r="I28" i="69"/>
  <c r="G28" i="67"/>
  <c r="H28" i="67"/>
  <c r="H29" i="67" s="1"/>
  <c r="H28" i="66"/>
  <c r="H29" i="66" s="1"/>
  <c r="H29" i="65"/>
  <c r="H28" i="63"/>
  <c r="G28" i="63"/>
  <c r="C35" i="28" s="1"/>
  <c r="H29" i="63"/>
  <c r="G28" i="62"/>
  <c r="H29" i="60"/>
  <c r="H29" i="59"/>
  <c r="G28" i="59"/>
  <c r="H28" i="71"/>
  <c r="H29" i="71" s="1"/>
  <c r="G28" i="71"/>
  <c r="H28" i="56"/>
  <c r="H29" i="56" s="1"/>
  <c r="D27" i="28" s="1"/>
  <c r="H28" i="55"/>
  <c r="H29" i="55" s="1"/>
  <c r="D26" i="28" s="1"/>
  <c r="H28" i="53"/>
  <c r="H29" i="53" s="1"/>
  <c r="D24" i="28" s="1"/>
  <c r="G28" i="53"/>
  <c r="C24" i="28" s="1"/>
  <c r="H28" i="52"/>
  <c r="H29" i="52" s="1"/>
  <c r="G28" i="52"/>
  <c r="C22" i="28" s="1"/>
  <c r="H28" i="68"/>
  <c r="H29" i="68" s="1"/>
  <c r="H28" i="49"/>
  <c r="G28" i="49"/>
  <c r="G29" i="49" s="1"/>
  <c r="G28" i="24"/>
  <c r="G28" i="48"/>
  <c r="G29" i="48" s="1"/>
  <c r="C17" i="28"/>
  <c r="H29" i="26"/>
  <c r="G28" i="21"/>
  <c r="G28" i="22"/>
  <c r="G31" i="29"/>
  <c r="G32" i="29" s="1"/>
  <c r="H31" i="29"/>
  <c r="H32" i="29" s="1"/>
  <c r="D9" i="28" s="1"/>
  <c r="C37" i="28"/>
  <c r="C21" i="28"/>
  <c r="C4" i="19"/>
  <c r="P27" i="71"/>
  <c r="C4" i="71"/>
  <c r="P27" i="70"/>
  <c r="C4" i="70"/>
  <c r="C4" i="69"/>
  <c r="C4" i="67"/>
  <c r="C4" i="66"/>
  <c r="C4" i="65"/>
  <c r="C4" i="63"/>
  <c r="C4" i="62"/>
  <c r="C4" i="60"/>
  <c r="C4" i="59"/>
  <c r="C4" i="58"/>
  <c r="C4" i="57"/>
  <c r="C4" i="56"/>
  <c r="C4" i="55"/>
  <c r="C4" i="54"/>
  <c r="C4" i="53"/>
  <c r="C4" i="52"/>
  <c r="C4" i="68"/>
  <c r="C4" i="50"/>
  <c r="C4" i="49"/>
  <c r="C4" i="24"/>
  <c r="C4" i="48"/>
  <c r="C4" i="26"/>
  <c r="C4" i="23"/>
  <c r="C4" i="21"/>
  <c r="C4" i="47"/>
  <c r="C4" i="25"/>
  <c r="C4" i="22"/>
  <c r="C4" i="45"/>
  <c r="C4" i="29"/>
  <c r="C4" i="46"/>
  <c r="C4" i="20"/>
  <c r="G40" i="28" l="1"/>
  <c r="C41" i="28" s="1"/>
  <c r="F13" i="28"/>
  <c r="J40" i="28"/>
  <c r="H40" i="28"/>
  <c r="H75" i="18"/>
  <c r="H28" i="24"/>
  <c r="H29" i="24" s="1"/>
  <c r="D19" i="28" s="1"/>
  <c r="G29" i="24"/>
  <c r="C19" i="28" s="1"/>
  <c r="H28" i="21"/>
  <c r="H29" i="21" s="1"/>
  <c r="D15" i="28" s="1"/>
  <c r="F15" i="28"/>
  <c r="F26" i="28"/>
  <c r="H28" i="70"/>
  <c r="H29" i="70" s="1"/>
  <c r="D29" i="28" s="1"/>
  <c r="F29" i="28"/>
  <c r="G27" i="70"/>
  <c r="G29" i="70" s="1"/>
  <c r="C29" i="28" s="1"/>
  <c r="E29" i="28"/>
  <c r="F34" i="28"/>
  <c r="F16" i="28"/>
  <c r="E15" i="28"/>
  <c r="G29" i="21"/>
  <c r="H27" i="49"/>
  <c r="H29" i="49" s="1"/>
  <c r="D23" i="28" s="1"/>
  <c r="F23" i="28"/>
  <c r="H28" i="23"/>
  <c r="H29" i="23" s="1"/>
  <c r="D16" i="28" s="1"/>
  <c r="H28" i="62"/>
  <c r="H29" i="62" s="1"/>
  <c r="D34" i="28" s="1"/>
  <c r="G27" i="62"/>
  <c r="G29" i="62" s="1"/>
  <c r="C34" i="28" s="1"/>
  <c r="E34" i="28"/>
  <c r="E7" i="28"/>
  <c r="C14" i="28"/>
  <c r="G29" i="47"/>
  <c r="G29" i="56"/>
  <c r="C27" i="28" s="1"/>
  <c r="H28" i="45"/>
  <c r="H29" i="45" s="1"/>
  <c r="D10" i="28" s="1"/>
  <c r="F7" i="28"/>
  <c r="H28" i="48"/>
  <c r="H29" i="48" s="1"/>
  <c r="D18" i="28" s="1"/>
  <c r="H28" i="46"/>
  <c r="H27" i="46"/>
  <c r="F11" i="28"/>
  <c r="G27" i="46"/>
  <c r="G29" i="46" s="1"/>
  <c r="C11" i="28" s="1"/>
  <c r="E11" i="28"/>
  <c r="C9" i="28"/>
  <c r="C36" i="28"/>
  <c r="C33" i="28"/>
  <c r="C32" i="28"/>
  <c r="C31" i="28"/>
  <c r="C30" i="28"/>
  <c r="C28" i="28"/>
  <c r="G28" i="55"/>
  <c r="G26" i="28"/>
  <c r="C25" i="28"/>
  <c r="C20" i="28"/>
  <c r="C23" i="28"/>
  <c r="C18" i="28"/>
  <c r="C12" i="28"/>
  <c r="C10" i="28"/>
  <c r="G29" i="20"/>
  <c r="G30" i="20" s="1"/>
  <c r="C7" i="28" s="1"/>
  <c r="H8" i="28"/>
  <c r="H28" i="19"/>
  <c r="H28" i="25"/>
  <c r="H29" i="25" s="1"/>
  <c r="E13" i="28"/>
  <c r="G28" i="23"/>
  <c r="H29" i="20"/>
  <c r="H30" i="20" s="1"/>
  <c r="D7" i="28" s="1"/>
  <c r="J7" i="28"/>
  <c r="P27" i="67"/>
  <c r="P27" i="66"/>
  <c r="P27" i="65"/>
  <c r="P27" i="63"/>
  <c r="P27" i="62"/>
  <c r="P27" i="60"/>
  <c r="P27" i="59"/>
  <c r="P27" i="58"/>
  <c r="P27" i="57"/>
  <c r="P27" i="56"/>
  <c r="P27" i="55"/>
  <c r="P27" i="54"/>
  <c r="P27" i="53"/>
  <c r="P27" i="52"/>
  <c r="P27" i="68"/>
  <c r="P27" i="50"/>
  <c r="P27" i="49"/>
  <c r="P27" i="24"/>
  <c r="P27" i="48"/>
  <c r="P27" i="26"/>
  <c r="P27" i="23"/>
  <c r="P27" i="21"/>
  <c r="P27" i="47"/>
  <c r="P27" i="25"/>
  <c r="P27" i="22"/>
  <c r="P27" i="45"/>
  <c r="P30" i="29"/>
  <c r="P28" i="20"/>
  <c r="P27" i="19"/>
  <c r="G29" i="55" l="1"/>
  <c r="C26" i="28" s="1"/>
  <c r="D41" i="28"/>
  <c r="G29" i="23"/>
  <c r="C16" i="28" s="1"/>
  <c r="H29" i="46"/>
  <c r="D11" i="28" s="1"/>
  <c r="C15" i="28"/>
  <c r="D13" i="28"/>
  <c r="N27" i="69"/>
  <c r="K27" i="69"/>
  <c r="H27" i="69"/>
  <c r="O27" i="69"/>
  <c r="I27" i="69" l="1"/>
  <c r="F39" i="28"/>
  <c r="F40" i="28" s="1"/>
  <c r="D40" i="28" s="1"/>
  <c r="D42" i="28" s="1"/>
  <c r="C13" i="28"/>
  <c r="I29" i="69"/>
  <c r="D39" i="28" s="1"/>
  <c r="H27" i="19" l="1"/>
  <c r="H29" i="19" s="1"/>
  <c r="I27" i="19"/>
  <c r="O27" i="19"/>
  <c r="E5" i="11"/>
  <c r="E4" i="11"/>
  <c r="F4" i="11" s="1"/>
  <c r="D7" i="11"/>
  <c r="F3" i="11"/>
  <c r="I3" i="11"/>
  <c r="J3" i="11"/>
  <c r="L3" i="11" s="1"/>
  <c r="I4" i="11"/>
  <c r="J4" i="11"/>
  <c r="L4" i="11" s="1"/>
  <c r="I5" i="11"/>
  <c r="J5" i="11"/>
  <c r="L5" i="11" s="1"/>
  <c r="D8" i="28" l="1"/>
  <c r="G27" i="19"/>
  <c r="G29" i="19" s="1"/>
  <c r="E8" i="28"/>
  <c r="E6" i="11"/>
  <c r="E7" i="11" s="1"/>
  <c r="F5" i="11"/>
  <c r="M3" i="11"/>
  <c r="E40" i="28" l="1"/>
  <c r="C40" i="28" s="1"/>
  <c r="C42" i="28" s="1"/>
  <c r="C8" i="28"/>
  <c r="F6" i="11"/>
  <c r="G3" i="11" s="1"/>
  <c r="F7" i="11" l="1"/>
  <c r="C13" i="7"/>
  <c r="C12" i="7"/>
  <c r="I11" i="7"/>
  <c r="C11" i="7"/>
  <c r="O11" i="7" l="1"/>
  <c r="P11" i="7" s="1"/>
  <c r="M11" i="7"/>
  <c r="N11" i="7" s="1"/>
  <c r="E3" i="7" s="1"/>
  <c r="J11" i="7"/>
  <c r="K11" i="7" s="1"/>
  <c r="D5" i="7" l="1"/>
  <c r="L11" i="7"/>
  <c r="R11" i="7" s="1"/>
  <c r="Q11" i="7"/>
  <c r="D6" i="7" s="1"/>
  <c r="E4" i="7"/>
  <c r="D4" i="7"/>
  <c r="D3" i="7"/>
  <c r="E5" i="7" l="1"/>
  <c r="E6" i="7"/>
</calcChain>
</file>

<file path=xl/comments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1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1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C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D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E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2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1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2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ministerstvo alebo jeho podriadená organizácia</t>
        </r>
      </text>
    </comment>
    <comment ref="F6" authorId="0" shapeId="0">
      <text>
        <r>
          <rPr>
            <sz val="9"/>
            <color indexed="81"/>
            <rFont val="Segoe UI"/>
            <family val="2"/>
            <charset val="238"/>
          </rPr>
          <t>Rok účinnosti opatrení, ktoré menia zaťaženie podnikateľov.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30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1.xml><?xml version="1.0" encoding="utf-8"?>
<comments xmlns="http://schemas.openxmlformats.org/spreadsheetml/2006/main">
  <authors>
    <author>Gajdosikova Jana</author>
  </authors>
  <commentLis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2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3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3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meno predklaDAJúCEHO POSANCA </t>
        </r>
      </text>
    </comment>
    <comment ref="G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I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K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</commentList>
</comments>
</file>

<file path=xl/comments4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5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6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7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8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comments9.xml><?xml version="1.0" encoding="utf-8"?>
<comments xmlns="http://schemas.openxmlformats.org/spreadsheetml/2006/main">
  <authors>
    <author>Gajdosikova Jana</author>
  </authors>
  <commentList>
    <comment ref="A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poradové číslo</t>
        </r>
      </text>
    </comment>
    <comment ref="B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rezort alebo jeho podriadená organizácia</t>
        </r>
      </text>
    </comment>
    <comment ref="F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Gajdosikova Jana:
Rok kedy začína účinnosť. V prípade, ak má zákon niekoľko termínov účinnosti, je potrebné rozdeliť vplyvy na rok 2021 a 2022 (t.j. každý rok bude mať samostatný riadok).</t>
        </r>
      </text>
    </comment>
    <comment ref="G6" authorId="0" shapeId="0">
      <text>
        <r>
          <rPr>
            <sz val="9"/>
            <color indexed="81"/>
            <rFont val="Segoe UI"/>
            <family val="2"/>
            <charset val="238"/>
          </rPr>
          <t>Vyčíslenie zvýšenia nákladov podnikateľského prostredia vplyvom zákona.</t>
        </r>
      </text>
    </comment>
    <comment ref="H6" authorId="0" shapeId="0">
      <text>
        <r>
          <rPr>
            <sz val="9"/>
            <color indexed="81"/>
            <rFont val="Segoe UI"/>
            <family val="2"/>
            <charset val="238"/>
          </rPr>
          <t>Vyčíslenie zníženia nákladov podnikateľského prostredia vplyvom zákona.</t>
        </r>
      </text>
    </comment>
    <comment ref="I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J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M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 ktorý predstavuje záťaž na podnikateľské prostredie</t>
        </r>
      </text>
    </comment>
    <comment ref="N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O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vplyv, ktorý odstraňuje záťaž z podnikateľského prostredia</t>
        </r>
      </text>
    </comment>
    <comment ref="P6" authorId="0" shapeId="0">
      <text>
        <r>
          <rPr>
            <b/>
            <sz val="9"/>
            <color indexed="81"/>
            <rFont val="Segoe UI"/>
            <family val="2"/>
            <charset val="238"/>
          </rPr>
          <t>Gajdosikova Jana:</t>
        </r>
        <r>
          <rPr>
            <sz val="9"/>
            <color indexed="81"/>
            <rFont val="Segoe UI"/>
            <family val="2"/>
            <charset val="238"/>
          </rPr>
          <t xml:space="preserve">
vypĹna sa iba ak ide o poslanecký návrh</t>
        </r>
      </text>
    </comment>
  </commentList>
</comments>
</file>

<file path=xl/sharedStrings.xml><?xml version="1.0" encoding="utf-8"?>
<sst xmlns="http://schemas.openxmlformats.org/spreadsheetml/2006/main" count="2506" uniqueCount="590">
  <si>
    <t>Čas
(v min.)</t>
  </si>
  <si>
    <t>Počet plnení</t>
  </si>
  <si>
    <t>Koeficient</t>
  </si>
  <si>
    <t>1-krát ročne</t>
  </si>
  <si>
    <t>každé 2 roky</t>
  </si>
  <si>
    <t>2-krát ročne (polročne)</t>
  </si>
  <si>
    <t>každé 3 roky</t>
  </si>
  <si>
    <t>3-krát ročne</t>
  </si>
  <si>
    <t>každé 4 roky</t>
  </si>
  <si>
    <t>4-krát ročne (štvrťročne)</t>
  </si>
  <si>
    <t>mesačne</t>
  </si>
  <si>
    <t>každých 5 rokov</t>
  </si>
  <si>
    <t>nepravidelne/ jednorazovo</t>
  </si>
  <si>
    <t>Frekvencia plnenia povinnosti</t>
  </si>
  <si>
    <t>Iné</t>
  </si>
  <si>
    <t>Priemerná hrubá mesačná mzda v národnom hospodárstve za rok 2013</t>
  </si>
  <si>
    <t>Evidencia, vedenie dokumentácie</t>
  </si>
  <si>
    <t>Inventarizácia</t>
  </si>
  <si>
    <t>Poskytnutie súčinnosti</t>
  </si>
  <si>
    <t>Predloženie dokladu/dokumentu papierovo</t>
  </si>
  <si>
    <t>Predloženie dokladu/dokumentu elektornicky</t>
  </si>
  <si>
    <t>Žiadosť/návrh</t>
  </si>
  <si>
    <t>Archivácia</t>
  </si>
  <si>
    <t>Náklady na celé podnikateľské prostredie</t>
  </si>
  <si>
    <r>
      <t>Celkové náklady</t>
    </r>
    <r>
      <rPr>
        <b/>
        <i/>
        <sz val="10"/>
        <color theme="0"/>
        <rFont val="Arial"/>
        <family val="2"/>
      </rPr>
      <t xml:space="preserve"> povinnosti (EUR)</t>
    </r>
  </si>
  <si>
    <t>Ohlásenie, oznámenie, poskytnutie informácie</t>
  </si>
  <si>
    <t>Vypracovanie dokumentu/správy</t>
  </si>
  <si>
    <t>Overenie súladu</t>
  </si>
  <si>
    <t>Náklady regulácie</t>
  </si>
  <si>
    <r>
      <t>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</si>
  <si>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>Nepriame finančné náklady</t>
    </r>
    <r>
      <rPr>
        <b/>
        <i/>
        <sz val="10"/>
        <color rgb="FF00B0F0"/>
        <rFont val="Arial"/>
        <family val="2"/>
      </rPr>
      <t xml:space="preserve"> (EUR)</t>
    </r>
  </si>
  <si>
    <r>
      <t xml:space="preserve">Administratívne náklady </t>
    </r>
    <r>
      <rPr>
        <b/>
        <i/>
        <sz val="10"/>
        <color rgb="FF77AC00"/>
        <rFont val="Arial"/>
        <family val="2"/>
      </rPr>
      <t>(EUR)</t>
    </r>
  </si>
  <si>
    <t>Náklady na 1 podnikateľa</t>
  </si>
  <si>
    <r>
      <rPr>
        <b/>
        <sz val="11"/>
        <color theme="0"/>
        <rFont val="Arial"/>
        <family val="2"/>
        <charset val="238"/>
      </rPr>
      <t>Priame finančné náklady</t>
    </r>
    <r>
      <rPr>
        <sz val="10"/>
        <color theme="0"/>
        <rFont val="Arial"/>
        <family val="2"/>
      </rPr>
      <t xml:space="preserve"> 
na povinnosť na 1 podnikateľa (EUR)</t>
    </r>
  </si>
  <si>
    <r>
      <rPr>
        <b/>
        <sz val="11"/>
        <color theme="0"/>
        <rFont val="Arial"/>
        <family val="2"/>
        <charset val="238"/>
      </rPr>
      <t>Nepriame finančné náklady</t>
    </r>
    <r>
      <rPr>
        <sz val="10"/>
        <color theme="0"/>
        <rFont val="Arial"/>
        <family val="2"/>
        <charset val="238"/>
      </rPr>
      <t xml:space="preserve"> 
na povinnosť na 1 podnikateľa (EUR)</t>
    </r>
  </si>
  <si>
    <t>Časová náročnosť povinnosti</t>
  </si>
  <si>
    <r>
      <t xml:space="preserve">Alternatíva 1: 
</t>
    </r>
    <r>
      <rPr>
        <b/>
        <sz val="11"/>
        <color theme="0"/>
        <rFont val="Arial"/>
        <family val="2"/>
        <charset val="238"/>
      </rPr>
      <t xml:space="preserve">Štandardná časová náročnosť
</t>
    </r>
    <r>
      <rPr>
        <sz val="10"/>
        <color theme="0"/>
        <rFont val="Arial"/>
        <family val="2"/>
        <charset val="238"/>
      </rPr>
      <t>(min.)</t>
    </r>
  </si>
  <si>
    <r>
      <t xml:space="preserve">Alternatíva 2: 
</t>
    </r>
    <r>
      <rPr>
        <b/>
        <sz val="11"/>
        <color theme="0"/>
        <rFont val="Arial"/>
        <family val="2"/>
        <charset val="238"/>
      </rPr>
      <t xml:space="preserve">Expertný odhad trvania </t>
    </r>
    <r>
      <rPr>
        <sz val="10"/>
        <color theme="0"/>
        <rFont val="Arial"/>
        <family val="2"/>
        <charset val="238"/>
      </rPr>
      <t>(min.)</t>
    </r>
  </si>
  <si>
    <t xml:space="preserve">Počet dotknutých podnikateľov </t>
  </si>
  <si>
    <t>Vyberte frekvenciu</t>
  </si>
  <si>
    <t>Vyberte typickú povinnosť</t>
  </si>
  <si>
    <t>Celkové náklady povinnosti (EUR)</t>
  </si>
  <si>
    <t>Administratívne náklady (EUR)</t>
  </si>
  <si>
    <t>Nepriame finančné náklady (EUR)</t>
  </si>
  <si>
    <t>Priame finančné náklady (EUR)</t>
  </si>
  <si>
    <t>S. r. o.</t>
  </si>
  <si>
    <t>Vplyvy (náklady) na celé podnikateľské prostredie</t>
  </si>
  <si>
    <t>Vplyvy (náklady) na celú kategóriu subjektov</t>
  </si>
  <si>
    <t>Vplyvy (náklady) na 1 podnikateľský subjekt</t>
  </si>
  <si>
    <t>Početnosť kategórie</t>
  </si>
  <si>
    <t>Kategória dotknutých subjektov</t>
  </si>
  <si>
    <t>OUT</t>
  </si>
  <si>
    <t>IN</t>
  </si>
  <si>
    <t>Druhy nákladov</t>
  </si>
  <si>
    <t>Priame finančné náklady okrem poplatkov</t>
  </si>
  <si>
    <t>Priame finančné náklady - poplatky</t>
  </si>
  <si>
    <t>Nepriame finančné náklady</t>
  </si>
  <si>
    <t>Administratívne náklady</t>
  </si>
  <si>
    <t>SPOLU</t>
  </si>
  <si>
    <t>Počet dotknutých subjektov v kategórii</t>
  </si>
  <si>
    <t xml:space="preserve">A. s. </t>
  </si>
  <si>
    <t>P.č.</t>
  </si>
  <si>
    <t>Suma 2021</t>
  </si>
  <si>
    <t>Suma 2022</t>
  </si>
  <si>
    <t>Predkladateľ</t>
  </si>
  <si>
    <t xml:space="preserve">Účinnosť
</t>
  </si>
  <si>
    <t>MF</t>
  </si>
  <si>
    <t>MH</t>
  </si>
  <si>
    <t>MPSVR</t>
  </si>
  <si>
    <t>MO</t>
  </si>
  <si>
    <t>MŽP</t>
  </si>
  <si>
    <t>MZ</t>
  </si>
  <si>
    <t>MŠVVŠ</t>
  </si>
  <si>
    <t>MS</t>
  </si>
  <si>
    <t>Celkom</t>
  </si>
  <si>
    <t>Suma 2021 (1I1O)</t>
  </si>
  <si>
    <t>Zvýšenie nákladov  
(IN) v € na PP</t>
  </si>
  <si>
    <t>Zníženie nákladov (OUT) v € na PP</t>
  </si>
  <si>
    <t>Ministerstvo financií SR</t>
  </si>
  <si>
    <t>Ministerstvo dopravy a výstavby SR</t>
  </si>
  <si>
    <t>Ministerstvo práce, sociálnych vecí a rodiny SR</t>
  </si>
  <si>
    <t>Ministerstvo hospodárstva SR</t>
  </si>
  <si>
    <t>Ministerstvo pôdohospodárstva a rozvoja vidieka SR</t>
  </si>
  <si>
    <t>Ministerstvo vnútra SR</t>
  </si>
  <si>
    <t>Ministerstvo obrany SR</t>
  </si>
  <si>
    <t>Ministerstvo spravodlivosti SR</t>
  </si>
  <si>
    <t>Ministerstvo zahraničných vecí a európskych záležitostí SR</t>
  </si>
  <si>
    <t>Ministerstvo životného prostredia SR</t>
  </si>
  <si>
    <t>Ministerstvo školstva, vedy a výskumu SR</t>
  </si>
  <si>
    <t>Ministerstvo kultúry SR</t>
  </si>
  <si>
    <t>Ministerstvo zdravotníctva SR</t>
  </si>
  <si>
    <t>Ministerstvo investícií, regionálneho rozvoja a informatizácie SR</t>
  </si>
  <si>
    <t>Úrad vlády SR</t>
  </si>
  <si>
    <t>Protimonopolný úrad SR</t>
  </si>
  <si>
    <t>Štatistický úrad SR</t>
  </si>
  <si>
    <t>Úrad geodézie, kartografie a katastra SR</t>
  </si>
  <si>
    <t>Úrad jadrového dozoru SR</t>
  </si>
  <si>
    <t>Úrad pre normalizáciu, metrológiu a skúšobníctvo SR</t>
  </si>
  <si>
    <t>Úrad pre verejné obstarávanie</t>
  </si>
  <si>
    <t>Úrad priemyselného vlastníctva SR</t>
  </si>
  <si>
    <t>Správa štátnych hmotných rezerv SR</t>
  </si>
  <si>
    <t>Národný bezpečnostný úrad</t>
  </si>
  <si>
    <t>NBS</t>
  </si>
  <si>
    <t>Generálna prokuratúra</t>
  </si>
  <si>
    <t>Najvyšší kontrolný úrad</t>
  </si>
  <si>
    <t>Sociálna poisťovňa</t>
  </si>
  <si>
    <t>MDOP</t>
  </si>
  <si>
    <t>MP</t>
  </si>
  <si>
    <t>MV</t>
  </si>
  <si>
    <t>MZVEZ</t>
  </si>
  <si>
    <t>MK</t>
  </si>
  <si>
    <t>Úrad vlády</t>
  </si>
  <si>
    <t>PMÚ</t>
  </si>
  <si>
    <t>MIRRI</t>
  </si>
  <si>
    <t>ŠÚ</t>
  </si>
  <si>
    <t>ÚGKK</t>
  </si>
  <si>
    <t>ÚJD</t>
  </si>
  <si>
    <t>ÚNMS</t>
  </si>
  <si>
    <t>ÚVO</t>
  </si>
  <si>
    <t>ÚPV</t>
  </si>
  <si>
    <t>SŠHR</t>
  </si>
  <si>
    <t>NBÚ</t>
  </si>
  <si>
    <t>ÚOOÚ</t>
  </si>
  <si>
    <t>GP</t>
  </si>
  <si>
    <t>NKÚ</t>
  </si>
  <si>
    <t>SP</t>
  </si>
  <si>
    <t>Podpredseda vlády pre legislatívu</t>
  </si>
  <si>
    <t>Č. právneho predpisu</t>
  </si>
  <si>
    <t>Názov právneho predpisu</t>
  </si>
  <si>
    <t xml:space="preserve">Mechanizmus znižovania byrokracie a nákladov - Virtuálny účet </t>
  </si>
  <si>
    <t>Predkladateľ:</t>
  </si>
  <si>
    <t>Kontrolné obdobie:</t>
  </si>
  <si>
    <t xml:space="preserve">Č. právneho predpisu </t>
  </si>
  <si>
    <t>Národná banka Slovenska</t>
  </si>
  <si>
    <t>PV pre legislatívu</t>
  </si>
  <si>
    <t>Poslanci Národnej rady SR</t>
  </si>
  <si>
    <t>Príslušný rezorst resp. ÚOŠS</t>
  </si>
  <si>
    <t>drop down</t>
  </si>
  <si>
    <t>Poslanecký návrh 
áno/nie</t>
  </si>
  <si>
    <t>Meno prekladajúceho poslanca</t>
  </si>
  <si>
    <t>Aktualizácia k:</t>
  </si>
  <si>
    <t>v zmysle bodu 6.10 aktualizovanej Jednotnej metodiky na posudzovanie vybraných vplyvov, schválenej uznesením vlády SR č. 234/2021</t>
  </si>
  <si>
    <t>Úrad pre reguláciu sieťových odvetví</t>
  </si>
  <si>
    <t>Úrad pre reguláciu elektronických komunikácií a poštových služieb</t>
  </si>
  <si>
    <t>ÚREKPS</t>
  </si>
  <si>
    <t>ÚRSO</t>
  </si>
  <si>
    <t>NRSR</t>
  </si>
  <si>
    <t>Návrh skupiny poslancov Národnej rady Slovenskej republiky Radovana Kazdu, Jaromíra Šíbla, Tomáša Lehotského a Ľuboša Krajčíra na vydanie zákona, ktorým sa mení a dopĺňa zákon č. 541/2004 Z. z. o mierovom využívaní jadrovej energie (atómový zákon) a o zmene a doplnení niektorých zákonov v znení neskorších predpisov</t>
  </si>
  <si>
    <t>541/2004</t>
  </si>
  <si>
    <t>https://www.nrsr.sk/web/Default.aspx?sid=zakony/cpt&amp;ZakZborID=13&amp;CisObdobia=8&amp;ID=594</t>
  </si>
  <si>
    <t>ÚJD SR</t>
  </si>
  <si>
    <t>áno</t>
  </si>
  <si>
    <t>Radovan Kazda, Jaromír Šíbl, Tomáš Lehotský a Ľuboš Krajčír</t>
  </si>
  <si>
    <t>MPRV SR</t>
  </si>
  <si>
    <t>nie</t>
  </si>
  <si>
    <t>-</t>
  </si>
  <si>
    <t>Negatívne vplyvy  
(IN) v € 
1in1out (2021)</t>
  </si>
  <si>
    <t>Pozitívne vplyvy (OUT) v €
1in1out (2021)</t>
  </si>
  <si>
    <t>Negatívne vplyvy  
(IN) v €
neskôr ako 2022</t>
  </si>
  <si>
    <t>Pozitívne vplyvy (OUT) aktuálne kontrolné obdobie (2022)</t>
  </si>
  <si>
    <t>Negatívne vplyvy (IN) aktuálne kontrolné obdobie (2022)</t>
  </si>
  <si>
    <t>Pozitívne vplyvy  
(OUT) v €
neskôr ako 2022</t>
  </si>
  <si>
    <t>Suma 2022+ (1I2O)</t>
  </si>
  <si>
    <t>Suma 2022+</t>
  </si>
  <si>
    <t>Zostáva odstániť vplyv</t>
  </si>
  <si>
    <t>Celkové zvýšenie nákladov  
(IN) v € na PP</t>
  </si>
  <si>
    <t>Celkové zníženie nákladov (OUT) v € na PP</t>
  </si>
  <si>
    <t>ŠÚ SR</t>
  </si>
  <si>
    <t>393/2021</t>
  </si>
  <si>
    <t>https://www.slov-lex.sk/legislativne-procesy/SK/LP/2021/509</t>
  </si>
  <si>
    <t>Úrad na ochranu osobných údajov</t>
  </si>
  <si>
    <t>518/2021</t>
  </si>
  <si>
    <t xml:space="preserve">Zákon, ktorým sa mení a dopĺňa zákon č. 302/2019 Z. z. o zálohovaní jednorazových obalov na nápoje a o zmene a doplnení niektorých zákonov v znení neskorších predpisov a o zmene a doplnení niektorých zákonov </t>
  </si>
  <si>
    <t>MŽP SR</t>
  </si>
  <si>
    <t>https://www.nrsr.sk/web/Default.aspx?sid=zakony/zakon&amp;MasterID=8344</t>
  </si>
  <si>
    <t>Vyhláška Štatistického úradu Slovenskej republiky č. 393/2021 Z. z., ktorou sa mení a dopĺňa vyhláška Štatistického úradu Slovenskej republiky č. 292/2020 Z. z., ktorou sa vydáva Program štátnych štatistických zisťovaní na roky 2021 až 2023</t>
  </si>
  <si>
    <t>MS SR</t>
  </si>
  <si>
    <t>355/2014</t>
  </si>
  <si>
    <t>Vyhláška Ministerstva spravodlivosti Slovenskej republiky, ktorou sa mení vyhláška Ministerstva spravodlivosti Slovenskej republiky č. 355/2014 Z. z. o centrálnom registri exekúcií</t>
  </si>
  <si>
    <t>https://www.slov-lex.sk/legislativne-procesy/SK/LP/2021/446</t>
  </si>
  <si>
    <t xml:space="preserve">Link na materiál </t>
  </si>
  <si>
    <t>Návrh vyhlášky Ministerstva spravodlivosti Slovenskej republiky, ktorou sa mení a dopĺňa vyhláška Ministerstva spravodlivosti Slovenskej republiky č. 666/2005 Z. z. o Kancelárskom poriadku pre správcov v znení neskorších predpisov</t>
  </si>
  <si>
    <t>666/2005</t>
  </si>
  <si>
    <t xml:space="preserve">https://www.slov-lex.sk/legislativne-procesy/SK/LP/2022/156 </t>
  </si>
  <si>
    <t xml:space="preserve">Link na schválený materiál 
</t>
  </si>
  <si>
    <t>Vyhláška Úradu jadrového dozoru Slovenskej republiky, ktorou sa mení a dopĺňa vyhláška č. 431/2011 Z. z. o systéme manažérstva kvality v znení vyhlášky č. 104/2016 Z. z.</t>
  </si>
  <si>
    <t>431/2011</t>
  </si>
  <si>
    <t xml:space="preserve">https://www.slov-lex.sk/legislativne-procesy/SK/LP/2021/773 </t>
  </si>
  <si>
    <t>Zákon, ktorým sa mení a dopĺňa zákon č. 15/2005 Z. z. o ochrane druhov voľne žijúcich živočíchov a voľne rastúcich rastlín reguláciou obchodu s nimi a o zmene a doplnení niektorých zákonov v znení neskorších predpisov</t>
  </si>
  <si>
    <t>15/2015</t>
  </si>
  <si>
    <t xml:space="preserve">Zákon, ktorým sa mení a dopĺňa zákon č. 125/2015 Z. z. o registri adries a o zmene a doplnení niektorých zákonov a ktorým sa menia a dopĺňajú niektoré zákony </t>
  </si>
  <si>
    <t>MV SR</t>
  </si>
  <si>
    <t>https://www.slov-lex.sk/legislativne-procesy/SK/LP/2021/406</t>
  </si>
  <si>
    <t>MPSVR SR</t>
  </si>
  <si>
    <t xml:space="preserve">Zákon,ktorým sa mení a dopĺňa zákon č. 461/2003 Z. z. o sociálnom poistení v znení neskorších predpisov a ktorým sa menia a dopĺňajú niektoré zákony </t>
  </si>
  <si>
    <t xml:space="preserve">https://www.slov-lex.sk/legislativne-procesy/SK/LP/2021/407 </t>
  </si>
  <si>
    <t>https://www.slov-lex.sk/legislativne-procesy/SK/LP/2021/364</t>
  </si>
  <si>
    <t>MZ SR</t>
  </si>
  <si>
    <t>540/2021</t>
  </si>
  <si>
    <t>https://www.slov-lex.sk/legislativne-procesy/SK/LP/2021/437</t>
  </si>
  <si>
    <t>Návrh zákona o riešení hroziaceho úpadku a o zmene a doplnení niektorých zákonov</t>
  </si>
  <si>
    <t>https://www.slov-lex.sk/legislativne-procesy/SK/LP/2021/502</t>
  </si>
  <si>
    <t>MK SR</t>
  </si>
  <si>
    <t xml:space="preserve">https://www.slov-lex.sk/legislativne-procesy/SK/LP/2021/532 </t>
  </si>
  <si>
    <t>Zákon o mediálnych službách a o zmene a doplnení niektorých zákonov (zákon o mediálnych službách)</t>
  </si>
  <si>
    <t>https://www.slov-lex.sk/legislativne-procesy/SK/LP/2021/559</t>
  </si>
  <si>
    <t>Zákon, ktorým sa mení a dopĺňa zákon č. 124/2006 Z. z. o bezpečnosti a ochrane zdravia pri práci a o zmene a doplnení niektorých zákonov v znení neskorších predpisov a ktorým sa menia niektoré zákony</t>
  </si>
  <si>
    <t>https://www.slov-lex.sk/legislativne-procesy/SK/LP/2021/613</t>
  </si>
  <si>
    <t>ÚV SR</t>
  </si>
  <si>
    <t xml:space="preserve">Zákon, ktorým sa mení a dopĺňa zákon č. 54/2019 Z. z. o ochrane oznamovateľov protispoločenskej činnosti a o zmene a doplnení niektorých zákonov a ktorým sa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 </t>
  </si>
  <si>
    <t>https://www.slov-lex.sk/legislativne-procesy/SK/LP/2021/637</t>
  </si>
  <si>
    <t>MŠVVŠ SR</t>
  </si>
  <si>
    <t>Zákon, ktorým sa mení a dopĺňa zákon č. 1/2014 Z. z. o organizovaní verejných športových podujatí a o zmene a doplnení niektorých zákonov v znení neskorších predpisov</t>
  </si>
  <si>
    <t>Zákon o vydavateľoch publikácií a o registri v oblasti médií a audiovízie (zákon o publikáciách)</t>
  </si>
  <si>
    <t>https://www.slov-lex.sk/legislativne-procesy/SK/LP/2021/356</t>
  </si>
  <si>
    <t>https://www.slov-lex.sk/legislativne-procesy/SK/LP/2021/682</t>
  </si>
  <si>
    <t>MF SR</t>
  </si>
  <si>
    <t xml:space="preserve">https://www.slov-lex.sk/legislativne-procesy/SK/LP/2021/736 </t>
  </si>
  <si>
    <t xml:space="preserve">https://www.slov-lex.sk/legislativne-procesy/SK/LP/2021/644 </t>
  </si>
  <si>
    <t>https://www.slov-lex.sk/legislativne-procesy/SK/LP/2021/816</t>
  </si>
  <si>
    <t>125/2015</t>
  </si>
  <si>
    <t>311/2001</t>
  </si>
  <si>
    <t>461/2003</t>
  </si>
  <si>
    <t>124/2006</t>
  </si>
  <si>
    <t>371/2014</t>
  </si>
  <si>
    <t>363/2011</t>
  </si>
  <si>
    <t>54/2019</t>
  </si>
  <si>
    <t>64/2019</t>
  </si>
  <si>
    <t>MDV SR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</si>
  <si>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vyhlášky č. 375/2020 Z.z.</t>
  </si>
  <si>
    <t>https://www.slov-lex.sk/legislativne-procesy/SK/LP/2021/555</t>
  </si>
  <si>
    <t>Vyhláška Ministerstva životného prostredia Slovenskej republiky, ktorou sa mení a dopĺňa vyhláška Ministerstva životného prostredia Slovenskej republiky č. 371/2015 Z. z., ktorou sa vykonávajú niektoré ustanovenia zákona o odpadoch v znení neskorších predpisov</t>
  </si>
  <si>
    <t>https://www.slov-lex.sk/legislativne-procesy/SK/LP/2021/740</t>
  </si>
  <si>
    <t>Vyhláška Ministerstva životného prostredia Slovenskej republiky, ktorou sa mení a dopĺňa vyhláška Ministerstva životného prostredia Slovenskej republiky č. 373/2015 Z. z. o rozšírenej zodpovednosti výrobcov vyhradených výrobkov a o nakladaní s vyhradenými prúdmi odpadov v znení neskorších predpisov</t>
  </si>
  <si>
    <t>https://www.slov-lex.sk/legislativne-procesy/SK/LP/2021/777</t>
  </si>
  <si>
    <t>https://www.slov-lex.sk/legislativne-procesy/SK/LP/2021/576</t>
  </si>
  <si>
    <t>Návrh skupiny poslancov NR SR na vydanie zákona, ktorým sa mení a dopĺňa zákon č. 343/2015 Z. z. o verejnom obstarávaní a o zmene a doplnení niektorých zákonov v znení neskorších predpisov</t>
  </si>
  <si>
    <t>https://www.slov-lex.sk/legislativne-procesy/SK/LP/2021/800</t>
  </si>
  <si>
    <t>228/2020</t>
  </si>
  <si>
    <t>371/2015</t>
  </si>
  <si>
    <t>373/2015</t>
  </si>
  <si>
    <t>530/2011</t>
  </si>
  <si>
    <t>343/2015</t>
  </si>
  <si>
    <t>MIRRI SR</t>
  </si>
  <si>
    <t>Nariadenie vlády Slovenskej republiky, ktorým sa mení a dopĺňa nariadenie vlády Slovenskej republiky č. 269/2010 Z. z., ktorým sa ustanovujú požiadavky na dosiahnutie dobrého stavu vôd v znení nariadenia vlády Slovenskej republiky č. 398/2012 Z. z.</t>
  </si>
  <si>
    <t>Návrh zákona, ktorým sa menia a dopĺňajú niektoré zákony v súvislosti s rozvojom automatizovaných vozidiel</t>
  </si>
  <si>
    <t>Zákon, ktorým sa mení a dopĺňa zákon č. 136/2000 Z. z. o hnojivách v znení neskorších predpisov</t>
  </si>
  <si>
    <t>Vyhláška Ministerstva pôdohospodárstva a rozvoja vidieka Slovenskej republiky, ktorou sa mení a dopĺňa vyhláška Ministerstva pôdohospodárstva Slovenskej republiky č. 293/2008 Z. z., ktorou sa ustanovujú podrobnosti o rozsahu odbornej prípravy, obsahu skúšky, zložení skúšobnej komisie a o osvedčení o získaní oprávnenia na projektovanie pozemkových úprav</t>
  </si>
  <si>
    <t>Vyhláška Ministerstva školstva, vedy, výskumu a športu Slovenskej republiky, ktorou sa mení vyhláška Ministerstva školstva Slovenskej republiky č. 231/2009 Z. z. o podrobnostiach o organizácii školského roka na základných školách, na stredných školách, na základných umeleckých školách, na praktických školách, na odborných učilištiach a na jazykových školách v znení vyhlášky č. 518/2010 Z. z.</t>
  </si>
  <si>
    <t>Vyhláška Ministerstva pôdohospodárstva a rozvoja vidieka Slovenskej republiky, ktorou sa ustanovujú podrobnosti o podmienkach zabíjania zveri z farmového chovu a hovädzieho dobytka chovaného pod šírym nebom strelnou zbraňou s voľným projektilom v mieste držby zvieraťa a na farmárskom bitúnku</t>
  </si>
  <si>
    <t>Vyhláška Ministerstva školstva, vedy, výskumu a športu Slovenskej republiky, ktorou sa mení vyhláška Ministerstva školstva Slovenskej republiky č. 330/2009 Z. z. o zariadení školského stravovania</t>
  </si>
  <si>
    <t>Vyhláška Ministerstva školstva, vedy, výskumu a športu Slovenskej republiky, ktorou sa ustanovujú kritériá na určovanie najvyššieho počtu žiakov prvého ročníka stredných škôl</t>
  </si>
  <si>
    <t>Návrh poslancov Národnej rady Slovenskej republiky Juraja KRÚPU, Michala ŠIPOŠA, Juraja ŠELIGU a Milana LAURENČÍKA na vydanie zákona, ktorým sa mení zákon č. 69/2018 Z. z. o kybernetickej bezpečnosti a o zmene a doplnení niektorých zákonov v znení neskorších predpisov (tlač 981)</t>
  </si>
  <si>
    <t>https://www.slov-lex.sk/legislativne-procesy/SK/LP/2021/796</t>
  </si>
  <si>
    <t xml:space="preserve">https://www.slov-lex.sk/legislativne-procesy/SK/LP/2022/5 </t>
  </si>
  <si>
    <t>https://www.slov-lex.sk/legislativne-procesy/SK/LP/2022/42</t>
  </si>
  <si>
    <t>https://www.slov-lex.sk/legislativne-procesy/SK/LP/2022/45</t>
  </si>
  <si>
    <t>https://www.slov-lex.sk/legislativne-procesy/SK/LP/2022/53</t>
  </si>
  <si>
    <t xml:space="preserve">https://www.slov-lex.sk/legislativne-procesy/SK/LP/2022/64 </t>
  </si>
  <si>
    <t>https://www.slov-lex.sk/legislativne-procesy/SK/LP/2022/86</t>
  </si>
  <si>
    <t>https://www.slov-lex.sk/legislativne-procesy/SK/LP/2022/108</t>
  </si>
  <si>
    <t>https://www.slov-lex.sk/legislativne-procesy/SK/LP/2022/27</t>
  </si>
  <si>
    <t>https://www.slov-lex.sk/legislativne-procesy/SK/LP/2022/158</t>
  </si>
  <si>
    <t>https://www.slov-lex.sk/legislativne-procesy/SK/LP/2022/167</t>
  </si>
  <si>
    <t>https://www.slov-lex.sk/legislativne-procesy/SK/LP/2022/184</t>
  </si>
  <si>
    <t>https://www.slov-lex.sk/legislativne-procesy/SK/LP/2022/205</t>
  </si>
  <si>
    <t>https://www.slov-lex.sk/legislativne-procesy/SK/LP/2022/243</t>
  </si>
  <si>
    <t>https://www.slov-lex.sk/legislativne-procesy/SK/LP/2022/236</t>
  </si>
  <si>
    <t>https://www.slov-lex.sk/legislativne-procesy/SK/LP/2022/241</t>
  </si>
  <si>
    <t>https://www.slov-lex.sk/legislativne-procesy/SK/LP/2022/268</t>
  </si>
  <si>
    <t>https://www.slov-lex.sk/legislativne-procesy/SK/LP/2022/277</t>
  </si>
  <si>
    <t>https://www.slov-lex.sk/legislativne-procesy/SK/LP/2022/303</t>
  </si>
  <si>
    <t>https://www.slov-lex.sk/legislativne-procesy/SK/LP/2022/307</t>
  </si>
  <si>
    <t>https://www.slov-lex.sk/legislativne-procesy/SK/LP/2022/309</t>
  </si>
  <si>
    <t>https://www.slov-lex.sk/legislativne-procesy/SK/LP/2022/304</t>
  </si>
  <si>
    <t>1/2014</t>
  </si>
  <si>
    <t>473/2005</t>
  </si>
  <si>
    <t>269/2010</t>
  </si>
  <si>
    <t>576/2004</t>
  </si>
  <si>
    <t>79/2015</t>
  </si>
  <si>
    <t>136/2000</t>
  </si>
  <si>
    <t>305/2013</t>
  </si>
  <si>
    <t>330/2009</t>
  </si>
  <si>
    <t>222/2004</t>
  </si>
  <si>
    <t>486/2013</t>
  </si>
  <si>
    <t>43/2004</t>
  </si>
  <si>
    <t>293/2008</t>
  </si>
  <si>
    <t>231/2009</t>
  </si>
  <si>
    <t>5/2018</t>
  </si>
  <si>
    <t>24/2013</t>
  </si>
  <si>
    <t>69/2018</t>
  </si>
  <si>
    <t>10/2016</t>
  </si>
  <si>
    <t>10/2017</t>
  </si>
  <si>
    <t>Návrh zákona, ktorým sa mení a dopĺňa zákon č. 371/2014 Z. z. o riešení krízových situácií na finančnom trhu a o zmene a doplnení niektorých zákonov v znení neskorších predpisov a ktorým sa menia a dopĺňajú niektoré zákony</t>
  </si>
  <si>
    <t>https://www.slov-lex.sk/legislativne-procesy/SK/LP/2021/380</t>
  </si>
  <si>
    <t>https://www.slov-lex.sk/legislativne-procesy/SK/LP/2021/346</t>
  </si>
  <si>
    <t>Zostáva odstrániť vplyv</t>
  </si>
  <si>
    <t xml:space="preserve">Nariadenie vlády Slovenskej republiky, ktorým sa mení nariadenie vlády Slovenskej republiky č. 391/2006 Z. z. o minimálnych bezpečnostných a zdravotných požiadavkách na pracovisko </t>
  </si>
  <si>
    <t>Zákon, ktorým sa mení a dopĺňa zákon č. 39/2015 Z. z. o poisťovníctve a o zmene a doplnení niektorých zákonov v znení neskorších predpisov</t>
  </si>
  <si>
    <t>Vyhláška Národného bezpečnostného úradu (Úradu vlády Slovenskej republiky, odboru legislatívy ostatných ústredných orgánov štátnej správy), ktorou sa mení a dopĺňa vyhláška Národného bezpečnostného úradu č. 436/2019 Z. z. o audite kybernetickej bezpečnosti a znalostnom štandarde audítora</t>
  </si>
  <si>
    <t>Zákon, ktorým sa mení a dopĺňa zákon č. 440/2015 Z. z. o športe a o zmene a doplnení niektorých zákonov v znení neskorších predpisov a ktorým sa menia a dopĺňajú niektoré zákony</t>
  </si>
  <si>
    <t>Zákon, ktorým sa mení a dopĺňa zákon č. 404/2011 Z. z. o pobyte cudzincov a o zmene a doplnení niektorých zákonov v znení neskorších predpisov a ktorým sa mení zákon č. 145/1995 Z. z. o správnych poplatkoch v znení neskorších predpisov</t>
  </si>
  <si>
    <t>Vyhláška Úradu pre reguláciu sieťových odvetví, ktorou sa ustanovuje cenová regulácia v tepelnej energetike</t>
  </si>
  <si>
    <t>Zákon, ktorým sa mení a dopĺňa zákon č. 595/2003 Z. z. o dani z príjmov v znení neskorších predpisov a ktorým sa mení a dopĺňa zákon č. 563/2009 Z. z. o správe daní (daňový poriadok) a o zmene a doplnení niektorých zákonov v znení neskorších predpisov</t>
  </si>
  <si>
    <t>Návrh poslankýň Národnej rady Slovenskej republiky Vladimíry MARCINKOVEJ, Romany TABÁK, Jany BITTÓ CIGÁNIKOVEJ, Anny ZÁBORSKEJ, Evy HUDECOVEJ a Zuzany ŠEBOVEJ na vydanie zákona, ktorým sa dopĺňa zákon č. 576/2004 Z. z. o zdravotnej starostlivosti, službách súvisiacich s poskytovaním zdravotnej starostlivosti a o zmene a doplnení niektorých zákonov v znení neskorších predpisov (tlač 1049)</t>
  </si>
  <si>
    <t>391/2006</t>
  </si>
  <si>
    <t>39/2015</t>
  </si>
  <si>
    <t>440/2015</t>
  </si>
  <si>
    <t>436/2019</t>
  </si>
  <si>
    <t>404/2011</t>
  </si>
  <si>
    <t>595/2003</t>
  </si>
  <si>
    <t>13/1993</t>
  </si>
  <si>
    <t>https://www.slov-lex.sk/legislativne-procesy/SK/LP/2022/320</t>
  </si>
  <si>
    <t>https://www.slov-lex.sk/legislativne-procesy/SK/LP/2022/339</t>
  </si>
  <si>
    <t>https://www.slov-lex.sk/legislativne-procesy/SK/LP/2022/347</t>
  </si>
  <si>
    <t>https://www.slov-lex.sk/legislativne-procesy/SK/LP/2022/345</t>
  </si>
  <si>
    <t>https://www.slov-lex.sk/legislativne-procesy/SK/LP/2022/388</t>
  </si>
  <si>
    <t>https://www.slov-lex.sk/legislativne-procesy/SK/LP/2022/389</t>
  </si>
  <si>
    <t xml:space="preserve">https://www.slov-lex.sk/legislativne-procesy/SK/LP/2022/408 </t>
  </si>
  <si>
    <t>https://www.slov-lex.sk/legislativne-procesy/SK/LP/2022/428</t>
  </si>
  <si>
    <t>https://www.slov-lex.sk/legislativne-procesy/SK/LP/2022/440</t>
  </si>
  <si>
    <t>https://www.slov-lex.sk/legislativne-procesy/SK/LP/2022/315</t>
  </si>
  <si>
    <t>185/2015</t>
  </si>
  <si>
    <t>Zákon, ktorým sa mení a dopĺňa zákon č. 185/2015 Z. z. Autorský zákon v
znení neskorších predpisov</t>
  </si>
  <si>
    <t>MH SR</t>
  </si>
  <si>
    <t>SOI</t>
  </si>
  <si>
    <t>249/2022</t>
  </si>
  <si>
    <t>Návrh zákona, ktorým sa menia a dopĺňajú niektoré zákony v súvislosti so zlepšovaním podnikateľského prostredia</t>
  </si>
  <si>
    <t xml:space="preserve">https://www.slov-lex.sk/legislativne-procesy/-/SK/dokumenty/LP-2021-619
</t>
  </si>
  <si>
    <t>https://www.slov-lex.sk/legislativne-procesy/-/SK/dokumenty/LP-2021-619</t>
  </si>
  <si>
    <t>ŠÚ SR (ÚV SR)</t>
  </si>
  <si>
    <t>Vyhláška Úradu pre reguláciu sieťových odvetví, ktorou sa ustanovuje cenová regulácia dodávky plynu</t>
  </si>
  <si>
    <t>Zákon, ktorým sa mení a dopĺňa zákona č. 282/2020 Z. z. o ekologickej poľnohospodárskej výrobe v znení zákona č. 350/2020 Z. z.</t>
  </si>
  <si>
    <t>5/2004</t>
  </si>
  <si>
    <t>282/2020</t>
  </si>
  <si>
    <t>https://www.slov-lex.sk/legislativne-procesy/SK/LP/2022/466</t>
  </si>
  <si>
    <t>https://www.slov-lex.sk/legislativne-procesy/SK/LP/2022/500</t>
  </si>
  <si>
    <t>111/2022</t>
  </si>
  <si>
    <t>Opatrenie Ministerstva financií Slovenskej republiky č. MF/011078/2021-74, ktorým sa mení a dopĺňa opatrenie Ministerstva financií Slovenskej republiky č. MF/25918/2011-74, ktorým sa ustanovuje rozsah, spôsob, miesto a termíny ukladania výkazu vybraných údajov z individuálnej účtovnej závierky pre účtovné jednotky, ktorými sú poisťovne, pobočky zahraničnej poisťovne, zaisťovne, pobočky zahraničnej zaisťovne, Slovenská kancelária poisťovateľov a Exportno-importná banka Slovenskej republiky v znení neskorších predpisov</t>
  </si>
  <si>
    <t>https://www.slov-lex.sk/legislativne-procesy/SK/LP/2021/597</t>
  </si>
  <si>
    <t>MF/011078/2021-74</t>
  </si>
  <si>
    <t>Návrh opatrenia Národnej banky Slovenska z ... 2022, ktorým sa mení a dopĺňa opatrenie Národnej banky Slovenska zo 14. novembra 2017 č. 10/2017, ktorým sa ustanovujú podrobnosti o posúdení schopnosti spotrebiteľa splácať spotrebiteľský úver v znení neskorších predpisov</t>
  </si>
  <si>
    <t>Návrh opatrenia Národnej banky Slovenska z ... 2022, ktorým sa mení a dopĺňa opatrenie Národnej banky Slovenska z 13. decembra 2016 č. 10/2016, ktorým sa ustanovujú podrobnosti o posúdení schopnosti spotrebiteľa splácať úver na bývanie v znení neskorších predpisov</t>
  </si>
  <si>
    <t>Návrh zákona ktorým sa mení a dopĺňa zákon č. 473/2005 Z. z.
o poskytovaní služieb v oblasti súkromnej bezpečnosti a o zmene a doplnení niektorých
zákonov (zákon o súkromnej bezpečnosti) v znení neskorších predpisov</t>
  </si>
  <si>
    <t>265/2022</t>
  </si>
  <si>
    <t>Návrh skupiny poslancov Národnej rady Slovenskej republiky, ktorým sa dopĺňa zákon č. 89/2016 Z. z. o výrobe, označovaní a predaji tabakových výrobkov a súvisiacich výrobkov a o zmene a doplnení niektorých zákonov a ktorým sa mení a dopĺňa zákon č. 377/2004 Z. z. o ochrane nefajčiarov a o zmene a doplnení niektorých zákonov v znení neskorších predpisov (tlač 1177)</t>
  </si>
  <si>
    <t>Zákon, ktorým sa mení a dopĺňa zákon č. 609/2007 Z. z. o spotrebnej dani z elektriny, uhlia a zemného plynu a o zmene a doplnení zákona č. 98/2004 Z. z. o spotrebnej dani z minerálneho oleja v znení neskorších predpisov v znení neskorších predpisov</t>
  </si>
  <si>
    <t>Návrh poslankyne Národnej rady Slovenskej republiky Jany Žitňanskej, ktorým mení a dopĺňa zákon č. 577/2004 Z. z. o rozsahu zdravotnej starostlivosti uhrádzanej na základe zdravotného poistenia a o úhradách za služby súvisiace s poskytovaním zdravotnej starostlivosti v znení neskorších predpisov (tlač 1145)</t>
  </si>
  <si>
    <t xml:space="preserve">Nariadenie vlády Slovenskej republiky, ktorým sa mení nariadenie vlády Slovenskej republiky č. 410/2014 Z. z., ktorým sa ustanovuje výška úhrady diaľničnej známky za užívanie vymedzených úsekov diaľnic a rýchlostných ciest v znení nariadenia vlády Slovenskej republiky č. 19/2020 Z. z. </t>
  </si>
  <si>
    <t>Nariadenie vlády Slovenskej republiky, ktorým sa vyhlasuje prírodná rezervácia Devínska Kobyla</t>
  </si>
  <si>
    <t>https://www.slov-lex.sk/legislativne-procesy/SK/LP/2022/538</t>
  </si>
  <si>
    <t>https://www.slov-lex.sk/legislativne-procesy/SK/LP/2022/537</t>
  </si>
  <si>
    <t>https://www.slov-lex.sk/legislativne-procesy/SK/LP/2022/602</t>
  </si>
  <si>
    <t>https://www.slov-lex.sk/legislativne-procesy/SK/LP/2022/619</t>
  </si>
  <si>
    <t>https://www.slov-lex.sk/legislativne-procesy/SK/LP/2022/573</t>
  </si>
  <si>
    <t>https://www.slov-lex.sk/legislativne-procesy/SK/LP/2022/638</t>
  </si>
  <si>
    <t>https://www.slov-lex.sk/legislativne-procesy/SK/LP/2022/653</t>
  </si>
  <si>
    <t>https://www.slov-lex.sk/legislativne-procesy/SK/LP/2022/670</t>
  </si>
  <si>
    <t>MF/014373/2022-74</t>
  </si>
  <si>
    <t>271/2011</t>
  </si>
  <si>
    <t>89/2016</t>
  </si>
  <si>
    <t>609/2007</t>
  </si>
  <si>
    <t>577/2004</t>
  </si>
  <si>
    <t>410/2014</t>
  </si>
  <si>
    <t>145/1995</t>
  </si>
  <si>
    <t>Návrh vyhlášky, ktorou sa mení a dopĺňa vyhláška Ministerstva životného prostredia Slovenskej republiky č. 371/2015 Z. z., ktorou sa vykonávajú niektoré ustanovenia zákona o odpadoch v znení neskorších predpisov</t>
  </si>
  <si>
    <t>Návrh zákona, ktorým sa mení a dopĺňa zákon č. 305/2013 Z. z. o elektronickej podobe výkonu pôsobnosti orgánov verejnej moci a o zmene a doplnení niektorých zákonov (zákon o e-Governmente) v znení neskorších predpisov a ktorým sa menia a dopĺňajú niektoré zákony</t>
  </si>
  <si>
    <t>Vyhláška Ministerstva práce, sociálnych vecí a rodiny Slovenskej republiky Návrh vyhlášky Ministerstva práce, sociálnych vecí a rodiny Slovenskej republiky, ktorou sa mení a dopĺňa vyhláška Ministerstva práce, sociálnych vecí a rodiny Slovenskej republiky č. 356/2007 Z. z., ktorou sa ustanovujú podrobnosti o požiadavkách a rozsahu výchovnej a vzdelávacej činnosti, o projekte výchovy a vzdelávania, vedení predpísanej dokumentácie a overovaní vedomostí účastníkov výchovnej a vzdelávacej činnosti</t>
  </si>
  <si>
    <t>Vyhláška Ministerstva dopravy a výstavby Slovenskej republiky, ktorou sa mení vyhláška Ministerstva dopravy a výstavby Slovenskej republiky č. 228/2020 Z. z., ktorou sa vymedzujú úseky diaľnic, ciest I. triedy a ciest II. triedy s výberom mýta v znení neskorších predpisov</t>
  </si>
  <si>
    <t>Návrh poslancov Národnej rady Slovenskej republiky Mareka KRAJČÍHO, Kataríny HATRÁKOVEJ a Miloša SVRČEKA na vydanie zákona, ktorým sa mení a dopĺňa zákon č. 576/2004 Z. z. o zdravotnej starostlivosti, službách súvisiacich s poskytovaním zdravotnej starostlivosti (tlač 1112)</t>
  </si>
  <si>
    <t>Vyhláška Ministerstva zdravotníctva Slovenskej republiky, ktorou sa mení a dopĺňa vyhláška Ministerstva zdravotníctva Slovenskej republiky č. 527/2007 Z. z. o podrobnostiach o požiadavkách na zariadenia pre deti a mládež</t>
  </si>
  <si>
    <t>Vyhláška Úradu pre reguláciu sieťových odvetví, ktorou sa ustanovujú obsahové náležitosti plánu rozvoja distribučnej sústavy</t>
  </si>
  <si>
    <t>https://www.slov-lex.sk/legislativne-procesy/SK/LP/2022/695</t>
  </si>
  <si>
    <t>https://www.slov-lex.sk/legislativne-procesy/SK/LP/2022/720</t>
  </si>
  <si>
    <t>https://www.slov-lex.sk/legislativne-procesy/SK/LP/2022/732</t>
  </si>
  <si>
    <t>https://www.slov-lex.sk/legislativne-procesy/SK/LP/2022/753</t>
  </si>
  <si>
    <t>https://www.slov-lex.sk/legislativne-procesy/SK/LP/2022/765</t>
  </si>
  <si>
    <t>https://www.slov-lex.sk/legislativne-procesy/SK/LP/2022/778</t>
  </si>
  <si>
    <t>356/2007</t>
  </si>
  <si>
    <t>527/2007</t>
  </si>
  <si>
    <t>Návrh zákona, ktorým sa mení a dopĺňa zákon č. 64/2019 Z. z. o sprístupňovaní strelných zbraní a streliva na civilné použitie na trhu v znení zákona č. 376/2019 Z. z. a o zmene a doplnení niektorých zákonov</t>
  </si>
  <si>
    <t>UNMS</t>
  </si>
  <si>
    <t>410/2022</t>
  </si>
  <si>
    <t>Zákon č. 410/2022 Z. z., ktorým sa mení a dopĺňa zákon č. 650/2004 Z. z. o doplnkovom dôchodkovom sporení a o zmene a doplnení niektorých zákonov v znení neskorších predpisov</t>
  </si>
  <si>
    <t>Tomáš Lehotský, Peter Cmorej, Marián Viskupič, Vladimír Ledecký</t>
  </si>
  <si>
    <t>Návrh zákona, ktorým sa mení a dopĺňa zákon č. 43/2004 Z. z. o starobnom dôchodkovom sporení a o zmene a doplnení niektorých zákonov v znení neskorších predpisov a ktorým sa menia a dopĺňajú niektoré zákony</t>
  </si>
  <si>
    <t>Vyhláška Ministerstva životného prostredia Slovenskej republiky o evidenčnej a ohlasovacej povinnosti</t>
  </si>
  <si>
    <t>Zákon o dopravných prostriedkoch a prepravných prostriedkoch používaných na prepravu skaziteľných potravín a o zmene a doplnení niektorých zákonov</t>
  </si>
  <si>
    <t>Vyhláška Ministerstva dopravy a výstavby Slovenskej republiky,ktorou sa mení a dopĺňa vyhláška Ministerstva dopravy, pôšt a telekomunikácií Slovenskej republiky č. 350/2010 Z. z. o stavebnom a technickom poriadku dráh v znení neskorších predpisov</t>
  </si>
  <si>
    <t>Návrh poslancov Národnej rady Slovenskej republiky Jaromíra ŠÍBLA, Tomáša ŠUDÍKA, Márie ŠOFRANKO a Jána SZŐLLŐSA na vydanie zákona, ktorým sa mení a dopĺňa zákon č. 364/2004 Z. z. o vodách a o zmene zákona Slovenskej národnej rady č. 372/1990 Zb. o priestupkoch v znení neskorších predpisov (vodný zákon) v znení neskorších predpisov (ČPT 1257)</t>
  </si>
  <si>
    <t>Opatrenie Ministerstva zdravotníctva Slovenskej republiky, ktorým sa mení a dopĺňa výnos Ministerstva zdravotníctva Slovenskej republiky č. 09812/2008-OL z 10. septembra 2008 o minimálnych požiadavkách na personálne zabezpečenie a materiálno-technické vybavenie jednotlivých druhov zdravotníckych zariadení v znení neskorších predpisov</t>
  </si>
  <si>
    <t>https://www.slov-lex.sk/legislativne-procesy/SK/LP/2022/791</t>
  </si>
  <si>
    <t>https://www.slov-lex.sk/legislativne-procesy/SK/LP/2022/816</t>
  </si>
  <si>
    <t>https://www.slov-lex.sk/legislativne-procesy/SK/LP/2022/839</t>
  </si>
  <si>
    <t xml:space="preserve">https://www.slov-lex.sk/legislativne-procesy/SK/LP/2022/831 </t>
  </si>
  <si>
    <t>https://www.slov-lex.sk/legislativne-procesy/SK/LP/2022/860</t>
  </si>
  <si>
    <t>350/2010</t>
  </si>
  <si>
    <t>364/2004</t>
  </si>
  <si>
    <t>Návrh zákona, ktorým sa mení a dopĺňa zákon č. 79/2015 Z. z. o odpadoch a o zmene a doplnení niektorých zákonov v znení neskorších predpisov</t>
  </si>
  <si>
    <t>Návrh zákona, ktorým sa mení a dopĺňa zákon č. 5/2004 Z. z. o službách zamestnanosti a o zmene a doplnení niektorých zákonov v znení neskorších predpisov a ktorým sa menia a dopĺňajú niektoré zákony</t>
  </si>
  <si>
    <t>Opatrenie Úradu pre reguláciu elektronických komunikácií a poštových služieb, ktorým sa mení opatrenie Úradu pre reguláciu elektronických komunikácií a poštových služieb z 19. septembra 2016 č. 1/2016, ktorým sa ustanovuje rozsah regulácie cien a určujú sa maximálne ceny univerzálnej služby a poštového platobného styku pre vnútroštátny poštový styk v znení opatrenia Úradu pre reguláciu elektronických komunikácií a poštových služieb z 12. júna 2019 č. 1/2019 a v znení opatrenia Úradu pre reguláciu elektronických komunikácií a poštových služieb zo 14. februára 2022 č. 2/2022</t>
  </si>
  <si>
    <t>Vyhláška Ministerstva pôdohospodárstva a rozvoja vidieka Slovenskej republiky, ktorou sa mení a dopĺňa vyhláška Ministerstva pôdohospodárstva a rozvoja vidieka Slovenskej republiky č. 83/2016 Z. z. o mäsových výrobkoch</t>
  </si>
  <si>
    <t>https://www.slov-lex.sk/legislativne-procesy/SK/LP/2022/873</t>
  </si>
  <si>
    <t>https://www.slov-lex.sk/legislativne-procesy/SK/LP/2023/1</t>
  </si>
  <si>
    <t>https://www.slov-lex.sk/legislativne-procesy/SK/LP/2023/2</t>
  </si>
  <si>
    <t>83/2016</t>
  </si>
  <si>
    <t>Návrh zákona, ktorým sa mení a dopĺňa zákon č. 222/2004 Z. z. o dani z pridanej hodnoty v znení neskorších predpisov.</t>
  </si>
  <si>
    <t>Opatrenie Národnej banky Slovenska č. 6/2022, ktorým sa mení opatrenie Národnej banky Slovenska z 13. februára 2018 č. 5/2018 o odbornej skúške a odbornej skúške s certifikátom na poskytovanie finančného sprostredkovania a finančného poradenstva v znení opatrenia  z 26. mája 2020 č. 1/2020</t>
  </si>
  <si>
    <t>V roku 2023 zostáva odstániť vplyv</t>
  </si>
  <si>
    <t>ÚÚPV</t>
  </si>
  <si>
    <t>Vyhláška Ministerstva školstva, vedy, výskumu a športu Slovenskej republiky o kvalifikačných predpokladoch pedagogických zamestnancov a odborných zamestnancov</t>
  </si>
  <si>
    <t>Zákon o zmene klímy a nízkouhlíkovej transformácii Slovenskej republiky a o zmene a doplnení zákona č. 162/2015 Z. z. Správny súdny poriadok v znení neskorších predpisov (klimatický zákon)</t>
  </si>
  <si>
    <t>Vyhláška Úradu pre územné plánovanie a výstavbu Slovenskej republiky o obsahu a spôsobe spracovania územnoplánovacej dokumentácie a o územnoplánovacích podkladoch</t>
  </si>
  <si>
    <t>Vyhláška Úradu pre reguláciu sieťových odvetví, ktorou sa ustanovuje cenová regulácia dodávky elektriny</t>
  </si>
  <si>
    <t>Návrh poslanca Národnej rady Slovenskej republiky Martina Fecka na vydanie zákona, ktorým sa mení a dopĺňa zákon Národnej rady Slovenskej republiky č. 180/1995 Z. z. o niektorých opatreniach na usporiadanie vlastníctva k pozemkom v znení neskorších predpisov (tlač 1402)</t>
  </si>
  <si>
    <t>https://www.slov-lex.sk/legislativne-procesy/SK/LP/2022/814</t>
  </si>
  <si>
    <t>https://www.slov-lex.sk/legislativne-procesy/SK/LP/2023/29</t>
  </si>
  <si>
    <t>https://www.slov-lex.sk/legislativne-procesy/SK/LP/2023/49</t>
  </si>
  <si>
    <t>https://www.slov-lex.sk/legislativne-procesy/SK/LP/2023/60</t>
  </si>
  <si>
    <t>https://www.slov-lex.sk/legislativne-procesy/SK/LP/2023/74</t>
  </si>
  <si>
    <t>https://www.slov-lex.sk/legislativne-procesy/SK/LP/2023/80</t>
  </si>
  <si>
    <t>162/2015</t>
  </si>
  <si>
    <t>578/2004</t>
  </si>
  <si>
    <t>180/1995</t>
  </si>
  <si>
    <t>SOI (MH SR)</t>
  </si>
  <si>
    <t>URSO</t>
  </si>
  <si>
    <t>https://www.slov-lex.sk/legislativne-procesy/-/SK/dokumenty/LP-2022-402</t>
  </si>
  <si>
    <t>https://www.slov-lex.sk/legislativne-procesy/-/SK/dokumenty/LP-2022-480</t>
  </si>
  <si>
    <t>Vyhláška Úradu pre reguláciu sieťových odvetví, ktorou sa mení a dopĺňa vyhláška Úradu pre reguláciu sieťových odvetví č. 24/2013 Z. z, ktorou sa ustanovujú pravidlá pre fungovanie vnútorného trhu s elektrinou a pravidlá pre fungovanie vnútorného trhu s plynom v znení neskorších predpisov</t>
  </si>
  <si>
    <t>https://www.slov-lex.sk/legislativne-procesy/-/SK/dokumenty/LP-2022-</t>
  </si>
  <si>
    <t>312/2022</t>
  </si>
  <si>
    <t>450/2022</t>
  </si>
  <si>
    <t>Návrh zákona o akreditácii orgánov posudzovania zhody</t>
  </si>
  <si>
    <t>53/2023</t>
  </si>
  <si>
    <t>MD SR</t>
  </si>
  <si>
    <t>Vyhláška Ministerstva pôdohospodárstva a rozvoja vidieka Slovenskej republiky, ktorou sa mení vyhláška Ministerstva pôdohospodárstva a rozvoja vidieka Slovenskej republiky č. 18/2012 Z. z. o identifikácii a registrácii oviec a kôz v znení neskorších predpisov</t>
  </si>
  <si>
    <t>Vyhláška Ministerstva pôdohospodárstva a rozvoja vidieka Slovenskej republiky,ktorou sa mení vyhláška Ministerstva pôdohospodárstva a rozvoja vidieka Slovenskej republiky č. 20/2012 Z. z., ktorou sa ustanovujú podrobnosti o identifikácii a registrácii hovädzieho dobytka v znení neskorších predpisov</t>
  </si>
  <si>
    <t>Vyhláška Ministerstva životného prostredia Slovenskej republiky, ktorou sa ustanovujú požiadavky na kvalitu surovej vody, vody v technologickom procese a podrobnosti na vykonanie manažmentu rizík pre vodárenský zdroj a úpravňu vody</t>
  </si>
  <si>
    <t>Vyhláška Ministerstva pôdohospodárstva a rozvoja vidieka Slovenskej republiky, ktorou sa mení vyhláška Ministerstva pôdohospodárstva a rozvoja vidieka Slovenskej republiky č. 17/2012 Z. z. o identifikácii a registrácii ošípaných v znení neskorších predpisov</t>
  </si>
  <si>
    <t>Vyhláška Národného bezpečnostného úradu, ktorou sa mení a dopĺňa vyhláška Národného bezpečnostného úradu č. 362/2018 Z. z., ktorou sa ustanovuje obsah bezpečnostných opatrení, obsah a štruktúra bezpečnostnej dokumentácie a rozsah všeobecných bezpečnostných opatrení</t>
  </si>
  <si>
    <t>Opatrenie Národnej banky Slovenska z ... 2023, ktorým sa mení a dopĺňa opatrenie Národnej banky Slovenska č. 139/2013 Z. z., ktorým sa ustanovujú podrobnosti o náležitostiach žiadosti o devízovú licenciu a podrobnosti o požiadavkách na obchodovanie s devízovými hodnotami</t>
  </si>
  <si>
    <t>Návrh poslancov Národnej rady Slovenskej republiky Richarda NEMCA, Karola KUČERU, Mareka ŠEFČÍKA a Petra VONSU na vydanie zákona, ktorým sa mení a dopĺňa zákon č. 595/2003 Z. z. o dani z príjmov v znení neskorších predpisov (tlač 1385)</t>
  </si>
  <si>
    <t>Zákon o verejnej osobnej doprave a o zmene a doplnení niektorých zákonov</t>
  </si>
  <si>
    <t>https://www.slov-lex.sk/legislativne-procesy/SK/LP/2023/115</t>
  </si>
  <si>
    <t>https://www.slov-lex.sk/legislativne-procesy/SK/LP/2023/122</t>
  </si>
  <si>
    <t>https://www.slov-lex.sk/legislativne-procesy/SK/LP/2023/109</t>
  </si>
  <si>
    <t>https://www.slov-lex.sk/legislativne-procesy/SK/LP/2023/135</t>
  </si>
  <si>
    <t>https://www.slov-lex.sk/legislativne-procesy/SK/LP/2023/136</t>
  </si>
  <si>
    <t>https://www.slov-lex.sk/legislativne-procesy/SK/LP/2023/145</t>
  </si>
  <si>
    <t>https://www.slov-lex.sk/legislativne-procesy/SK/LP/2023/161</t>
  </si>
  <si>
    <t>https://www.slov-lex.sk/legislativne-procesy/SK/LP/2023/171</t>
  </si>
  <si>
    <t>18/2012</t>
  </si>
  <si>
    <t>20/2012</t>
  </si>
  <si>
    <t>17/2012</t>
  </si>
  <si>
    <t>362/2018</t>
  </si>
  <si>
    <t>139/2013</t>
  </si>
  <si>
    <t>Opatrenie Národnej banky Slovenska č. 2/2023 z 28. februára 2023, ktorým sa mení a dopĺňa opatrenie Národnej banky Slovenska z 13. februára 2018 č. 5/2018 o odbornej skúške a odbornej skúške s certifikátom na poskytovanie finančného sprostredkovania a finančného poradenstva v znení neskorších predpisov</t>
  </si>
  <si>
    <t>2/2023</t>
  </si>
  <si>
    <t>Návrh vyhlášky Ministerstva životného prostredia Slovenskej republiky, ktorou sa mení a dopĺňa vyhláška Ministerstva životného prostredia Slovenskej republiky č. 271/2011 Z. z., ktorou sa ustanovujú kritériá trvalej udržateľnosti a ciele na zníženie emisií skleníkových plynov z pohonných látok v znení neskorších predpisov</t>
  </si>
  <si>
    <t>Vyhláška Ministerstva pôdohospodárstva a rozvoja vidieka Slovenskej republiky, ktorou sa mení a dopĺňa vyhláška Ministerstva pôdohospodárstva a rozvoja vidieka Slovenskej republiky č. 172/2018 Z. z., ktorou sa ustanovujú podrobnosti o spôsobe a rozsahu vedenia a poskytovania evidencií a stanovenia obvyklej výšky nájomného v znení vyhlášky č. 113/2019 Z. z.</t>
  </si>
  <si>
    <t>Zákon, ktorým sa mení a dopĺňa zákon č. 404/2011 Z. z. o pobyte cudzincov a o zmene a doplnení niektorých zákonov v znení neskorších predpisov a ktorým sa menia a dopĺňajú niektoré zákony</t>
  </si>
  <si>
    <t>Vyhláška Ministerstva zdravotníctva Slovenskej republiky o obmedzovaní ožiarenia obyvateľov z pitnej vody, z prírodnej minerálnej vody a z vody vhodnej na prípravu stravy pre dojčatá</t>
  </si>
  <si>
    <t>Návrh poslancov Národnej rady Slovenskej republiky Miloša SVRČEKA, Jaroslava KARAHUTU a Jozefa LUKÁČA na vydanie zákona o zmene a doplnení niektorých zákonov v súvislosti s reformou stavebnej legislatívy (tlač. 1498)</t>
  </si>
  <si>
    <t>Vyhláška Ministerstva dopravy Slovenskej republiky, ktorou sa mení a dopĺňa vyhláška Ministerstva dopravy a výstavby Slovenskej republiky č. 137/2018 Z. z., ktorou sa ustanovujú podrobnosti v oblasti technickej kontroly v znení neskorších predpisov</t>
  </si>
  <si>
    <t>https://www.slov-lex.sk/legislativne-procesy/SK/LP/2023/88</t>
  </si>
  <si>
    <t>https://www.slov-lex.sk/legislativne-procesy/SK/LP/2023/169</t>
  </si>
  <si>
    <t>https://www.slov-lex.sk/legislativne-procesy/SK/LP/2023/192</t>
  </si>
  <si>
    <t>https://www.slov-lex.sk/legislativne-procesy/SK/LP/2023/205</t>
  </si>
  <si>
    <t>https://www.slov-lex.sk/legislativne-procesy/SK/LP/2023/238</t>
  </si>
  <si>
    <t>172/2018</t>
  </si>
  <si>
    <t>137/2018</t>
  </si>
  <si>
    <t>107/2023</t>
  </si>
  <si>
    <t xml:space="preserve">https://www.slov-lex.sk/legislativne-procesy/-/SK/dokumenty/LP-2023-79 </t>
  </si>
  <si>
    <t>https://www.slov-lex.sk/legislativne-procesy/SK/LP/2023/292</t>
  </si>
  <si>
    <t>Vyhláška Úradu pre reguláciu sieťových odvetví, ktorou sa ustanovuje cenová regulácia v oblasti podpory výroby elektriny a niektoré súvisiace podmienky vykonávania regulovaných činností</t>
  </si>
  <si>
    <t>146/2023</t>
  </si>
  <si>
    <t>Návrh zákona o ochrane ovzdušia</t>
  </si>
  <si>
    <t>Návrh poslancov Národnej rady Slovenskej republiky Richarda TAKÁČA, Juraja BLANÁRA, Ladislava KAMENICKÉHO a Borisa SUSKA na vydanie zákona, ktorým sa mení a dopĺňa zákon Národnej rady Slovenskej republiky č. 18/1996 Z. z. o cenách v znení neskorších predpisov (tlač č. 1646)</t>
  </si>
  <si>
    <t>Návrh skupiny poslancov Národnej rady Slovenskej republiky na vydanie zákona, ktorým sa mení a dopĺňa zákon Národnej rady Slovenskej republiky č. 18/1996 Z. z. o cenách v znení neskorších predpisov (tlač č. 1650)</t>
  </si>
  <si>
    <t>Opatrenie Národnej banky Slovenska z ... 2023 o náležitostiach žiadosti o udelenie predchádzajúceho súhlasu Národnej banky Slovenska podľa zákona o starobnom dôchodkovom sporení</t>
  </si>
  <si>
    <t xml:space="preserve">Opatrenie Národnej banky Slovenska z ... 2023 o spôsobe preukazovania splnenia podmienok na udelenie povolenia na vznik a činnosť dôchodkovej správcovskej spoločnosti </t>
  </si>
  <si>
    <t xml:space="preserve">Vyhláška Ministerstva vnútra Slovenskej republiky, ktorou sa mení a dopĺňa vyhláška Ministerstva vnútra Slovenskej republiky č. 628/2002 Z. z., ktorou sa vykonávajú niektoré ustanovenia zákona o archívoch a registratúrach </t>
  </si>
  <si>
    <t>Návrh poslancov Národnej rady Slovenskej republiky Moniky Kaveckej, Mareka Šefčíka a Jany Majorovej Garstkovej na vydanie zákona, ktorým sa dopĺňa zákon č. 578/2004 Z. z. o poskytovateľoch zdravotnej starostlivosti, zdravotníckych pracovníkoch, stavovských organizáciách v zdravotníctve a o zmene a doplnení niektorých zákonov v znení neskorších predpisov - tlač 1591</t>
  </si>
  <si>
    <t>Návrh poslancov Národnej rady Slovenskej republiky Zuzany Šebovej, Moniky Péter a Miloša Svrčeka na vydanie zákona, ktorým sa mení zákon č. 89/2016 Z. z. o výrobe, označovaní a predaji tabakových výrobkov a súvisiacich výrobkov a o zmene a doplnení niektorých zákonov a ktorým sa mení zákon č. 377/2004 Z. z. o ochrane nefajčiarov a o zmene a doplnení niektorých zákonov (tlač 1639)</t>
  </si>
  <si>
    <t>Vyhláška Úradu pre reguláciu elektronických komunikácií a poštových služieb z ... 2023 o podrobnostiach týkajúcich sa limitov spotreby pre službu prístupu k internetu alebo k verejne dostupnej interpersonálnej komunikačnej službe.</t>
  </si>
  <si>
    <t>Návrh poslancov Národnej rady Slovenskej republiky Petra KREMSKÉHO, Milana KURIAKA a Petra LIBU na vydanie zákona, ktorým sa mení a dopĺňa zákon Slovenskej národnej rady č. 310/1992 Zb. o stavebnom sporení v znení neskorších predpisov (tlač 1574)</t>
  </si>
  <si>
    <t>https://www.slov-lex.sk/legislativne-procesy/SK/LP/2023/345</t>
  </si>
  <si>
    <t>https://www.slov-lex.sk/legislativne-procesy/SK/LP/2023/348</t>
  </si>
  <si>
    <t>https://www.slov-lex.sk/legislativne-procesy/SK/LP/2023/351</t>
  </si>
  <si>
    <t>https://www.slov-lex.sk/legislativne-procesy/SK/LP/2023/361</t>
  </si>
  <si>
    <t>https://www.slov-lex.sk/legislativne-procesy/SK/LP/2023/362</t>
  </si>
  <si>
    <t xml:space="preserve">https://www.slov-lex.sk/legislativne-procesy/SK/LP/2023/365 </t>
  </si>
  <si>
    <t>https://www.slov-lex.sk/legislativne-procesy/SK/LP/2023/363</t>
  </si>
  <si>
    <t>https://www.slov-lex.sk/legislativne-procesy/SK/LP/2023/367</t>
  </si>
  <si>
    <t>https://www.slov-lex.sk/legislativne-procesy/SK/LP/2023/384</t>
  </si>
  <si>
    <t>https://www.slov-lex.sk/legislativne-procesy/SK/LP/2023/385</t>
  </si>
  <si>
    <t>https://www.slov-lex.sk/legislativne-procesy/SK/LP/2023/391</t>
  </si>
  <si>
    <t>https://www.slov-lex.sk/legislativne-procesy/SK/LP/2023/401</t>
  </si>
  <si>
    <t>18/1996</t>
  </si>
  <si>
    <t>90/2016</t>
  </si>
  <si>
    <t>628/2002</t>
  </si>
  <si>
    <t>310/1992</t>
  </si>
  <si>
    <t>Návrh poslancov Národnej rady Slovenskej republiky Jarmily Halgašovej, Gyӧrgya
Gyimesiho, Ondreja Dostála, Radovana Kazdu, Mariána Viskupiča a Radovana Slobodu na
vydanie zákona, ktorým sa mení a dopĺňa zákon č. 530/2011 Z. z. o spotrebnej dani z
alkoholických nápojov v znení neskorších predpisov a ktorým sa mení a dopĺňa zákon č.
467/2002 Z. z. o výrobe a uvádzaní liehu na trh v znení neskorších predpisov</t>
  </si>
  <si>
    <t>Návrh opatrenia Ministerstva financií Slovenskej republiky
č. MF/014373/2022-74, ktorým sa zrušuje výkaz vybraných údajov z konsolidovanej účtovnej
závierky pre účtovné jednotky, ktorými sú poisťovne a zaisťovne</t>
  </si>
  <si>
    <t>310/2022</t>
  </si>
  <si>
    <t>Vyhláška Úradu jadrového dozoru Slovenskej republiky č. 310/2022 Z. z., ktorou
sa mení a dopĺňa vyhláška Úradu jadrového dozoru Slovenskej republiky č. 55/2006 Z. z. o
podrobnostiach v havarijnom plánovaní pre prípad nehody alebo havárie v znení neskorších predpisov</t>
  </si>
  <si>
    <t>Opatrenie Národnej banky Slovenska z .... 2023 ktorým sa mení a dopĺňa opatrenie Národnej banky Slovenska z 29. júla 2014 č. 13/2014 o predkladaní výkazov, hlásení a iných správ obchodníkmi s cennými papiermi a pobočkami zahraničných obchodníkov s cennými papiermi na účely vykonávania dohľadu v znení neskorších predpisov</t>
  </si>
  <si>
    <t>https://www.slov-lex.sk/legislativne-procesy/SK/LP/2023/407</t>
  </si>
  <si>
    <t>Nariadenie vlády Slovenskej republiky, ktorým sa mení nariadenie vlády Slovenskej republiky č. 355/2006 Z. z. o ochrane zamestnancov pred rizikami súvisiacimi s expozíciou chemickým faktorom pri práci v znení neskorších predpisov</t>
  </si>
  <si>
    <t>https://www.slov-lex.sk/legislativne-procesy/SK/LP/2023/416</t>
  </si>
  <si>
    <t>Opatrenie Ministerstva zdravotníctva Slovenskej republiky, ktorým sa mení a dopĺňa výnos Ministerstva pôdohospodárstva Slovenskej republiky a Ministerstva zdravotníctva Slovenskej republiky z 12. apríla 2006 č. 28167/2007-OL, ktorým sa vydáva hlava Potravinového kódexu Slovenskej republiky upravujúca všeobecné požiadavky na konštrukciu, usporiadanie a vybavenie potravinárskych prevádzkarní a niektoré osobitné požiadavky na výrobu a predaj tradičných potravín na priame dodávanie malého množstva potravín</t>
  </si>
  <si>
    <t>https://www.slov-lex.sk/legislativne-procesy/SK/LP/2023/435</t>
  </si>
  <si>
    <t>Návrh poslanca Národnej rady Slovenskej republiky Mareka Šefčíka na vydanie zákona, ktorým sa mení a dopĺňa zákon č. 153/2013 Z. z. o národnom zdravotníckom informačnom systéme a o zmene a doplnení niektorých zákonov v znení neskorších predpisov a ktorým sa menia a dopĺňajú niektoré zákony (tlač 1660)</t>
  </si>
  <si>
    <t>https://www.slov-lex.sk/legislativne-procesy/SK/LP/2023/443</t>
  </si>
  <si>
    <t>Nariadenie vlády Slovenskej republiky o ochrane zdravia zamestnancov pred rizikami súvisiacimi s expozíciou karcinogénnym faktorom, mutagénnym faktorom alebo reprodukčne toxickým faktorom pri práci</t>
  </si>
  <si>
    <t>https://www.slov-lex.sk/legislativne-procesy/SK/LP/2023/450</t>
  </si>
  <si>
    <t>Návrh skupiny poslancov Národnej rady Slovenskej republiky na vydanie zákona, ktorým sa mení a dopĺňa zákon Národnej rady Slovenskej republiky č. 241/1993 Z. z. o štátnych sviatkoch, dňoch pracovného pokoja a pamätných dňoch v znení neskorších predpisov (tlač 1619)</t>
  </si>
  <si>
    <t>Návrh poslancov Národnej rady Slovenskej republiky Petra Vonsa, Petra Kremského, Milana Kuriaka, Lukáša Kyselicu a Ľuboša Krajčíra na vydanie zákona, ktorým sa mení a dopĺňa zákon č. 361/2014 Z. z. o dani z motorových vozidiel a o zmene a doplnení niektorých zákonov v znení neskorších predpisov (tlač 1596)</t>
  </si>
  <si>
    <t>https://www.slov-lex.sk/legislativne-procesy/SK/LP/2023/437</t>
  </si>
  <si>
    <t>https://www.slov-lex.sk/legislativne-procesy/SK/LP/2023/462</t>
  </si>
  <si>
    <t>Zákon, ktorým sa mení a dopĺňa zákon Národnej rady Slovenskej
republiky č. 13/1993 Z. z. o umeleckých fondoch v znení neskorších predpisov</t>
  </si>
  <si>
    <t>Návrh zákona, ktorým sa mení a dopĺňa zákon č. 486/2013 Z. z. o
presadzovaní práv duševného vlastníctva colnými orgánmi v znení zákona č. 312/2020 Z. z.</t>
  </si>
  <si>
    <t>Vyhláška Úradu pre reguláciu sieťových odvetví, ktorou sa ustanovujú
pravidlá pre fungovanie vnútorného trhu s plynom, obsahové náležitosti prevádzkového
poriadku prevádzkovateľa siete a prevádzkovateľa zásobníka a rozsah obchodných
podmienok, ktoré sú súčasťou prevádzkového poriadku prevádzkovateľa siete</t>
  </si>
  <si>
    <t>208/2023</t>
  </si>
  <si>
    <t>Návrh zákona, ktorým sa mení a dopĺňa zákon Národnej rady Slovenskej republiky č. 145/1995 Z. z. o správnych poplatkoch v znení
neskorších predpisov</t>
  </si>
  <si>
    <t>https://www.slov-lex.sk/legislativne-procesy/-/SK/dokumenty/LP-2022-681</t>
  </si>
  <si>
    <t>Jaroslav Karahuta</t>
  </si>
  <si>
    <t>Návrh opatrenia Ministerstva práce, sociálnych vecí a rodiny Slovenskej
republiky, ktorým sa ustanovuje vzor výpisu z osobného dôchodkového účtu sporiteľa</t>
  </si>
  <si>
    <t>Návrh opatrenia, ktorým sa ustanovuje obsah, štruktúra, forma, podmienky
a spôsob priebežnej aktualizácie a lehoty na zverejnenie kľúčových informácií o dôchodkovom
fonde</t>
  </si>
  <si>
    <t>352/2023</t>
  </si>
  <si>
    <t>351/2023</t>
  </si>
  <si>
    <t>09812/2008</t>
  </si>
  <si>
    <t>Návrh opatrenia Ministerstva zdravotníctva Slovenskej republiky, ktorým
sa mení a dopĺňa výnos Ministerstva zdravotníctva Slovenskej republiky z
10.septembra 2008 č. 09812/2008-OL o minimálnych požiadavkách na
personálne zabezpečenie a materiálno-technické vybavenie jednotlivých
druhov zdravotníckych zariadení v znení neskorších predpisov</t>
  </si>
  <si>
    <t>Poslanci NR SR</t>
  </si>
  <si>
    <t>Návrh poslancov Národnej rady Slovenskej republiky Juraja ŠELIGU,
Milana VETRÁKA, Gábora GRENDELA, Jany ŽITŇANSKEJ a Miroslava KOLLÁRA na vydanie zákona, ktorým sa mení a dopĺňa zákon č. 90/2016 Z. z. o úveroch na bývanie a o zmene a doplnení niektorých zákonov v znení neskorších predpisov</t>
  </si>
  <si>
    <t xml:space="preserve">Vyhláška Ministerstva financií Slovenskej republiky,ktorou sa vykonáva zákon o centrálnom registri účtov a o zmene a doplnení niektorých zákonov </t>
  </si>
  <si>
    <t xml:space="preserve">Opatrenie Národnej banky Slovenska z ... 2023, ktorým sa mení a dopĺňa opatrenie Národnej banky Slovenska z 21. júna 2021 č. 8/2021 o predkladaní výkazov bankami, pobočkami zahraničných bánk, obchodníkmi s cennými papiermi alebo pobočkami zahraničných obchodníkov s cennými papiermi na štatistické účely </t>
  </si>
  <si>
    <t>Opatrenie Národnej banky Slovenska z ... 2023, ktorým sa mení a dopĺňa opatrenie Národnej banky Slovenska z 21. júna 2021 č. 7/2021 o predkladaní výkazov platobnou inštitúciou, pobočkou zahraničnej platobnej inštitúcie, inštitúciou elektronických peňazí alebo pobočkou zahraničnej inštitúcie elektronických peňazí na štatistické účely</t>
  </si>
  <si>
    <t>Zákon, ktorým sa mení a dopĺňa zákon č. 327/2005 Z. z. o poskytovaní právnej pomoci osobám v materiálnej núdzi a o zmene a doplnení zákona č. 586/2003 Z. z. o advokácii a o zmene a doplnení zákona č. 455/1991 Zb. o živnostenskom podnikaní (živnostenský zákon) v znení neskorších predpisov v znení zákona č. 8/2005 z. z. v znení neskorších predpisov</t>
  </si>
  <si>
    <t>Zákon o správcoch úverov a nákupcoch úverov a o zmene a doplnení niektorých zákonov</t>
  </si>
  <si>
    <t xml:space="preserve">Opatrenie Národnej banky Slovenska z ... 2023, ktorým sa mení a dopĺňa opatrenie Národnej banky Slovenska č. 280/2018 Z. z. o predkladaní hlásení podľa Devízového zákona </t>
  </si>
  <si>
    <t>Vyhláška Štatistického úradu Slovenskej republiky, ktorou sa vydáva Program štátnych štatistických zisťovaní na roky 2024 až 2026</t>
  </si>
  <si>
    <t>Vyhláška Ministerstva dopravy Slovenskej republiky, ktorou sa mení vyhláška Ministerstva dopravy a výstavby Slovenskej republiky č. 228/2020 Z. z., ktorou sa vymedzujú úseky diaľnic, ciest I. triedy a ciest II. triedy s výberom mýta v znení neskorších predpisov</t>
  </si>
  <si>
    <t>Opatrenie Národnej banky Slovenska z ... 2023 o predkladaní výkazov platobnými inštitúciami, pobočkami zahraničných platobných inštitúcií, inštitúciami elektronických peňazí, pobočkami zahraničných inštitúcií elektronických peňazí, poskytovateľmi platobných služieb v obmedzenom rozsahu a bankami</t>
  </si>
  <si>
    <t>Vyhláška Ministerstva pôdohospodárstva a rozvoja vidieka Slovenskej republiky, ktorou sa mení vyhláška Ministerstva pôdohospodárstva a rozvoja vidieka Slovenskej republiky č. 20/2012 Z. z., ktorou sa ustanovujú podrobnosti o identifikácii a registrácii hovädzieho dobytka v znení neskorších predpisov</t>
  </si>
  <si>
    <t>https://www.slov-lex.sk/legislativne-procesy/SK/LP/2023/511</t>
  </si>
  <si>
    <t>https://www.slov-lex.sk/legislativne-procesy/SK/LP/2023/503</t>
  </si>
  <si>
    <t>https://www.slov-lex.sk/legislativne-procesy/SK/LP/2023/506</t>
  </si>
  <si>
    <t>https://www.slov-lex.sk/legislativne-procesy/SK/LP/2023/526</t>
  </si>
  <si>
    <t>https://www.slov-lex.sk/legislativne-procesy/SK/LP/2023/529</t>
  </si>
  <si>
    <t>https://www.slov-lex.sk/legislativne-procesy/SK/LP/2023/542</t>
  </si>
  <si>
    <t>https://www.slov-lex.sk/legislativne-procesy/SK/LP/2023/516</t>
  </si>
  <si>
    <t>https://www.slov-lex.sk/legislativne-procesy/SK/LP/2023/532</t>
  </si>
  <si>
    <t>https://www.slov-lex.sk/legislativne-procesy/SK/LP/2023/544</t>
  </si>
  <si>
    <t>https://www.slov-lex.sk/legislativne-procesy/SK/LP/2023/555</t>
  </si>
  <si>
    <t>https://www.slov-lex.sk/legislativne-procesy/SK/LP/2023/556</t>
  </si>
  <si>
    <t>https://www.slov-lex.sk/legislativne-procesy/SK/LP/2023/558</t>
  </si>
  <si>
    <t>327/2005</t>
  </si>
  <si>
    <t>280/2018</t>
  </si>
  <si>
    <t>301/2023</t>
  </si>
  <si>
    <t>Návrh zákona, ktorým sa mení a dopĺňa zákon č. 95/2019 Z. z. o
informačných technológiách vo verejnej správe a o zmene a doplnení niektorých zákonov v
znení neskorších predpisov a ktorým sa menia a dopĺňajú niektoré zákony</t>
  </si>
  <si>
    <t>https://www.slov-lex.sk/legislativne-procesy/SK/LP/2022/846</t>
  </si>
  <si>
    <t>Návrh zákona o premenách obchodných spoločností a družstiev a
o zmene a doplnení niektorých zákonov</t>
  </si>
  <si>
    <t>309/2023</t>
  </si>
  <si>
    <t>https://www.slov-lex.sk/legislativne-procesy/SK/LP/2023/14</t>
  </si>
  <si>
    <t>Návrh poslancov Národnej rady Slovenskej republiky Jaroslava Karahutu a Jozefa Lukáča na vydanie zákona, ktorým sa mení a dopĺňa zákon č. 311/2001 Z. z. Zákonník
práce v znení neskorších predpisov a ktorým sa menia a dopĺňajú niektoré zákony (ČPT 852)</t>
  </si>
  <si>
    <t>Vyhláška Úradu pre reguláciu sieťových odvetví, ktorou sa ustanovujú
pravidlá pre fungovanie vnútorného trhu s elektrinou, obsahové náležitosti prevádzkového
poriadku prevádzkovateľa sústavy, organizátora krátkodobého trhu s elektrinou a rozsah
obchodných podmienok, ktoré sú súčasťou prevádzkového poriadku prevádzkovateľa sústavy</t>
  </si>
  <si>
    <t>207/2023</t>
  </si>
  <si>
    <t>Vyhláška Úradu pre reguláciu sieťových odvetví, ktorou sa ustanovujú
pravidlá pre fungovanie vnútorného trhu s elektrinou, obsahové náležitosti prevádzkového poriadku prevádzkovateľa sústavy, organizátora krátkodobého trhu s elektrinou a rozsah obchodných podmienok, ktoré sú súčasťou prevádzkového poriadku prevádzkovateľa sústavy</t>
  </si>
  <si>
    <t>Návrh poslancov Národnej rady Slovenskej republiky Juraja ŠELIGU,
Milana VETRÁKA, Gábora GRENDELA, Jany ŽITŇANSKEJ a Miroslava KOLLÁRA na vydanie zákona, ktorým sa mení a dopĺňa zákon č. 90/2016 Z. z. o úveroch na bývanie
a o zmene a doplnení niektorých zákonov v znení neskorších predpisov</t>
  </si>
  <si>
    <t>Návrh poslancov Národnej rady Slovenskej  republiky Miloša SVRČEKA a Jozefa LUKÁČA na vydanie zákona, ktorým sa mení a dopĺňa zákon č. 461/2003 Z. z. o sociálnom poistení v znení neskorších predpisov (ČPT 1397)</t>
  </si>
  <si>
    <t>https://www.slov-lex.sk/legislativne-procesy/SK/LP/2023/65</t>
  </si>
  <si>
    <t>zákon z ... 2021, ktorým sa mení a dopĺňa zákon č. 363/2011 Z. z.
o rozsahu a podmienkach úhrady liekov, zdravotníckych pomôcok
a dietetických potravín na základe verejného zdravotného poistenia
a o zmene a doplnení niektorých zákonov v znení neskorších predpisov
a ktorým sa menia a dopĺňajú niektoré zákony</t>
  </si>
  <si>
    <t>Zákon č. 540/2021 zo kategorizácii ústavnej zdravotnej starostlivosti a o zmene a doplnení niektorých zákonov</t>
  </si>
  <si>
    <t>Návrh zákona, ktorým sa mení a dopĺňa zákon č. 576/2004 Z. z. o zdravotnej starostlivosti, službách
súvisiacich s poskytovaním zdravotnej starostlivosti a o zmene a doplnení niektorých zákonov v znení
neskorších predpisov a ktorým sa menia dopĺňajú niektoré zákony</t>
  </si>
  <si>
    <t>Opatrenie Národnej banky Slovenska z ... 2023 o registri bankových úverov a záruk</t>
  </si>
  <si>
    <t>Vyhláška Úradu pre reguláciu sieťových odvetví, ktorou sa ustanovujú niektoré podrobnosti v oblasti tokov jalového elektrického výkonu a jeho kompenzácie</t>
  </si>
  <si>
    <t>Vyhláška Úradu pre reguláciu sieťových odvetví, ktorou sa ustanovuje rozsah ekonomicky oprávnených nákladov vyvolaných odpojením sa odberateľa od sústavy tepelných zariadení dodávateľa a spôsob ich výpočtu</t>
  </si>
  <si>
    <t>Vyhláška Úradu pre reguláciu sieťových odvetví, ktorou sa ustanovujú podmienky pripojenia a postup prevádzkovateľa sústavy pri pripojení elektroenergetických zariadení a odberných elektrických zariadení do sústavy</t>
  </si>
  <si>
    <t>Zákon, ktorým sa mení zákon Slovenskej národnej rady č. 310/1992 Zb. o stavebnom sporení v znení neskorších predpisov</t>
  </si>
  <si>
    <t>Vyhláška Úradu pre reguláciu sieťových odvetví, ktorou sa mení a dopĺňa vyhláška Úradu pre reguláciu sieťových odvetví č. 323/2022 Z. z., ktorou sa ustanovuje cenová regulácia výroby, distribúcie a dodávky pitnej vody verejným vodovodom a odvádzania a čistenia odpadovej vody verejnou kanalizáciou a niektoré podmienky vykonávania regulovaných činností vo vodnom hospodárstve</t>
  </si>
  <si>
    <t>Opatrenie Ministerstva dopravy Slovenskej republiky, ktorým sa vydáva jednotný celoštátny kódovník autobusových liniek a liniek mestskej dráhovej dopravy</t>
  </si>
  <si>
    <t>https://www.slov-lex.sk/legislativne-procesy/SK/LP/2023/569</t>
  </si>
  <si>
    <t>https://www.slov-lex.sk/legislativne-procesy/SK/LP/2023/574</t>
  </si>
  <si>
    <t>https://www.slov-lex.sk/legislativne-procesy/SK/LP/2023/599</t>
  </si>
  <si>
    <t>https://www.slov-lex.sk/legislativne-procesy/SK/LP/2023/608</t>
  </si>
  <si>
    <t>https://www.slov-lex.sk/legislativne-procesy/SK/LP/2023/609</t>
  </si>
  <si>
    <t>https://www.slov-lex.sk/legislativne-procesy/SK/LP/2023/626</t>
  </si>
  <si>
    <t>https://www.slov-lex.sk/legislativne-procesy/SK/LP/2023/641</t>
  </si>
  <si>
    <t>323/2022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</si>
</sst>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€&quot;_-;\-* #,##0.00\ &quot;€&quot;_-;_-* &quot;-&quot;??\ &quot;€&quot;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#,##0\ &quot;€&quot;"/>
    <numFmt numFmtId="169" formatCode="_-* #,##0\ [$€-41B]_-;\-* #,##0\ [$€-41B]_-;_-* &quot;-&quot;??\ [$€-41B]_-;_-@_-"/>
  </numFmts>
  <fonts count="78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0"/>
      <color rgb="FF00B0F0"/>
      <name val="Arial"/>
      <family val="2"/>
    </font>
    <font>
      <b/>
      <i/>
      <sz val="10"/>
      <color rgb="FF00B0F0"/>
      <name val="Arial"/>
      <family val="2"/>
    </font>
    <font>
      <b/>
      <sz val="10"/>
      <color rgb="FF77AC00"/>
      <name val="Arial"/>
      <family val="2"/>
    </font>
    <font>
      <b/>
      <i/>
      <sz val="10"/>
      <color rgb="FF77AC00"/>
      <name val="Arial"/>
      <family val="2"/>
    </font>
    <font>
      <b/>
      <sz val="10"/>
      <color rgb="FF00B0F0"/>
      <name val="Arial"/>
      <family val="2"/>
      <charset val="238"/>
    </font>
    <font>
      <b/>
      <sz val="10"/>
      <color rgb="FF77AC00"/>
      <name val="Arial"/>
      <family val="2"/>
      <charset val="238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FF0000"/>
      <name val="Arial"/>
      <family val="2"/>
    </font>
    <font>
      <b/>
      <u val="singleAccounting"/>
      <sz val="11"/>
      <color rgb="FF000000"/>
      <name val="Calibri"/>
      <family val="2"/>
      <charset val="238"/>
    </font>
    <font>
      <b/>
      <u/>
      <sz val="10"/>
      <color theme="1"/>
      <name val="Arial"/>
      <family val="2"/>
      <charset val="238"/>
    </font>
    <font>
      <b/>
      <u val="singleAccounting"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sz val="14"/>
      <color theme="1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u val="singleAccounting"/>
      <sz val="11"/>
      <color rgb="FF000000"/>
      <name val="Arial"/>
      <family val="2"/>
      <charset val="238"/>
    </font>
    <font>
      <b/>
      <u val="singleAccounting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Arial"/>
      <family val="2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 val="singleAccounting"/>
      <sz val="11"/>
      <color rgb="FF000000"/>
      <name val="Calibri"/>
      <family val="2"/>
      <charset val="238"/>
      <scheme val="minor"/>
    </font>
    <font>
      <b/>
      <u val="singleAccounting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rgb="FF0070C0"/>
      <name val="Calibri"/>
      <family val="2"/>
      <charset val="238"/>
      <scheme val="minor"/>
    </font>
    <font>
      <u/>
      <sz val="11"/>
      <color theme="4" tint="-0.249977111117893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1D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EAF7FC"/>
        <bgColor indexed="64"/>
      </patternFill>
    </fill>
    <fill>
      <patternFill patternType="solid">
        <fgColor rgb="FFFBFED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7A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EE100"/>
        <bgColor indexed="64"/>
      </patternFill>
    </fill>
    <fill>
      <patternFill patternType="solid">
        <fgColor rgb="FF9CE200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A1DE"/>
      </left>
      <right style="thin">
        <color rgb="FF00A1DE"/>
      </right>
      <top style="thin">
        <color rgb="FF00A1DE"/>
      </top>
      <bottom style="thin">
        <color rgb="FF00A1DE"/>
      </bottom>
      <diagonal/>
    </border>
    <border>
      <left style="thin">
        <color rgb="FF00A1DE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EE100"/>
      </left>
      <right style="thin">
        <color rgb="FFBEE100"/>
      </right>
      <top style="thin">
        <color rgb="FFBEE100"/>
      </top>
      <bottom style="thin">
        <color rgb="FFBEE1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rgb="FF8C8C8C"/>
      </bottom>
      <diagonal/>
    </border>
    <border>
      <left style="thin">
        <color rgb="FF8C8C8C"/>
      </left>
      <right style="thin">
        <color theme="0" tint="-0.499984740745262"/>
      </right>
      <top style="thin">
        <color rgb="FF8C8C8C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/>
      <right style="thin">
        <color rgb="FF8C8C8C"/>
      </right>
      <top style="thin">
        <color rgb="FF8C8C8C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 style="thin">
        <color theme="0"/>
      </bottom>
      <diagonal/>
    </border>
    <border>
      <left style="thin">
        <color theme="0"/>
      </left>
      <right style="medium">
        <color theme="0" tint="-0.499984740745262"/>
      </right>
      <top style="thin">
        <color theme="0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0" tint="-0.499984740745262"/>
      </top>
      <bottom/>
      <diagonal/>
    </border>
    <border>
      <left style="thin">
        <color theme="0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medium">
        <color theme="0" tint="-0.499984740745262"/>
      </bottom>
      <diagonal/>
    </border>
    <border>
      <left style="thin">
        <color theme="0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8C8C8C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164" fontId="15" fillId="0" borderId="0" applyFont="0" applyFill="0" applyBorder="0" applyAlignment="0" applyProtection="0"/>
    <xf numFmtId="0" fontId="11" fillId="0" borderId="0"/>
    <xf numFmtId="0" fontId="5" fillId="0" borderId="0"/>
    <xf numFmtId="164" fontId="15" fillId="0" borderId="0" applyFont="0" applyFill="0" applyBorder="0" applyAlignment="0" applyProtection="0"/>
    <xf numFmtId="0" fontId="29" fillId="0" borderId="0"/>
    <xf numFmtId="0" fontId="45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5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11" fillId="0" borderId="0" xfId="0" applyFont="1" applyFill="1"/>
    <xf numFmtId="14" fontId="11" fillId="2" borderId="0" xfId="2" applyNumberFormat="1" applyFont="1" applyFill="1" applyBorder="1" applyAlignment="1" applyProtection="1">
      <alignment horizontal="center" vertical="center"/>
      <protection locked="0"/>
    </xf>
    <xf numFmtId="14" fontId="11" fillId="2" borderId="0" xfId="2" applyNumberFormat="1" applyFont="1" applyFill="1" applyBorder="1" applyAlignment="1" applyProtection="1">
      <alignment vertical="center"/>
      <protection locked="0"/>
    </xf>
    <xf numFmtId="0" fontId="11" fillId="2" borderId="0" xfId="0" applyFont="1" applyFill="1"/>
    <xf numFmtId="0" fontId="11" fillId="2" borderId="0" xfId="2" applyFont="1" applyFill="1" applyBorder="1" applyProtection="1">
      <protection locked="0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/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11" fillId="0" borderId="0" xfId="2" applyFont="1" applyFill="1" applyBorder="1" applyAlignment="1" applyProtection="1">
      <alignment vertical="center" wrapText="1"/>
      <protection locked="0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Border="1" applyAlignment="1">
      <alignment vertical="center" wrapText="1"/>
    </xf>
    <xf numFmtId="0" fontId="9" fillId="0" borderId="7" xfId="2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Border="1" applyAlignment="1" applyProtection="1">
      <alignment horizontal="center"/>
      <protection locked="0"/>
    </xf>
    <xf numFmtId="0" fontId="13" fillId="0" borderId="8" xfId="2" applyFont="1" applyFill="1" applyBorder="1" applyAlignment="1" applyProtection="1">
      <alignment horizontal="center" vertical="center" wrapText="1"/>
      <protection locked="0"/>
    </xf>
    <xf numFmtId="4" fontId="9" fillId="0" borderId="0" xfId="2" applyNumberFormat="1" applyFont="1" applyFill="1" applyBorder="1" applyAlignment="1" applyProtection="1">
      <alignment vertical="center" wrapText="1"/>
    </xf>
    <xf numFmtId="0" fontId="12" fillId="8" borderId="6" xfId="2" applyFont="1" applyFill="1" applyBorder="1" applyAlignment="1" applyProtection="1">
      <alignment horizontal="center" vertical="center" wrapText="1"/>
      <protection locked="0"/>
    </xf>
    <xf numFmtId="0" fontId="11" fillId="9" borderId="10" xfId="2" applyFont="1" applyFill="1" applyBorder="1" applyAlignment="1" applyProtection="1">
      <alignment horizontal="center" vertical="center" wrapText="1"/>
      <protection locked="0"/>
    </xf>
    <xf numFmtId="0" fontId="11" fillId="9" borderId="25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/>
    <xf numFmtId="0" fontId="9" fillId="8" borderId="37" xfId="2" applyFont="1" applyFill="1" applyBorder="1" applyAlignment="1" applyProtection="1">
      <alignment horizontal="center" vertical="center" wrapText="1"/>
      <protection locked="0"/>
    </xf>
    <xf numFmtId="0" fontId="9" fillId="8" borderId="38" xfId="2" applyFont="1" applyFill="1" applyBorder="1" applyAlignment="1" applyProtection="1">
      <alignment horizontal="center" vertical="center" wrapText="1"/>
      <protection locked="0"/>
    </xf>
    <xf numFmtId="3" fontId="22" fillId="2" borderId="40" xfId="2" applyNumberFormat="1" applyFont="1" applyFill="1" applyBorder="1" applyAlignment="1" applyProtection="1">
      <alignment horizontal="center" vertical="center" wrapText="1"/>
    </xf>
    <xf numFmtId="3" fontId="22" fillId="2" borderId="42" xfId="2" applyNumberFormat="1" applyFont="1" applyFill="1" applyBorder="1" applyAlignment="1" applyProtection="1">
      <alignment horizontal="center" vertical="center" wrapText="1"/>
    </xf>
    <xf numFmtId="3" fontId="23" fillId="2" borderId="44" xfId="2" applyNumberFormat="1" applyFont="1" applyFill="1" applyBorder="1" applyAlignment="1" applyProtection="1">
      <alignment horizontal="center" vertical="center" wrapText="1"/>
    </xf>
    <xf numFmtId="0" fontId="9" fillId="3" borderId="45" xfId="2" applyFont="1" applyFill="1" applyBorder="1" applyAlignment="1" applyProtection="1">
      <alignment horizontal="center" vertical="center" wrapText="1"/>
      <protection locked="0"/>
    </xf>
    <xf numFmtId="0" fontId="9" fillId="3" borderId="46" xfId="2" applyFont="1" applyFill="1" applyBorder="1" applyAlignment="1" applyProtection="1">
      <alignment vertical="center" wrapText="1"/>
      <protection locked="0"/>
    </xf>
    <xf numFmtId="3" fontId="9" fillId="3" borderId="48" xfId="2" applyNumberFormat="1" applyFont="1" applyFill="1" applyBorder="1" applyAlignment="1" applyProtection="1">
      <alignment horizontal="center" vertical="center" wrapText="1"/>
    </xf>
    <xf numFmtId="0" fontId="14" fillId="4" borderId="22" xfId="2" applyFont="1" applyFill="1" applyBorder="1" applyAlignment="1" applyProtection="1">
      <alignment horizontal="left" vertical="center" wrapText="1"/>
      <protection locked="0"/>
    </xf>
    <xf numFmtId="0" fontId="14" fillId="4" borderId="24" xfId="2" applyFont="1" applyFill="1" applyBorder="1" applyAlignment="1" applyProtection="1">
      <alignment horizontal="left" vertical="center" wrapText="1"/>
      <protection locked="0"/>
    </xf>
    <xf numFmtId="3" fontId="22" fillId="2" borderId="33" xfId="2" applyNumberFormat="1" applyFont="1" applyFill="1" applyBorder="1" applyAlignment="1" applyProtection="1">
      <alignment horizontal="center" vertical="center" wrapText="1"/>
    </xf>
    <xf numFmtId="3" fontId="22" fillId="2" borderId="29" xfId="2" applyNumberFormat="1" applyFont="1" applyFill="1" applyBorder="1" applyAlignment="1" applyProtection="1">
      <alignment horizontal="center" vertical="center" wrapText="1"/>
    </xf>
    <xf numFmtId="3" fontId="23" fillId="2" borderId="31" xfId="2" applyNumberFormat="1" applyFont="1" applyFill="1" applyBorder="1" applyAlignment="1" applyProtection="1">
      <alignment horizontal="center" vertical="center" wrapText="1"/>
    </xf>
    <xf numFmtId="3" fontId="9" fillId="3" borderId="47" xfId="2" applyNumberFormat="1" applyFont="1" applyFill="1" applyBorder="1" applyAlignment="1" applyProtection="1">
      <alignment horizontal="center" vertical="center" wrapText="1"/>
    </xf>
    <xf numFmtId="0" fontId="5" fillId="0" borderId="0" xfId="7"/>
    <xf numFmtId="4" fontId="5" fillId="0" borderId="0" xfId="7" applyNumberFormat="1"/>
    <xf numFmtId="0" fontId="26" fillId="0" borderId="0" xfId="7" applyFont="1"/>
    <xf numFmtId="4" fontId="25" fillId="0" borderId="0" xfId="7" applyNumberFormat="1" applyFont="1"/>
    <xf numFmtId="0" fontId="25" fillId="0" borderId="0" xfId="7" applyFont="1" applyAlignment="1">
      <alignment horizontal="center" vertical="center" wrapText="1"/>
    </xf>
    <xf numFmtId="0" fontId="5" fillId="0" borderId="0" xfId="7" applyAlignment="1">
      <alignment vertical="center"/>
    </xf>
    <xf numFmtId="0" fontId="5" fillId="0" borderId="0" xfId="7" applyAlignment="1">
      <alignment horizontal="center" vertical="center"/>
    </xf>
    <xf numFmtId="0" fontId="25" fillId="0" borderId="55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 vertical="center" wrapText="1"/>
    </xf>
    <xf numFmtId="0" fontId="26" fillId="0" borderId="1" xfId="7" applyFont="1" applyBorder="1"/>
    <xf numFmtId="4" fontId="5" fillId="0" borderId="1" xfId="7" applyNumberFormat="1" applyBorder="1"/>
    <xf numFmtId="0" fontId="5" fillId="0" borderId="1" xfId="7" applyBorder="1"/>
    <xf numFmtId="0" fontId="26" fillId="0" borderId="4" xfId="7" applyFont="1" applyBorder="1" applyAlignment="1">
      <alignment horizontal="center" vertical="center" wrapText="1"/>
    </xf>
    <xf numFmtId="4" fontId="5" fillId="0" borderId="4" xfId="7" applyNumberFormat="1" applyBorder="1"/>
    <xf numFmtId="0" fontId="25" fillId="0" borderId="1" xfId="7" applyFont="1" applyBorder="1" applyAlignment="1">
      <alignment horizontal="center" vertical="center"/>
    </xf>
    <xf numFmtId="3" fontId="5" fillId="0" borderId="1" xfId="7" applyNumberFormat="1" applyBorder="1"/>
    <xf numFmtId="3" fontId="5" fillId="0" borderId="4" xfId="7" applyNumberFormat="1" applyBorder="1"/>
    <xf numFmtId="0" fontId="25" fillId="13" borderId="55" xfId="7" applyFont="1" applyFill="1" applyBorder="1" applyAlignment="1">
      <alignment horizontal="center" vertical="center" wrapText="1"/>
    </xf>
    <xf numFmtId="4" fontId="25" fillId="13" borderId="4" xfId="7" applyNumberFormat="1" applyFont="1" applyFill="1" applyBorder="1"/>
    <xf numFmtId="4" fontId="5" fillId="13" borderId="1" xfId="7" applyNumberFormat="1" applyFill="1" applyBorder="1"/>
    <xf numFmtId="0" fontId="5" fillId="13" borderId="1" xfId="7" applyFill="1" applyBorder="1"/>
    <xf numFmtId="0" fontId="5" fillId="13" borderId="0" xfId="7" applyFill="1"/>
    <xf numFmtId="0" fontId="32" fillId="0" borderId="1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/>
    </xf>
    <xf numFmtId="0" fontId="31" fillId="15" borderId="56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4" fillId="0" borderId="69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6" fontId="32" fillId="0" borderId="1" xfId="5" applyNumberFormat="1" applyFont="1" applyBorder="1" applyAlignment="1">
      <alignment horizontal="center" vertical="center" wrapText="1"/>
    </xf>
    <xf numFmtId="166" fontId="32" fillId="0" borderId="64" xfId="0" applyNumberFormat="1" applyFont="1" applyBorder="1" applyAlignment="1">
      <alignment horizontal="center" vertical="center" wrapText="1"/>
    </xf>
    <xf numFmtId="166" fontId="0" fillId="0" borderId="0" xfId="0" applyNumberFormat="1"/>
    <xf numFmtId="166" fontId="36" fillId="0" borderId="0" xfId="0" applyNumberFormat="1" applyFont="1"/>
    <xf numFmtId="0" fontId="36" fillId="0" borderId="0" xfId="0" applyFont="1"/>
    <xf numFmtId="166" fontId="31" fillId="0" borderId="64" xfId="0" applyNumberFormat="1" applyFont="1" applyBorder="1" applyAlignment="1">
      <alignment horizontal="center" vertical="center" wrapText="1"/>
    </xf>
    <xf numFmtId="166" fontId="37" fillId="0" borderId="6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8" fillId="0" borderId="0" xfId="0" applyFont="1" applyBorder="1" applyAlignment="1">
      <alignment horizontal="left" vertical="center"/>
    </xf>
    <xf numFmtId="166" fontId="39" fillId="0" borderId="0" xfId="0" applyNumberFormat="1" applyFont="1" applyBorder="1" applyAlignment="1">
      <alignment horizontal="center" vertical="center" wrapText="1"/>
    </xf>
    <xf numFmtId="166" fontId="40" fillId="0" borderId="0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166" fontId="0" fillId="0" borderId="68" xfId="5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1" fillId="14" borderId="58" xfId="0" applyFont="1" applyFill="1" applyBorder="1" applyAlignment="1">
      <alignment horizontal="center" vertical="center" wrapText="1"/>
    </xf>
    <xf numFmtId="0" fontId="31" fillId="15" borderId="56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30" fillId="0" borderId="0" xfId="0" applyFont="1"/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 wrapText="1"/>
    </xf>
    <xf numFmtId="49" fontId="0" fillId="0" borderId="68" xfId="0" applyNumberFormat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0" fontId="46" fillId="0" borderId="0" xfId="0" applyFont="1" applyAlignment="1">
      <alignment horizontal="center"/>
    </xf>
    <xf numFmtId="14" fontId="46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0" fillId="0" borderId="68" xfId="0" applyBorder="1" applyAlignment="1">
      <alignment horizontal="left" vertical="center" wrapText="1"/>
    </xf>
    <xf numFmtId="0" fontId="47" fillId="0" borderId="68" xfId="0" applyFont="1" applyBorder="1" applyAlignment="1">
      <alignment horizontal="left" vertical="center" wrapText="1"/>
    </xf>
    <xf numFmtId="14" fontId="0" fillId="0" borderId="68" xfId="0" applyNumberFormat="1" applyBorder="1" applyAlignment="1">
      <alignment horizontal="center" vertical="center"/>
    </xf>
    <xf numFmtId="49" fontId="47" fillId="0" borderId="1" xfId="0" applyNumberFormat="1" applyFont="1" applyBorder="1" applyAlignment="1">
      <alignment horizontal="left" vertical="center" wrapText="1"/>
    </xf>
    <xf numFmtId="0" fontId="45" fillId="0" borderId="68" xfId="10" applyBorder="1" applyAlignment="1">
      <alignment horizontal="left" vertical="center" wrapText="1"/>
    </xf>
    <xf numFmtId="49" fontId="45" fillId="0" borderId="1" xfId="10" applyNumberFormat="1" applyBorder="1" applyAlignment="1">
      <alignment horizontal="left" vertical="center" wrapText="1"/>
    </xf>
    <xf numFmtId="14" fontId="32" fillId="0" borderId="1" xfId="0" applyNumberFormat="1" applyFont="1" applyBorder="1" applyAlignment="1">
      <alignment horizontal="center" vertical="center" wrapText="1"/>
    </xf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14" fontId="49" fillId="0" borderId="0" xfId="0" applyNumberFormat="1" applyFont="1" applyAlignment="1">
      <alignment horizontal="center"/>
    </xf>
    <xf numFmtId="0" fontId="0" fillId="0" borderId="68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15" borderId="73" xfId="0" applyFont="1" applyFill="1" applyBorder="1" applyAlignment="1">
      <alignment horizontal="center" vertical="center" wrapText="1"/>
    </xf>
    <xf numFmtId="0" fontId="33" fillId="0" borderId="72" xfId="0" applyFont="1" applyBorder="1" applyAlignment="1">
      <alignment vertical="center"/>
    </xf>
    <xf numFmtId="0" fontId="24" fillId="0" borderId="0" xfId="0" applyFont="1"/>
    <xf numFmtId="166" fontId="31" fillId="0" borderId="1" xfId="5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5" fillId="0" borderId="1" xfId="10" applyBorder="1" applyAlignment="1">
      <alignment vertical="top" wrapText="1"/>
    </xf>
    <xf numFmtId="0" fontId="45" fillId="0" borderId="68" xfId="10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8" xfId="0" applyFont="1" applyBorder="1" applyAlignment="1">
      <alignment horizontal="center" vertical="center" wrapText="1"/>
    </xf>
    <xf numFmtId="49" fontId="45" fillId="0" borderId="1" xfId="10" applyNumberFormat="1" applyBorder="1" applyAlignment="1">
      <alignment horizontal="center" vertical="center" wrapText="1"/>
    </xf>
    <xf numFmtId="167" fontId="33" fillId="0" borderId="1" xfId="11" applyNumberFormat="1" applyFont="1" applyFill="1" applyBorder="1" applyAlignment="1">
      <alignment horizontal="center" vertical="center" wrapText="1"/>
    </xf>
    <xf numFmtId="0" fontId="31" fillId="14" borderId="7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166" fontId="32" fillId="0" borderId="7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7" fontId="0" fillId="0" borderId="1" xfId="11" applyNumberFormat="1" applyFont="1" applyBorder="1" applyAlignment="1">
      <alignment horizontal="center" vertical="center"/>
    </xf>
    <xf numFmtId="167" fontId="0" fillId="0" borderId="77" xfId="11" applyNumberFormat="1" applyFont="1" applyBorder="1" applyAlignment="1">
      <alignment horizontal="center" vertical="center"/>
    </xf>
    <xf numFmtId="167" fontId="0" fillId="0" borderId="75" xfId="11" applyNumberFormat="1" applyFont="1" applyBorder="1" applyAlignment="1">
      <alignment horizontal="center" vertical="center"/>
    </xf>
    <xf numFmtId="168" fontId="40" fillId="0" borderId="75" xfId="0" applyNumberFormat="1" applyFont="1" applyBorder="1" applyAlignment="1">
      <alignment horizontal="right" vertical="center" wrapText="1"/>
    </xf>
    <xf numFmtId="167" fontId="40" fillId="0" borderId="1" xfId="11" applyNumberFormat="1" applyFont="1" applyBorder="1" applyAlignment="1">
      <alignment horizontal="center" vertical="center" wrapText="1"/>
    </xf>
    <xf numFmtId="49" fontId="45" fillId="0" borderId="1" xfId="10" applyNumberFormat="1" applyBorder="1" applyAlignment="1">
      <alignment horizontal="center" wrapText="1"/>
    </xf>
    <xf numFmtId="167" fontId="42" fillId="0" borderId="68" xfId="11" applyNumberFormat="1" applyFont="1" applyBorder="1" applyAlignment="1">
      <alignment horizontal="center" vertical="center"/>
    </xf>
    <xf numFmtId="166" fontId="51" fillId="0" borderId="1" xfId="5" applyNumberFormat="1" applyFont="1" applyBorder="1" applyAlignment="1">
      <alignment horizontal="center" vertical="center" wrapText="1"/>
    </xf>
    <xf numFmtId="167" fontId="33" fillId="0" borderId="1" xfId="11" applyNumberFormat="1" applyFont="1" applyFill="1" applyBorder="1" applyAlignment="1">
      <alignment horizontal="right" vertical="center" wrapText="1"/>
    </xf>
    <xf numFmtId="167" fontId="33" fillId="0" borderId="1" xfId="11" applyNumberFormat="1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53" fillId="14" borderId="58" xfId="0" applyFont="1" applyFill="1" applyBorder="1" applyAlignment="1">
      <alignment horizontal="center" vertical="center" wrapText="1"/>
    </xf>
    <xf numFmtId="0" fontId="53" fillId="15" borderId="56" xfId="0" applyFont="1" applyFill="1" applyBorder="1" applyAlignment="1">
      <alignment horizontal="center" vertical="center" wrapText="1"/>
    </xf>
    <xf numFmtId="0" fontId="53" fillId="15" borderId="73" xfId="0" applyFont="1" applyFill="1" applyBorder="1" applyAlignment="1">
      <alignment horizontal="center" vertical="center" wrapText="1"/>
    </xf>
    <xf numFmtId="0" fontId="53" fillId="14" borderId="77" xfId="0" applyFont="1" applyFill="1" applyBorder="1" applyAlignment="1">
      <alignment horizontal="center" vertical="center" wrapText="1"/>
    </xf>
    <xf numFmtId="167" fontId="42" fillId="0" borderId="1" xfId="11" applyNumberFormat="1" applyFont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166" fontId="53" fillId="0" borderId="64" xfId="0" applyNumberFormat="1" applyFont="1" applyBorder="1" applyAlignment="1">
      <alignment horizontal="center" vertical="center" wrapText="1"/>
    </xf>
    <xf numFmtId="166" fontId="51" fillId="0" borderId="64" xfId="0" applyNumberFormat="1" applyFont="1" applyBorder="1" applyAlignment="1">
      <alignment horizontal="center" vertical="center" wrapText="1"/>
    </xf>
    <xf numFmtId="0" fontId="51" fillId="0" borderId="64" xfId="0" applyFont="1" applyBorder="1" applyAlignment="1">
      <alignment horizontal="center" vertical="center" wrapText="1"/>
    </xf>
    <xf numFmtId="166" fontId="54" fillId="0" borderId="64" xfId="0" applyNumberFormat="1" applyFont="1" applyBorder="1" applyAlignment="1">
      <alignment horizontal="center" vertical="center" wrapText="1"/>
    </xf>
    <xf numFmtId="166" fontId="55" fillId="0" borderId="0" xfId="0" applyNumberFormat="1" applyFont="1" applyBorder="1" applyAlignment="1">
      <alignment horizontal="center" vertical="center" wrapText="1"/>
    </xf>
    <xf numFmtId="168" fontId="56" fillId="0" borderId="75" xfId="0" applyNumberFormat="1" applyFont="1" applyBorder="1" applyAlignment="1">
      <alignment horizontal="right" vertical="center" wrapText="1"/>
    </xf>
    <xf numFmtId="14" fontId="33" fillId="0" borderId="1" xfId="0" applyNumberFormat="1" applyFont="1" applyBorder="1" applyAlignment="1">
      <alignment horizontal="center" vertical="center" wrapText="1"/>
    </xf>
    <xf numFmtId="167" fontId="42" fillId="0" borderId="68" xfId="11" applyNumberFormat="1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4" fontId="42" fillId="0" borderId="68" xfId="0" applyNumberFormat="1" applyFont="1" applyBorder="1" applyAlignment="1">
      <alignment horizontal="center" vertical="center"/>
    </xf>
    <xf numFmtId="14" fontId="33" fillId="0" borderId="68" xfId="0" applyNumberFormat="1" applyFont="1" applyBorder="1" applyAlignment="1">
      <alignment horizontal="center" vertical="center" wrapText="1"/>
    </xf>
    <xf numFmtId="14" fontId="42" fillId="0" borderId="1" xfId="0" applyNumberFormat="1" applyFont="1" applyBorder="1" applyAlignment="1">
      <alignment horizontal="center"/>
    </xf>
    <xf numFmtId="0" fontId="45" fillId="0" borderId="1" xfId="10" applyBorder="1" applyAlignment="1">
      <alignment horizontal="center" vertical="center" wrapText="1"/>
    </xf>
    <xf numFmtId="166" fontId="40" fillId="0" borderId="75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7" fontId="0" fillId="0" borderId="68" xfId="11" applyNumberFormat="1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167" fontId="32" fillId="0" borderId="1" xfId="11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6" fillId="0" borderId="0" xfId="0" applyFont="1" applyAlignment="1">
      <alignment horizontal="center" vertical="center"/>
    </xf>
    <xf numFmtId="14" fontId="46" fillId="0" borderId="0" xfId="0" applyNumberFormat="1" applyFont="1" applyAlignment="1">
      <alignment horizontal="center" vertical="center"/>
    </xf>
    <xf numFmtId="167" fontId="42" fillId="0" borderId="0" xfId="11" applyNumberFormat="1" applyFont="1"/>
    <xf numFmtId="167" fontId="57" fillId="0" borderId="0" xfId="11" applyNumberFormat="1" applyFont="1"/>
    <xf numFmtId="0" fontId="58" fillId="0" borderId="68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top" wrapText="1"/>
    </xf>
    <xf numFmtId="14" fontId="51" fillId="0" borderId="1" xfId="0" applyNumberFormat="1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167" fontId="51" fillId="0" borderId="1" xfId="11" applyNumberFormat="1" applyFont="1" applyBorder="1" applyAlignment="1">
      <alignment horizontal="center" vertical="center" wrapText="1"/>
    </xf>
    <xf numFmtId="0" fontId="56" fillId="0" borderId="63" xfId="0" applyFont="1" applyBorder="1" applyAlignment="1">
      <alignment horizontal="center" vertical="center" wrapText="1"/>
    </xf>
    <xf numFmtId="0" fontId="56" fillId="0" borderId="69" xfId="0" applyFont="1" applyBorder="1" applyAlignment="1">
      <alignment horizontal="center" vertical="center" wrapText="1"/>
    </xf>
    <xf numFmtId="0" fontId="56" fillId="0" borderId="62" xfId="0" applyFont="1" applyBorder="1" applyAlignment="1">
      <alignment horizontal="center" vertical="center" wrapText="1"/>
    </xf>
    <xf numFmtId="0" fontId="60" fillId="0" borderId="62" xfId="0" applyFont="1" applyBorder="1" applyAlignment="1">
      <alignment horizontal="center" vertical="center" wrapText="1"/>
    </xf>
    <xf numFmtId="14" fontId="61" fillId="0" borderId="1" xfId="0" applyNumberFormat="1" applyFont="1" applyBorder="1" applyAlignment="1">
      <alignment horizontal="center" vertical="center"/>
    </xf>
    <xf numFmtId="167" fontId="61" fillId="0" borderId="1" xfId="11" applyNumberFormat="1" applyFont="1" applyFill="1" applyBorder="1" applyAlignment="1">
      <alignment vertical="center"/>
    </xf>
    <xf numFmtId="167" fontId="61" fillId="0" borderId="1" xfId="11" applyNumberFormat="1" applyFont="1" applyFill="1" applyBorder="1" applyAlignment="1">
      <alignment horizontal="center" vertical="center"/>
    </xf>
    <xf numFmtId="0" fontId="61" fillId="0" borderId="68" xfId="0" applyFont="1" applyBorder="1" applyAlignment="1">
      <alignment horizontal="center" vertical="center"/>
    </xf>
    <xf numFmtId="167" fontId="61" fillId="0" borderId="1" xfId="11" applyNumberFormat="1" applyFont="1" applyBorder="1" applyAlignment="1">
      <alignment horizontal="center" vertical="center"/>
    </xf>
    <xf numFmtId="167" fontId="51" fillId="0" borderId="1" xfId="11" applyNumberFormat="1" applyFont="1" applyFill="1" applyBorder="1" applyAlignment="1">
      <alignment vertical="center" wrapText="1"/>
    </xf>
    <xf numFmtId="167" fontId="51" fillId="0" borderId="1" xfId="11" applyNumberFormat="1" applyFont="1" applyFill="1" applyBorder="1" applyAlignment="1">
      <alignment horizontal="center" vertical="center" wrapText="1"/>
    </xf>
    <xf numFmtId="167" fontId="61" fillId="0" borderId="68" xfId="11" applyNumberFormat="1" applyFont="1" applyBorder="1" applyAlignment="1">
      <alignment horizontal="center" vertical="center"/>
    </xf>
    <xf numFmtId="0" fontId="61" fillId="0" borderId="57" xfId="0" applyFont="1" applyBorder="1" applyAlignment="1">
      <alignment horizontal="center" vertical="center"/>
    </xf>
    <xf numFmtId="0" fontId="61" fillId="0" borderId="70" xfId="0" applyFont="1" applyBorder="1" applyAlignment="1">
      <alignment horizontal="center" vertical="center"/>
    </xf>
    <xf numFmtId="49" fontId="61" fillId="0" borderId="1" xfId="0" applyNumberFormat="1" applyFont="1" applyBorder="1" applyAlignment="1">
      <alignment horizontal="center" vertical="center" wrapText="1"/>
    </xf>
    <xf numFmtId="49" fontId="62" fillId="0" borderId="1" xfId="10" applyNumberFormat="1" applyFont="1" applyBorder="1" applyAlignment="1">
      <alignment horizontal="center" vertical="center" wrapText="1"/>
    </xf>
    <xf numFmtId="49" fontId="61" fillId="0" borderId="1" xfId="0" applyNumberFormat="1" applyFont="1" applyBorder="1" applyAlignment="1">
      <alignment horizontal="center" vertical="center"/>
    </xf>
    <xf numFmtId="0" fontId="62" fillId="0" borderId="1" xfId="10" applyFont="1" applyBorder="1" applyAlignment="1">
      <alignment horizontal="center" vertical="center" wrapText="1"/>
    </xf>
    <xf numFmtId="14" fontId="51" fillId="0" borderId="1" xfId="5" applyNumberFormat="1" applyFont="1" applyBorder="1" applyAlignment="1">
      <alignment horizontal="center" vertical="center" wrapText="1"/>
    </xf>
    <xf numFmtId="0" fontId="61" fillId="0" borderId="68" xfId="0" applyFont="1" applyBorder="1" applyAlignment="1">
      <alignment horizontal="center" vertical="center" wrapText="1"/>
    </xf>
    <xf numFmtId="167" fontId="61" fillId="0" borderId="77" xfId="11" applyNumberFormat="1" applyFont="1" applyBorder="1" applyAlignment="1">
      <alignment horizontal="center" vertical="center"/>
    </xf>
    <xf numFmtId="0" fontId="51" fillId="0" borderId="61" xfId="0" applyFont="1" applyBorder="1" applyAlignment="1">
      <alignment vertical="center"/>
    </xf>
    <xf numFmtId="0" fontId="51" fillId="0" borderId="72" xfId="0" applyFont="1" applyBorder="1" applyAlignment="1">
      <alignment vertical="center"/>
    </xf>
    <xf numFmtId="167" fontId="61" fillId="0" borderId="75" xfId="11" applyNumberFormat="1" applyFont="1" applyBorder="1" applyAlignment="1">
      <alignment horizontal="center" vertical="center"/>
    </xf>
    <xf numFmtId="0" fontId="61" fillId="0" borderId="0" xfId="0" applyFont="1"/>
    <xf numFmtId="0" fontId="63" fillId="0" borderId="0" xfId="0" applyFont="1" applyBorder="1" applyAlignment="1">
      <alignment horizontal="left" vertical="center"/>
    </xf>
    <xf numFmtId="49" fontId="66" fillId="0" borderId="1" xfId="10" applyNumberFormat="1" applyFont="1" applyBorder="1" applyAlignment="1">
      <alignment horizontal="center" vertical="center" wrapText="1"/>
    </xf>
    <xf numFmtId="0" fontId="25" fillId="0" borderId="63" xfId="0" applyFont="1" applyBorder="1" applyAlignment="1">
      <alignment horizontal="center" vertical="center" wrapText="1"/>
    </xf>
    <xf numFmtId="0" fontId="25" fillId="0" borderId="69" xfId="0" applyFont="1" applyBorder="1" applyAlignment="1">
      <alignment horizontal="center" vertical="center" wrapText="1"/>
    </xf>
    <xf numFmtId="0" fontId="25" fillId="0" borderId="62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67" fillId="14" borderId="58" xfId="0" applyFont="1" applyFill="1" applyBorder="1" applyAlignment="1">
      <alignment horizontal="center" vertical="center" wrapText="1"/>
    </xf>
    <xf numFmtId="0" fontId="67" fillId="15" borderId="56" xfId="0" applyFont="1" applyFill="1" applyBorder="1" applyAlignment="1">
      <alignment horizontal="center" vertical="center" wrapText="1"/>
    </xf>
    <xf numFmtId="0" fontId="67" fillId="15" borderId="73" xfId="0" applyFont="1" applyFill="1" applyBorder="1" applyAlignment="1">
      <alignment horizontal="center" vertical="center" wrapText="1"/>
    </xf>
    <xf numFmtId="0" fontId="67" fillId="14" borderId="77" xfId="0" applyFont="1" applyFill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68" fillId="0" borderId="59" xfId="10" applyNumberFormat="1" applyFont="1" applyBorder="1" applyAlignment="1">
      <alignment horizontal="center" vertical="center" wrapText="1"/>
    </xf>
    <xf numFmtId="14" fontId="69" fillId="0" borderId="1" xfId="0" applyNumberFormat="1" applyFont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167" fontId="3" fillId="0" borderId="1" xfId="11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 wrapText="1"/>
    </xf>
    <xf numFmtId="49" fontId="68" fillId="0" borderId="1" xfId="10" applyNumberFormat="1" applyFont="1" applyBorder="1" applyAlignment="1">
      <alignment horizontal="center" vertical="center" wrapText="1"/>
    </xf>
    <xf numFmtId="166" fontId="69" fillId="0" borderId="1" xfId="5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7" fontId="69" fillId="0" borderId="1" xfId="11" applyNumberFormat="1" applyFont="1" applyBorder="1" applyAlignment="1">
      <alignment horizontal="center" vertical="center" wrapText="1"/>
    </xf>
    <xf numFmtId="0" fontId="68" fillId="0" borderId="1" xfId="1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49" fontId="3" fillId="0" borderId="68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66" fontId="67" fillId="0" borderId="64" xfId="0" applyNumberFormat="1" applyFont="1" applyBorder="1" applyAlignment="1">
      <alignment horizontal="center" vertical="center" wrapText="1"/>
    </xf>
    <xf numFmtId="166" fontId="69" fillId="0" borderId="64" xfId="0" applyNumberFormat="1" applyFont="1" applyBorder="1" applyAlignment="1">
      <alignment horizontal="center" vertical="center" wrapText="1"/>
    </xf>
    <xf numFmtId="167" fontId="3" fillId="0" borderId="77" xfId="11" applyNumberFormat="1" applyFont="1" applyBorder="1" applyAlignment="1">
      <alignment horizontal="center" vertical="center"/>
    </xf>
    <xf numFmtId="0" fontId="69" fillId="0" borderId="64" xfId="0" applyFont="1" applyBorder="1" applyAlignment="1">
      <alignment horizontal="center" vertical="center" wrapText="1"/>
    </xf>
    <xf numFmtId="0" fontId="69" fillId="0" borderId="61" xfId="0" applyFont="1" applyBorder="1" applyAlignment="1">
      <alignment vertical="center"/>
    </xf>
    <xf numFmtId="0" fontId="69" fillId="0" borderId="72" xfId="0" applyFont="1" applyBorder="1" applyAlignment="1">
      <alignment vertical="center"/>
    </xf>
    <xf numFmtId="167" fontId="3" fillId="0" borderId="75" xfId="11" applyNumberFormat="1" applyFont="1" applyBorder="1" applyAlignment="1">
      <alignment horizontal="center" vertical="center"/>
    </xf>
    <xf numFmtId="166" fontId="71" fillId="0" borderId="64" xfId="0" applyNumberFormat="1" applyFont="1" applyBorder="1" applyAlignment="1">
      <alignment horizontal="center" vertical="center" wrapText="1"/>
    </xf>
    <xf numFmtId="0" fontId="3" fillId="0" borderId="0" xfId="0" applyFont="1"/>
    <xf numFmtId="0" fontId="70" fillId="0" borderId="0" xfId="0" applyFont="1" applyBorder="1" applyAlignment="1">
      <alignment horizontal="left" vertical="center"/>
    </xf>
    <xf numFmtId="166" fontId="72" fillId="0" borderId="0" xfId="0" applyNumberFormat="1" applyFont="1" applyBorder="1" applyAlignment="1">
      <alignment horizontal="center" vertical="center" wrapText="1"/>
    </xf>
    <xf numFmtId="168" fontId="25" fillId="0" borderId="75" xfId="0" applyNumberFormat="1" applyFont="1" applyBorder="1" applyAlignment="1">
      <alignment horizontal="right" vertical="center" wrapText="1"/>
    </xf>
    <xf numFmtId="0" fontId="27" fillId="0" borderId="62" xfId="0" applyFont="1" applyBorder="1" applyAlignment="1">
      <alignment vertical="center" wrapText="1"/>
    </xf>
    <xf numFmtId="0" fontId="67" fillId="16" borderId="5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7" fontId="3" fillId="0" borderId="1" xfId="11" applyNumberFormat="1" applyFont="1" applyFill="1" applyBorder="1" applyAlignment="1">
      <alignment vertical="center"/>
    </xf>
    <xf numFmtId="167" fontId="69" fillId="0" borderId="1" xfId="11" applyNumberFormat="1" applyFont="1" applyFill="1" applyBorder="1" applyAlignment="1">
      <alignment horizontal="center" vertical="center" wrapText="1"/>
    </xf>
    <xf numFmtId="166" fontId="69" fillId="0" borderId="1" xfId="5" applyNumberFormat="1" applyFont="1" applyBorder="1" applyAlignment="1">
      <alignment horizontal="right" vertical="center" wrapText="1"/>
    </xf>
    <xf numFmtId="166" fontId="69" fillId="0" borderId="76" xfId="5" applyNumberFormat="1" applyFont="1" applyBorder="1" applyAlignment="1">
      <alignment horizontal="right" vertical="center" wrapText="1"/>
    </xf>
    <xf numFmtId="167" fontId="3" fillId="0" borderId="1" xfId="0" applyNumberFormat="1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167" fontId="69" fillId="0" borderId="1" xfId="11" applyNumberFormat="1" applyFont="1" applyFill="1" applyBorder="1" applyAlignment="1">
      <alignment vertical="center" wrapText="1"/>
    </xf>
    <xf numFmtId="167" fontId="3" fillId="0" borderId="1" xfId="11" applyNumberFormat="1" applyFont="1" applyFill="1" applyBorder="1" applyAlignment="1">
      <alignment horizontal="center" vertical="center"/>
    </xf>
    <xf numFmtId="166" fontId="69" fillId="0" borderId="76" xfId="5" applyNumberFormat="1" applyFont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/>
    </xf>
    <xf numFmtId="167" fontId="3" fillId="0" borderId="1" xfId="11" applyNumberFormat="1" applyFont="1" applyFill="1" applyBorder="1" applyAlignment="1">
      <alignment horizontal="center" vertical="center" wrapText="1"/>
    </xf>
    <xf numFmtId="14" fontId="3" fillId="0" borderId="68" xfId="0" applyNumberFormat="1" applyFont="1" applyBorder="1" applyAlignment="1">
      <alignment horizontal="center" vertical="center"/>
    </xf>
    <xf numFmtId="167" fontId="3" fillId="0" borderId="68" xfId="11" applyNumberFormat="1" applyFont="1" applyFill="1" applyBorder="1" applyAlignment="1">
      <alignment horizontal="center" vertical="center" wrapText="1"/>
    </xf>
    <xf numFmtId="14" fontId="69" fillId="0" borderId="68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167" fontId="3" fillId="0" borderId="68" xfId="11" applyNumberFormat="1" applyFont="1" applyBorder="1" applyAlignment="1">
      <alignment horizontal="center" vertical="center"/>
    </xf>
    <xf numFmtId="0" fontId="68" fillId="0" borderId="68" xfId="1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49" fontId="68" fillId="0" borderId="1" xfId="10" applyNumberFormat="1" applyFont="1" applyBorder="1" applyAlignment="1">
      <alignment horizontal="center" wrapText="1"/>
    </xf>
    <xf numFmtId="167" fontId="69" fillId="0" borderId="1" xfId="11" applyNumberFormat="1" applyFont="1" applyFill="1" applyBorder="1" applyAlignment="1">
      <alignment horizontal="right" vertical="center" wrapText="1"/>
    </xf>
    <xf numFmtId="167" fontId="3" fillId="0" borderId="59" xfId="0" applyNumberFormat="1" applyFont="1" applyBorder="1" applyAlignment="1">
      <alignment horizontal="right" vertical="center"/>
    </xf>
    <xf numFmtId="167" fontId="3" fillId="0" borderId="59" xfId="11" applyNumberFormat="1" applyFont="1" applyBorder="1" applyAlignment="1">
      <alignment horizontal="right" vertical="center"/>
    </xf>
    <xf numFmtId="166" fontId="3" fillId="0" borderId="68" xfId="5" applyNumberFormat="1" applyFont="1" applyBorder="1" applyAlignment="1">
      <alignment horizontal="center" vertical="center"/>
    </xf>
    <xf numFmtId="49" fontId="68" fillId="0" borderId="1" xfId="10" applyNumberFormat="1" applyFont="1" applyBorder="1" applyAlignment="1">
      <alignment horizontal="left" vertical="center" wrapText="1"/>
    </xf>
    <xf numFmtId="166" fontId="69" fillId="0" borderId="59" xfId="5" applyNumberFormat="1" applyFont="1" applyBorder="1" applyAlignment="1">
      <alignment horizontal="center" vertical="center" wrapText="1"/>
    </xf>
    <xf numFmtId="166" fontId="69" fillId="0" borderId="59" xfId="5" applyNumberFormat="1" applyFont="1" applyBorder="1" applyAlignment="1">
      <alignment horizontal="right" vertical="center" wrapText="1"/>
    </xf>
    <xf numFmtId="166" fontId="69" fillId="0" borderId="83" xfId="5" applyNumberFormat="1" applyFont="1" applyBorder="1" applyAlignment="1">
      <alignment horizontal="center" vertical="center" wrapText="1"/>
    </xf>
    <xf numFmtId="167" fontId="3" fillId="0" borderId="1" xfId="11" applyNumberFormat="1" applyFont="1" applyBorder="1" applyAlignment="1">
      <alignment horizontal="right" vertical="center"/>
    </xf>
    <xf numFmtId="0" fontId="3" fillId="0" borderId="59" xfId="0" applyFont="1" applyBorder="1" applyAlignment="1">
      <alignment horizontal="center" vertical="center" wrapText="1"/>
    </xf>
    <xf numFmtId="14" fontId="69" fillId="0" borderId="1" xfId="5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 wrapText="1"/>
    </xf>
    <xf numFmtId="0" fontId="68" fillId="0" borderId="70" xfId="10" applyFont="1" applyBorder="1" applyAlignment="1">
      <alignment horizontal="center" vertical="center" wrapText="1"/>
    </xf>
    <xf numFmtId="14" fontId="3" fillId="0" borderId="70" xfId="0" applyNumberFormat="1" applyFont="1" applyBorder="1" applyAlignment="1">
      <alignment horizontal="center" vertical="center"/>
    </xf>
    <xf numFmtId="167" fontId="3" fillId="0" borderId="70" xfId="11" applyNumberFormat="1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 wrapText="1"/>
    </xf>
    <xf numFmtId="0" fontId="68" fillId="0" borderId="89" xfId="10" applyFont="1" applyBorder="1" applyAlignment="1">
      <alignment horizontal="center" vertical="center" wrapText="1"/>
    </xf>
    <xf numFmtId="14" fontId="3" fillId="0" borderId="89" xfId="0" applyNumberFormat="1" applyFont="1" applyBorder="1" applyAlignment="1">
      <alignment horizontal="center" vertical="center"/>
    </xf>
    <xf numFmtId="167" fontId="3" fillId="0" borderId="89" xfId="11" applyNumberFormat="1" applyFont="1" applyBorder="1" applyAlignment="1">
      <alignment horizontal="center" vertical="center"/>
    </xf>
    <xf numFmtId="167" fontId="67" fillId="0" borderId="64" xfId="11" applyNumberFormat="1" applyFont="1" applyFill="1" applyBorder="1" applyAlignment="1">
      <alignment horizontal="center" vertical="center" wrapText="1"/>
    </xf>
    <xf numFmtId="167" fontId="67" fillId="0" borderId="72" xfId="11" applyNumberFormat="1" applyFont="1" applyFill="1" applyBorder="1" applyAlignment="1">
      <alignment horizontal="center" vertical="center" wrapText="1"/>
    </xf>
    <xf numFmtId="166" fontId="73" fillId="0" borderId="86" xfId="0" applyNumberFormat="1" applyFont="1" applyBorder="1" applyAlignment="1">
      <alignment horizontal="center" vertical="center" wrapText="1"/>
    </xf>
    <xf numFmtId="166" fontId="73" fillId="0" borderId="64" xfId="0" applyNumberFormat="1" applyFont="1" applyBorder="1" applyAlignment="1">
      <alignment horizontal="center" vertical="center" wrapText="1"/>
    </xf>
    <xf numFmtId="166" fontId="65" fillId="0" borderId="64" xfId="0" applyNumberFormat="1" applyFont="1" applyBorder="1" applyAlignment="1">
      <alignment horizontal="center" vertical="center" wrapText="1"/>
    </xf>
    <xf numFmtId="167" fontId="3" fillId="0" borderId="61" xfId="11" applyNumberFormat="1" applyFont="1" applyBorder="1" applyAlignment="1">
      <alignment horizontal="right" vertical="center"/>
    </xf>
    <xf numFmtId="0" fontId="65" fillId="0" borderId="74" xfId="0" applyFont="1" applyBorder="1" applyAlignment="1">
      <alignment horizontal="center" vertical="center" wrapText="1"/>
    </xf>
    <xf numFmtId="0" fontId="65" fillId="0" borderId="85" xfId="0" applyFont="1" applyBorder="1" applyAlignment="1">
      <alignment vertical="center"/>
    </xf>
    <xf numFmtId="166" fontId="73" fillId="0" borderId="84" xfId="0" applyNumberFormat="1" applyFont="1" applyBorder="1" applyAlignment="1">
      <alignment vertical="center"/>
    </xf>
    <xf numFmtId="166" fontId="73" fillId="0" borderId="84" xfId="0" applyNumberFormat="1" applyFont="1" applyBorder="1" applyAlignment="1">
      <alignment horizontal="center" vertical="center" wrapText="1"/>
    </xf>
    <xf numFmtId="166" fontId="73" fillId="0" borderId="82" xfId="0" applyNumberFormat="1" applyFont="1" applyBorder="1" applyAlignment="1">
      <alignment vertical="center"/>
    </xf>
    <xf numFmtId="167" fontId="3" fillId="0" borderId="88" xfId="0" applyNumberFormat="1" applyFont="1" applyBorder="1"/>
    <xf numFmtId="167" fontId="71" fillId="0" borderId="64" xfId="11" applyNumberFormat="1" applyFont="1" applyFill="1" applyBorder="1" applyAlignment="1">
      <alignment horizontal="center" vertical="center" wrapText="1"/>
    </xf>
    <xf numFmtId="166" fontId="3" fillId="0" borderId="1" xfId="5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vertical="top" wrapText="1"/>
    </xf>
    <xf numFmtId="167" fontId="67" fillId="14" borderId="58" xfId="11" applyNumberFormat="1" applyFont="1" applyFill="1" applyBorder="1" applyAlignment="1">
      <alignment horizontal="center" vertical="center" wrapText="1"/>
    </xf>
    <xf numFmtId="167" fontId="67" fillId="15" borderId="56" xfId="1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68" fillId="0" borderId="1" xfId="10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75" fillId="0" borderId="1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49" fontId="73" fillId="0" borderId="1" xfId="0" applyNumberFormat="1" applyFont="1" applyBorder="1" applyAlignment="1">
      <alignment horizontal="center" vertical="center"/>
    </xf>
    <xf numFmtId="0" fontId="76" fillId="0" borderId="1" xfId="1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69" fillId="0" borderId="59" xfId="0" applyFont="1" applyBorder="1" applyAlignment="1">
      <alignment horizontal="center" vertical="center" wrapText="1"/>
    </xf>
    <xf numFmtId="167" fontId="69" fillId="0" borderId="59" xfId="11" applyNumberFormat="1" applyFont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6" fillId="0" borderId="1" xfId="10" applyFont="1" applyFill="1" applyBorder="1" applyAlignment="1">
      <alignment horizontal="center" vertical="center" wrapText="1"/>
    </xf>
    <xf numFmtId="167" fontId="73" fillId="0" borderId="1" xfId="11" applyNumberFormat="1" applyFont="1" applyFill="1" applyBorder="1" applyAlignment="1">
      <alignment horizontal="center" vertical="center" wrapText="1"/>
    </xf>
    <xf numFmtId="167" fontId="71" fillId="0" borderId="87" xfId="11" applyNumberFormat="1" applyFont="1" applyFill="1" applyBorder="1" applyAlignment="1">
      <alignment horizontal="center" vertical="center" wrapText="1"/>
    </xf>
    <xf numFmtId="167" fontId="71" fillId="0" borderId="85" xfId="11" applyNumberFormat="1" applyFont="1" applyFill="1" applyBorder="1" applyAlignment="1">
      <alignment horizontal="center" vertical="center" wrapText="1"/>
    </xf>
    <xf numFmtId="166" fontId="77" fillId="0" borderId="64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45" fillId="0" borderId="0" xfId="10"/>
    <xf numFmtId="0" fontId="68" fillId="0" borderId="59" xfId="10" applyFont="1" applyBorder="1" applyAlignment="1">
      <alignment horizontal="center" vertical="center" wrapText="1"/>
    </xf>
    <xf numFmtId="0" fontId="68" fillId="0" borderId="4" xfId="10" applyFont="1" applyBorder="1" applyAlignment="1">
      <alignment horizontal="center" vertical="center" wrapText="1"/>
    </xf>
    <xf numFmtId="0" fontId="45" fillId="0" borderId="4" xfId="1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68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45" fillId="0" borderId="4" xfId="10" applyNumberForma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 wrapText="1"/>
    </xf>
    <xf numFmtId="0" fontId="18" fillId="2" borderId="39" xfId="2" applyFont="1" applyFill="1" applyBorder="1" applyAlignment="1" applyProtection="1">
      <alignment horizontal="left" vertical="center" wrapText="1"/>
      <protection locked="0"/>
    </xf>
    <xf numFmtId="0" fontId="0" fillId="0" borderId="32" xfId="0" applyBorder="1" applyAlignment="1">
      <alignment vertical="center" wrapText="1"/>
    </xf>
    <xf numFmtId="0" fontId="18" fillId="2" borderId="41" xfId="2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vertical="center" wrapText="1"/>
    </xf>
    <xf numFmtId="0" fontId="20" fillId="2" borderId="43" xfId="2" applyFont="1" applyFill="1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vertical="center" wrapText="1"/>
    </xf>
    <xf numFmtId="0" fontId="17" fillId="8" borderId="35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3" fontId="11" fillId="6" borderId="2" xfId="5" applyNumberFormat="1" applyFont="1" applyFill="1" applyBorder="1" applyAlignment="1" applyProtection="1">
      <alignment horizontal="center" vertical="center" wrapText="1"/>
      <protection locked="0"/>
    </xf>
    <xf numFmtId="0" fontId="11" fillId="10" borderId="10" xfId="2" applyFont="1" applyFill="1" applyBorder="1" applyAlignment="1" applyProtection="1">
      <alignment horizontal="center" vertical="center" wrapText="1"/>
      <protection locked="0"/>
    </xf>
    <xf numFmtId="0" fontId="11" fillId="10" borderId="25" xfId="2" applyFont="1" applyFill="1" applyBorder="1" applyAlignment="1" applyProtection="1">
      <alignment horizontal="center" vertical="center" wrapText="1"/>
      <protection locked="0"/>
    </xf>
    <xf numFmtId="1" fontId="11" fillId="10" borderId="10" xfId="2" applyNumberFormat="1" applyFont="1" applyFill="1" applyBorder="1" applyAlignment="1" applyProtection="1">
      <alignment horizontal="center" vertical="center" wrapText="1"/>
      <protection locked="0"/>
    </xf>
    <xf numFmtId="1" fontId="11" fillId="10" borderId="25" xfId="2" applyNumberFormat="1" applyFont="1" applyFill="1" applyBorder="1" applyAlignment="1" applyProtection="1">
      <alignment horizontal="center" vertical="center" wrapText="1"/>
      <protection locked="0"/>
    </xf>
    <xf numFmtId="165" fontId="14" fillId="4" borderId="23" xfId="2" applyNumberFormat="1" applyFont="1" applyFill="1" applyBorder="1" applyAlignment="1" applyProtection="1">
      <alignment horizontal="center" vertical="center" wrapText="1"/>
      <protection locked="0"/>
    </xf>
    <xf numFmtId="165" fontId="14" fillId="4" borderId="26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11" fillId="4" borderId="16" xfId="2" applyNumberFormat="1" applyFont="1" applyFill="1" applyBorder="1" applyAlignment="1" applyProtection="1">
      <alignment horizontal="center" vertical="center" wrapText="1"/>
      <protection locked="0"/>
    </xf>
    <xf numFmtId="3" fontId="11" fillId="4" borderId="13" xfId="2" applyNumberFormat="1" applyFont="1" applyFill="1" applyBorder="1" applyAlignment="1" applyProtection="1">
      <alignment horizontal="center" vertical="center" wrapText="1"/>
    </xf>
    <xf numFmtId="3" fontId="11" fillId="4" borderId="14" xfId="2" applyNumberFormat="1" applyFont="1" applyFill="1" applyBorder="1" applyAlignment="1" applyProtection="1">
      <alignment horizontal="center" vertical="center" wrapText="1"/>
    </xf>
    <xf numFmtId="4" fontId="14" fillId="0" borderId="49" xfId="5" applyNumberFormat="1" applyFont="1" applyFill="1" applyBorder="1" applyAlignment="1" applyProtection="1">
      <alignment horizontal="center" vertical="center" wrapText="1"/>
    </xf>
    <xf numFmtId="4" fontId="14" fillId="0" borderId="50" xfId="5" applyNumberFormat="1" applyFont="1" applyFill="1" applyBorder="1" applyAlignment="1" applyProtection="1">
      <alignment horizontal="center" vertical="center" wrapText="1"/>
    </xf>
    <xf numFmtId="4" fontId="14" fillId="0" borderId="17" xfId="5" applyNumberFormat="1" applyFont="1" applyFill="1" applyBorder="1" applyAlignment="1" applyProtection="1">
      <alignment horizontal="center" vertical="center" wrapText="1"/>
    </xf>
    <xf numFmtId="3" fontId="11" fillId="7" borderId="9" xfId="5" applyNumberFormat="1" applyFont="1" applyFill="1" applyBorder="1" applyAlignment="1" applyProtection="1">
      <alignment horizontal="center" vertical="center" wrapText="1"/>
    </xf>
    <xf numFmtId="165" fontId="12" fillId="5" borderId="15" xfId="2" applyNumberFormat="1" applyFont="1" applyFill="1" applyBorder="1" applyAlignment="1" applyProtection="1">
      <alignment horizontal="center" vertical="center" wrapText="1"/>
      <protection locked="0"/>
    </xf>
    <xf numFmtId="165" fontId="12" fillId="5" borderId="8" xfId="2" applyNumberFormat="1" applyFont="1" applyFill="1" applyBorder="1" applyAlignment="1" applyProtection="1">
      <alignment horizontal="center" vertical="center" wrapText="1"/>
      <protection locked="0"/>
    </xf>
    <xf numFmtId="165" fontId="12" fillId="5" borderId="11" xfId="2" applyNumberFormat="1" applyFont="1" applyFill="1" applyBorder="1" applyAlignment="1" applyProtection="1">
      <alignment horizontal="center" vertical="center" wrapText="1"/>
      <protection locked="0"/>
    </xf>
    <xf numFmtId="165" fontId="12" fillId="5" borderId="12" xfId="2" applyNumberFormat="1" applyFont="1" applyFill="1" applyBorder="1" applyAlignment="1" applyProtection="1">
      <alignment horizontal="center" vertical="center" wrapText="1"/>
      <protection locked="0"/>
    </xf>
    <xf numFmtId="4" fontId="14" fillId="0" borderId="51" xfId="5" applyNumberFormat="1" applyFont="1" applyFill="1" applyBorder="1" applyAlignment="1" applyProtection="1">
      <alignment horizontal="center" vertical="center" wrapText="1"/>
      <protection locked="0"/>
    </xf>
    <xf numFmtId="4" fontId="14" fillId="0" borderId="50" xfId="5" applyNumberFormat="1" applyFont="1" applyFill="1" applyBorder="1" applyAlignment="1" applyProtection="1">
      <alignment horizontal="center" vertical="center" wrapText="1"/>
      <protection locked="0"/>
    </xf>
    <xf numFmtId="4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3" fontId="14" fillId="6" borderId="2" xfId="5" applyNumberFormat="1" applyFont="1" applyFill="1" applyBorder="1" applyAlignment="1" applyProtection="1">
      <alignment horizontal="center" vertical="center" wrapText="1"/>
    </xf>
    <xf numFmtId="0" fontId="17" fillId="8" borderId="19" xfId="2" applyFont="1" applyFill="1" applyBorder="1" applyAlignment="1" applyProtection="1">
      <alignment horizontal="center" vertical="center" wrapText="1"/>
      <protection locked="0"/>
    </xf>
    <xf numFmtId="0" fontId="17" fillId="8" borderId="6" xfId="2" applyFont="1" applyFill="1" applyBorder="1" applyAlignment="1" applyProtection="1">
      <alignment horizontal="center" vertical="center" wrapText="1"/>
      <protection locked="0"/>
    </xf>
    <xf numFmtId="165" fontId="17" fillId="8" borderId="20" xfId="2" applyNumberFormat="1" applyFont="1" applyFill="1" applyBorder="1" applyAlignment="1" applyProtection="1">
      <alignment horizontal="center" vertical="center" wrapText="1"/>
      <protection locked="0"/>
    </xf>
    <xf numFmtId="165" fontId="17" fillId="8" borderId="21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left" vertical="center" wrapText="1"/>
      <protection locked="0"/>
    </xf>
    <xf numFmtId="0" fontId="12" fillId="8" borderId="18" xfId="2" applyFont="1" applyFill="1" applyBorder="1" applyAlignment="1" applyProtection="1">
      <alignment horizontal="center" vertical="center" wrapText="1"/>
      <protection locked="0"/>
    </xf>
    <xf numFmtId="0" fontId="12" fillId="8" borderId="19" xfId="2" applyFont="1" applyFill="1" applyBorder="1" applyAlignment="1" applyProtection="1">
      <alignment horizontal="center" vertical="center" wrapText="1"/>
      <protection locked="0"/>
    </xf>
    <xf numFmtId="0" fontId="16" fillId="8" borderId="19" xfId="2" applyFont="1" applyFill="1" applyBorder="1" applyAlignment="1" applyProtection="1">
      <alignment horizontal="center" vertical="center" wrapText="1"/>
      <protection locked="0"/>
    </xf>
    <xf numFmtId="0" fontId="12" fillId="8" borderId="6" xfId="2" applyFont="1" applyFill="1" applyBorder="1" applyAlignment="1" applyProtection="1">
      <alignment horizontal="center" vertical="center" wrapText="1"/>
      <protection locked="0"/>
    </xf>
    <xf numFmtId="0" fontId="12" fillId="8" borderId="27" xfId="2" applyFont="1" applyFill="1" applyBorder="1" applyAlignment="1" applyProtection="1">
      <alignment horizontal="center" vertical="center" wrapText="1"/>
      <protection locked="0"/>
    </xf>
    <xf numFmtId="0" fontId="12" fillId="8" borderId="28" xfId="2" applyFont="1" applyFill="1" applyBorder="1" applyAlignment="1" applyProtection="1">
      <alignment horizontal="center" vertical="center" wrapText="1"/>
      <protection locked="0"/>
    </xf>
    <xf numFmtId="0" fontId="68" fillId="0" borderId="59" xfId="10" applyFont="1" applyBorder="1" applyAlignment="1">
      <alignment horizontal="center" vertical="center" wrapText="1"/>
    </xf>
    <xf numFmtId="0" fontId="68" fillId="0" borderId="81" xfId="10" applyFont="1" applyBorder="1" applyAlignment="1">
      <alignment horizontal="center" vertical="center" wrapText="1"/>
    </xf>
    <xf numFmtId="0" fontId="68" fillId="0" borderId="4" xfId="1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5" fillId="0" borderId="66" xfId="0" applyFont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5" fillId="0" borderId="60" xfId="0" applyFont="1" applyBorder="1" applyAlignment="1">
      <alignment horizontal="left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0" fillId="0" borderId="66" xfId="0" applyFont="1" applyBorder="1" applyAlignment="1">
      <alignment horizontal="left" vertical="center"/>
    </xf>
    <xf numFmtId="0" fontId="70" fillId="0" borderId="67" xfId="0" applyFont="1" applyBorder="1" applyAlignment="1">
      <alignment horizontal="left" vertical="center"/>
    </xf>
    <xf numFmtId="0" fontId="70" fillId="0" borderId="60" xfId="0" applyFont="1" applyBorder="1" applyAlignment="1">
      <alignment horizontal="left" vertical="center"/>
    </xf>
    <xf numFmtId="0" fontId="45" fillId="0" borderId="0" xfId="10"/>
    <xf numFmtId="49" fontId="3" fillId="0" borderId="5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8" fillId="0" borderId="59" xfId="10" applyNumberFormat="1" applyFont="1" applyBorder="1" applyAlignment="1">
      <alignment horizontal="center" vertical="center" wrapText="1"/>
    </xf>
    <xf numFmtId="49" fontId="68" fillId="0" borderId="4" xfId="10" applyNumberFormat="1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left" vertical="center"/>
    </xf>
    <xf numFmtId="0" fontId="30" fillId="0" borderId="67" xfId="0" applyFont="1" applyBorder="1" applyAlignment="1">
      <alignment horizontal="left" vertical="center"/>
    </xf>
    <xf numFmtId="0" fontId="38" fillId="0" borderId="66" xfId="0" applyFont="1" applyBorder="1" applyAlignment="1">
      <alignment horizontal="left" vertical="center"/>
    </xf>
    <xf numFmtId="0" fontId="38" fillId="0" borderId="67" xfId="0" applyFont="1" applyBorder="1" applyAlignment="1">
      <alignment horizontal="left" vertical="center"/>
    </xf>
    <xf numFmtId="0" fontId="70" fillId="0" borderId="87" xfId="0" applyFont="1" applyBorder="1" applyAlignment="1">
      <alignment horizontal="left" vertical="center"/>
    </xf>
    <xf numFmtId="0" fontId="70" fillId="0" borderId="74" xfId="0" applyFont="1" applyBorder="1" applyAlignment="1">
      <alignment horizontal="left" vertical="center"/>
    </xf>
    <xf numFmtId="0" fontId="70" fillId="0" borderId="8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56" fillId="0" borderId="66" xfId="0" applyFont="1" applyBorder="1" applyAlignment="1">
      <alignment horizontal="left" vertical="center"/>
    </xf>
    <xf numFmtId="0" fontId="56" fillId="0" borderId="67" xfId="0" applyFont="1" applyBorder="1" applyAlignment="1">
      <alignment horizontal="left" vertical="center"/>
    </xf>
    <xf numFmtId="0" fontId="56" fillId="0" borderId="60" xfId="0" applyFont="1" applyBorder="1" applyAlignment="1">
      <alignment horizontal="left" vertical="center"/>
    </xf>
    <xf numFmtId="0" fontId="63" fillId="0" borderId="66" xfId="0" applyFont="1" applyBorder="1" applyAlignment="1">
      <alignment horizontal="left" vertical="center"/>
    </xf>
    <xf numFmtId="0" fontId="63" fillId="0" borderId="67" xfId="0" applyFont="1" applyBorder="1" applyAlignment="1">
      <alignment horizontal="left" vertical="center"/>
    </xf>
    <xf numFmtId="0" fontId="63" fillId="0" borderId="60" xfId="0" applyFont="1" applyBorder="1" applyAlignment="1">
      <alignment horizontal="left" vertical="center"/>
    </xf>
    <xf numFmtId="0" fontId="61" fillId="0" borderId="59" xfId="0" applyFont="1" applyBorder="1" applyAlignment="1">
      <alignment horizontal="center" vertical="center"/>
    </xf>
    <xf numFmtId="0" fontId="61" fillId="0" borderId="4" xfId="0" applyFont="1" applyBorder="1" applyAlignment="1">
      <alignment horizontal="center" vertical="center"/>
    </xf>
    <xf numFmtId="49" fontId="61" fillId="0" borderId="59" xfId="0" applyNumberFormat="1" applyFont="1" applyBorder="1" applyAlignment="1">
      <alignment horizontal="center" vertical="center"/>
    </xf>
    <xf numFmtId="49" fontId="61" fillId="0" borderId="4" xfId="0" applyNumberFormat="1" applyFont="1" applyBorder="1" applyAlignment="1">
      <alignment horizontal="center" vertical="center"/>
    </xf>
    <xf numFmtId="0" fontId="61" fillId="0" borderId="59" xfId="0" applyFont="1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49" fontId="62" fillId="0" borderId="59" xfId="10" applyNumberFormat="1" applyFont="1" applyBorder="1" applyAlignment="1">
      <alignment horizontal="center" vertical="center" wrapText="1"/>
    </xf>
    <xf numFmtId="49" fontId="62" fillId="0" borderId="4" xfId="10" applyNumberFormat="1" applyFont="1" applyBorder="1" applyAlignment="1">
      <alignment horizontal="center" vertical="center" wrapText="1"/>
    </xf>
    <xf numFmtId="0" fontId="61" fillId="0" borderId="65" xfId="0" applyFont="1" applyBorder="1" applyAlignment="1">
      <alignment horizontal="center" vertical="center"/>
    </xf>
    <xf numFmtId="0" fontId="61" fillId="0" borderId="7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5" fillId="0" borderId="59" xfId="10" applyBorder="1" applyAlignment="1">
      <alignment horizontal="center" vertical="center" wrapText="1"/>
    </xf>
    <xf numFmtId="0" fontId="45" fillId="0" borderId="4" xfId="10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1" xfId="0" applyBorder="1" applyAlignment="1">
      <alignment horizontal="center" vertical="center" wrapText="1"/>
    </xf>
    <xf numFmtId="0" fontId="45" fillId="0" borderId="81" xfId="10" applyBorder="1" applyAlignment="1">
      <alignment horizontal="center" vertical="center" wrapText="1"/>
    </xf>
    <xf numFmtId="0" fontId="27" fillId="11" borderId="54" xfId="7" applyFont="1" applyFill="1" applyBorder="1" applyAlignment="1">
      <alignment horizontal="center"/>
    </xf>
    <xf numFmtId="0" fontId="27" fillId="11" borderId="53" xfId="7" applyFont="1" applyFill="1" applyBorder="1" applyAlignment="1">
      <alignment horizontal="center"/>
    </xf>
    <xf numFmtId="0" fontId="27" fillId="11" borderId="52" xfId="7" applyFont="1" applyFill="1" applyBorder="1" applyAlignment="1">
      <alignment horizontal="center"/>
    </xf>
    <xf numFmtId="0" fontId="28" fillId="12" borderId="54" xfId="7" applyFont="1" applyFill="1" applyBorder="1" applyAlignment="1">
      <alignment horizontal="center"/>
    </xf>
    <xf numFmtId="0" fontId="28" fillId="12" borderId="53" xfId="7" applyFont="1" applyFill="1" applyBorder="1" applyAlignment="1">
      <alignment horizontal="center"/>
    </xf>
    <xf numFmtId="0" fontId="28" fillId="12" borderId="52" xfId="7" applyFont="1" applyFill="1" applyBorder="1" applyAlignment="1">
      <alignment horizontal="center"/>
    </xf>
    <xf numFmtId="0" fontId="5" fillId="0" borderId="1" xfId="7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73" fillId="0" borderId="59" xfId="0" applyFont="1" applyBorder="1" applyAlignment="1">
      <alignment horizontal="center" vertical="center"/>
    </xf>
    <xf numFmtId="168" fontId="73" fillId="2" borderId="4" xfId="0" applyNumberFormat="1" applyFont="1" applyFill="1" applyBorder="1" applyAlignment="1">
      <alignment horizontal="center" vertical="center" wrapText="1"/>
    </xf>
    <xf numFmtId="168" fontId="73" fillId="2" borderId="1" xfId="0" applyNumberFormat="1" applyFont="1" applyFill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14" fontId="1" fillId="0" borderId="68" xfId="0" applyNumberFormat="1" applyFont="1" applyBorder="1" applyAlignment="1">
      <alignment horizontal="center" vertical="center"/>
    </xf>
    <xf numFmtId="167" fontId="1" fillId="0" borderId="68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7" fontId="1" fillId="0" borderId="1" xfId="1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 wrapText="1"/>
    </xf>
    <xf numFmtId="167" fontId="1" fillId="0" borderId="59" xfId="1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7" fontId="1" fillId="0" borderId="4" xfId="11" applyNumberFormat="1" applyFont="1" applyFill="1" applyBorder="1" applyAlignment="1">
      <alignment horizontal="center" vertical="center"/>
    </xf>
    <xf numFmtId="167" fontId="1" fillId="0" borderId="1" xfId="11" applyNumberFormat="1" applyFont="1" applyFill="1" applyBorder="1" applyAlignment="1">
      <alignment horizontal="center" vertical="center" wrapText="1"/>
    </xf>
    <xf numFmtId="167" fontId="1" fillId="2" borderId="1" xfId="1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7" fontId="1" fillId="2" borderId="4" xfId="11" applyNumberFormat="1" applyFont="1" applyFill="1" applyBorder="1" applyAlignment="1">
      <alignment horizontal="center" vertical="center" wrapText="1"/>
    </xf>
    <xf numFmtId="168" fontId="1" fillId="2" borderId="1" xfId="0" applyNumberFormat="1" applyFont="1" applyFill="1" applyBorder="1" applyAlignment="1">
      <alignment horizontal="center" vertical="center" wrapText="1"/>
    </xf>
    <xf numFmtId="168" fontId="1" fillId="2" borderId="4" xfId="0" applyNumberFormat="1" applyFont="1" applyFill="1" applyBorder="1" applyAlignment="1">
      <alignment horizontal="center" vertical="center" wrapText="1"/>
    </xf>
    <xf numFmtId="168" fontId="1" fillId="2" borderId="5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7" fontId="1" fillId="0" borderId="1" xfId="11" applyNumberFormat="1" applyFont="1" applyBorder="1" applyAlignment="1">
      <alignment horizontal="center"/>
    </xf>
    <xf numFmtId="0" fontId="6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2">
    <cellStyle name="Čiarka" xfId="5" builtinId="3"/>
    <cellStyle name="Čiarka 2" xfId="8"/>
    <cellStyle name="Hypertextové prepojenie" xfId="10" builtinId="8"/>
    <cellStyle name="Mena" xfId="11" builtinId="4"/>
    <cellStyle name="Normal 2" xfId="1"/>
    <cellStyle name="Normal 3" xfId="6"/>
    <cellStyle name="Normálna" xfId="0" builtinId="0"/>
    <cellStyle name="Normálna 2" xfId="2"/>
    <cellStyle name="Normálna 2 2" xfId="3"/>
    <cellStyle name="Normálna 3" xfId="4"/>
    <cellStyle name="Normálna 4" xfId="7"/>
    <cellStyle name="Normálna 5" xfId="9"/>
  </cellStyles>
  <dxfs count="14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6D8F"/>
      <color rgb="FF0089C0"/>
      <color rgb="FF9CE200"/>
      <color rgb="FF90ED8B"/>
      <color rgb="FFB4FABC"/>
      <color rgb="FFFFFFFF"/>
      <color rgb="FFFBB3C2"/>
      <color rgb="FF72C7E7"/>
      <color rgb="FF77AC00"/>
      <color rgb="FF81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502" TargetMode="External"/><Relationship Id="rId2" Type="http://schemas.openxmlformats.org/officeDocument/2006/relationships/hyperlink" Target="https://www.slov-lex.sk/legislativne-procesy/SK/LP/2022/156" TargetMode="External"/><Relationship Id="rId1" Type="http://schemas.openxmlformats.org/officeDocument/2006/relationships/hyperlink" Target="https://www.slov-lex.sk/legislativne-procesy/SK/LP/2021/446" TargetMode="External"/><Relationship Id="rId6" Type="http://schemas.openxmlformats.org/officeDocument/2006/relationships/comments" Target="../comments10.xml"/><Relationship Id="rId5" Type="http://schemas.openxmlformats.org/officeDocument/2006/relationships/vmlDrawing" Target="../drawings/vmlDrawing10.vml"/><Relationship Id="rId4" Type="http://schemas.openxmlformats.org/officeDocument/2006/relationships/hyperlink" Target="https://www.slov-lex.sk/legislativne-procesy/SK/LP/2023/1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SK/LP/2022/86" TargetMode="External"/><Relationship Id="rId3" Type="http://schemas.openxmlformats.org/officeDocument/2006/relationships/hyperlink" Target="https://www.slov-lex.sk/legislativne-procesy/SK/LP/2022/619" TargetMode="External"/><Relationship Id="rId7" Type="http://schemas.openxmlformats.org/officeDocument/2006/relationships/hyperlink" Target="https://www.slov-lex.sk/legislativne-procesy/SK/LP/2023/362" TargetMode="External"/><Relationship Id="rId2" Type="http://schemas.openxmlformats.org/officeDocument/2006/relationships/hyperlink" Target="https://www.slov-lex.sk/legislativne-procesy/SK/LP/2021/613" TargetMode="External"/><Relationship Id="rId1" Type="http://schemas.openxmlformats.org/officeDocument/2006/relationships/hyperlink" Target="https://www.slov-lex.sk/legislativne-procesy/SK/LP/2021/407" TargetMode="External"/><Relationship Id="rId6" Type="http://schemas.openxmlformats.org/officeDocument/2006/relationships/hyperlink" Target="https://www.slov-lex.sk/legislativne-procesy/SK/LP/2023/361" TargetMode="External"/><Relationship Id="rId5" Type="http://schemas.openxmlformats.org/officeDocument/2006/relationships/hyperlink" Target="https://www.slov-lex.sk/legislativne-procesy/SK/LP/2022/466" TargetMode="External"/><Relationship Id="rId10" Type="http://schemas.openxmlformats.org/officeDocument/2006/relationships/comments" Target="../comments12.xml"/><Relationship Id="rId4" Type="http://schemas.openxmlformats.org/officeDocument/2006/relationships/hyperlink" Target="https://www.slov-lex.sk/legislativne-procesy/SK/LP/2022/241" TargetMode="External"/><Relationship Id="rId9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" TargetMode="External"/><Relationship Id="rId7" Type="http://schemas.openxmlformats.org/officeDocument/2006/relationships/comments" Target="../comments13.xml"/><Relationship Id="rId2" Type="http://schemas.openxmlformats.org/officeDocument/2006/relationships/hyperlink" Target="https://www.slov-lex.sk/legislativne-procesy/SK/LP/2021/740" TargetMode="External"/><Relationship Id="rId1" Type="http://schemas.openxmlformats.org/officeDocument/2006/relationships/hyperlink" Target="https://www.nrsr.sk/web/Default.aspx?sid=zakony/zakon&amp;MasterID=8344" TargetMode="External"/><Relationship Id="rId6" Type="http://schemas.openxmlformats.org/officeDocument/2006/relationships/vmlDrawing" Target="../drawings/vmlDrawing13.vml"/><Relationship Id="rId5" Type="http://schemas.openxmlformats.org/officeDocument/2006/relationships/hyperlink" Target="https://www.slov-lex.sk/legislativne-procesy/SK/LP/2022/27" TargetMode="External"/><Relationship Id="rId4" Type="http://schemas.openxmlformats.org/officeDocument/2006/relationships/hyperlink" Target="https://www.slov-lex.sk/legislativne-procesy/SK/LP/2022/537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28" TargetMode="External"/><Relationship Id="rId2" Type="http://schemas.openxmlformats.org/officeDocument/2006/relationships/hyperlink" Target="https://www.slov-lex.sk/legislativne-procesy/SK/LP/2021/682" TargetMode="External"/><Relationship Id="rId1" Type="http://schemas.openxmlformats.org/officeDocument/2006/relationships/hyperlink" Target="https://www.slov-lex.sk/legislativne-procesy/SK/LP/2021/532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1/437" TargetMode="External"/><Relationship Id="rId2" Type="http://schemas.openxmlformats.org/officeDocument/2006/relationships/hyperlink" Target="https://www.slov-lex.sk/legislativne-procesy/SK/LP/2021/816" TargetMode="External"/><Relationship Id="rId1" Type="http://schemas.openxmlformats.org/officeDocument/2006/relationships/hyperlink" Target="https://www.slov-lex.sk/legislativne-procesy/SK/LP/2022/315" TargetMode="External"/><Relationship Id="rId6" Type="http://schemas.openxmlformats.org/officeDocument/2006/relationships/comments" Target="../comments16.xml"/><Relationship Id="rId5" Type="http://schemas.openxmlformats.org/officeDocument/2006/relationships/vmlDrawing" Target="../drawings/vmlDrawing16.vml"/><Relationship Id="rId4" Type="http://schemas.openxmlformats.org/officeDocument/2006/relationships/hyperlink" Target="https://www.slov-lex.sk/legislativne-procesy/SK/LP/2022/5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846" TargetMode="External"/><Relationship Id="rId2" Type="http://schemas.openxmlformats.org/officeDocument/2006/relationships/hyperlink" Target="https://www.slov-lex.sk/legislativne-procesy/SK/LP/2022/108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17.xml"/><Relationship Id="rId4" Type="http://schemas.openxmlformats.org/officeDocument/2006/relationships/vmlDrawing" Target="../drawings/vmlDrawing17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lov-lex.sk/legislativne-procesy/SK/LP/2021/532" TargetMode="External"/><Relationship Id="rId18" Type="http://schemas.openxmlformats.org/officeDocument/2006/relationships/hyperlink" Target="https://www.slov-lex.sk/legislativne-procesy/-/SK/dokumenty/LP-2021-619" TargetMode="External"/><Relationship Id="rId26" Type="http://schemas.openxmlformats.org/officeDocument/2006/relationships/hyperlink" Target="https://www.slov-lex.sk/legislativne-procesy/SK/LP/2022/45" TargetMode="External"/><Relationship Id="rId39" Type="http://schemas.openxmlformats.org/officeDocument/2006/relationships/hyperlink" Target="https://www.slov-lex.sk/legislativne-procesy/SK/LP/2022/389" TargetMode="External"/><Relationship Id="rId21" Type="http://schemas.openxmlformats.org/officeDocument/2006/relationships/hyperlink" Target="https://www.slov-lex.sk/legislativne-procesy/SK/LP/2021/502" TargetMode="External"/><Relationship Id="rId34" Type="http://schemas.openxmlformats.org/officeDocument/2006/relationships/hyperlink" Target="https://www.slov-lex.sk/legislativne-procesy/SK/LP/2022/309" TargetMode="External"/><Relationship Id="rId42" Type="http://schemas.openxmlformats.org/officeDocument/2006/relationships/hyperlink" Target="https://www.slov-lex.sk/legislativne-procesy/-/SK/dokumenty/LP-2023-79" TargetMode="External"/><Relationship Id="rId47" Type="http://schemas.openxmlformats.org/officeDocument/2006/relationships/hyperlink" Target="https://www.slov-lex.sk/legislativne-procesy/SK/LP/2022/428" TargetMode="External"/><Relationship Id="rId50" Type="http://schemas.openxmlformats.org/officeDocument/2006/relationships/hyperlink" Target="https://www.slov-lex.sk/legislativne-procesy/-/SK/dokumenty/LP-2022-681" TargetMode="External"/><Relationship Id="rId55" Type="http://schemas.openxmlformats.org/officeDocument/2006/relationships/hyperlink" Target="https://www.slov-lex.sk/legislativne-procesy/SK/LP/2022/846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https://www.slov-lex.sk/legislativne-procesy/SK/LP/2021/380" TargetMode="External"/><Relationship Id="rId2" Type="http://schemas.openxmlformats.org/officeDocument/2006/relationships/hyperlink" Target="https://www.slov-lex.sk/legislativne-procesy/SK/LP/2021/509" TargetMode="External"/><Relationship Id="rId16" Type="http://schemas.openxmlformats.org/officeDocument/2006/relationships/hyperlink" Target="https://www.slov-lex.sk/legislativne-procesy/-/SK/dokumenty/LP-2021-619" TargetMode="External"/><Relationship Id="rId20" Type="http://schemas.openxmlformats.org/officeDocument/2006/relationships/hyperlink" Target="https://www.slov-lex.sk/legislativne-procesy/-/SK/dokumenty/LP-2021-619" TargetMode="External"/><Relationship Id="rId29" Type="http://schemas.openxmlformats.org/officeDocument/2006/relationships/hyperlink" Target="https://www.slov-lex.sk/legislativne-procesy/SK/LP/2021/644" TargetMode="External"/><Relationship Id="rId41" Type="http://schemas.openxmlformats.org/officeDocument/2006/relationships/hyperlink" Target="https://www.slov-lex.sk/legislativne-procesy/SK/LP/2022/537" TargetMode="External"/><Relationship Id="rId54" Type="http://schemas.openxmlformats.org/officeDocument/2006/relationships/hyperlink" Target="https://www.slov-lex.sk/legislativne-procesy/SK/LP/2023/348" TargetMode="External"/><Relationship Id="rId62" Type="http://schemas.openxmlformats.org/officeDocument/2006/relationships/hyperlink" Target="https://www.slov-lex.sk/legislativne-procesy/SK/LP/2022/5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1/736" TargetMode="External"/><Relationship Id="rId11" Type="http://schemas.openxmlformats.org/officeDocument/2006/relationships/hyperlink" Target="https://www.slov-lex.sk/legislativne-procesy/SK/LP/2021/406" TargetMode="External"/><Relationship Id="rId24" Type="http://schemas.openxmlformats.org/officeDocument/2006/relationships/hyperlink" Target="https://www.slov-lex.sk/legislativne-procesy/SK/LP/2022/304" TargetMode="External"/><Relationship Id="rId32" Type="http://schemas.openxmlformats.org/officeDocument/2006/relationships/hyperlink" Target="https://www.slov-lex.sk/legislativne-procesy/SK/LP/2022/42" TargetMode="External"/><Relationship Id="rId37" Type="http://schemas.openxmlformats.org/officeDocument/2006/relationships/hyperlink" Target="https://www.slov-lex.sk/legislativne-procesy/-/SK/dokumenty/LP-2022-480" TargetMode="External"/><Relationship Id="rId40" Type="http://schemas.openxmlformats.org/officeDocument/2006/relationships/hyperlink" Target="https://www.slov-lex.sk/legislativne-procesy/SK/LP/2022/873" TargetMode="External"/><Relationship Id="rId45" Type="http://schemas.openxmlformats.org/officeDocument/2006/relationships/hyperlink" Target="https://www.slov-lex.sk/legislativne-procesy/SK/LP/2022/538" TargetMode="External"/><Relationship Id="rId53" Type="http://schemas.openxmlformats.org/officeDocument/2006/relationships/hyperlink" Target="https://www.slov-lex.sk/legislativne-procesy/SK/LP/2022/315" TargetMode="External"/><Relationship Id="rId58" Type="http://schemas.openxmlformats.org/officeDocument/2006/relationships/hyperlink" Target="https://www.slov-lex.sk/legislativne-procesy/SK/LP/2023/49" TargetMode="External"/><Relationship Id="rId5" Type="http://schemas.openxmlformats.org/officeDocument/2006/relationships/hyperlink" Target="https://www.slov-lex.sk/legislativne-procesy/SK/LP/2021/773" TargetMode="External"/><Relationship Id="rId15" Type="http://schemas.openxmlformats.org/officeDocument/2006/relationships/hyperlink" Target="https://www.slov-lex.sk/legislativne-procesy/-/SK/dokumenty/LP-2021-619" TargetMode="External"/><Relationship Id="rId23" Type="http://schemas.openxmlformats.org/officeDocument/2006/relationships/hyperlink" Target="https://www.slov-lex.sk/legislativne-procesy/SK/LP/2022/307" TargetMode="External"/><Relationship Id="rId28" Type="http://schemas.openxmlformats.org/officeDocument/2006/relationships/hyperlink" Target="https://www.slov-lex.sk/legislativne-procesy/SK/LP/2022/108" TargetMode="External"/><Relationship Id="rId36" Type="http://schemas.openxmlformats.org/officeDocument/2006/relationships/hyperlink" Target="https://www.slov-lex.sk/legislativne-procesy/-/SK/dokumenty/LP-2022-402" TargetMode="External"/><Relationship Id="rId49" Type="http://schemas.openxmlformats.org/officeDocument/2006/relationships/hyperlink" Target="https://www.slov-lex.sk/legislativne-procesy/SK/LP/2023/60" TargetMode="External"/><Relationship Id="rId57" Type="http://schemas.openxmlformats.org/officeDocument/2006/relationships/hyperlink" Target="https://www.slov-lex.sk/legislativne-procesy/SK/LP/2022/86" TargetMode="External"/><Relationship Id="rId61" Type="http://schemas.openxmlformats.org/officeDocument/2006/relationships/hyperlink" Target="https://www.slov-lex.sk/legislativne-procesy/SK/LP/2021/437" TargetMode="External"/><Relationship Id="rId10" Type="http://schemas.openxmlformats.org/officeDocument/2006/relationships/hyperlink" Target="https://www.slov-lex.sk/legislativne-procesy/SK/LP/2021/555" TargetMode="External"/><Relationship Id="rId19" Type="http://schemas.openxmlformats.org/officeDocument/2006/relationships/hyperlink" Target="https://www.slov-lex.sk/legislativne-procesy/-/SK/dokumenty/LP-2021-619" TargetMode="External"/><Relationship Id="rId31" Type="http://schemas.openxmlformats.org/officeDocument/2006/relationships/hyperlink" Target="https://www.slov-lex.sk/legislativne-procesy/SK/LP/2022/619" TargetMode="External"/><Relationship Id="rId44" Type="http://schemas.openxmlformats.org/officeDocument/2006/relationships/hyperlink" Target="https://www.slov-lex.sk/legislativne-procesy/SK/LP/2021/576" TargetMode="External"/><Relationship Id="rId52" Type="http://schemas.openxmlformats.org/officeDocument/2006/relationships/hyperlink" Target="https://www.slov-lex.sk/legislativne-procesy/SK/LP/2023/362" TargetMode="External"/><Relationship Id="rId60" Type="http://schemas.openxmlformats.org/officeDocument/2006/relationships/hyperlink" Target="https://www.slov-lex.sk/legislativne-procesy/SK/LP/2021/816" TargetMode="External"/><Relationship Id="rId65" Type="http://schemas.openxmlformats.org/officeDocument/2006/relationships/comments" Target="../comments1.xml"/><Relationship Id="rId4" Type="http://schemas.openxmlformats.org/officeDocument/2006/relationships/hyperlink" Target="https://www.slov-lex.sk/legislativne-procesy/SK/LP/2022/156" TargetMode="External"/><Relationship Id="rId9" Type="http://schemas.openxmlformats.org/officeDocument/2006/relationships/hyperlink" Target="https://www.slov-lex.sk/legislativne-procesy/SK/LP/2021/407" TargetMode="External"/><Relationship Id="rId14" Type="http://schemas.openxmlformats.org/officeDocument/2006/relationships/hyperlink" Target="https://www.slov-lex.sk/legislativne-procesy/-/SK/dokumenty/LP-2021-619" TargetMode="External"/><Relationship Id="rId22" Type="http://schemas.openxmlformats.org/officeDocument/2006/relationships/hyperlink" Target="https://www.slov-lex.sk/legislativne-procesy/SK/LP/2021/597" TargetMode="External"/><Relationship Id="rId27" Type="http://schemas.openxmlformats.org/officeDocument/2006/relationships/hyperlink" Target="https://www.slov-lex.sk/legislativne-procesy/SK/LP/2021/740" TargetMode="External"/><Relationship Id="rId30" Type="http://schemas.openxmlformats.org/officeDocument/2006/relationships/hyperlink" Target="https://www.slov-lex.sk/legislativne-procesy/SK/LP/2022/241" TargetMode="External"/><Relationship Id="rId35" Type="http://schemas.openxmlformats.org/officeDocument/2006/relationships/hyperlink" Target="https://www.slov-lex.sk/legislativne-procesy/SK/LP/2022/277" TargetMode="External"/><Relationship Id="rId43" Type="http://schemas.openxmlformats.org/officeDocument/2006/relationships/hyperlink" Target="https://www.slov-lex.sk/legislativne-procesy/SK/LP/2022/27" TargetMode="External"/><Relationship Id="rId48" Type="http://schemas.openxmlformats.org/officeDocument/2006/relationships/hyperlink" Target="https://www.slov-lex.sk/legislativne-procesy/SK/LP/2022/184" TargetMode="External"/><Relationship Id="rId56" Type="http://schemas.openxmlformats.org/officeDocument/2006/relationships/hyperlink" Target="https://www.slov-lex.sk/legislativne-procesy/SK/LP/2023/14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www.slov-lex.sk/legislativne-procesy/SK/LP/2021/346" TargetMode="External"/><Relationship Id="rId51" Type="http://schemas.openxmlformats.org/officeDocument/2006/relationships/hyperlink" Target="https://www.slov-lex.sk/legislativne-procesy/SK/LP/2023/361" TargetMode="External"/><Relationship Id="rId3" Type="http://schemas.openxmlformats.org/officeDocument/2006/relationships/hyperlink" Target="https://www.slov-lex.sk/legislativne-procesy/SK/LP/2021/446" TargetMode="External"/><Relationship Id="rId12" Type="http://schemas.openxmlformats.org/officeDocument/2006/relationships/hyperlink" Target="https://www.slov-lex.sk/legislativne-procesy/SK/LP/2021/613" TargetMode="External"/><Relationship Id="rId17" Type="http://schemas.openxmlformats.org/officeDocument/2006/relationships/hyperlink" Target="https://www.slov-lex.sk/legislativne-procesy/-/SK/dokumenty/LP-2021-619" TargetMode="External"/><Relationship Id="rId25" Type="http://schemas.openxmlformats.org/officeDocument/2006/relationships/hyperlink" Target="https://www.slov-lex.sk/legislativne-procesy/SK/LP/2021/682" TargetMode="External"/><Relationship Id="rId33" Type="http://schemas.openxmlformats.org/officeDocument/2006/relationships/hyperlink" Target="https://www.slov-lex.sk/legislativne-procesy/SK/LP/2022/466" TargetMode="External"/><Relationship Id="rId38" Type="http://schemas.openxmlformats.org/officeDocument/2006/relationships/hyperlink" Target="https://www.slov-lex.sk/legislativne-procesy/-/SK/dokumenty/LP-2022-" TargetMode="External"/><Relationship Id="rId46" Type="http://schemas.openxmlformats.org/officeDocument/2006/relationships/hyperlink" Target="https://www.slov-lex.sk/legislativne-procesy/SK/LP/2022/167" TargetMode="External"/><Relationship Id="rId59" Type="http://schemas.openxmlformats.org/officeDocument/2006/relationships/hyperlink" Target="https://www.slov-lex.sk/legislativne-procesy/SK/LP/2023/65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hyperlink" Target="https://www.slov-lex.sk/legislativne-procesy/SK/LP/2021/509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167" TargetMode="External"/><Relationship Id="rId2" Type="http://schemas.openxmlformats.org/officeDocument/2006/relationships/hyperlink" Target="https://www.slov-lex.sk/legislativne-procesy/SK/LP/2021/773" TargetMode="External"/><Relationship Id="rId1" Type="http://schemas.openxmlformats.org/officeDocument/2006/relationships/hyperlink" Target="https://www.nrsr.sk/web/Default.aspx?sid=zakony/cpt&amp;ZakZborID=13&amp;CisObdobia=8&amp;ID=594" TargetMode="External"/><Relationship Id="rId6" Type="http://schemas.openxmlformats.org/officeDocument/2006/relationships/comments" Target="../comments23.xml"/><Relationship Id="rId5" Type="http://schemas.openxmlformats.org/officeDocument/2006/relationships/vmlDrawing" Target="../drawings/vmlDrawing23.vml"/><Relationship Id="rId4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389" TargetMode="External"/><Relationship Id="rId2" Type="http://schemas.openxmlformats.org/officeDocument/2006/relationships/hyperlink" Target="https://www.slov-lex.sk/legislativne-procesy/SK/LP/2021/644" TargetMode="External"/><Relationship Id="rId1" Type="http://schemas.openxmlformats.org/officeDocument/2006/relationships/hyperlink" Target="https://www.slov-lex.sk/legislativne-procesy/-/SK/dokumenty/LP-2021-619" TargetMode="External"/><Relationship Id="rId5" Type="http://schemas.openxmlformats.org/officeDocument/2006/relationships/comments" Target="../comments24.xml"/><Relationship Id="rId4" Type="http://schemas.openxmlformats.org/officeDocument/2006/relationships/vmlDrawing" Target="../drawings/vmlDrawing24.v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omments" Target="../comments26.xml"/><Relationship Id="rId3" Type="http://schemas.openxmlformats.org/officeDocument/2006/relationships/hyperlink" Target="https://www.slov-lex.sk/legislativne-procesy/-/SK/dokumenty/LP-2022-" TargetMode="External"/><Relationship Id="rId7" Type="http://schemas.openxmlformats.org/officeDocument/2006/relationships/vmlDrawing" Target="../drawings/vmlDrawing26.vml"/><Relationship Id="rId2" Type="http://schemas.openxmlformats.org/officeDocument/2006/relationships/hyperlink" Target="https://www.slov-lex.sk/legislativne-procesy/-/SK/dokumenty/LP-2022-480" TargetMode="External"/><Relationship Id="rId1" Type="http://schemas.openxmlformats.org/officeDocument/2006/relationships/hyperlink" Target="https://www.slov-lex.sk/legislativne-procesy/-/SK/dokumenty/LP-2022-402" TargetMode="External"/><Relationship Id="rId6" Type="http://schemas.openxmlformats.org/officeDocument/2006/relationships/hyperlink" Target="https://www.slov-lex.sk/legislativne-procesy/SK/LP/2023/49" TargetMode="External"/><Relationship Id="rId5" Type="http://schemas.openxmlformats.org/officeDocument/2006/relationships/hyperlink" Target="https://www.slov-lex.sk/legislativne-procesy/SK/LP/2023/60" TargetMode="External"/><Relationship Id="rId4" Type="http://schemas.openxmlformats.org/officeDocument/2006/relationships/hyperlink" Target="https://www.slov-lex.sk/legislativne-procesy/-/SK/dokumenty/LP-2023-79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rokovania.gov.sk/RVL/Material/25950/1" TargetMode="External"/><Relationship Id="rId4" Type="http://schemas.openxmlformats.org/officeDocument/2006/relationships/comments" Target="../comments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9.xml"/><Relationship Id="rId1" Type="http://schemas.openxmlformats.org/officeDocument/2006/relationships/vmlDrawing" Target="../drawings/vmlDrawing29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0.xml"/><Relationship Id="rId1" Type="http://schemas.openxmlformats.org/officeDocument/2006/relationships/vmlDrawing" Target="../drawings/vmlDrawing30.v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277" TargetMode="External"/><Relationship Id="rId2" Type="http://schemas.openxmlformats.org/officeDocument/2006/relationships/hyperlink" Target="https://www.slov-lex.sk/legislativne-procesy/SK/LP/2022/304" TargetMode="External"/><Relationship Id="rId1" Type="http://schemas.openxmlformats.org/officeDocument/2006/relationships/hyperlink" Target="https://www.slov-lex.sk/legislativne-procesy/SK/LP/2022/307" TargetMode="External"/><Relationship Id="rId6" Type="http://schemas.openxmlformats.org/officeDocument/2006/relationships/comments" Target="../comments31.xml"/><Relationship Id="rId5" Type="http://schemas.openxmlformats.org/officeDocument/2006/relationships/vmlDrawing" Target="../drawings/vmlDrawing31.vml"/><Relationship Id="rId4" Type="http://schemas.openxmlformats.org/officeDocument/2006/relationships/hyperlink" Target="https://www.slov-lex.sk/legislativne-procesy/SK/LP/2022/873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7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8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hyperlink" Target="https://www.slov-lex.sk/legislativne-procesy/SK/LP/2023/65" TargetMode="External"/><Relationship Id="rId1" Type="http://schemas.openxmlformats.org/officeDocument/2006/relationships/hyperlink" Target="https://www.slov-lex.sk/legislativne-procesy/SK/LP/2023/348" TargetMode="External"/><Relationship Id="rId4" Type="http://schemas.openxmlformats.org/officeDocument/2006/relationships/comments" Target="../comments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lov-lex.sk/legislativne-procesy/SK/LP/2022/720" TargetMode="External"/><Relationship Id="rId18" Type="http://schemas.openxmlformats.org/officeDocument/2006/relationships/hyperlink" Target="https://www.slov-lex.sk/legislativne-procesy/SK/LP/2022/860" TargetMode="External"/><Relationship Id="rId26" Type="http://schemas.openxmlformats.org/officeDocument/2006/relationships/hyperlink" Target="https://www.slov-lex.sk/legislativne-procesy/SK/LP/2023/29" TargetMode="External"/><Relationship Id="rId39" Type="http://schemas.openxmlformats.org/officeDocument/2006/relationships/hyperlink" Target="https://www.slov-lex.sk/legislativne-procesy/SK/LP/2023/526" TargetMode="External"/><Relationship Id="rId21" Type="http://schemas.openxmlformats.org/officeDocument/2006/relationships/hyperlink" Target="https://www.slov-lex.sk/legislativne-procesy/SK/LP/2022/816" TargetMode="External"/><Relationship Id="rId34" Type="http://schemas.openxmlformats.org/officeDocument/2006/relationships/hyperlink" Target="https://www.slov-lex.sk/legislativne-procesy/SK/LP/2021/800" TargetMode="External"/><Relationship Id="rId42" Type="http://schemas.openxmlformats.org/officeDocument/2006/relationships/hyperlink" Target="https://www.slov-lex.sk/legislativne-procesy/SK/LP/2023/516" TargetMode="External"/><Relationship Id="rId47" Type="http://schemas.openxmlformats.org/officeDocument/2006/relationships/hyperlink" Target="https://www.slov-lex.sk/legislativne-procesy/SK/LP/2023/558" TargetMode="External"/><Relationship Id="rId50" Type="http://schemas.openxmlformats.org/officeDocument/2006/relationships/hyperlink" Target="https://www.slov-lex.sk/legislativne-procesy/SK/LP/2023/599" TargetMode="External"/><Relationship Id="rId55" Type="http://schemas.openxmlformats.org/officeDocument/2006/relationships/printerSettings" Target="../printerSettings/printerSettings4.bin"/><Relationship Id="rId7" Type="http://schemas.openxmlformats.org/officeDocument/2006/relationships/hyperlink" Target="https://www.slov-lex.sk/legislativne-procesy/SK/LP/2022/602" TargetMode="External"/><Relationship Id="rId12" Type="http://schemas.openxmlformats.org/officeDocument/2006/relationships/hyperlink" Target="https://www.slov-lex.sk/legislativne-procesy/SK/LP/2022/695" TargetMode="External"/><Relationship Id="rId17" Type="http://schemas.openxmlformats.org/officeDocument/2006/relationships/hyperlink" Target="https://www.slov-lex.sk/legislativne-procesy/SK/LP/2022/778" TargetMode="External"/><Relationship Id="rId25" Type="http://schemas.openxmlformats.org/officeDocument/2006/relationships/hyperlink" Target="https://www.slov-lex.sk/legislativne-procesy/SK/LP/2023/74" TargetMode="External"/><Relationship Id="rId33" Type="http://schemas.openxmlformats.org/officeDocument/2006/relationships/hyperlink" Target="https://www.slov-lex.sk/legislativne-procesy/SK/LP/2022/345" TargetMode="External"/><Relationship Id="rId38" Type="http://schemas.openxmlformats.org/officeDocument/2006/relationships/hyperlink" Target="https://www.slov-lex.sk/legislativne-procesy/SK/LP/2023/506" TargetMode="External"/><Relationship Id="rId46" Type="http://schemas.openxmlformats.org/officeDocument/2006/relationships/hyperlink" Target="https://www.slov-lex.sk/legislativne-procesy/SK/LP/2023/556" TargetMode="External"/><Relationship Id="rId2" Type="http://schemas.openxmlformats.org/officeDocument/2006/relationships/hyperlink" Target="https://www.slov-lex.sk/legislativne-procesy/SK/LP/2021/356" TargetMode="External"/><Relationship Id="rId16" Type="http://schemas.openxmlformats.org/officeDocument/2006/relationships/hyperlink" Target="https://www.slov-lex.sk/legislativne-procesy/SK/LP/2022/765" TargetMode="External"/><Relationship Id="rId20" Type="http://schemas.openxmlformats.org/officeDocument/2006/relationships/hyperlink" Target="https://www.slov-lex.sk/legislativne-procesy/SK/LP/2022/839" TargetMode="External"/><Relationship Id="rId29" Type="http://schemas.openxmlformats.org/officeDocument/2006/relationships/hyperlink" Target="https://www.slov-lex.sk/legislativne-procesy/SK/LP/2023/1" TargetMode="External"/><Relationship Id="rId41" Type="http://schemas.openxmlformats.org/officeDocument/2006/relationships/hyperlink" Target="https://www.slov-lex.sk/legislativne-procesy/SK/LP/2023/542" TargetMode="External"/><Relationship Id="rId54" Type="http://schemas.openxmlformats.org/officeDocument/2006/relationships/hyperlink" Target="https://www.slov-lex.sk/legislativne-procesy/SK/LP/2023/641" TargetMode="External"/><Relationship Id="rId1" Type="http://schemas.openxmlformats.org/officeDocument/2006/relationships/hyperlink" Target="https://rokovania.gov.sk/RVL/Material/25950/1" TargetMode="External"/><Relationship Id="rId6" Type="http://schemas.openxmlformats.org/officeDocument/2006/relationships/hyperlink" Target="https://www.slov-lex.sk/legislativne-procesy/SK/LP/2022/320" TargetMode="External"/><Relationship Id="rId11" Type="http://schemas.openxmlformats.org/officeDocument/2006/relationships/hyperlink" Target="https://www.slov-lex.sk/legislativne-procesy/SK/LP/2022/670" TargetMode="External"/><Relationship Id="rId24" Type="http://schemas.openxmlformats.org/officeDocument/2006/relationships/hyperlink" Target="https://www.slov-lex.sk/legislativne-procesy/SK/LP/2023/80" TargetMode="External"/><Relationship Id="rId32" Type="http://schemas.openxmlformats.org/officeDocument/2006/relationships/hyperlink" Target="https://www.slov-lex.sk/legislativne-procesy/SK/LP/2023/169" TargetMode="External"/><Relationship Id="rId37" Type="http://schemas.openxmlformats.org/officeDocument/2006/relationships/hyperlink" Target="https://www.slov-lex.sk/legislativne-procesy/SK/LP/2023/503" TargetMode="External"/><Relationship Id="rId40" Type="http://schemas.openxmlformats.org/officeDocument/2006/relationships/hyperlink" Target="https://www.slov-lex.sk/legislativne-procesy/SK/LP/2023/529" TargetMode="External"/><Relationship Id="rId45" Type="http://schemas.openxmlformats.org/officeDocument/2006/relationships/hyperlink" Target="https://www.slov-lex.sk/legislativne-procesy/SK/LP/2023/555" TargetMode="External"/><Relationship Id="rId53" Type="http://schemas.openxmlformats.org/officeDocument/2006/relationships/hyperlink" Target="https://www.slov-lex.sk/legislativne-procesy/SK/LP/2023/626" TargetMode="External"/><Relationship Id="rId5" Type="http://schemas.openxmlformats.org/officeDocument/2006/relationships/hyperlink" Target="https://www.slov-lex.sk/legislativne-procesy/SK/LP/2022/205" TargetMode="External"/><Relationship Id="rId15" Type="http://schemas.openxmlformats.org/officeDocument/2006/relationships/hyperlink" Target="https://www.slov-lex.sk/legislativne-procesy/SK/LP/2022/753" TargetMode="External"/><Relationship Id="rId23" Type="http://schemas.openxmlformats.org/officeDocument/2006/relationships/hyperlink" Target="https://www.slov-lex.sk/legislativne-procesy/SK/LP/2023/109" TargetMode="External"/><Relationship Id="rId28" Type="http://schemas.openxmlformats.org/officeDocument/2006/relationships/hyperlink" Target="https://www.slov-lex.sk/legislativne-procesy/SK/LP/2023/2" TargetMode="External"/><Relationship Id="rId36" Type="http://schemas.openxmlformats.org/officeDocument/2006/relationships/hyperlink" Target="https://www.slov-lex.sk/legislativne-procesy/SK/LP/2023/511" TargetMode="External"/><Relationship Id="rId49" Type="http://schemas.openxmlformats.org/officeDocument/2006/relationships/hyperlink" Target="https://www.slov-lex.sk/legislativne-procesy/SK/LP/2023/574" TargetMode="External"/><Relationship Id="rId57" Type="http://schemas.openxmlformats.org/officeDocument/2006/relationships/comments" Target="../comments3.xml"/><Relationship Id="rId10" Type="http://schemas.openxmlformats.org/officeDocument/2006/relationships/hyperlink" Target="https://www.slov-lex.sk/legislativne-procesy/SK/LP/2022/653" TargetMode="External"/><Relationship Id="rId19" Type="http://schemas.openxmlformats.org/officeDocument/2006/relationships/hyperlink" Target="https://www.slov-lex.sk/legislativne-procesy/SK/LP/2022/831" TargetMode="External"/><Relationship Id="rId31" Type="http://schemas.openxmlformats.org/officeDocument/2006/relationships/hyperlink" Target="https://www.slov-lex.sk/legislativne-procesy/SK/LP/2023/416" TargetMode="External"/><Relationship Id="rId44" Type="http://schemas.openxmlformats.org/officeDocument/2006/relationships/hyperlink" Target="https://www.slov-lex.sk/legislativne-procesy/SK/LP/2023/544" TargetMode="External"/><Relationship Id="rId52" Type="http://schemas.openxmlformats.org/officeDocument/2006/relationships/hyperlink" Target="https://www.slov-lex.sk/legislativne-procesy/SK/LP/2023/609" TargetMode="External"/><Relationship Id="rId4" Type="http://schemas.openxmlformats.org/officeDocument/2006/relationships/hyperlink" Target="https://www.slov-lex.sk/legislativne-procesy/SK/LP/2022/158" TargetMode="External"/><Relationship Id="rId9" Type="http://schemas.openxmlformats.org/officeDocument/2006/relationships/hyperlink" Target="https://www.slov-lex.sk/legislativne-procesy/SK/LP/2022/638" TargetMode="External"/><Relationship Id="rId14" Type="http://schemas.openxmlformats.org/officeDocument/2006/relationships/hyperlink" Target="https://www.slov-lex.sk/legislativne-procesy/SK/LP/2022/732" TargetMode="External"/><Relationship Id="rId22" Type="http://schemas.openxmlformats.org/officeDocument/2006/relationships/hyperlink" Target="https://www.slov-lex.sk/legislativne-procesy/SK/LP/2022/791" TargetMode="External"/><Relationship Id="rId27" Type="http://schemas.openxmlformats.org/officeDocument/2006/relationships/hyperlink" Target="https://www.slov-lex.sk/legislativne-procesy/SK/LP/2022/814" TargetMode="External"/><Relationship Id="rId30" Type="http://schemas.openxmlformats.org/officeDocument/2006/relationships/hyperlink" Target="https://www.slov-lex.sk/legislativne-procesy/SK/LP/2023/205" TargetMode="External"/><Relationship Id="rId35" Type="http://schemas.openxmlformats.org/officeDocument/2006/relationships/hyperlink" Target="https://www.slov-lex.sk/legislativne-procesy/SK/LP/2023/49" TargetMode="External"/><Relationship Id="rId43" Type="http://schemas.openxmlformats.org/officeDocument/2006/relationships/hyperlink" Target="https://www.slov-lex.sk/legislativne-procesy/SK/LP/2023/532" TargetMode="External"/><Relationship Id="rId48" Type="http://schemas.openxmlformats.org/officeDocument/2006/relationships/hyperlink" Target="https://www.slov-lex.sk/legislativne-procesy/SK/LP/2023/569" TargetMode="External"/><Relationship Id="rId56" Type="http://schemas.openxmlformats.org/officeDocument/2006/relationships/vmlDrawing" Target="../drawings/vmlDrawing3.vml"/><Relationship Id="rId8" Type="http://schemas.openxmlformats.org/officeDocument/2006/relationships/hyperlink" Target="https://www.slov-lex.sk/legislativne-procesy/SK/LP/2022/573" TargetMode="External"/><Relationship Id="rId51" Type="http://schemas.openxmlformats.org/officeDocument/2006/relationships/hyperlink" Target="https://www.slov-lex.sk/legislativne-procesy/SK/LP/2023/608" TargetMode="External"/><Relationship Id="rId3" Type="http://schemas.openxmlformats.org/officeDocument/2006/relationships/hyperlink" Target="https://www.slov-lex.sk/legislativne-procesy/SK/LP/2021/777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-/SK/dokumenty/LP-2021-619" TargetMode="Externa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lov-lex.sk/legislativne-procesy/-/SK/dokumenty/LP-2022-681" TargetMode="External"/><Relationship Id="rId3" Type="http://schemas.openxmlformats.org/officeDocument/2006/relationships/hyperlink" Target="https://www.slov-lex.sk/legislativne-procesy/SK/LP/2021/597" TargetMode="External"/><Relationship Id="rId7" Type="http://schemas.openxmlformats.org/officeDocument/2006/relationships/hyperlink" Target="https://www.slov-lex.sk/legislativne-procesy/SK/LP/2022/184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736" TargetMode="External"/><Relationship Id="rId6" Type="http://schemas.openxmlformats.org/officeDocument/2006/relationships/hyperlink" Target="https://www.slov-lex.sk/legislativne-procesy/SK/LP/2022/538" TargetMode="External"/><Relationship Id="rId11" Type="http://schemas.openxmlformats.org/officeDocument/2006/relationships/comments" Target="../comments5.xml"/><Relationship Id="rId5" Type="http://schemas.openxmlformats.org/officeDocument/2006/relationships/hyperlink" Target="https://www.slov-lex.sk/legislativne-procesy/SK/LP/2021/576" TargetMode="External"/><Relationship Id="rId10" Type="http://schemas.openxmlformats.org/officeDocument/2006/relationships/vmlDrawing" Target="../drawings/vmlDrawing5.vml"/><Relationship Id="rId4" Type="http://schemas.openxmlformats.org/officeDocument/2006/relationships/hyperlink" Target="https://www.slov-lex.sk/legislativne-procesy/SK/LP/2022/309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lov-lex.sk/legislativne-procesy/SK/LP/2022/45" TargetMode="External"/><Relationship Id="rId2" Type="http://schemas.openxmlformats.org/officeDocument/2006/relationships/hyperlink" Target="https://www.slov-lex.sk/legislativne-procesy/-/SK/dokumenty/LP-2021-619" TargetMode="External"/><Relationship Id="rId1" Type="http://schemas.openxmlformats.org/officeDocument/2006/relationships/hyperlink" Target="https://www.slov-lex.sk/legislativne-procesy/SK/LP/2021/406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hyperlink" Target="https://www.slov-lex.sk/legislativne-procesy/SK/LP/2021/555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hyperlink" Target="https://www.slov-lex.sk/legislativne-procesy/-/SK/dokumenty/LP-2021-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showGridLines="0" zoomScale="80" zoomScaleNormal="80" workbookViewId="0">
      <selection activeCell="C20" sqref="C20"/>
    </sheetView>
  </sheetViews>
  <sheetFormatPr defaultColWidth="9.140625" defaultRowHeight="12.75" x14ac:dyDescent="0.2"/>
  <cols>
    <col min="1" max="1" width="2.140625" style="4" customWidth="1"/>
    <col min="2" max="2" width="35" style="4" customWidth="1"/>
    <col min="3" max="3" width="9.85546875" style="14" customWidth="1"/>
    <col min="4" max="4" width="21" style="15" customWidth="1"/>
    <col min="5" max="5" width="21.42578125" style="4" customWidth="1"/>
    <col min="6" max="6" width="22.140625" style="4" customWidth="1"/>
    <col min="7" max="7" width="18.28515625" style="4" customWidth="1"/>
    <col min="8" max="8" width="18.7109375" style="4" customWidth="1"/>
    <col min="9" max="9" width="15.7109375" style="4" hidden="1" customWidth="1"/>
    <col min="10" max="10" width="13.28515625" style="4" hidden="1" customWidth="1"/>
    <col min="11" max="11" width="21.28515625" style="4" hidden="1" customWidth="1"/>
    <col min="12" max="18" width="14.28515625" style="4" hidden="1" customWidth="1"/>
    <col min="19" max="20" width="21.42578125" style="4" customWidth="1"/>
    <col min="21" max="21" width="9.42578125" style="4" customWidth="1"/>
    <col min="22" max="22" width="9.140625" style="4" customWidth="1"/>
    <col min="23" max="16384" width="9.140625" style="4"/>
  </cols>
  <sheetData>
    <row r="1" spans="1:23" ht="13.5" thickBot="1" x14ac:dyDescent="0.25"/>
    <row r="2" spans="1:23" ht="46.5" customHeight="1" x14ac:dyDescent="0.2">
      <c r="B2" s="370" t="s">
        <v>28</v>
      </c>
      <c r="C2" s="371"/>
      <c r="D2" s="31" t="s">
        <v>32</v>
      </c>
      <c r="E2" s="32" t="s">
        <v>23</v>
      </c>
    </row>
    <row r="3" spans="1:23" ht="24.75" customHeight="1" x14ac:dyDescent="0.2">
      <c r="B3" s="364" t="s">
        <v>29</v>
      </c>
      <c r="C3" s="365"/>
      <c r="D3" s="41">
        <f>SUM(M11:M13)</f>
        <v>0</v>
      </c>
      <c r="E3" s="33">
        <f>SUM(N11:N13)</f>
        <v>0</v>
      </c>
    </row>
    <row r="4" spans="1:23" ht="24.75" customHeight="1" x14ac:dyDescent="0.2">
      <c r="B4" s="366" t="s">
        <v>30</v>
      </c>
      <c r="C4" s="367"/>
      <c r="D4" s="42">
        <f>SUM(O11:O13)</f>
        <v>0</v>
      </c>
      <c r="E4" s="34">
        <f>SUM(P11:P13)</f>
        <v>0</v>
      </c>
    </row>
    <row r="5" spans="1:23" ht="24.75" customHeight="1" x14ac:dyDescent="0.2">
      <c r="B5" s="368" t="s">
        <v>31</v>
      </c>
      <c r="C5" s="369"/>
      <c r="D5" s="43">
        <f>SUM(K11:K13)</f>
        <v>0</v>
      </c>
      <c r="E5" s="35">
        <f>SUM(L11:L13)</f>
        <v>0</v>
      </c>
    </row>
    <row r="6" spans="1:23" ht="32.25" customHeight="1" thickBot="1" x14ac:dyDescent="0.25">
      <c r="B6" s="36" t="s">
        <v>24</v>
      </c>
      <c r="C6" s="37"/>
      <c r="D6" s="44">
        <f>SUM(Q11:Q13)</f>
        <v>0</v>
      </c>
      <c r="E6" s="38">
        <f>SUM(R11:R13)</f>
        <v>0</v>
      </c>
    </row>
    <row r="8" spans="1:23" s="7" customFormat="1" ht="13.5" thickBot="1" x14ac:dyDescent="0.25">
      <c r="A8" s="8"/>
      <c r="B8" s="399" t="s">
        <v>15</v>
      </c>
      <c r="C8" s="399"/>
      <c r="D8" s="26">
        <v>835</v>
      </c>
      <c r="E8" s="5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6"/>
      <c r="R8" s="6"/>
    </row>
    <row r="9" spans="1:23" s="7" customFormat="1" ht="20.25" customHeight="1" x14ac:dyDescent="0.2">
      <c r="A9" s="8"/>
      <c r="B9" s="400" t="s">
        <v>35</v>
      </c>
      <c r="C9" s="401"/>
      <c r="D9" s="401"/>
      <c r="E9" s="402" t="s">
        <v>33</v>
      </c>
      <c r="F9" s="402" t="s">
        <v>34</v>
      </c>
      <c r="G9" s="395" t="s">
        <v>38</v>
      </c>
      <c r="H9" s="397" t="s">
        <v>13</v>
      </c>
      <c r="I9" s="387" t="s">
        <v>13</v>
      </c>
      <c r="J9" s="389" t="s">
        <v>0</v>
      </c>
    </row>
    <row r="10" spans="1:23" s="13" customFormat="1" ht="60" customHeight="1" thickBot="1" x14ac:dyDescent="0.25">
      <c r="A10" s="24"/>
      <c r="B10" s="404" t="s">
        <v>36</v>
      </c>
      <c r="C10" s="405"/>
      <c r="D10" s="27" t="s">
        <v>37</v>
      </c>
      <c r="E10" s="403"/>
      <c r="F10" s="403"/>
      <c r="G10" s="396"/>
      <c r="H10" s="398"/>
      <c r="I10" s="388"/>
      <c r="J10" s="390"/>
      <c r="K10" s="25"/>
      <c r="L10" s="23"/>
      <c r="S10" s="20"/>
    </row>
    <row r="11" spans="1:23" s="18" customFormat="1" x14ac:dyDescent="0.2">
      <c r="A11" s="16"/>
      <c r="B11" s="39" t="s">
        <v>40</v>
      </c>
      <c r="C11" s="28">
        <f>IFERROR(VLOOKUP(B11,vstupy!$B$2:$C$13,2,FALSE),0)</f>
        <v>0</v>
      </c>
      <c r="D11" s="373">
        <v>0</v>
      </c>
      <c r="E11" s="375">
        <v>0</v>
      </c>
      <c r="F11" s="375">
        <v>0</v>
      </c>
      <c r="G11" s="373">
        <v>0</v>
      </c>
      <c r="H11" s="377" t="s">
        <v>39</v>
      </c>
      <c r="I11" s="379">
        <f>VLOOKUP(H11,vstupy!$B$17:$C$27,2,FALSE)</f>
        <v>0</v>
      </c>
      <c r="J11" s="381">
        <f>IF(D11=0,SUM(C11:C13),D11)</f>
        <v>0</v>
      </c>
      <c r="K11" s="383">
        <f>IF(I11&gt;0.9,($D$8/160)*(J11/60)*I11,($D$8/160)*(J11/60)*1)</f>
        <v>0</v>
      </c>
      <c r="L11" s="386">
        <f>K11*G11</f>
        <v>0</v>
      </c>
      <c r="M11" s="391">
        <f>IF(I11&gt;0.9,E11*I11,E11*1)</f>
        <v>0</v>
      </c>
      <c r="N11" s="372">
        <f>M11*G11</f>
        <v>0</v>
      </c>
      <c r="O11" s="391">
        <f>IF(I11&gt;0.9,I11*F11,F11*1)</f>
        <v>0</v>
      </c>
      <c r="P11" s="372">
        <f>O11*G11</f>
        <v>0</v>
      </c>
      <c r="Q11" s="394">
        <f>M11+O11+K11</f>
        <v>0</v>
      </c>
      <c r="R11" s="372">
        <f>L11+N11+P11</f>
        <v>0</v>
      </c>
      <c r="S11" s="17"/>
      <c r="W11" s="19"/>
    </row>
    <row r="12" spans="1:23" s="18" customFormat="1" x14ac:dyDescent="0.2">
      <c r="B12" s="39" t="s">
        <v>40</v>
      </c>
      <c r="C12" s="28">
        <f>IFERROR(VLOOKUP(B12,vstupy!$B$2:$C$12,2,FALSE),0)</f>
        <v>0</v>
      </c>
      <c r="D12" s="373"/>
      <c r="E12" s="375"/>
      <c r="F12" s="375"/>
      <c r="G12" s="373"/>
      <c r="H12" s="377"/>
      <c r="I12" s="379"/>
      <c r="J12" s="381"/>
      <c r="K12" s="384"/>
      <c r="L12" s="386"/>
      <c r="M12" s="392"/>
      <c r="N12" s="372"/>
      <c r="O12" s="392"/>
      <c r="P12" s="372"/>
      <c r="Q12" s="394"/>
      <c r="R12" s="372"/>
    </row>
    <row r="13" spans="1:23" s="18" customFormat="1" ht="13.5" thickBot="1" x14ac:dyDescent="0.25">
      <c r="B13" s="40" t="s">
        <v>40</v>
      </c>
      <c r="C13" s="29">
        <f>IFERROR(VLOOKUP(B13,vstupy!$B$2:$C$12,2,FALSE),0)</f>
        <v>0</v>
      </c>
      <c r="D13" s="374"/>
      <c r="E13" s="376"/>
      <c r="F13" s="376"/>
      <c r="G13" s="374"/>
      <c r="H13" s="378"/>
      <c r="I13" s="380"/>
      <c r="J13" s="382"/>
      <c r="K13" s="385"/>
      <c r="L13" s="386"/>
      <c r="M13" s="393"/>
      <c r="N13" s="372"/>
      <c r="O13" s="393"/>
      <c r="P13" s="372"/>
      <c r="Q13" s="394"/>
      <c r="R13" s="372"/>
      <c r="T13" s="22"/>
    </row>
    <row r="14" spans="1:23" x14ac:dyDescent="0.2">
      <c r="T14" s="21"/>
    </row>
    <row r="20" spans="3:4" x14ac:dyDescent="0.2">
      <c r="D20" s="30"/>
    </row>
    <row r="23" spans="3:4" x14ac:dyDescent="0.2">
      <c r="C23" s="4"/>
      <c r="D23" s="4"/>
    </row>
    <row r="24" spans="3:4" x14ac:dyDescent="0.2">
      <c r="C24" s="4"/>
      <c r="D24" s="4"/>
    </row>
    <row r="25" spans="3:4" x14ac:dyDescent="0.2">
      <c r="C25" s="4"/>
      <c r="D25" s="4"/>
    </row>
    <row r="26" spans="3:4" x14ac:dyDescent="0.2">
      <c r="C26" s="4"/>
      <c r="D26" s="4"/>
    </row>
    <row r="27" spans="3:4" x14ac:dyDescent="0.2">
      <c r="C27" s="4"/>
      <c r="D27" s="4"/>
    </row>
  </sheetData>
  <mergeCells count="28">
    <mergeCell ref="G9:G10"/>
    <mergeCell ref="H9:H10"/>
    <mergeCell ref="B8:C8"/>
    <mergeCell ref="B9:D9"/>
    <mergeCell ref="E9:E10"/>
    <mergeCell ref="F9:F10"/>
    <mergeCell ref="B10:C10"/>
    <mergeCell ref="O11:O13"/>
    <mergeCell ref="P11:P13"/>
    <mergeCell ref="Q11:Q13"/>
    <mergeCell ref="R11:R13"/>
    <mergeCell ref="M11:M13"/>
    <mergeCell ref="B3:C3"/>
    <mergeCell ref="B4:C4"/>
    <mergeCell ref="B5:C5"/>
    <mergeCell ref="B2:C2"/>
    <mergeCell ref="N11:N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I9:I10"/>
    <mergeCell ref="J9:J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vstupy!$B$2:$B$13</xm:f>
          </x14:formula1>
          <xm:sqref>B11:B13</xm:sqref>
        </x14:dataValidation>
        <x14:dataValidation type="list" allowBlank="1" showInputMessage="1" showErrorMessage="1">
          <x14:formula1>
            <xm:f>vstupy!$B$17:$B$27</xm:f>
          </x14:formula1>
          <xm:sqref>H11:H13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9" sqref="M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84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73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92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74"/>
      <c r="C12" s="74"/>
      <c r="D12" s="74"/>
      <c r="E12" s="74"/>
      <c r="F12" s="92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85"/>
      <c r="C14" s="86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85"/>
      <c r="C16" s="86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4"/>
      <c r="D17" s="74"/>
      <c r="E17" s="74"/>
      <c r="F17" s="92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74"/>
      <c r="C18" s="74"/>
      <c r="D18" s="74"/>
      <c r="E18" s="74"/>
      <c r="F18" s="92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85"/>
      <c r="C20" s="86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85"/>
      <c r="C22" s="86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85"/>
      <c r="C24" s="86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1" priority="6" operator="lessThan">
      <formula>0</formula>
    </cfRule>
    <cfRule type="cellIs" dxfId="110" priority="7" operator="greaterThan">
      <formula>0</formula>
    </cfRule>
  </conditionalFormatting>
  <conditionalFormatting sqref="H30">
    <cfRule type="cellIs" dxfId="109" priority="1" operator="lessThan">
      <formula>0</formula>
    </cfRule>
    <cfRule type="cellIs" dxfId="10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G10" sqref="G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710937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85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64.5" customHeight="1" x14ac:dyDescent="0.2">
      <c r="A7" s="73">
        <v>1</v>
      </c>
      <c r="B7" s="74" t="s">
        <v>176</v>
      </c>
      <c r="C7" s="74" t="s">
        <v>177</v>
      </c>
      <c r="D7" s="124" t="s">
        <v>178</v>
      </c>
      <c r="E7" s="138" t="s">
        <v>179</v>
      </c>
      <c r="F7" s="115">
        <v>44531</v>
      </c>
      <c r="G7" s="184">
        <v>626886</v>
      </c>
      <c r="H7" s="184">
        <v>0</v>
      </c>
      <c r="I7" s="74">
        <f>IF(YEAR($F7)=2021,G7,"-")</f>
        <v>626886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-1253772</v>
      </c>
    </row>
    <row r="8" spans="1:17" ht="84.75" customHeight="1" x14ac:dyDescent="0.2">
      <c r="A8" s="73">
        <v>2</v>
      </c>
      <c r="B8" s="74" t="s">
        <v>176</v>
      </c>
      <c r="C8" s="74" t="s">
        <v>182</v>
      </c>
      <c r="D8" s="124" t="s">
        <v>181</v>
      </c>
      <c r="E8" s="138" t="s">
        <v>183</v>
      </c>
      <c r="F8" s="115">
        <v>44759</v>
      </c>
      <c r="G8" s="184">
        <v>5116</v>
      </c>
      <c r="H8" s="184">
        <v>3439310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5116</v>
      </c>
      <c r="L8" s="74">
        <f>IF(YEAR($F8)=2022,H8,"-")</f>
        <v>3439310</v>
      </c>
      <c r="M8" s="74" t="str">
        <f t="shared" ref="M8:M26" si="3">IF(YEAR($F8)&gt;2022,G8,"-")</f>
        <v>-</v>
      </c>
      <c r="N8" s="74" t="str">
        <f t="shared" ref="N8:N26" si="4">IF(YEAR($F8)&gt;2022,H8,"-")</f>
        <v>-</v>
      </c>
      <c r="O8" s="74" t="s">
        <v>154</v>
      </c>
      <c r="P8" s="74"/>
      <c r="Q8" s="150">
        <f t="shared" ref="Q8:Q26" si="5">H8-2*G8</f>
        <v>3429078</v>
      </c>
    </row>
    <row r="9" spans="1:17" ht="51" x14ac:dyDescent="0.2">
      <c r="A9" s="73">
        <v>3</v>
      </c>
      <c r="B9" s="74" t="s">
        <v>176</v>
      </c>
      <c r="C9" s="77" t="s">
        <v>337</v>
      </c>
      <c r="D9" s="183" t="s">
        <v>200</v>
      </c>
      <c r="E9" s="144" t="s">
        <v>201</v>
      </c>
      <c r="F9" s="119">
        <v>44759</v>
      </c>
      <c r="G9" s="145">
        <v>72168.92</v>
      </c>
      <c r="H9" s="145">
        <v>27494.73</v>
      </c>
      <c r="I9" s="74" t="str">
        <f t="shared" si="0"/>
        <v>-</v>
      </c>
      <c r="J9" s="74" t="str">
        <f t="shared" si="1"/>
        <v>-</v>
      </c>
      <c r="K9" s="357">
        <f t="shared" si="2"/>
        <v>72168.92</v>
      </c>
      <c r="L9" s="357">
        <f t="shared" ref="L9:L26" si="6">IF(YEAR($F9)=2022,H9,"-")</f>
        <v>27494.73</v>
      </c>
      <c r="M9" s="74" t="str">
        <f t="shared" si="3"/>
        <v>-</v>
      </c>
      <c r="N9" s="74" t="str">
        <f t="shared" si="4"/>
        <v>-</v>
      </c>
      <c r="O9" s="74" t="s">
        <v>154</v>
      </c>
      <c r="P9" s="74"/>
      <c r="Q9" s="150">
        <f t="shared" si="5"/>
        <v>-116843.11</v>
      </c>
    </row>
    <row r="10" spans="1:17" ht="51" x14ac:dyDescent="0.2">
      <c r="A10" s="73">
        <v>4</v>
      </c>
      <c r="B10" s="74" t="s">
        <v>176</v>
      </c>
      <c r="C10" s="77" t="s">
        <v>563</v>
      </c>
      <c r="D10" s="356" t="s">
        <v>562</v>
      </c>
      <c r="E10" s="144" t="s">
        <v>564</v>
      </c>
      <c r="F10" s="119">
        <v>45352</v>
      </c>
      <c r="G10" s="186">
        <v>102447</v>
      </c>
      <c r="H10" s="186">
        <v>6276542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6"/>
        <v>-</v>
      </c>
      <c r="M10" s="74">
        <f t="shared" si="3"/>
        <v>102447</v>
      </c>
      <c r="N10" s="74">
        <f t="shared" si="4"/>
        <v>6276542</v>
      </c>
      <c r="O10" s="74" t="s">
        <v>154</v>
      </c>
      <c r="P10" s="74"/>
      <c r="Q10" s="150">
        <f t="shared" si="5"/>
        <v>6071648</v>
      </c>
    </row>
    <row r="11" spans="1:17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6"/>
        <v>-</v>
      </c>
      <c r="M11" s="74" t="str">
        <f t="shared" si="3"/>
        <v>-</v>
      </c>
      <c r="N11" s="74" t="str">
        <f t="shared" si="4"/>
        <v>-</v>
      </c>
      <c r="O11" s="74" t="s">
        <v>137</v>
      </c>
      <c r="P11" s="74"/>
      <c r="Q11" s="150">
        <f t="shared" si="5"/>
        <v>0</v>
      </c>
    </row>
    <row r="12" spans="1:17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6"/>
        <v>-</v>
      </c>
      <c r="M12" s="74" t="str">
        <f t="shared" si="3"/>
        <v>-</v>
      </c>
      <c r="N12" s="74" t="str">
        <f t="shared" si="4"/>
        <v>-</v>
      </c>
      <c r="O12" s="74" t="s">
        <v>137</v>
      </c>
      <c r="P12" s="74"/>
      <c r="Q12" s="150">
        <f t="shared" si="5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6"/>
        <v>-</v>
      </c>
      <c r="M13" s="74" t="str">
        <f t="shared" si="3"/>
        <v>-</v>
      </c>
      <c r="N13" s="74" t="str">
        <f t="shared" si="4"/>
        <v>-</v>
      </c>
      <c r="O13" s="74" t="s">
        <v>137</v>
      </c>
      <c r="P13" s="74"/>
      <c r="Q13" s="150">
        <f t="shared" si="5"/>
        <v>0</v>
      </c>
    </row>
    <row r="14" spans="1:17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6"/>
        <v>-</v>
      </c>
      <c r="M14" s="74" t="str">
        <f t="shared" si="3"/>
        <v>-</v>
      </c>
      <c r="N14" s="74" t="str">
        <f t="shared" si="4"/>
        <v>-</v>
      </c>
      <c r="O14" s="74" t="s">
        <v>137</v>
      </c>
      <c r="P14" s="74"/>
      <c r="Q14" s="150">
        <f t="shared" si="5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6"/>
        <v>-</v>
      </c>
      <c r="M15" s="74" t="str">
        <f t="shared" si="3"/>
        <v>-</v>
      </c>
      <c r="N15" s="74" t="str">
        <f t="shared" si="4"/>
        <v>-</v>
      </c>
      <c r="O15" s="74" t="s">
        <v>137</v>
      </c>
      <c r="P15" s="74"/>
      <c r="Q15" s="150">
        <f t="shared" si="5"/>
        <v>0</v>
      </c>
    </row>
    <row r="16" spans="1:17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6"/>
        <v>-</v>
      </c>
      <c r="M16" s="74" t="str">
        <f t="shared" si="3"/>
        <v>-</v>
      </c>
      <c r="N16" s="74" t="str">
        <f t="shared" si="4"/>
        <v>-</v>
      </c>
      <c r="O16" s="74" t="s">
        <v>137</v>
      </c>
      <c r="P16" s="74"/>
      <c r="Q16" s="150">
        <f t="shared" si="5"/>
        <v>0</v>
      </c>
    </row>
    <row r="17" spans="1:17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6"/>
        <v>-</v>
      </c>
      <c r="M17" s="74" t="str">
        <f t="shared" si="3"/>
        <v>-</v>
      </c>
      <c r="N17" s="74" t="str">
        <f t="shared" si="4"/>
        <v>-</v>
      </c>
      <c r="O17" s="74" t="s">
        <v>137</v>
      </c>
      <c r="P17" s="74"/>
      <c r="Q17" s="150">
        <f t="shared" si="5"/>
        <v>0</v>
      </c>
    </row>
    <row r="18" spans="1:17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6"/>
        <v>-</v>
      </c>
      <c r="M18" s="74" t="str">
        <f t="shared" si="3"/>
        <v>-</v>
      </c>
      <c r="N18" s="74" t="str">
        <f t="shared" si="4"/>
        <v>-</v>
      </c>
      <c r="O18" s="74" t="s">
        <v>137</v>
      </c>
      <c r="P18" s="74"/>
      <c r="Q18" s="150">
        <f t="shared" si="5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6"/>
        <v>-</v>
      </c>
      <c r="M19" s="74" t="str">
        <f t="shared" si="3"/>
        <v>-</v>
      </c>
      <c r="N19" s="74" t="str">
        <f t="shared" si="4"/>
        <v>-</v>
      </c>
      <c r="O19" s="74" t="s">
        <v>137</v>
      </c>
      <c r="P19" s="74"/>
      <c r="Q19" s="150">
        <f t="shared" si="5"/>
        <v>0</v>
      </c>
    </row>
    <row r="20" spans="1:17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6"/>
        <v>-</v>
      </c>
      <c r="M20" s="74" t="str">
        <f t="shared" si="3"/>
        <v>-</v>
      </c>
      <c r="N20" s="74" t="str">
        <f t="shared" si="4"/>
        <v>-</v>
      </c>
      <c r="O20" s="74" t="s">
        <v>137</v>
      </c>
      <c r="P20" s="74"/>
      <c r="Q20" s="150">
        <f t="shared" si="5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6"/>
        <v>-</v>
      </c>
      <c r="M21" s="74" t="str">
        <f t="shared" si="3"/>
        <v>-</v>
      </c>
      <c r="N21" s="74" t="str">
        <f t="shared" si="4"/>
        <v>-</v>
      </c>
      <c r="O21" s="74" t="s">
        <v>137</v>
      </c>
      <c r="P21" s="74"/>
      <c r="Q21" s="150">
        <f t="shared" si="5"/>
        <v>0</v>
      </c>
    </row>
    <row r="22" spans="1:17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6"/>
        <v>-</v>
      </c>
      <c r="M22" s="74" t="str">
        <f t="shared" si="3"/>
        <v>-</v>
      </c>
      <c r="N22" s="74" t="str">
        <f t="shared" si="4"/>
        <v>-</v>
      </c>
      <c r="O22" s="74" t="s">
        <v>137</v>
      </c>
      <c r="P22" s="74"/>
      <c r="Q22" s="150">
        <f t="shared" si="5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6"/>
        <v>-</v>
      </c>
      <c r="M23" s="74" t="str">
        <f t="shared" si="3"/>
        <v>-</v>
      </c>
      <c r="N23" s="74" t="str">
        <f t="shared" si="4"/>
        <v>-</v>
      </c>
      <c r="O23" s="74" t="s">
        <v>137</v>
      </c>
      <c r="P23" s="74"/>
      <c r="Q23" s="150">
        <f t="shared" si="5"/>
        <v>0</v>
      </c>
    </row>
    <row r="24" spans="1:17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6"/>
        <v>-</v>
      </c>
      <c r="M24" s="74" t="str">
        <f t="shared" si="3"/>
        <v>-</v>
      </c>
      <c r="N24" s="74" t="str">
        <f t="shared" si="4"/>
        <v>-</v>
      </c>
      <c r="O24" s="74" t="s">
        <v>137</v>
      </c>
      <c r="P24" s="74"/>
      <c r="Q24" s="150">
        <f t="shared" si="5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6"/>
        <v>-</v>
      </c>
      <c r="M25" s="74" t="str">
        <f t="shared" si="3"/>
        <v>-</v>
      </c>
      <c r="N25" s="74" t="str">
        <f t="shared" si="4"/>
        <v>-</v>
      </c>
      <c r="O25" s="74" t="s">
        <v>137</v>
      </c>
      <c r="P25" s="74"/>
      <c r="Q25" s="150">
        <f t="shared" si="5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6"/>
        <v>-</v>
      </c>
      <c r="M26" s="74" t="str">
        <f t="shared" si="3"/>
        <v>-</v>
      </c>
      <c r="N26" s="74" t="str">
        <f t="shared" si="4"/>
        <v>-</v>
      </c>
      <c r="O26" s="74" t="s">
        <v>137</v>
      </c>
      <c r="P26" s="74"/>
      <c r="Q26" s="150">
        <f t="shared" si="5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626886</v>
      </c>
      <c r="H27" s="83">
        <f>J27</f>
        <v>0</v>
      </c>
      <c r="I27" s="79">
        <f>SUM(I7:I26)</f>
        <v>626886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179731.91999999998</v>
      </c>
      <c r="H28" s="83">
        <f>L28+N28</f>
        <v>9743346.7300000004</v>
      </c>
      <c r="I28" s="70"/>
      <c r="J28" s="71"/>
      <c r="K28" s="131">
        <f>SUM(K7:K26)</f>
        <v>77284.92</v>
      </c>
      <c r="L28" s="131">
        <f t="shared" ref="L28:N28" si="9">SUM(L7:L26)</f>
        <v>3466804.73</v>
      </c>
      <c r="M28" s="131">
        <f t="shared" si="9"/>
        <v>102447</v>
      </c>
      <c r="N28" s="131">
        <f t="shared" si="9"/>
        <v>6276542</v>
      </c>
      <c r="O28" s="71"/>
      <c r="P28" s="71"/>
      <c r="Q28" s="152">
        <f>SUM(Q7:Q26)</f>
        <v>8130110.8899999997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806617.91999999993</v>
      </c>
      <c r="H29" s="84">
        <f>SUM(H27:H28)</f>
        <v>9743346.7300000004</v>
      </c>
    </row>
    <row r="30" spans="1:17" s="12" customFormat="1" ht="16.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8130110.8899999997</v>
      </c>
    </row>
    <row r="31" spans="1:17" x14ac:dyDescent="0.2">
      <c r="G31" s="80"/>
      <c r="H31" s="80"/>
      <c r="I31" s="80"/>
      <c r="J31" s="80"/>
      <c r="K31" s="80"/>
      <c r="L31" s="80"/>
      <c r="M31" s="80"/>
      <c r="N31" s="80"/>
    </row>
    <row r="32" spans="1:17" x14ac:dyDescent="0.2">
      <c r="G32" s="82"/>
      <c r="H32" s="82"/>
    </row>
    <row r="33" spans="7:8" x14ac:dyDescent="0.2">
      <c r="G33" s="81"/>
      <c r="H33" s="81"/>
    </row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07" priority="11" operator="lessThan">
      <formula>0</formula>
    </cfRule>
    <cfRule type="cellIs" dxfId="106" priority="12" operator="greaterThan">
      <formula>0</formula>
    </cfRule>
  </conditionalFormatting>
  <conditionalFormatting sqref="H30">
    <cfRule type="cellIs" dxfId="105" priority="1" operator="lessThan">
      <formula>0</formula>
    </cfRule>
    <cfRule type="cellIs" dxfId="10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86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IF(YEAR($F7)=2022,2*G7,"-")</f>
        <v>-</v>
      </c>
      <c r="L7" s="74" t="str">
        <f>IF(YEAR($F7)=2022,H7,"-")</f>
        <v>-</v>
      </c>
      <c r="M7" s="74" t="str">
        <f t="shared" ref="M7:M13" si="0"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12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>IF(YEAR($F13)=2022,G13,"-")</f>
        <v>-</v>
      </c>
      <c r="L13" s="74" t="str">
        <f t="shared" si="4"/>
        <v>-</v>
      </c>
      <c r="M13" s="74" t="str">
        <f t="shared" si="0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ref="K14:K26" si="7">IF(YEAR($F14)=2022,G14,"-")</f>
        <v>-</v>
      </c>
      <c r="L14" s="74" t="str">
        <f t="shared" si="4"/>
        <v>-</v>
      </c>
      <c r="M14" s="74" t="str">
        <f t="shared" ref="M14:M26" si="8">IF(YEAR($F14)&gt;2022,G14,"-")</f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7"/>
        <v>-</v>
      </c>
      <c r="L15" s="74" t="str">
        <f t="shared" si="4"/>
        <v>-</v>
      </c>
      <c r="M15" s="74" t="str">
        <f t="shared" si="8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7"/>
        <v>-</v>
      </c>
      <c r="L16" s="74" t="str">
        <f t="shared" si="4"/>
        <v>-</v>
      </c>
      <c r="M16" s="74" t="str">
        <f t="shared" si="8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7"/>
        <v>-</v>
      </c>
      <c r="L17" s="74" t="str">
        <f t="shared" si="4"/>
        <v>-</v>
      </c>
      <c r="M17" s="74" t="str">
        <f t="shared" si="8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7"/>
        <v>-</v>
      </c>
      <c r="L18" s="74" t="str">
        <f t="shared" si="4"/>
        <v>-</v>
      </c>
      <c r="M18" s="74" t="str">
        <f t="shared" si="8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7"/>
        <v>-</v>
      </c>
      <c r="L19" s="74" t="str">
        <f t="shared" si="4"/>
        <v>-</v>
      </c>
      <c r="M19" s="74" t="str">
        <f t="shared" si="8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7"/>
        <v>-</v>
      </c>
      <c r="L20" s="74" t="str">
        <f t="shared" si="4"/>
        <v>-</v>
      </c>
      <c r="M20" s="74" t="str">
        <f t="shared" si="8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7"/>
        <v>-</v>
      </c>
      <c r="L21" s="74" t="str">
        <f t="shared" si="4"/>
        <v>-</v>
      </c>
      <c r="M21" s="74" t="str">
        <f t="shared" si="8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7"/>
        <v>-</v>
      </c>
      <c r="L22" s="74" t="str">
        <f t="shared" si="4"/>
        <v>-</v>
      </c>
      <c r="M22" s="74" t="str">
        <f t="shared" si="8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7"/>
        <v>-</v>
      </c>
      <c r="L23" s="74" t="str">
        <f t="shared" si="4"/>
        <v>-</v>
      </c>
      <c r="M23" s="74" t="str">
        <f t="shared" si="8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7"/>
        <v>-</v>
      </c>
      <c r="L24" s="74" t="str">
        <f t="shared" si="4"/>
        <v>-</v>
      </c>
      <c r="M24" s="74" t="str">
        <f t="shared" si="8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7"/>
        <v>-</v>
      </c>
      <c r="L25" s="74" t="str">
        <f t="shared" si="4"/>
        <v>-</v>
      </c>
      <c r="M25" s="74" t="str">
        <f t="shared" si="8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7"/>
        <v>-</v>
      </c>
      <c r="L26" s="74" t="str">
        <f t="shared" si="4"/>
        <v>-</v>
      </c>
      <c r="M26" s="74" t="str">
        <f t="shared" si="8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9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10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11">SUM(L7:L26)</f>
        <v>0</v>
      </c>
      <c r="M28" s="131">
        <f t="shared" si="11"/>
        <v>0</v>
      </c>
      <c r="N28" s="131">
        <f t="shared" si="11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03" priority="6" operator="lessThan">
      <formula>0</formula>
    </cfRule>
    <cfRule type="cellIs" dxfId="102" priority="7" operator="greaterThan">
      <formula>0</formula>
    </cfRule>
  </conditionalFormatting>
  <conditionalFormatting sqref="H30">
    <cfRule type="cellIs" dxfId="101" priority="1" operator="lessThan">
      <formula>0</formula>
    </cfRule>
    <cfRule type="cellIs" dxfId="10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4"/>
  <sheetViews>
    <sheetView zoomScaleNormal="100" workbookViewId="0">
      <pane ySplit="6" topLeftCell="A13" activePane="bottomLeft" state="frozen"/>
      <selection activeCell="D42" sqref="D42"/>
      <selection pane="bottomLeft" activeCell="B14" sqref="B14:H14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80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226" t="s">
        <v>61</v>
      </c>
      <c r="B6" s="227" t="s">
        <v>64</v>
      </c>
      <c r="C6" s="228" t="s">
        <v>127</v>
      </c>
      <c r="D6" s="228" t="s">
        <v>128</v>
      </c>
      <c r="E6" s="229" t="s">
        <v>184</v>
      </c>
      <c r="F6" s="228" t="s">
        <v>65</v>
      </c>
      <c r="G6" s="230" t="s">
        <v>76</v>
      </c>
      <c r="H6" s="231" t="s">
        <v>77</v>
      </c>
      <c r="I6" s="230" t="s">
        <v>156</v>
      </c>
      <c r="J6" s="231" t="s">
        <v>157</v>
      </c>
      <c r="K6" s="230" t="s">
        <v>160</v>
      </c>
      <c r="L6" s="232" t="s">
        <v>159</v>
      </c>
      <c r="M6" s="230" t="s">
        <v>158</v>
      </c>
      <c r="N6" s="231" t="s">
        <v>161</v>
      </c>
      <c r="O6" s="231" t="s">
        <v>138</v>
      </c>
      <c r="P6" s="231" t="s">
        <v>139</v>
      </c>
      <c r="Q6" s="233" t="s">
        <v>296</v>
      </c>
    </row>
    <row r="7" spans="1:17" ht="90" x14ac:dyDescent="0.2">
      <c r="A7" s="234">
        <v>1</v>
      </c>
      <c r="B7" s="235" t="s">
        <v>193</v>
      </c>
      <c r="C7" s="236" t="s">
        <v>222</v>
      </c>
      <c r="D7" s="244" t="s">
        <v>194</v>
      </c>
      <c r="E7" s="237" t="s">
        <v>195</v>
      </c>
      <c r="F7" s="238">
        <v>44713</v>
      </c>
      <c r="G7" s="239">
        <v>4085641</v>
      </c>
      <c r="H7" s="240">
        <v>8232176</v>
      </c>
      <c r="I7" s="241" t="str">
        <f>IF(YEAR($F7)=2021,G7,"-")</f>
        <v>-</v>
      </c>
      <c r="J7" s="241" t="str">
        <f>IF(YEAR($F7)=2021,H7,"-")</f>
        <v>-</v>
      </c>
      <c r="K7" s="241">
        <f>IF(YEAR($F7)=2022,G7,"-")</f>
        <v>4085641</v>
      </c>
      <c r="L7" s="241">
        <f>IF(YEAR($F7)=2022,H7,"-")</f>
        <v>8232176</v>
      </c>
      <c r="M7" s="241" t="str">
        <f t="shared" ref="M7:M13" si="0">IF(YEAR($F7)&gt;2022,G7,"-")</f>
        <v>-</v>
      </c>
      <c r="N7" s="241" t="str">
        <f>IF(YEAR($F7)&gt;2022,H7,"-")</f>
        <v>-</v>
      </c>
      <c r="O7" s="241" t="s">
        <v>154</v>
      </c>
      <c r="P7" s="241"/>
      <c r="Q7" s="242">
        <f>H7-2*G7</f>
        <v>60894</v>
      </c>
    </row>
    <row r="8" spans="1:17" ht="90" x14ac:dyDescent="0.2">
      <c r="A8" s="234">
        <v>2</v>
      </c>
      <c r="B8" s="235" t="s">
        <v>193</v>
      </c>
      <c r="C8" s="243" t="s">
        <v>223</v>
      </c>
      <c r="D8" s="244" t="s">
        <v>206</v>
      </c>
      <c r="E8" s="245" t="s">
        <v>207</v>
      </c>
      <c r="F8" s="238">
        <v>45292</v>
      </c>
      <c r="G8" s="246">
        <v>703829.73</v>
      </c>
      <c r="H8" s="246">
        <v>1665138.49</v>
      </c>
      <c r="I8" s="241" t="str">
        <f>IF(YEAR($F8)=2021,G8,"-")</f>
        <v>-</v>
      </c>
      <c r="J8" s="241" t="str">
        <f t="shared" ref="J8:J26" si="1">IF(YEAR($F8)=2021,H8,"-")</f>
        <v>-</v>
      </c>
      <c r="K8" s="241" t="str">
        <f t="shared" ref="K8:K26" si="2">IF(YEAR($F8)=2022,G8,"-")</f>
        <v>-</v>
      </c>
      <c r="L8" s="241" t="str">
        <f t="shared" ref="L8:L26" si="3">IF(YEAR($F8)=2022,H8,"-")</f>
        <v>-</v>
      </c>
      <c r="M8" s="241">
        <f t="shared" si="0"/>
        <v>703829.73</v>
      </c>
      <c r="N8" s="241">
        <f t="shared" ref="N8:N26" si="4">IF(YEAR($F8)&gt;2022,H8,"-")</f>
        <v>1665138.49</v>
      </c>
      <c r="O8" s="241" t="s">
        <v>154</v>
      </c>
      <c r="P8" s="241"/>
      <c r="Q8" s="242">
        <f t="shared" ref="Q8:Q26" si="5">H8-2*G8</f>
        <v>257479.03000000003</v>
      </c>
    </row>
    <row r="9" spans="1:17" ht="90" x14ac:dyDescent="0.2">
      <c r="A9" s="234">
        <v>3</v>
      </c>
      <c r="B9" s="235" t="s">
        <v>193</v>
      </c>
      <c r="C9" s="243" t="s">
        <v>285</v>
      </c>
      <c r="D9" s="247" t="s">
        <v>385</v>
      </c>
      <c r="E9" s="245" t="s">
        <v>268</v>
      </c>
      <c r="F9" s="238">
        <v>44927</v>
      </c>
      <c r="G9" s="246">
        <v>1637250</v>
      </c>
      <c r="H9" s="246">
        <v>2094378</v>
      </c>
      <c r="I9" s="241" t="str">
        <f t="shared" ref="I9:I26" si="6">IF(YEAR($F9)=2021,G9,"-")</f>
        <v>-</v>
      </c>
      <c r="J9" s="241" t="str">
        <f t="shared" si="1"/>
        <v>-</v>
      </c>
      <c r="K9" s="241" t="str">
        <f t="shared" si="2"/>
        <v>-</v>
      </c>
      <c r="L9" s="241" t="str">
        <f t="shared" si="3"/>
        <v>-</v>
      </c>
      <c r="M9" s="241">
        <f t="shared" si="0"/>
        <v>1637250</v>
      </c>
      <c r="N9" s="241">
        <f t="shared" si="4"/>
        <v>2094378</v>
      </c>
      <c r="O9" s="241" t="s">
        <v>154</v>
      </c>
      <c r="P9" s="241"/>
      <c r="Q9" s="242">
        <f t="shared" si="5"/>
        <v>-1180122</v>
      </c>
    </row>
    <row r="10" spans="1:17" ht="105" x14ac:dyDescent="0.2">
      <c r="A10" s="234">
        <v>4</v>
      </c>
      <c r="B10" s="235" t="s">
        <v>193</v>
      </c>
      <c r="C10" s="243" t="s">
        <v>382</v>
      </c>
      <c r="D10" s="247" t="s">
        <v>383</v>
      </c>
      <c r="E10" s="245" t="s">
        <v>353</v>
      </c>
      <c r="F10" s="238">
        <v>44927</v>
      </c>
      <c r="G10" s="246">
        <v>0</v>
      </c>
      <c r="H10" s="246">
        <v>1792280</v>
      </c>
      <c r="I10" s="241" t="str">
        <f t="shared" si="6"/>
        <v>-</v>
      </c>
      <c r="J10" s="241" t="str">
        <f t="shared" si="1"/>
        <v>-</v>
      </c>
      <c r="K10" s="241" t="str">
        <f t="shared" si="2"/>
        <v>-</v>
      </c>
      <c r="L10" s="241" t="str">
        <f t="shared" si="3"/>
        <v>-</v>
      </c>
      <c r="M10" s="241">
        <f t="shared" si="0"/>
        <v>0</v>
      </c>
      <c r="N10" s="241">
        <f t="shared" si="4"/>
        <v>1792280</v>
      </c>
      <c r="O10" s="241" t="s">
        <v>151</v>
      </c>
      <c r="P10" s="244" t="s">
        <v>384</v>
      </c>
      <c r="Q10" s="242">
        <f t="shared" si="5"/>
        <v>1792280</v>
      </c>
    </row>
    <row r="11" spans="1:17" ht="87.75" customHeight="1" x14ac:dyDescent="0.2">
      <c r="A11" s="234">
        <v>5</v>
      </c>
      <c r="B11" s="235" t="s">
        <v>193</v>
      </c>
      <c r="C11" s="243" t="s">
        <v>333</v>
      </c>
      <c r="D11" s="247" t="s">
        <v>399</v>
      </c>
      <c r="E11" s="245" t="s">
        <v>335</v>
      </c>
      <c r="F11" s="238">
        <v>44927</v>
      </c>
      <c r="G11" s="248">
        <v>26094</v>
      </c>
      <c r="H11" s="248">
        <v>97529</v>
      </c>
      <c r="I11" s="241" t="str">
        <f t="shared" si="6"/>
        <v>-</v>
      </c>
      <c r="J11" s="241" t="str">
        <f t="shared" si="1"/>
        <v>-</v>
      </c>
      <c r="K11" s="241" t="str">
        <f t="shared" si="2"/>
        <v>-</v>
      </c>
      <c r="L11" s="241" t="str">
        <f t="shared" si="3"/>
        <v>-</v>
      </c>
      <c r="M11" s="241">
        <f t="shared" si="0"/>
        <v>26094</v>
      </c>
      <c r="N11" s="241">
        <f t="shared" si="4"/>
        <v>97529</v>
      </c>
      <c r="O11" s="241" t="s">
        <v>154</v>
      </c>
      <c r="P11" s="241"/>
      <c r="Q11" s="242">
        <f t="shared" si="5"/>
        <v>45341</v>
      </c>
    </row>
    <row r="12" spans="1:17" ht="90" x14ac:dyDescent="0.2">
      <c r="A12" s="234">
        <v>6</v>
      </c>
      <c r="B12" s="235" t="s">
        <v>193</v>
      </c>
      <c r="C12" s="243" t="s">
        <v>529</v>
      </c>
      <c r="D12" s="247" t="s">
        <v>527</v>
      </c>
      <c r="E12" s="249" t="s">
        <v>489</v>
      </c>
      <c r="F12" s="238">
        <v>45292</v>
      </c>
      <c r="G12" s="248">
        <v>103750</v>
      </c>
      <c r="H12" s="246">
        <v>0</v>
      </c>
      <c r="I12" s="241" t="str">
        <f t="shared" si="6"/>
        <v>-</v>
      </c>
      <c r="J12" s="241" t="str">
        <f t="shared" si="1"/>
        <v>-</v>
      </c>
      <c r="K12" s="241" t="str">
        <f t="shared" si="2"/>
        <v>-</v>
      </c>
      <c r="L12" s="241" t="str">
        <f t="shared" si="3"/>
        <v>-</v>
      </c>
      <c r="M12" s="241">
        <f t="shared" si="0"/>
        <v>103750</v>
      </c>
      <c r="N12" s="241">
        <f t="shared" si="4"/>
        <v>0</v>
      </c>
      <c r="O12" s="241" t="s">
        <v>154</v>
      </c>
      <c r="P12" s="241"/>
      <c r="Q12" s="242">
        <f t="shared" si="5"/>
        <v>-207500</v>
      </c>
    </row>
    <row r="13" spans="1:17" ht="90" x14ac:dyDescent="0.2">
      <c r="A13" s="234">
        <v>7</v>
      </c>
      <c r="B13" s="235" t="s">
        <v>193</v>
      </c>
      <c r="C13" s="243" t="s">
        <v>530</v>
      </c>
      <c r="D13" s="247" t="s">
        <v>528</v>
      </c>
      <c r="E13" s="249" t="s">
        <v>490</v>
      </c>
      <c r="F13" s="238">
        <v>45292</v>
      </c>
      <c r="G13" s="248">
        <v>18750</v>
      </c>
      <c r="H13" s="246">
        <v>0</v>
      </c>
      <c r="I13" s="241" t="str">
        <f t="shared" si="6"/>
        <v>-</v>
      </c>
      <c r="J13" s="241" t="str">
        <f t="shared" si="1"/>
        <v>-</v>
      </c>
      <c r="K13" s="241" t="str">
        <f t="shared" si="2"/>
        <v>-</v>
      </c>
      <c r="L13" s="241" t="str">
        <f t="shared" si="3"/>
        <v>-</v>
      </c>
      <c r="M13" s="241">
        <f t="shared" si="0"/>
        <v>18750</v>
      </c>
      <c r="N13" s="241">
        <f t="shared" si="4"/>
        <v>0</v>
      </c>
      <c r="O13" s="241" t="s">
        <v>154</v>
      </c>
      <c r="P13" s="241"/>
      <c r="Q13" s="242">
        <f t="shared" si="5"/>
        <v>-37500</v>
      </c>
    </row>
    <row r="14" spans="1:17" ht="120" x14ac:dyDescent="0.2">
      <c r="A14" s="234">
        <v>8</v>
      </c>
      <c r="B14" s="350" t="s">
        <v>193</v>
      </c>
      <c r="C14" s="358" t="s">
        <v>221</v>
      </c>
      <c r="D14" s="359" t="s">
        <v>565</v>
      </c>
      <c r="E14" s="144" t="s">
        <v>259</v>
      </c>
      <c r="F14" s="238">
        <v>44927</v>
      </c>
      <c r="G14" s="246">
        <v>0</v>
      </c>
      <c r="H14" s="248">
        <v>25784</v>
      </c>
      <c r="I14" s="241" t="str">
        <f t="shared" si="6"/>
        <v>-</v>
      </c>
      <c r="J14" s="241" t="str">
        <f t="shared" si="1"/>
        <v>-</v>
      </c>
      <c r="K14" s="241" t="str">
        <f t="shared" si="2"/>
        <v>-</v>
      </c>
      <c r="L14" s="241" t="str">
        <f t="shared" si="3"/>
        <v>-</v>
      </c>
      <c r="M14" s="241">
        <f t="shared" ref="M14:M26" si="7">IF(YEAR($F14)&gt;2022,G14,"-")</f>
        <v>0</v>
      </c>
      <c r="N14" s="241">
        <f t="shared" si="4"/>
        <v>25784</v>
      </c>
      <c r="O14" s="241" t="s">
        <v>151</v>
      </c>
      <c r="P14" s="241"/>
      <c r="Q14" s="242">
        <f t="shared" si="5"/>
        <v>25784</v>
      </c>
    </row>
    <row r="15" spans="1:17" ht="16.5" customHeight="1" x14ac:dyDescent="0.2">
      <c r="A15" s="234">
        <v>9</v>
      </c>
      <c r="B15" s="243"/>
      <c r="C15" s="243"/>
      <c r="D15" s="251"/>
      <c r="E15" s="251"/>
      <c r="F15" s="241"/>
      <c r="G15" s="246"/>
      <c r="H15" s="246"/>
      <c r="I15" s="241" t="str">
        <f t="shared" si="6"/>
        <v>-</v>
      </c>
      <c r="J15" s="241" t="str">
        <f t="shared" si="1"/>
        <v>-</v>
      </c>
      <c r="K15" s="241" t="str">
        <f t="shared" si="2"/>
        <v>-</v>
      </c>
      <c r="L15" s="241" t="str">
        <f t="shared" si="3"/>
        <v>-</v>
      </c>
      <c r="M15" s="241" t="str">
        <f t="shared" si="7"/>
        <v>-</v>
      </c>
      <c r="N15" s="241" t="str">
        <f t="shared" si="4"/>
        <v>-</v>
      </c>
      <c r="O15" s="241" t="s">
        <v>137</v>
      </c>
      <c r="P15" s="241"/>
      <c r="Q15" s="242">
        <f t="shared" si="5"/>
        <v>0</v>
      </c>
    </row>
    <row r="16" spans="1:17" ht="16.5" customHeight="1" x14ac:dyDescent="0.2">
      <c r="A16" s="234">
        <v>10</v>
      </c>
      <c r="B16" s="243"/>
      <c r="C16" s="243"/>
      <c r="D16" s="251"/>
      <c r="E16" s="251"/>
      <c r="F16" s="241"/>
      <c r="G16" s="246"/>
      <c r="H16" s="246"/>
      <c r="I16" s="241" t="str">
        <f t="shared" si="6"/>
        <v>-</v>
      </c>
      <c r="J16" s="241" t="str">
        <f t="shared" si="1"/>
        <v>-</v>
      </c>
      <c r="K16" s="241" t="str">
        <f t="shared" si="2"/>
        <v>-</v>
      </c>
      <c r="L16" s="241" t="str">
        <f t="shared" si="3"/>
        <v>-</v>
      </c>
      <c r="M16" s="241" t="str">
        <f t="shared" si="7"/>
        <v>-</v>
      </c>
      <c r="N16" s="241" t="str">
        <f t="shared" si="4"/>
        <v>-</v>
      </c>
      <c r="O16" s="241" t="s">
        <v>137</v>
      </c>
      <c r="P16" s="241"/>
      <c r="Q16" s="242">
        <f t="shared" si="5"/>
        <v>0</v>
      </c>
    </row>
    <row r="17" spans="1:17" ht="16.5" customHeight="1" x14ac:dyDescent="0.2">
      <c r="A17" s="234">
        <v>11</v>
      </c>
      <c r="B17" s="241"/>
      <c r="C17" s="243"/>
      <c r="D17" s="251"/>
      <c r="E17" s="251"/>
      <c r="F17" s="241"/>
      <c r="G17" s="246"/>
      <c r="H17" s="246"/>
      <c r="I17" s="241" t="str">
        <f t="shared" si="6"/>
        <v>-</v>
      </c>
      <c r="J17" s="241" t="str">
        <f t="shared" si="1"/>
        <v>-</v>
      </c>
      <c r="K17" s="241" t="str">
        <f t="shared" si="2"/>
        <v>-</v>
      </c>
      <c r="L17" s="241" t="str">
        <f t="shared" si="3"/>
        <v>-</v>
      </c>
      <c r="M17" s="241" t="str">
        <f t="shared" si="7"/>
        <v>-</v>
      </c>
      <c r="N17" s="241" t="str">
        <f t="shared" si="4"/>
        <v>-</v>
      </c>
      <c r="O17" s="241" t="s">
        <v>137</v>
      </c>
      <c r="P17" s="241"/>
      <c r="Q17" s="242">
        <f t="shared" si="5"/>
        <v>0</v>
      </c>
    </row>
    <row r="18" spans="1:17" ht="16.5" customHeight="1" x14ac:dyDescent="0.2">
      <c r="A18" s="234">
        <v>12</v>
      </c>
      <c r="B18" s="241"/>
      <c r="C18" s="243"/>
      <c r="D18" s="243"/>
      <c r="E18" s="243"/>
      <c r="F18" s="250"/>
      <c r="G18" s="246"/>
      <c r="H18" s="246"/>
      <c r="I18" s="241" t="str">
        <f t="shared" si="6"/>
        <v>-</v>
      </c>
      <c r="J18" s="241" t="str">
        <f t="shared" si="1"/>
        <v>-</v>
      </c>
      <c r="K18" s="241" t="str">
        <f t="shared" si="2"/>
        <v>-</v>
      </c>
      <c r="L18" s="241" t="str">
        <f t="shared" si="3"/>
        <v>-</v>
      </c>
      <c r="M18" s="241" t="str">
        <f t="shared" si="7"/>
        <v>-</v>
      </c>
      <c r="N18" s="241" t="str">
        <f t="shared" si="4"/>
        <v>-</v>
      </c>
      <c r="O18" s="241" t="s">
        <v>137</v>
      </c>
      <c r="P18" s="241"/>
      <c r="Q18" s="242">
        <f t="shared" si="5"/>
        <v>0</v>
      </c>
    </row>
    <row r="19" spans="1:17" ht="16.5" customHeight="1" x14ac:dyDescent="0.2">
      <c r="A19" s="234">
        <v>13</v>
      </c>
      <c r="B19" s="241"/>
      <c r="C19" s="243"/>
      <c r="D19" s="243"/>
      <c r="E19" s="243"/>
      <c r="F19" s="250"/>
      <c r="G19" s="246"/>
      <c r="H19" s="246"/>
      <c r="I19" s="241" t="str">
        <f t="shared" si="6"/>
        <v>-</v>
      </c>
      <c r="J19" s="241" t="str">
        <f t="shared" si="1"/>
        <v>-</v>
      </c>
      <c r="K19" s="241" t="str">
        <f t="shared" si="2"/>
        <v>-</v>
      </c>
      <c r="L19" s="241" t="str">
        <f t="shared" si="3"/>
        <v>-</v>
      </c>
      <c r="M19" s="241" t="str">
        <f t="shared" si="7"/>
        <v>-</v>
      </c>
      <c r="N19" s="241" t="str">
        <f t="shared" si="4"/>
        <v>-</v>
      </c>
      <c r="O19" s="241" t="s">
        <v>137</v>
      </c>
      <c r="P19" s="241"/>
      <c r="Q19" s="242">
        <f t="shared" si="5"/>
        <v>0</v>
      </c>
    </row>
    <row r="20" spans="1:17" ht="16.5" customHeight="1" x14ac:dyDescent="0.2">
      <c r="A20" s="234">
        <v>14</v>
      </c>
      <c r="B20" s="241"/>
      <c r="C20" s="243"/>
      <c r="D20" s="243"/>
      <c r="E20" s="243"/>
      <c r="F20" s="250"/>
      <c r="G20" s="246"/>
      <c r="H20" s="246"/>
      <c r="I20" s="241" t="str">
        <f t="shared" si="6"/>
        <v>-</v>
      </c>
      <c r="J20" s="241" t="str">
        <f t="shared" si="1"/>
        <v>-</v>
      </c>
      <c r="K20" s="241" t="str">
        <f t="shared" si="2"/>
        <v>-</v>
      </c>
      <c r="L20" s="241" t="str">
        <f t="shared" si="3"/>
        <v>-</v>
      </c>
      <c r="M20" s="241" t="str">
        <f t="shared" si="7"/>
        <v>-</v>
      </c>
      <c r="N20" s="241" t="str">
        <f t="shared" si="4"/>
        <v>-</v>
      </c>
      <c r="O20" s="241" t="s">
        <v>137</v>
      </c>
      <c r="P20" s="241"/>
      <c r="Q20" s="242">
        <f t="shared" si="5"/>
        <v>0</v>
      </c>
    </row>
    <row r="21" spans="1:17" ht="16.5" customHeight="1" x14ac:dyDescent="0.2">
      <c r="A21" s="234">
        <v>15</v>
      </c>
      <c r="B21" s="241"/>
      <c r="C21" s="243"/>
      <c r="D21" s="243"/>
      <c r="E21" s="243"/>
      <c r="F21" s="250"/>
      <c r="G21" s="246"/>
      <c r="H21" s="246"/>
      <c r="I21" s="241" t="str">
        <f t="shared" si="6"/>
        <v>-</v>
      </c>
      <c r="J21" s="241" t="str">
        <f t="shared" si="1"/>
        <v>-</v>
      </c>
      <c r="K21" s="241" t="str">
        <f t="shared" si="2"/>
        <v>-</v>
      </c>
      <c r="L21" s="241" t="str">
        <f t="shared" si="3"/>
        <v>-</v>
      </c>
      <c r="M21" s="241" t="str">
        <f t="shared" si="7"/>
        <v>-</v>
      </c>
      <c r="N21" s="241" t="str">
        <f t="shared" si="4"/>
        <v>-</v>
      </c>
      <c r="O21" s="241" t="s">
        <v>137</v>
      </c>
      <c r="P21" s="241"/>
      <c r="Q21" s="242">
        <f t="shared" si="5"/>
        <v>0</v>
      </c>
    </row>
    <row r="22" spans="1:17" ht="16.5" customHeight="1" x14ac:dyDescent="0.2">
      <c r="A22" s="234">
        <v>16</v>
      </c>
      <c r="B22" s="241"/>
      <c r="C22" s="243"/>
      <c r="D22" s="243"/>
      <c r="E22" s="243"/>
      <c r="F22" s="250"/>
      <c r="G22" s="246"/>
      <c r="H22" s="246"/>
      <c r="I22" s="241" t="str">
        <f t="shared" si="6"/>
        <v>-</v>
      </c>
      <c r="J22" s="241" t="str">
        <f t="shared" si="1"/>
        <v>-</v>
      </c>
      <c r="K22" s="241" t="str">
        <f t="shared" si="2"/>
        <v>-</v>
      </c>
      <c r="L22" s="241" t="str">
        <f t="shared" si="3"/>
        <v>-</v>
      </c>
      <c r="M22" s="241" t="str">
        <f t="shared" si="7"/>
        <v>-</v>
      </c>
      <c r="N22" s="241" t="str">
        <f t="shared" si="4"/>
        <v>-</v>
      </c>
      <c r="O22" s="241"/>
      <c r="P22" s="241"/>
      <c r="Q22" s="242">
        <f t="shared" si="5"/>
        <v>0</v>
      </c>
    </row>
    <row r="23" spans="1:17" ht="16.5" customHeight="1" x14ac:dyDescent="0.2">
      <c r="A23" s="234">
        <v>17</v>
      </c>
      <c r="B23" s="241"/>
      <c r="C23" s="243"/>
      <c r="D23" s="243"/>
      <c r="E23" s="243"/>
      <c r="F23" s="250"/>
      <c r="G23" s="246"/>
      <c r="H23" s="246"/>
      <c r="I23" s="241" t="str">
        <f t="shared" si="6"/>
        <v>-</v>
      </c>
      <c r="J23" s="241" t="str">
        <f t="shared" si="1"/>
        <v>-</v>
      </c>
      <c r="K23" s="241" t="str">
        <f t="shared" si="2"/>
        <v>-</v>
      </c>
      <c r="L23" s="241" t="str">
        <f t="shared" si="3"/>
        <v>-</v>
      </c>
      <c r="M23" s="241" t="str">
        <f t="shared" si="7"/>
        <v>-</v>
      </c>
      <c r="N23" s="241" t="str">
        <f t="shared" si="4"/>
        <v>-</v>
      </c>
      <c r="O23" s="241"/>
      <c r="P23" s="241"/>
      <c r="Q23" s="242">
        <f t="shared" si="5"/>
        <v>0</v>
      </c>
    </row>
    <row r="24" spans="1:17" ht="16.5" customHeight="1" x14ac:dyDescent="0.2">
      <c r="A24" s="234">
        <v>18</v>
      </c>
      <c r="B24" s="241"/>
      <c r="C24" s="243"/>
      <c r="D24" s="243"/>
      <c r="E24" s="243"/>
      <c r="F24" s="250"/>
      <c r="G24" s="246"/>
      <c r="H24" s="246"/>
      <c r="I24" s="241" t="str">
        <f t="shared" si="6"/>
        <v>-</v>
      </c>
      <c r="J24" s="241" t="str">
        <f t="shared" si="1"/>
        <v>-</v>
      </c>
      <c r="K24" s="241" t="str">
        <f t="shared" si="2"/>
        <v>-</v>
      </c>
      <c r="L24" s="241" t="str">
        <f t="shared" si="3"/>
        <v>-</v>
      </c>
      <c r="M24" s="241" t="str">
        <f t="shared" si="7"/>
        <v>-</v>
      </c>
      <c r="N24" s="241" t="str">
        <f t="shared" si="4"/>
        <v>-</v>
      </c>
      <c r="O24" s="241" t="s">
        <v>137</v>
      </c>
      <c r="P24" s="241"/>
      <c r="Q24" s="242">
        <f t="shared" si="5"/>
        <v>0</v>
      </c>
    </row>
    <row r="25" spans="1:17" ht="16.5" customHeight="1" x14ac:dyDescent="0.2">
      <c r="A25" s="234">
        <v>19</v>
      </c>
      <c r="B25" s="241"/>
      <c r="C25" s="243"/>
      <c r="D25" s="243"/>
      <c r="E25" s="243"/>
      <c r="F25" s="250"/>
      <c r="G25" s="246"/>
      <c r="H25" s="246"/>
      <c r="I25" s="241" t="str">
        <f t="shared" si="6"/>
        <v>-</v>
      </c>
      <c r="J25" s="241" t="str">
        <f t="shared" si="1"/>
        <v>-</v>
      </c>
      <c r="K25" s="241" t="str">
        <f t="shared" si="2"/>
        <v>-</v>
      </c>
      <c r="L25" s="241" t="str">
        <f t="shared" si="3"/>
        <v>-</v>
      </c>
      <c r="M25" s="241" t="str">
        <f t="shared" si="7"/>
        <v>-</v>
      </c>
      <c r="N25" s="241" t="str">
        <f t="shared" si="4"/>
        <v>-</v>
      </c>
      <c r="O25" s="241" t="s">
        <v>137</v>
      </c>
      <c r="P25" s="241"/>
      <c r="Q25" s="242">
        <f t="shared" si="5"/>
        <v>0</v>
      </c>
    </row>
    <row r="26" spans="1:17" ht="16.5" customHeight="1" thickBot="1" x14ac:dyDescent="0.25">
      <c r="A26" s="234">
        <v>20</v>
      </c>
      <c r="B26" s="252"/>
      <c r="C26" s="243"/>
      <c r="D26" s="243"/>
      <c r="E26" s="243"/>
      <c r="F26" s="250"/>
      <c r="G26" s="246"/>
      <c r="H26" s="246"/>
      <c r="I26" s="241" t="str">
        <f t="shared" si="6"/>
        <v>-</v>
      </c>
      <c r="J26" s="241" t="str">
        <f t="shared" si="1"/>
        <v>-</v>
      </c>
      <c r="K26" s="241" t="str">
        <f t="shared" si="2"/>
        <v>-</v>
      </c>
      <c r="L26" s="241" t="str">
        <f t="shared" si="3"/>
        <v>-</v>
      </c>
      <c r="M26" s="241" t="str">
        <f t="shared" si="7"/>
        <v>-</v>
      </c>
      <c r="N26" s="241" t="str">
        <f t="shared" si="4"/>
        <v>-</v>
      </c>
      <c r="O26" s="241" t="s">
        <v>137</v>
      </c>
      <c r="P26" s="241"/>
      <c r="Q26" s="242">
        <f t="shared" si="5"/>
        <v>0</v>
      </c>
    </row>
    <row r="27" spans="1:17" ht="15.75" thickBot="1" x14ac:dyDescent="0.25">
      <c r="A27" s="418" t="s">
        <v>62</v>
      </c>
      <c r="B27" s="419"/>
      <c r="C27" s="419"/>
      <c r="D27" s="419"/>
      <c r="E27" s="419"/>
      <c r="F27" s="420"/>
      <c r="G27" s="253">
        <f>I27</f>
        <v>0</v>
      </c>
      <c r="H27" s="253">
        <f>J27</f>
        <v>0</v>
      </c>
      <c r="I27" s="254">
        <f>SUM(I7:I26)</f>
        <v>0</v>
      </c>
      <c r="J27" s="254">
        <f t="shared" ref="J27" si="8">SUM(J7:J26)</f>
        <v>0</v>
      </c>
      <c r="K27" s="254"/>
      <c r="L27" s="254"/>
      <c r="M27" s="254"/>
      <c r="N27" s="254"/>
      <c r="O27" s="254">
        <f>SUM(O7:O26)</f>
        <v>0</v>
      </c>
      <c r="P27" s="254">
        <f t="shared" ref="P27" si="9">SUM(P7:P26)</f>
        <v>0</v>
      </c>
      <c r="Q27" s="255"/>
    </row>
    <row r="28" spans="1:17" ht="15.75" thickBot="1" x14ac:dyDescent="0.25">
      <c r="A28" s="418" t="s">
        <v>63</v>
      </c>
      <c r="B28" s="419"/>
      <c r="C28" s="419"/>
      <c r="D28" s="419"/>
      <c r="E28" s="419"/>
      <c r="F28" s="420"/>
      <c r="G28" s="253">
        <f>K28+M28</f>
        <v>6575314.7300000004</v>
      </c>
      <c r="H28" s="253">
        <f>L28+N28</f>
        <v>13907285.49</v>
      </c>
      <c r="I28" s="256"/>
      <c r="J28" s="257"/>
      <c r="K28" s="258">
        <f>SUM(K7:K26)</f>
        <v>4085641</v>
      </c>
      <c r="L28" s="258">
        <f t="shared" ref="L28:N28" si="10">SUM(L7:L26)</f>
        <v>8232176</v>
      </c>
      <c r="M28" s="258">
        <f t="shared" si="10"/>
        <v>2489673.73</v>
      </c>
      <c r="N28" s="258">
        <f t="shared" si="10"/>
        <v>5675109.4900000002</v>
      </c>
      <c r="O28" s="257"/>
      <c r="P28" s="257"/>
      <c r="Q28" s="259">
        <f>SUM(Q7:Q26)</f>
        <v>756656.03</v>
      </c>
    </row>
    <row r="29" spans="1:17" ht="21" customHeight="1" thickBot="1" x14ac:dyDescent="0.3">
      <c r="A29" s="423" t="s">
        <v>74</v>
      </c>
      <c r="B29" s="424"/>
      <c r="C29" s="424"/>
      <c r="D29" s="424"/>
      <c r="E29" s="424"/>
      <c r="F29" s="425"/>
      <c r="G29" s="260">
        <f>G27+G28</f>
        <v>6575314.7300000004</v>
      </c>
      <c r="H29" s="260">
        <f>SUM(H27:H28)</f>
        <v>13907285.49</v>
      </c>
      <c r="I29" s="261"/>
      <c r="J29" s="261"/>
      <c r="K29" s="261"/>
      <c r="L29" s="261"/>
      <c r="M29" s="261"/>
      <c r="N29" s="261"/>
      <c r="O29" s="261"/>
      <c r="P29" s="261"/>
      <c r="Q29" s="261"/>
    </row>
    <row r="30" spans="1:17" s="12" customFormat="1" ht="18" customHeight="1" thickBot="1" x14ac:dyDescent="0.3">
      <c r="A30" s="262" t="s">
        <v>164</v>
      </c>
      <c r="B30" s="262"/>
      <c r="C30" s="262"/>
      <c r="D30" s="262"/>
      <c r="E30" s="262"/>
      <c r="F30" s="262"/>
      <c r="G30" s="263"/>
      <c r="H30" s="264">
        <f>Q28</f>
        <v>756656.03</v>
      </c>
      <c r="I30" s="261"/>
      <c r="J30" s="261"/>
      <c r="K30" s="261"/>
      <c r="L30" s="261"/>
      <c r="M30" s="261"/>
      <c r="N30" s="261"/>
      <c r="O30" s="261"/>
      <c r="P30" s="261"/>
      <c r="Q30" s="261"/>
    </row>
    <row r="31" spans="1:17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21" customHeight="1" x14ac:dyDescent="0.2">
      <c r="G32" s="82"/>
      <c r="H32" s="82"/>
    </row>
    <row r="33" spans="1:8" ht="21" customHeight="1" x14ac:dyDescent="0.2">
      <c r="G33" s="81"/>
      <c r="H33" s="81"/>
    </row>
    <row r="34" spans="1:8" ht="21" customHeight="1" x14ac:dyDescent="0.2"/>
    <row r="35" spans="1:8" ht="19.5" customHeight="1" x14ac:dyDescent="0.2"/>
    <row r="44" spans="1:8" x14ac:dyDescent="0.2">
      <c r="A44" s="140"/>
      <c r="B44" s="1"/>
      <c r="H44">
        <v>97529</v>
      </c>
    </row>
  </sheetData>
  <mergeCells count="3">
    <mergeCell ref="A27:F27"/>
    <mergeCell ref="A28:F28"/>
    <mergeCell ref="A29:F29"/>
  </mergeCells>
  <conditionalFormatting sqref="Q7:Q28">
    <cfRule type="cellIs" dxfId="99" priority="6" operator="lessThan">
      <formula>0</formula>
    </cfRule>
    <cfRule type="cellIs" dxfId="98" priority="7" operator="greaterThan">
      <formula>0</formula>
    </cfRule>
  </conditionalFormatting>
  <conditionalFormatting sqref="H30">
    <cfRule type="cellIs" dxfId="97" priority="1" operator="lessThan">
      <formula>0</formula>
    </cfRule>
    <cfRule type="cellIs" dxfId="9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10" r:id="rId3"/>
    <hyperlink ref="E9" r:id="rId4"/>
    <hyperlink ref="E11" r:id="rId5"/>
    <hyperlink ref="E12" r:id="rId6"/>
    <hyperlink ref="E13" r:id="rId7"/>
    <hyperlink ref="E14" r:id="rId8"/>
  </hyperlinks>
  <pageMargins left="0.7" right="0.7" top="0.75" bottom="0.75" header="0.3" footer="0.3"/>
  <legacyDrawing r:id="rId9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Q29" sqref="Q2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4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87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76.5" x14ac:dyDescent="0.2">
      <c r="A7" s="73">
        <v>1</v>
      </c>
      <c r="B7" s="136" t="s">
        <v>173</v>
      </c>
      <c r="C7" s="135" t="s">
        <v>171</v>
      </c>
      <c r="D7" s="194" t="s">
        <v>172</v>
      </c>
      <c r="E7" s="137" t="s">
        <v>174</v>
      </c>
      <c r="F7" s="115">
        <v>44558</v>
      </c>
      <c r="G7" s="186">
        <v>203</v>
      </c>
      <c r="H7" s="184">
        <v>0</v>
      </c>
      <c r="I7" s="74">
        <f>IF(YEAR($F7)=2021,G7,"-")</f>
        <v>203</v>
      </c>
      <c r="J7" s="74">
        <f>IF(YEAR($F7)=2021,H7,"-")</f>
        <v>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 t="s">
        <v>155</v>
      </c>
      <c r="Q7" s="150">
        <f>H7-2*G7</f>
        <v>-406</v>
      </c>
    </row>
    <row r="8" spans="1:17" ht="60" x14ac:dyDescent="0.2">
      <c r="A8" s="73">
        <v>2</v>
      </c>
      <c r="B8" s="136" t="s">
        <v>173</v>
      </c>
      <c r="C8" s="136" t="s">
        <v>239</v>
      </c>
      <c r="D8" s="193" t="s">
        <v>365</v>
      </c>
      <c r="E8" s="118" t="s">
        <v>232</v>
      </c>
      <c r="F8" s="175">
        <v>44501</v>
      </c>
      <c r="G8" s="184">
        <v>0</v>
      </c>
      <c r="H8" s="184">
        <v>121</v>
      </c>
      <c r="I8" s="74">
        <f t="shared" ref="I8:I26" si="0">IF(YEAR($F8)=2021,G8,"-")</f>
        <v>0</v>
      </c>
      <c r="J8" s="74">
        <f t="shared" ref="J8:J26" si="1">IF(YEAR($F8)=2021,H8,"-")</f>
        <v>121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 t="s">
        <v>155</v>
      </c>
      <c r="Q8" s="150">
        <f t="shared" ref="Q8:Q26" si="6">H8-2*G8</f>
        <v>121</v>
      </c>
    </row>
    <row r="9" spans="1:17" ht="60.75" customHeight="1" x14ac:dyDescent="0.2">
      <c r="A9" s="73">
        <v>3</v>
      </c>
      <c r="B9" s="136" t="s">
        <v>173</v>
      </c>
      <c r="C9" s="77" t="s">
        <v>279</v>
      </c>
      <c r="D9" s="139" t="s">
        <v>398</v>
      </c>
      <c r="E9" s="144" t="s">
        <v>255</v>
      </c>
      <c r="F9" s="119">
        <v>44743</v>
      </c>
      <c r="G9" s="186">
        <v>4786</v>
      </c>
      <c r="H9" s="186">
        <v>11481062</v>
      </c>
      <c r="I9" s="74" t="str">
        <f t="shared" si="0"/>
        <v>-</v>
      </c>
      <c r="J9" s="74" t="str">
        <f t="shared" si="1"/>
        <v>-</v>
      </c>
      <c r="K9" s="74">
        <f t="shared" si="2"/>
        <v>4786</v>
      </c>
      <c r="L9" s="74">
        <f t="shared" si="3"/>
        <v>11481062</v>
      </c>
      <c r="M9" s="74" t="str">
        <f t="shared" si="4"/>
        <v>-</v>
      </c>
      <c r="N9" s="74" t="str">
        <f t="shared" si="5"/>
        <v>-</v>
      </c>
      <c r="O9" s="74" t="s">
        <v>154</v>
      </c>
      <c r="P9" s="74" t="s">
        <v>155</v>
      </c>
      <c r="Q9" s="150">
        <f t="shared" si="6"/>
        <v>11471490</v>
      </c>
    </row>
    <row r="10" spans="1:17" ht="114.75" x14ac:dyDescent="0.2">
      <c r="A10" s="73">
        <v>4</v>
      </c>
      <c r="B10" s="136" t="s">
        <v>173</v>
      </c>
      <c r="C10" s="77" t="s">
        <v>359</v>
      </c>
      <c r="D10" s="139" t="s">
        <v>458</v>
      </c>
      <c r="E10" s="144" t="s">
        <v>351</v>
      </c>
      <c r="F10" s="119">
        <v>44927</v>
      </c>
      <c r="G10" s="186">
        <v>199779</v>
      </c>
      <c r="H10" s="186">
        <v>12705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199779</v>
      </c>
      <c r="N10" s="74">
        <f t="shared" si="5"/>
        <v>12705</v>
      </c>
      <c r="O10" s="74" t="s">
        <v>154</v>
      </c>
      <c r="P10" s="74"/>
      <c r="Q10" s="150">
        <f t="shared" si="6"/>
        <v>-386853</v>
      </c>
    </row>
    <row r="11" spans="1:17" ht="51" x14ac:dyDescent="0.2">
      <c r="A11" s="95">
        <v>5</v>
      </c>
      <c r="B11" s="136" t="s">
        <v>173</v>
      </c>
      <c r="C11" s="77" t="s">
        <v>475</v>
      </c>
      <c r="D11" s="167" t="s">
        <v>476</v>
      </c>
      <c r="E11" s="144" t="s">
        <v>261</v>
      </c>
      <c r="F11" s="119">
        <v>45108</v>
      </c>
      <c r="G11" s="186">
        <v>168626</v>
      </c>
      <c r="H11" s="186">
        <v>221771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168626</v>
      </c>
      <c r="N11" s="74">
        <f t="shared" si="5"/>
        <v>221771</v>
      </c>
      <c r="O11" s="74" t="s">
        <v>154</v>
      </c>
      <c r="P11" s="74"/>
      <c r="Q11" s="150">
        <f t="shared" si="6"/>
        <v>-115481</v>
      </c>
    </row>
    <row r="12" spans="1:17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203</v>
      </c>
      <c r="H27" s="83">
        <f>J27</f>
        <v>121</v>
      </c>
      <c r="I27" s="79">
        <f>SUM(I7:I26)</f>
        <v>203</v>
      </c>
      <c r="J27" s="79">
        <f t="shared" ref="J27" si="7">SUM(J7:J26)</f>
        <v>121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373191</v>
      </c>
      <c r="H28" s="83">
        <f>L28+N28</f>
        <v>11715538</v>
      </c>
      <c r="I28" s="70"/>
      <c r="J28" s="71"/>
      <c r="K28" s="131">
        <f>SUM(K7:K26)</f>
        <v>4786</v>
      </c>
      <c r="L28" s="131">
        <f t="shared" ref="L28:N28" si="9">SUM(L7:L26)</f>
        <v>11481062</v>
      </c>
      <c r="M28" s="131">
        <f t="shared" si="9"/>
        <v>368405</v>
      </c>
      <c r="N28" s="131">
        <f t="shared" si="9"/>
        <v>234476</v>
      </c>
      <c r="O28" s="71"/>
      <c r="P28" s="71"/>
      <c r="Q28" s="152">
        <f>SUM(Q7:Q26)</f>
        <v>10968871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373394</v>
      </c>
      <c r="H29" s="84">
        <f>SUM(H27:H28)</f>
        <v>11715659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10968871</v>
      </c>
    </row>
    <row r="31" spans="1:17" ht="28.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28.5" customHeight="1" x14ac:dyDescent="0.2">
      <c r="G32" s="82"/>
      <c r="H32" s="82"/>
    </row>
    <row r="33" spans="7:8" ht="28.5" customHeight="1" x14ac:dyDescent="0.2">
      <c r="G33" s="81"/>
      <c r="H33" s="81"/>
    </row>
    <row r="34" spans="7:8" ht="28.5" customHeight="1" x14ac:dyDescent="0.2"/>
    <row r="35" spans="7:8" ht="28.5" customHeight="1" x14ac:dyDescent="0.2"/>
  </sheetData>
  <mergeCells count="3">
    <mergeCell ref="A27:F27"/>
    <mergeCell ref="A28:F28"/>
    <mergeCell ref="A29:F29"/>
  </mergeCells>
  <conditionalFormatting sqref="Q7:Q28">
    <cfRule type="cellIs" dxfId="95" priority="6" operator="lessThan">
      <formula>0</formula>
    </cfRule>
    <cfRule type="cellIs" dxfId="94" priority="7" operator="greaterThan">
      <formula>0</formula>
    </cfRule>
  </conditionalFormatting>
  <conditionalFormatting sqref="H30">
    <cfRule type="cellIs" dxfId="93" priority="1" operator="lessThan">
      <formula>0</formula>
    </cfRule>
    <cfRule type="cellIs" dxfId="9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  <hyperlink ref="E11" r:id="rId5"/>
  </hyperlinks>
  <pageMargins left="0.7" right="0.7" top="0.75" bottom="0.75" header="0.3" footer="0.3"/>
  <legacyDrawing r:id="rId6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88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73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73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73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7"/>
      <c r="C11" s="77"/>
      <c r="D11" s="77"/>
      <c r="E11" s="77"/>
      <c r="F11" s="67"/>
      <c r="G11" s="78"/>
      <c r="H11" s="78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77"/>
      <c r="C12" s="77"/>
      <c r="D12" s="77"/>
      <c r="E12" s="77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7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77"/>
      <c r="C18" s="77"/>
      <c r="D18" s="77"/>
      <c r="E18" s="77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21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21" customHeight="1" x14ac:dyDescent="0.2">
      <c r="G32" s="82"/>
      <c r="H32" s="82"/>
    </row>
    <row r="33" spans="7:8" ht="21" customHeight="1" x14ac:dyDescent="0.2">
      <c r="G33" s="81"/>
      <c r="H33" s="81"/>
    </row>
    <row r="34" spans="7:8" ht="21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91" priority="6" operator="lessThan">
      <formula>0</formula>
    </cfRule>
    <cfRule type="cellIs" dxfId="90" priority="7" operator="greaterThan">
      <formula>0</formula>
    </cfRule>
  </conditionalFormatting>
  <conditionalFormatting sqref="H30">
    <cfRule type="cellIs" dxfId="89" priority="1" operator="lessThan">
      <formula>0</formula>
    </cfRule>
    <cfRule type="cellIs" dxfId="8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B9" sqref="B9:H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bestFit="1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89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58.5" customHeight="1" x14ac:dyDescent="0.2">
      <c r="A7" s="95">
        <v>1</v>
      </c>
      <c r="B7" s="74" t="s">
        <v>202</v>
      </c>
      <c r="C7" s="74" t="s">
        <v>322</v>
      </c>
      <c r="D7" s="124" t="s">
        <v>323</v>
      </c>
      <c r="E7" s="138" t="s">
        <v>203</v>
      </c>
      <c r="F7" s="115">
        <v>44621</v>
      </c>
      <c r="G7" s="92">
        <v>263.27999999999997</v>
      </c>
      <c r="H7" s="92">
        <v>6222.94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263.27999999999997</v>
      </c>
      <c r="L7" s="74">
        <f>IF(YEAR($F7)=2022,H7,"-")</f>
        <v>6222.94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5696.3799999999992</v>
      </c>
    </row>
    <row r="8" spans="1:17" ht="51" x14ac:dyDescent="0.2">
      <c r="A8" s="95">
        <v>2</v>
      </c>
      <c r="B8" s="74" t="s">
        <v>202</v>
      </c>
      <c r="C8" s="74" t="s">
        <v>344</v>
      </c>
      <c r="D8" s="124" t="s">
        <v>213</v>
      </c>
      <c r="E8" s="138" t="s">
        <v>215</v>
      </c>
      <c r="F8" s="115">
        <v>44774</v>
      </c>
      <c r="G8" s="92">
        <v>203150.94</v>
      </c>
      <c r="H8" s="92">
        <v>452681.05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203150.94</v>
      </c>
      <c r="L8" s="74">
        <f t="shared" ref="L8:L26" si="3">IF(YEAR($F8)=2022,H8,"-")</f>
        <v>452681.05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/>
      <c r="Q8" s="150">
        <f t="shared" ref="Q8:Q26" si="6">H8-2*G8</f>
        <v>46379.169999999984</v>
      </c>
    </row>
    <row r="9" spans="1:17" ht="51" x14ac:dyDescent="0.2">
      <c r="A9" s="95">
        <v>3</v>
      </c>
      <c r="B9" s="74" t="s">
        <v>202</v>
      </c>
      <c r="C9" s="74" t="s">
        <v>311</v>
      </c>
      <c r="D9" s="124" t="s">
        <v>520</v>
      </c>
      <c r="E9" s="138" t="s">
        <v>319</v>
      </c>
      <c r="F9" s="115">
        <v>44927</v>
      </c>
      <c r="G9" s="92">
        <v>0</v>
      </c>
      <c r="H9" s="92">
        <v>1138818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1138818</v>
      </c>
      <c r="O9" s="74" t="s">
        <v>154</v>
      </c>
      <c r="P9" s="74"/>
      <c r="Q9" s="150">
        <f t="shared" si="6"/>
        <v>1138818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203414.22</v>
      </c>
      <c r="H28" s="83">
        <f>L28+N28</f>
        <v>1597721.99</v>
      </c>
      <c r="I28" s="70"/>
      <c r="J28" s="71"/>
      <c r="K28" s="131">
        <f>SUM(K7:K26)</f>
        <v>203414.22</v>
      </c>
      <c r="L28" s="131">
        <f t="shared" ref="L28:N28" si="9">SUM(L7:L26)</f>
        <v>458903.99</v>
      </c>
      <c r="M28" s="131">
        <f t="shared" si="9"/>
        <v>0</v>
      </c>
      <c r="N28" s="131">
        <f t="shared" si="9"/>
        <v>1138818</v>
      </c>
      <c r="O28" s="71"/>
      <c r="P28" s="71"/>
      <c r="Q28" s="152">
        <f>SUM(Q7:Q26)</f>
        <v>1190893.55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203414.22</v>
      </c>
      <c r="H29" s="84">
        <f>SUM(H27:H28)</f>
        <v>1597721.99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1190893.55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87" priority="6" operator="lessThan">
      <formula>0</formula>
    </cfRule>
    <cfRule type="cellIs" dxfId="86" priority="7" operator="greaterThan">
      <formula>0</formula>
    </cfRule>
  </conditionalFormatting>
  <conditionalFormatting sqref="H30">
    <cfRule type="cellIs" dxfId="85" priority="1" operator="lessThan">
      <formula>0</formula>
    </cfRule>
    <cfRule type="cellIs" dxfId="8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8" activePane="bottomLeft" state="frozen"/>
      <selection pane="bottomLeft" activeCell="G8" sqref="G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bestFit="1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90</v>
      </c>
      <c r="D2" s="106"/>
      <c r="E2" s="106"/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226" t="s">
        <v>61</v>
      </c>
      <c r="B6" s="227" t="s">
        <v>64</v>
      </c>
      <c r="C6" s="228" t="s">
        <v>127</v>
      </c>
      <c r="D6" s="228" t="s">
        <v>128</v>
      </c>
      <c r="E6" s="229" t="s">
        <v>184</v>
      </c>
      <c r="F6" s="228" t="s">
        <v>65</v>
      </c>
      <c r="G6" s="230" t="s">
        <v>76</v>
      </c>
      <c r="H6" s="231" t="s">
        <v>77</v>
      </c>
      <c r="I6" s="230" t="s">
        <v>156</v>
      </c>
      <c r="J6" s="231" t="s">
        <v>157</v>
      </c>
      <c r="K6" s="230" t="s">
        <v>160</v>
      </c>
      <c r="L6" s="232" t="s">
        <v>159</v>
      </c>
      <c r="M6" s="230" t="s">
        <v>158</v>
      </c>
      <c r="N6" s="231" t="s">
        <v>161</v>
      </c>
      <c r="O6" s="231" t="s">
        <v>138</v>
      </c>
      <c r="P6" s="231" t="s">
        <v>139</v>
      </c>
      <c r="Q6" s="233" t="s">
        <v>296</v>
      </c>
    </row>
    <row r="7" spans="1:17" ht="165" x14ac:dyDescent="0.2">
      <c r="A7" s="234">
        <v>1</v>
      </c>
      <c r="B7" s="241" t="s">
        <v>197</v>
      </c>
      <c r="C7" s="243" t="s">
        <v>531</v>
      </c>
      <c r="D7" s="244" t="s">
        <v>532</v>
      </c>
      <c r="E7" s="245" t="s">
        <v>321</v>
      </c>
      <c r="F7" s="238">
        <v>44788</v>
      </c>
      <c r="G7" s="285">
        <v>35566</v>
      </c>
      <c r="H7" s="285">
        <v>47624</v>
      </c>
      <c r="I7" s="241" t="str">
        <f>IF(YEAR($F7)=2021,G7,"-")</f>
        <v>-</v>
      </c>
      <c r="J7" s="241" t="str">
        <f>IF(YEAR($F7)=2021,H7,"-")</f>
        <v>-</v>
      </c>
      <c r="K7" s="241">
        <f>IF(YEAR($F7)=2022,G7,"-")</f>
        <v>35566</v>
      </c>
      <c r="L7" s="241">
        <f>IF(YEAR($F7)=2022,H7,"-")</f>
        <v>47624</v>
      </c>
      <c r="M7" s="241" t="str">
        <f>IF(YEAR($F7)&gt;2022,G7,"-")</f>
        <v>-</v>
      </c>
      <c r="N7" s="241" t="str">
        <f>IF(YEAR($F7)&gt;2022,H7,"-")</f>
        <v>-</v>
      </c>
      <c r="O7" s="241" t="s">
        <v>154</v>
      </c>
      <c r="P7" s="241"/>
      <c r="Q7" s="242">
        <f>H7-2*G7</f>
        <v>-23508</v>
      </c>
    </row>
    <row r="8" spans="1:17" ht="150" x14ac:dyDescent="0.2">
      <c r="A8" s="234">
        <v>2</v>
      </c>
      <c r="B8" s="241" t="s">
        <v>197</v>
      </c>
      <c r="C8" s="362" t="s">
        <v>225</v>
      </c>
      <c r="D8" s="363" t="s">
        <v>572</v>
      </c>
      <c r="E8" s="138" t="s">
        <v>219</v>
      </c>
      <c r="F8" s="281">
        <v>44713</v>
      </c>
      <c r="G8" s="285">
        <v>95516</v>
      </c>
      <c r="H8" s="285">
        <v>2716223</v>
      </c>
      <c r="I8" s="241" t="str">
        <f t="shared" ref="I8:I26" si="0">IF(YEAR($F8)=2021,G8,"-")</f>
        <v>-</v>
      </c>
      <c r="J8" s="241" t="str">
        <f t="shared" ref="J8:J26" si="1">IF(YEAR($F8)=2021,H8,"-")</f>
        <v>-</v>
      </c>
      <c r="K8" s="241">
        <f t="shared" ref="K8:K26" si="2">IF(YEAR($F8)=2022,G8,"-")</f>
        <v>95516</v>
      </c>
      <c r="L8" s="241">
        <f t="shared" ref="L8:L26" si="3">IF(YEAR($F8)=2022,H8,"-")</f>
        <v>2716223</v>
      </c>
      <c r="M8" s="241" t="str">
        <f t="shared" ref="M8:M26" si="4">IF(YEAR($F8)&gt;2022,G8,"-")</f>
        <v>-</v>
      </c>
      <c r="N8" s="241" t="str">
        <f t="shared" ref="N8:N26" si="5">IF(YEAR($F8)&gt;2022,H8,"-")</f>
        <v>-</v>
      </c>
      <c r="O8" s="241" t="s">
        <v>154</v>
      </c>
      <c r="P8" s="241"/>
      <c r="Q8" s="242">
        <f t="shared" ref="Q8:Q26" si="6">H8-2*G8</f>
        <v>2525191</v>
      </c>
    </row>
    <row r="9" spans="1:17" ht="51" x14ac:dyDescent="0.2">
      <c r="A9" s="234">
        <v>3</v>
      </c>
      <c r="B9" s="241" t="s">
        <v>197</v>
      </c>
      <c r="C9" s="362" t="s">
        <v>198</v>
      </c>
      <c r="D9" s="363" t="s">
        <v>573</v>
      </c>
      <c r="E9" s="138" t="s">
        <v>199</v>
      </c>
      <c r="F9" s="281">
        <v>45292</v>
      </c>
      <c r="G9" s="285">
        <v>9294000</v>
      </c>
      <c r="H9" s="292">
        <v>0</v>
      </c>
      <c r="I9" s="241" t="str">
        <f t="shared" si="0"/>
        <v>-</v>
      </c>
      <c r="J9" s="241" t="str">
        <f t="shared" si="1"/>
        <v>-</v>
      </c>
      <c r="K9" s="241" t="str">
        <f t="shared" si="2"/>
        <v>-</v>
      </c>
      <c r="L9" s="241" t="str">
        <f t="shared" si="3"/>
        <v>-</v>
      </c>
      <c r="M9" s="241">
        <f t="shared" si="4"/>
        <v>9294000</v>
      </c>
      <c r="N9" s="241">
        <f t="shared" si="5"/>
        <v>0</v>
      </c>
      <c r="O9" s="241" t="s">
        <v>137</v>
      </c>
      <c r="P9" s="241"/>
      <c r="Q9" s="242">
        <f t="shared" si="6"/>
        <v>-18588000</v>
      </c>
    </row>
    <row r="10" spans="1:17" ht="120" x14ac:dyDescent="0.2">
      <c r="A10" s="234">
        <v>4</v>
      </c>
      <c r="B10" s="241" t="s">
        <v>197</v>
      </c>
      <c r="C10" s="358" t="s">
        <v>278</v>
      </c>
      <c r="D10" s="359" t="s">
        <v>574</v>
      </c>
      <c r="E10" s="144" t="s">
        <v>254</v>
      </c>
      <c r="F10" s="238">
        <v>44743</v>
      </c>
      <c r="G10" s="246">
        <v>0</v>
      </c>
      <c r="H10" s="248">
        <v>12279</v>
      </c>
      <c r="I10" s="241" t="str">
        <f t="shared" si="0"/>
        <v>-</v>
      </c>
      <c r="J10" s="241" t="str">
        <f t="shared" si="1"/>
        <v>-</v>
      </c>
      <c r="K10" s="241">
        <f t="shared" si="2"/>
        <v>0</v>
      </c>
      <c r="L10" s="241">
        <f t="shared" si="3"/>
        <v>12279</v>
      </c>
      <c r="M10" s="241" t="str">
        <f t="shared" si="4"/>
        <v>-</v>
      </c>
      <c r="N10" s="241" t="str">
        <f t="shared" si="5"/>
        <v>-</v>
      </c>
      <c r="O10" s="241" t="s">
        <v>154</v>
      </c>
      <c r="P10" s="241"/>
      <c r="Q10" s="242">
        <f t="shared" si="6"/>
        <v>12279</v>
      </c>
    </row>
    <row r="11" spans="1:17" ht="16.5" customHeight="1" x14ac:dyDescent="0.2">
      <c r="A11" s="234">
        <v>5</v>
      </c>
      <c r="B11" s="243"/>
      <c r="C11" s="243"/>
      <c r="D11" s="243"/>
      <c r="E11" s="243"/>
      <c r="F11" s="250"/>
      <c r="G11" s="246"/>
      <c r="H11" s="246"/>
      <c r="I11" s="241" t="str">
        <f t="shared" si="0"/>
        <v>-</v>
      </c>
      <c r="J11" s="241" t="str">
        <f t="shared" si="1"/>
        <v>-</v>
      </c>
      <c r="K11" s="241" t="str">
        <f t="shared" si="2"/>
        <v>-</v>
      </c>
      <c r="L11" s="241" t="str">
        <f t="shared" si="3"/>
        <v>-</v>
      </c>
      <c r="M11" s="241" t="str">
        <f t="shared" si="4"/>
        <v>-</v>
      </c>
      <c r="N11" s="241" t="str">
        <f t="shared" si="5"/>
        <v>-</v>
      </c>
      <c r="O11" s="241" t="s">
        <v>137</v>
      </c>
      <c r="P11" s="241"/>
      <c r="Q11" s="242">
        <f t="shared" si="6"/>
        <v>0</v>
      </c>
    </row>
    <row r="12" spans="1:17" ht="16.5" customHeight="1" x14ac:dyDescent="0.2">
      <c r="A12" s="234">
        <v>6</v>
      </c>
      <c r="B12" s="243"/>
      <c r="C12" s="243"/>
      <c r="D12" s="243"/>
      <c r="E12" s="243"/>
      <c r="F12" s="250"/>
      <c r="G12" s="246"/>
      <c r="H12" s="246"/>
      <c r="I12" s="241" t="str">
        <f t="shared" si="0"/>
        <v>-</v>
      </c>
      <c r="J12" s="241" t="str">
        <f t="shared" si="1"/>
        <v>-</v>
      </c>
      <c r="K12" s="241" t="str">
        <f t="shared" si="2"/>
        <v>-</v>
      </c>
      <c r="L12" s="241" t="str">
        <f t="shared" si="3"/>
        <v>-</v>
      </c>
      <c r="M12" s="241" t="str">
        <f t="shared" si="4"/>
        <v>-</v>
      </c>
      <c r="N12" s="241" t="str">
        <f t="shared" si="5"/>
        <v>-</v>
      </c>
      <c r="O12" s="241" t="s">
        <v>137</v>
      </c>
      <c r="P12" s="241"/>
      <c r="Q12" s="242">
        <f t="shared" si="6"/>
        <v>0</v>
      </c>
    </row>
    <row r="13" spans="1:17" ht="16.5" customHeight="1" x14ac:dyDescent="0.2">
      <c r="A13" s="234">
        <v>7</v>
      </c>
      <c r="B13" s="241"/>
      <c r="C13" s="243"/>
      <c r="D13" s="243"/>
      <c r="E13" s="243"/>
      <c r="F13" s="250"/>
      <c r="G13" s="246"/>
      <c r="H13" s="246"/>
      <c r="I13" s="241" t="str">
        <f t="shared" si="0"/>
        <v>-</v>
      </c>
      <c r="J13" s="241" t="str">
        <f t="shared" si="1"/>
        <v>-</v>
      </c>
      <c r="K13" s="241" t="str">
        <f t="shared" si="2"/>
        <v>-</v>
      </c>
      <c r="L13" s="241" t="str">
        <f t="shared" si="3"/>
        <v>-</v>
      </c>
      <c r="M13" s="241" t="str">
        <f t="shared" si="4"/>
        <v>-</v>
      </c>
      <c r="N13" s="241" t="str">
        <f t="shared" si="5"/>
        <v>-</v>
      </c>
      <c r="O13" s="241" t="s">
        <v>137</v>
      </c>
      <c r="P13" s="241"/>
      <c r="Q13" s="242">
        <f t="shared" si="6"/>
        <v>0</v>
      </c>
    </row>
    <row r="14" spans="1:17" ht="16.5" customHeight="1" x14ac:dyDescent="0.2">
      <c r="A14" s="234">
        <v>8</v>
      </c>
      <c r="B14" s="241"/>
      <c r="C14" s="243"/>
      <c r="D14" s="243"/>
      <c r="E14" s="243"/>
      <c r="F14" s="250"/>
      <c r="G14" s="246"/>
      <c r="H14" s="246"/>
      <c r="I14" s="241" t="str">
        <f t="shared" si="0"/>
        <v>-</v>
      </c>
      <c r="J14" s="241" t="str">
        <f t="shared" si="1"/>
        <v>-</v>
      </c>
      <c r="K14" s="241" t="str">
        <f t="shared" si="2"/>
        <v>-</v>
      </c>
      <c r="L14" s="241" t="str">
        <f t="shared" si="3"/>
        <v>-</v>
      </c>
      <c r="M14" s="241" t="str">
        <f t="shared" si="4"/>
        <v>-</v>
      </c>
      <c r="N14" s="241" t="str">
        <f t="shared" si="5"/>
        <v>-</v>
      </c>
      <c r="O14" s="241" t="s">
        <v>137</v>
      </c>
      <c r="P14" s="241"/>
      <c r="Q14" s="242">
        <f t="shared" si="6"/>
        <v>0</v>
      </c>
    </row>
    <row r="15" spans="1:17" ht="16.5" customHeight="1" x14ac:dyDescent="0.2">
      <c r="A15" s="234">
        <v>9</v>
      </c>
      <c r="B15" s="241"/>
      <c r="C15" s="243"/>
      <c r="D15" s="243"/>
      <c r="E15" s="243"/>
      <c r="F15" s="250"/>
      <c r="G15" s="246"/>
      <c r="H15" s="246"/>
      <c r="I15" s="241" t="str">
        <f t="shared" si="0"/>
        <v>-</v>
      </c>
      <c r="J15" s="241" t="str">
        <f t="shared" si="1"/>
        <v>-</v>
      </c>
      <c r="K15" s="241" t="str">
        <f t="shared" si="2"/>
        <v>-</v>
      </c>
      <c r="L15" s="241" t="str">
        <f t="shared" si="3"/>
        <v>-</v>
      </c>
      <c r="M15" s="241" t="str">
        <f t="shared" si="4"/>
        <v>-</v>
      </c>
      <c r="N15" s="241" t="str">
        <f t="shared" si="5"/>
        <v>-</v>
      </c>
      <c r="O15" s="241" t="s">
        <v>137</v>
      </c>
      <c r="P15" s="241"/>
      <c r="Q15" s="242">
        <f t="shared" si="6"/>
        <v>0</v>
      </c>
    </row>
    <row r="16" spans="1:17" ht="16.5" customHeight="1" x14ac:dyDescent="0.2">
      <c r="A16" s="234">
        <v>10</v>
      </c>
      <c r="B16" s="241"/>
      <c r="C16" s="243"/>
      <c r="D16" s="243"/>
      <c r="E16" s="243"/>
      <c r="F16" s="250"/>
      <c r="G16" s="246"/>
      <c r="H16" s="246"/>
      <c r="I16" s="241" t="str">
        <f t="shared" si="0"/>
        <v>-</v>
      </c>
      <c r="J16" s="241" t="str">
        <f t="shared" si="1"/>
        <v>-</v>
      </c>
      <c r="K16" s="241" t="str">
        <f t="shared" si="2"/>
        <v>-</v>
      </c>
      <c r="L16" s="241" t="str">
        <f t="shared" si="3"/>
        <v>-</v>
      </c>
      <c r="M16" s="241" t="str">
        <f t="shared" si="4"/>
        <v>-</v>
      </c>
      <c r="N16" s="241" t="str">
        <f t="shared" si="5"/>
        <v>-</v>
      </c>
      <c r="O16" s="241" t="s">
        <v>137</v>
      </c>
      <c r="P16" s="241"/>
      <c r="Q16" s="242">
        <f t="shared" si="6"/>
        <v>0</v>
      </c>
    </row>
    <row r="17" spans="1:17" ht="16.5" customHeight="1" x14ac:dyDescent="0.2">
      <c r="A17" s="234">
        <v>11</v>
      </c>
      <c r="B17" s="243"/>
      <c r="C17" s="243"/>
      <c r="D17" s="243"/>
      <c r="E17" s="243"/>
      <c r="F17" s="250"/>
      <c r="G17" s="246"/>
      <c r="H17" s="246"/>
      <c r="I17" s="241" t="str">
        <f t="shared" si="0"/>
        <v>-</v>
      </c>
      <c r="J17" s="241" t="str">
        <f t="shared" si="1"/>
        <v>-</v>
      </c>
      <c r="K17" s="241" t="str">
        <f t="shared" si="2"/>
        <v>-</v>
      </c>
      <c r="L17" s="241" t="str">
        <f t="shared" si="3"/>
        <v>-</v>
      </c>
      <c r="M17" s="241" t="str">
        <f t="shared" si="4"/>
        <v>-</v>
      </c>
      <c r="N17" s="241" t="str">
        <f t="shared" si="5"/>
        <v>-</v>
      </c>
      <c r="O17" s="241" t="s">
        <v>137</v>
      </c>
      <c r="P17" s="241"/>
      <c r="Q17" s="242">
        <f t="shared" si="6"/>
        <v>0</v>
      </c>
    </row>
    <row r="18" spans="1:17" ht="16.5" customHeight="1" x14ac:dyDescent="0.2">
      <c r="A18" s="234">
        <v>12</v>
      </c>
      <c r="B18" s="243"/>
      <c r="C18" s="243"/>
      <c r="D18" s="243"/>
      <c r="E18" s="243"/>
      <c r="F18" s="250"/>
      <c r="G18" s="246"/>
      <c r="H18" s="246"/>
      <c r="I18" s="241" t="str">
        <f t="shared" si="0"/>
        <v>-</v>
      </c>
      <c r="J18" s="241" t="str">
        <f t="shared" si="1"/>
        <v>-</v>
      </c>
      <c r="K18" s="241" t="str">
        <f t="shared" si="2"/>
        <v>-</v>
      </c>
      <c r="L18" s="241" t="str">
        <f t="shared" si="3"/>
        <v>-</v>
      </c>
      <c r="M18" s="241" t="str">
        <f t="shared" si="4"/>
        <v>-</v>
      </c>
      <c r="N18" s="241" t="str">
        <f t="shared" si="5"/>
        <v>-</v>
      </c>
      <c r="O18" s="241" t="s">
        <v>137</v>
      </c>
      <c r="P18" s="241"/>
      <c r="Q18" s="242">
        <f t="shared" si="6"/>
        <v>0</v>
      </c>
    </row>
    <row r="19" spans="1:17" ht="16.5" customHeight="1" x14ac:dyDescent="0.2">
      <c r="A19" s="234">
        <v>13</v>
      </c>
      <c r="B19" s="241"/>
      <c r="C19" s="243"/>
      <c r="D19" s="243"/>
      <c r="E19" s="243"/>
      <c r="F19" s="250"/>
      <c r="G19" s="246"/>
      <c r="H19" s="246"/>
      <c r="I19" s="241" t="str">
        <f t="shared" si="0"/>
        <v>-</v>
      </c>
      <c r="J19" s="241" t="str">
        <f t="shared" si="1"/>
        <v>-</v>
      </c>
      <c r="K19" s="241" t="str">
        <f t="shared" si="2"/>
        <v>-</v>
      </c>
      <c r="L19" s="241" t="str">
        <f t="shared" si="3"/>
        <v>-</v>
      </c>
      <c r="M19" s="241" t="str">
        <f t="shared" si="4"/>
        <v>-</v>
      </c>
      <c r="N19" s="241" t="str">
        <f t="shared" si="5"/>
        <v>-</v>
      </c>
      <c r="O19" s="241" t="s">
        <v>137</v>
      </c>
      <c r="P19" s="241"/>
      <c r="Q19" s="242">
        <f t="shared" si="6"/>
        <v>0</v>
      </c>
    </row>
    <row r="20" spans="1:17" ht="16.5" customHeight="1" x14ac:dyDescent="0.2">
      <c r="A20" s="234">
        <v>14</v>
      </c>
      <c r="B20" s="241"/>
      <c r="C20" s="243"/>
      <c r="D20" s="243"/>
      <c r="E20" s="243"/>
      <c r="F20" s="250"/>
      <c r="G20" s="246"/>
      <c r="H20" s="246"/>
      <c r="I20" s="241" t="str">
        <f t="shared" si="0"/>
        <v>-</v>
      </c>
      <c r="J20" s="241" t="str">
        <f t="shared" si="1"/>
        <v>-</v>
      </c>
      <c r="K20" s="241" t="str">
        <f t="shared" si="2"/>
        <v>-</v>
      </c>
      <c r="L20" s="241" t="str">
        <f t="shared" si="3"/>
        <v>-</v>
      </c>
      <c r="M20" s="241" t="str">
        <f t="shared" si="4"/>
        <v>-</v>
      </c>
      <c r="N20" s="241" t="str">
        <f t="shared" si="5"/>
        <v>-</v>
      </c>
      <c r="O20" s="241" t="s">
        <v>137</v>
      </c>
      <c r="P20" s="241"/>
      <c r="Q20" s="242">
        <f t="shared" si="6"/>
        <v>0</v>
      </c>
    </row>
    <row r="21" spans="1:17" ht="16.5" customHeight="1" x14ac:dyDescent="0.2">
      <c r="A21" s="234">
        <v>15</v>
      </c>
      <c r="B21" s="241"/>
      <c r="C21" s="243"/>
      <c r="D21" s="243"/>
      <c r="E21" s="243"/>
      <c r="F21" s="250"/>
      <c r="G21" s="246"/>
      <c r="H21" s="246"/>
      <c r="I21" s="241" t="str">
        <f t="shared" si="0"/>
        <v>-</v>
      </c>
      <c r="J21" s="241" t="str">
        <f t="shared" si="1"/>
        <v>-</v>
      </c>
      <c r="K21" s="241" t="str">
        <f t="shared" si="2"/>
        <v>-</v>
      </c>
      <c r="L21" s="241" t="str">
        <f t="shared" si="3"/>
        <v>-</v>
      </c>
      <c r="M21" s="241" t="str">
        <f t="shared" si="4"/>
        <v>-</v>
      </c>
      <c r="N21" s="241" t="str">
        <f t="shared" si="5"/>
        <v>-</v>
      </c>
      <c r="O21" s="241" t="s">
        <v>137</v>
      </c>
      <c r="P21" s="241"/>
      <c r="Q21" s="242">
        <f t="shared" si="6"/>
        <v>0</v>
      </c>
    </row>
    <row r="22" spans="1:17" ht="16.5" customHeight="1" x14ac:dyDescent="0.2">
      <c r="A22" s="234">
        <v>16</v>
      </c>
      <c r="B22" s="241"/>
      <c r="C22" s="243"/>
      <c r="D22" s="243"/>
      <c r="E22" s="243"/>
      <c r="F22" s="250"/>
      <c r="G22" s="246"/>
      <c r="H22" s="246"/>
      <c r="I22" s="241" t="str">
        <f t="shared" si="0"/>
        <v>-</v>
      </c>
      <c r="J22" s="241" t="str">
        <f t="shared" si="1"/>
        <v>-</v>
      </c>
      <c r="K22" s="241" t="str">
        <f t="shared" si="2"/>
        <v>-</v>
      </c>
      <c r="L22" s="241" t="str">
        <f t="shared" si="3"/>
        <v>-</v>
      </c>
      <c r="M22" s="241" t="str">
        <f t="shared" si="4"/>
        <v>-</v>
      </c>
      <c r="N22" s="241" t="str">
        <f t="shared" si="5"/>
        <v>-</v>
      </c>
      <c r="O22" s="241" t="s">
        <v>137</v>
      </c>
      <c r="P22" s="241"/>
      <c r="Q22" s="242">
        <f t="shared" si="6"/>
        <v>0</v>
      </c>
    </row>
    <row r="23" spans="1:17" ht="16.5" customHeight="1" x14ac:dyDescent="0.2">
      <c r="A23" s="234">
        <v>17</v>
      </c>
      <c r="B23" s="241"/>
      <c r="C23" s="243"/>
      <c r="D23" s="243"/>
      <c r="E23" s="243"/>
      <c r="F23" s="250"/>
      <c r="G23" s="246"/>
      <c r="H23" s="246"/>
      <c r="I23" s="241" t="str">
        <f t="shared" si="0"/>
        <v>-</v>
      </c>
      <c r="J23" s="241" t="str">
        <f t="shared" si="1"/>
        <v>-</v>
      </c>
      <c r="K23" s="241" t="str">
        <f t="shared" si="2"/>
        <v>-</v>
      </c>
      <c r="L23" s="241" t="str">
        <f t="shared" si="3"/>
        <v>-</v>
      </c>
      <c r="M23" s="241" t="str">
        <f t="shared" si="4"/>
        <v>-</v>
      </c>
      <c r="N23" s="241" t="str">
        <f t="shared" si="5"/>
        <v>-</v>
      </c>
      <c r="O23" s="241" t="s">
        <v>137</v>
      </c>
      <c r="P23" s="241"/>
      <c r="Q23" s="242">
        <f t="shared" si="6"/>
        <v>0</v>
      </c>
    </row>
    <row r="24" spans="1:17" ht="16.5" customHeight="1" x14ac:dyDescent="0.2">
      <c r="A24" s="234">
        <v>18</v>
      </c>
      <c r="B24" s="241"/>
      <c r="C24" s="243"/>
      <c r="D24" s="243"/>
      <c r="E24" s="243"/>
      <c r="F24" s="250"/>
      <c r="G24" s="246"/>
      <c r="H24" s="246"/>
      <c r="I24" s="241" t="str">
        <f t="shared" si="0"/>
        <v>-</v>
      </c>
      <c r="J24" s="241" t="str">
        <f t="shared" si="1"/>
        <v>-</v>
      </c>
      <c r="K24" s="241" t="str">
        <f t="shared" si="2"/>
        <v>-</v>
      </c>
      <c r="L24" s="241" t="str">
        <f t="shared" si="3"/>
        <v>-</v>
      </c>
      <c r="M24" s="241" t="str">
        <f t="shared" si="4"/>
        <v>-</v>
      </c>
      <c r="N24" s="241" t="str">
        <f t="shared" si="5"/>
        <v>-</v>
      </c>
      <c r="O24" s="241" t="s">
        <v>137</v>
      </c>
      <c r="P24" s="241"/>
      <c r="Q24" s="242">
        <f t="shared" si="6"/>
        <v>0</v>
      </c>
    </row>
    <row r="25" spans="1:17" ht="16.5" customHeight="1" x14ac:dyDescent="0.2">
      <c r="A25" s="234">
        <v>19</v>
      </c>
      <c r="B25" s="241"/>
      <c r="C25" s="243"/>
      <c r="D25" s="243"/>
      <c r="E25" s="243"/>
      <c r="F25" s="250"/>
      <c r="G25" s="246"/>
      <c r="H25" s="246"/>
      <c r="I25" s="241" t="str">
        <f t="shared" si="0"/>
        <v>-</v>
      </c>
      <c r="J25" s="241" t="str">
        <f t="shared" si="1"/>
        <v>-</v>
      </c>
      <c r="K25" s="241" t="str">
        <f t="shared" si="2"/>
        <v>-</v>
      </c>
      <c r="L25" s="241" t="str">
        <f t="shared" si="3"/>
        <v>-</v>
      </c>
      <c r="M25" s="241" t="str">
        <f t="shared" si="4"/>
        <v>-</v>
      </c>
      <c r="N25" s="241" t="str">
        <f t="shared" si="5"/>
        <v>-</v>
      </c>
      <c r="O25" s="241" t="s">
        <v>137</v>
      </c>
      <c r="P25" s="241"/>
      <c r="Q25" s="242">
        <f t="shared" si="6"/>
        <v>0</v>
      </c>
    </row>
    <row r="26" spans="1:17" ht="16.5" customHeight="1" thickBot="1" x14ac:dyDescent="0.25">
      <c r="A26" s="234">
        <v>20</v>
      </c>
      <c r="B26" s="252"/>
      <c r="C26" s="243"/>
      <c r="D26" s="243"/>
      <c r="E26" s="243"/>
      <c r="F26" s="250"/>
      <c r="G26" s="246"/>
      <c r="H26" s="246"/>
      <c r="I26" s="241" t="str">
        <f t="shared" si="0"/>
        <v>-</v>
      </c>
      <c r="J26" s="241" t="str">
        <f t="shared" si="1"/>
        <v>-</v>
      </c>
      <c r="K26" s="241" t="str">
        <f t="shared" si="2"/>
        <v>-</v>
      </c>
      <c r="L26" s="241" t="str">
        <f t="shared" si="3"/>
        <v>-</v>
      </c>
      <c r="M26" s="241" t="str">
        <f t="shared" si="4"/>
        <v>-</v>
      </c>
      <c r="N26" s="241" t="str">
        <f t="shared" si="5"/>
        <v>-</v>
      </c>
      <c r="O26" s="241" t="s">
        <v>137</v>
      </c>
      <c r="P26" s="241"/>
      <c r="Q26" s="242">
        <f t="shared" si="6"/>
        <v>0</v>
      </c>
    </row>
    <row r="27" spans="1:17" ht="15.75" thickBot="1" x14ac:dyDescent="0.25">
      <c r="A27" s="418" t="s">
        <v>62</v>
      </c>
      <c r="B27" s="419"/>
      <c r="C27" s="419"/>
      <c r="D27" s="419"/>
      <c r="E27" s="419"/>
      <c r="F27" s="420"/>
      <c r="G27" s="253">
        <f>I27</f>
        <v>0</v>
      </c>
      <c r="H27" s="253">
        <f>J27</f>
        <v>0</v>
      </c>
      <c r="I27" s="254">
        <f>SUM(I7:I26)</f>
        <v>0</v>
      </c>
      <c r="J27" s="254">
        <f t="shared" ref="J27" si="7">SUM(J7:J26)</f>
        <v>0</v>
      </c>
      <c r="K27" s="254"/>
      <c r="L27" s="254"/>
      <c r="M27" s="254"/>
      <c r="N27" s="254"/>
      <c r="O27" s="254">
        <f>SUM(O7:O26)</f>
        <v>0</v>
      </c>
      <c r="P27" s="254">
        <f t="shared" ref="P27" si="8">SUM(P7:P26)</f>
        <v>0</v>
      </c>
      <c r="Q27" s="255"/>
    </row>
    <row r="28" spans="1:17" ht="15.75" thickBot="1" x14ac:dyDescent="0.25">
      <c r="A28" s="418" t="s">
        <v>63</v>
      </c>
      <c r="B28" s="419"/>
      <c r="C28" s="419"/>
      <c r="D28" s="419"/>
      <c r="E28" s="419"/>
      <c r="F28" s="420"/>
      <c r="G28" s="253">
        <f>K28+M28</f>
        <v>9425082</v>
      </c>
      <c r="H28" s="253">
        <f>L28+N28</f>
        <v>2776126</v>
      </c>
      <c r="I28" s="256"/>
      <c r="J28" s="257"/>
      <c r="K28" s="258">
        <f>SUM(K7:K26)</f>
        <v>131082</v>
      </c>
      <c r="L28" s="258">
        <f t="shared" ref="L28:N28" si="9">SUM(L7:L26)</f>
        <v>2776126</v>
      </c>
      <c r="M28" s="258">
        <f t="shared" si="9"/>
        <v>9294000</v>
      </c>
      <c r="N28" s="258">
        <f t="shared" si="9"/>
        <v>0</v>
      </c>
      <c r="O28" s="257"/>
      <c r="P28" s="257"/>
      <c r="Q28" s="259">
        <f>SUM(Q7:Q26)</f>
        <v>-16074038</v>
      </c>
    </row>
    <row r="29" spans="1:17" ht="19.5" customHeight="1" thickBot="1" x14ac:dyDescent="0.3">
      <c r="A29" s="423" t="s">
        <v>74</v>
      </c>
      <c r="B29" s="424"/>
      <c r="C29" s="424"/>
      <c r="D29" s="424"/>
      <c r="E29" s="424"/>
      <c r="F29" s="425"/>
      <c r="G29" s="260">
        <f>G27+G28</f>
        <v>9425082</v>
      </c>
      <c r="H29" s="260">
        <f>SUM(H27:H28)</f>
        <v>2776126</v>
      </c>
      <c r="I29" s="261"/>
      <c r="J29" s="261"/>
      <c r="K29" s="261"/>
      <c r="L29" s="261"/>
      <c r="M29" s="261"/>
      <c r="N29" s="261"/>
      <c r="O29" s="261"/>
      <c r="P29" s="261"/>
      <c r="Q29" s="261"/>
    </row>
    <row r="30" spans="1:17" s="12" customFormat="1" ht="15.75" customHeight="1" thickBot="1" x14ac:dyDescent="0.3">
      <c r="A30" s="262" t="s">
        <v>164</v>
      </c>
      <c r="B30" s="262"/>
      <c r="C30" s="262"/>
      <c r="D30" s="262"/>
      <c r="E30" s="262"/>
      <c r="F30" s="262"/>
      <c r="G30" s="263"/>
      <c r="H30" s="264">
        <f>Q28</f>
        <v>-16074038</v>
      </c>
      <c r="I30" s="261"/>
      <c r="J30" s="261"/>
      <c r="K30" s="261"/>
      <c r="L30" s="261"/>
      <c r="M30" s="261"/>
      <c r="N30" s="261"/>
      <c r="O30" s="261"/>
      <c r="P30" s="261"/>
      <c r="Q30" s="261"/>
    </row>
    <row r="31" spans="1:17" ht="27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27" customHeight="1" x14ac:dyDescent="0.2">
      <c r="G32" s="82"/>
      <c r="H32" s="82"/>
    </row>
    <row r="33" spans="7:8" ht="27" customHeight="1" x14ac:dyDescent="0.2">
      <c r="G33" s="81"/>
      <c r="H33" s="81"/>
    </row>
    <row r="34" spans="7:8" ht="27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83" priority="6" operator="lessThan">
      <formula>0</formula>
    </cfRule>
    <cfRule type="cellIs" dxfId="82" priority="7" operator="greaterThan">
      <formula>0</formula>
    </cfRule>
  </conditionalFormatting>
  <conditionalFormatting sqref="H30">
    <cfRule type="cellIs" dxfId="81" priority="1" operator="lessThan">
      <formula>0</formula>
    </cfRule>
    <cfRule type="cellIs" dxfId="8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B9" sqref="B9:H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91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83.25" customHeight="1" x14ac:dyDescent="0.2">
      <c r="A7" s="95">
        <v>1</v>
      </c>
      <c r="B7" s="74" t="s">
        <v>243</v>
      </c>
      <c r="C7" s="77" t="s">
        <v>326</v>
      </c>
      <c r="D7" s="143" t="s">
        <v>327</v>
      </c>
      <c r="E7" s="155" t="s">
        <v>328</v>
      </c>
      <c r="F7" s="119">
        <v>45107</v>
      </c>
      <c r="G7" s="145">
        <v>0</v>
      </c>
      <c r="H7" s="158">
        <v>19945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19945</v>
      </c>
      <c r="O7" s="74" t="s">
        <v>154</v>
      </c>
      <c r="P7" s="74" t="s">
        <v>155</v>
      </c>
      <c r="Q7" s="150">
        <f>H7-2*G7</f>
        <v>19945</v>
      </c>
    </row>
    <row r="8" spans="1:17" ht="102" x14ac:dyDescent="0.2">
      <c r="A8" s="95">
        <v>2</v>
      </c>
      <c r="B8" s="74" t="s">
        <v>243</v>
      </c>
      <c r="C8" s="74" t="s">
        <v>281</v>
      </c>
      <c r="D8" s="124" t="s">
        <v>366</v>
      </c>
      <c r="E8" s="138" t="s">
        <v>260</v>
      </c>
      <c r="F8" s="115">
        <v>44835</v>
      </c>
      <c r="G8" s="92">
        <v>0</v>
      </c>
      <c r="H8" s="184">
        <v>76176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76176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 t="s">
        <v>155</v>
      </c>
      <c r="Q8" s="150">
        <f t="shared" ref="Q8:Q26" si="6">H8-2*G8</f>
        <v>76176</v>
      </c>
    </row>
    <row r="9" spans="1:17" ht="89.25" x14ac:dyDescent="0.2">
      <c r="A9" s="95">
        <v>3</v>
      </c>
      <c r="B9" s="74" t="s">
        <v>243</v>
      </c>
      <c r="C9" s="74" t="s">
        <v>559</v>
      </c>
      <c r="D9" s="124" t="s">
        <v>560</v>
      </c>
      <c r="E9" s="138" t="s">
        <v>561</v>
      </c>
      <c r="F9" s="115">
        <v>45139</v>
      </c>
      <c r="G9" s="92">
        <v>0</v>
      </c>
      <c r="H9" s="184">
        <v>98335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98335</v>
      </c>
      <c r="O9" s="74" t="s">
        <v>154</v>
      </c>
      <c r="P9" s="74"/>
      <c r="Q9" s="150">
        <f t="shared" si="6"/>
        <v>98335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194456</v>
      </c>
      <c r="I28" s="70"/>
      <c r="J28" s="71"/>
      <c r="K28" s="131">
        <f>SUM(K7:K26)</f>
        <v>0</v>
      </c>
      <c r="L28" s="131">
        <f t="shared" ref="L28:N28" si="9">SUM(L7:L26)</f>
        <v>76176</v>
      </c>
      <c r="M28" s="131">
        <f t="shared" si="9"/>
        <v>0</v>
      </c>
      <c r="N28" s="131">
        <f t="shared" si="9"/>
        <v>118280</v>
      </c>
      <c r="O28" s="71"/>
      <c r="P28" s="71"/>
      <c r="Q28" s="152">
        <f>SUM(Q7:Q26)</f>
        <v>194456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194456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194456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9" priority="6" operator="lessThan">
      <formula>0</formula>
    </cfRule>
    <cfRule type="cellIs" dxfId="78" priority="7" operator="greaterThan">
      <formula>0</formula>
    </cfRule>
  </conditionalFormatting>
  <conditionalFormatting sqref="H30">
    <cfRule type="cellIs" dxfId="77" priority="1" operator="lessThan">
      <formula>0</formula>
    </cfRule>
    <cfRule type="cellIs" dxfId="7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92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5" priority="6" operator="lessThan">
      <formula>0</formula>
    </cfRule>
    <cfRule type="cellIs" dxfId="74" priority="7" operator="greaterThan">
      <formula>0</formula>
    </cfRule>
  </conditionalFormatting>
  <conditionalFormatting sqref="H30">
    <cfRule type="cellIs" dxfId="73" priority="1" operator="lessThan">
      <formula>0</formula>
    </cfRule>
    <cfRule type="cellIs" dxfId="7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1"/>
  <sheetViews>
    <sheetView zoomScale="85" zoomScaleNormal="85" workbookViewId="0">
      <pane xSplit="1" ySplit="6" topLeftCell="B73" activePane="bottomRight" state="frozen"/>
      <selection activeCell="G11" sqref="G11"/>
      <selection pane="topRight" activeCell="G11" sqref="G11"/>
      <selection pane="bottomLeft" activeCell="G11" sqref="G11"/>
      <selection pane="bottomRight" activeCell="G83" sqref="G83"/>
    </sheetView>
  </sheetViews>
  <sheetFormatPr defaultRowHeight="12.75" x14ac:dyDescent="0.2"/>
  <cols>
    <col min="1" max="1" width="8.7109375" customWidth="1"/>
    <col min="2" max="2" width="13.7109375" style="87" customWidth="1"/>
    <col min="3" max="3" width="13.5703125" style="87" customWidth="1"/>
    <col min="4" max="4" width="36.7109375" style="87" customWidth="1"/>
    <col min="5" max="5" width="16.7109375" style="87" customWidth="1"/>
    <col min="6" max="7" width="13.7109375" customWidth="1"/>
    <col min="8" max="8" width="15.5703125" customWidth="1"/>
    <col min="9" max="14" width="13.7109375" customWidth="1"/>
    <col min="15" max="15" width="14.42578125" customWidth="1"/>
    <col min="16" max="16" width="8.7109375" customWidth="1"/>
  </cols>
  <sheetData>
    <row r="1" spans="1:15" ht="26.25" x14ac:dyDescent="0.4">
      <c r="A1" s="107" t="s">
        <v>129</v>
      </c>
    </row>
    <row r="2" spans="1:15" x14ac:dyDescent="0.2">
      <c r="A2" s="426" t="s">
        <v>141</v>
      </c>
      <c r="B2" s="426"/>
      <c r="C2" s="426"/>
      <c r="D2" s="426"/>
      <c r="E2" s="426"/>
      <c r="F2" s="426"/>
      <c r="G2" s="426"/>
      <c r="H2" s="426"/>
    </row>
    <row r="3" spans="1:15" ht="18" x14ac:dyDescent="0.25">
      <c r="A3" s="121" t="s">
        <v>131</v>
      </c>
      <c r="B3" s="110"/>
      <c r="C3" s="108">
        <v>2023</v>
      </c>
    </row>
    <row r="4" spans="1:15" ht="18" x14ac:dyDescent="0.25">
      <c r="A4" s="121" t="s">
        <v>140</v>
      </c>
      <c r="B4" s="110"/>
      <c r="C4" s="109">
        <v>45231</v>
      </c>
    </row>
    <row r="5" spans="1:15" ht="13.5" thickBot="1" x14ac:dyDescent="0.25"/>
    <row r="6" spans="1:15" ht="90" x14ac:dyDescent="0.2">
      <c r="A6" s="226" t="s">
        <v>61</v>
      </c>
      <c r="B6" s="227" t="s">
        <v>64</v>
      </c>
      <c r="C6" s="228" t="s">
        <v>127</v>
      </c>
      <c r="D6" s="228" t="s">
        <v>128</v>
      </c>
      <c r="E6" s="265" t="s">
        <v>180</v>
      </c>
      <c r="F6" s="228" t="s">
        <v>65</v>
      </c>
      <c r="G6" s="230" t="s">
        <v>76</v>
      </c>
      <c r="H6" s="266" t="s">
        <v>77</v>
      </c>
      <c r="I6" s="230" t="s">
        <v>156</v>
      </c>
      <c r="J6" s="231" t="s">
        <v>157</v>
      </c>
      <c r="K6" s="230" t="s">
        <v>160</v>
      </c>
      <c r="L6" s="232" t="s">
        <v>159</v>
      </c>
      <c r="M6" s="230" t="s">
        <v>158</v>
      </c>
      <c r="N6" s="231" t="s">
        <v>161</v>
      </c>
      <c r="O6" s="233" t="s">
        <v>296</v>
      </c>
    </row>
    <row r="7" spans="1:15" ht="150" x14ac:dyDescent="0.2">
      <c r="A7" s="267">
        <v>1</v>
      </c>
      <c r="B7" s="267" t="s">
        <v>150</v>
      </c>
      <c r="C7" s="267" t="s">
        <v>148</v>
      </c>
      <c r="D7" s="268" t="s">
        <v>147</v>
      </c>
      <c r="E7" s="245" t="s">
        <v>294</v>
      </c>
      <c r="F7" s="269">
        <v>44481</v>
      </c>
      <c r="G7" s="270">
        <v>950050</v>
      </c>
      <c r="H7" s="271">
        <v>40</v>
      </c>
      <c r="I7" s="272">
        <f>IF(YEAR($F7)=2021,G7,0)</f>
        <v>950050</v>
      </c>
      <c r="J7" s="272">
        <f>IF(YEAR($F7)=2021,H7,0)</f>
        <v>40</v>
      </c>
      <c r="K7" s="272">
        <f>IF(YEAR($F7)=2022,G7,0)</f>
        <v>0</v>
      </c>
      <c r="L7" s="272">
        <f>IF(YEAR($F7)=2022,H7,0)</f>
        <v>0</v>
      </c>
      <c r="M7" s="272">
        <f>IF(YEAR($F7)&gt;2022,G7,0)</f>
        <v>0</v>
      </c>
      <c r="N7" s="273">
        <f>IF(YEAR($F7)&gt;2022,H7,0)</f>
        <v>0</v>
      </c>
      <c r="O7" s="274">
        <f>H7-2*G7</f>
        <v>-1900060</v>
      </c>
    </row>
    <row r="8" spans="1:15" ht="105" x14ac:dyDescent="0.2">
      <c r="A8" s="267">
        <v>2</v>
      </c>
      <c r="B8" s="275" t="s">
        <v>167</v>
      </c>
      <c r="C8" s="243" t="s">
        <v>168</v>
      </c>
      <c r="D8" s="247" t="s">
        <v>175</v>
      </c>
      <c r="E8" s="245" t="s">
        <v>169</v>
      </c>
      <c r="F8" s="269">
        <v>44562</v>
      </c>
      <c r="G8" s="276">
        <v>287</v>
      </c>
      <c r="H8" s="271">
        <v>4969109</v>
      </c>
      <c r="I8" s="272">
        <f t="shared" ref="I8:I29" si="0">IF(YEAR($F8)=2021,G8,0)</f>
        <v>0</v>
      </c>
      <c r="J8" s="272">
        <f t="shared" ref="J8:J29" si="1">IF(YEAR($F8)=2021,H8,0)</f>
        <v>0</v>
      </c>
      <c r="K8" s="272">
        <f t="shared" ref="K8:K29" si="2">IF(YEAR($F8)=2022,G8,0)</f>
        <v>287</v>
      </c>
      <c r="L8" s="272">
        <f t="shared" ref="L8:L29" si="3">IF(YEAR($F8)=2022,H8,0)</f>
        <v>4969109</v>
      </c>
      <c r="M8" s="272">
        <f t="shared" ref="M8:M29" si="4">IF(YEAR($F8)&gt;2022,G8,0)</f>
        <v>0</v>
      </c>
      <c r="N8" s="273">
        <f t="shared" ref="N8:N29" si="5">IF(YEAR($F8)&gt;2022,H8,0)</f>
        <v>0</v>
      </c>
      <c r="O8" s="274">
        <f>H8-2*G8</f>
        <v>4968535</v>
      </c>
    </row>
    <row r="9" spans="1:15" ht="90" x14ac:dyDescent="0.2">
      <c r="A9" s="267">
        <v>3</v>
      </c>
      <c r="B9" s="268" t="s">
        <v>173</v>
      </c>
      <c r="C9" s="267" t="s">
        <v>171</v>
      </c>
      <c r="D9" s="268" t="s">
        <v>172</v>
      </c>
      <c r="E9" s="245" t="s">
        <v>295</v>
      </c>
      <c r="F9" s="269">
        <v>44558</v>
      </c>
      <c r="G9" s="276">
        <v>203</v>
      </c>
      <c r="H9" s="277">
        <v>0</v>
      </c>
      <c r="I9" s="272">
        <f t="shared" si="0"/>
        <v>203</v>
      </c>
      <c r="J9" s="272">
        <f t="shared" si="1"/>
        <v>0</v>
      </c>
      <c r="K9" s="272">
        <f t="shared" si="2"/>
        <v>0</v>
      </c>
      <c r="L9" s="272">
        <f t="shared" si="3"/>
        <v>0</v>
      </c>
      <c r="M9" s="272">
        <f t="shared" si="4"/>
        <v>0</v>
      </c>
      <c r="N9" s="273">
        <f t="shared" si="5"/>
        <v>0</v>
      </c>
      <c r="O9" s="274">
        <f t="shared" ref="O9:O14" si="6">H9-2*G9</f>
        <v>-406</v>
      </c>
    </row>
    <row r="10" spans="1:15" ht="76.5" customHeight="1" x14ac:dyDescent="0.2">
      <c r="A10" s="267">
        <v>4</v>
      </c>
      <c r="B10" s="267" t="s">
        <v>176</v>
      </c>
      <c r="C10" s="267" t="s">
        <v>177</v>
      </c>
      <c r="D10" s="268" t="s">
        <v>178</v>
      </c>
      <c r="E10" s="245" t="s">
        <v>179</v>
      </c>
      <c r="F10" s="269">
        <v>44531</v>
      </c>
      <c r="G10" s="270">
        <v>626886</v>
      </c>
      <c r="H10" s="277">
        <v>0</v>
      </c>
      <c r="I10" s="246">
        <f t="shared" si="0"/>
        <v>626886</v>
      </c>
      <c r="J10" s="246">
        <f t="shared" si="1"/>
        <v>0</v>
      </c>
      <c r="K10" s="272">
        <f t="shared" si="2"/>
        <v>0</v>
      </c>
      <c r="L10" s="246">
        <f t="shared" si="3"/>
        <v>0</v>
      </c>
      <c r="M10" s="272">
        <f t="shared" si="4"/>
        <v>0</v>
      </c>
      <c r="N10" s="278">
        <f t="shared" si="5"/>
        <v>0</v>
      </c>
      <c r="O10" s="274">
        <f t="shared" si="6"/>
        <v>-1253772</v>
      </c>
    </row>
    <row r="11" spans="1:15" ht="102" customHeight="1" x14ac:dyDescent="0.2">
      <c r="A11" s="267">
        <v>5</v>
      </c>
      <c r="B11" s="267" t="s">
        <v>176</v>
      </c>
      <c r="C11" s="267" t="s">
        <v>182</v>
      </c>
      <c r="D11" s="268" t="s">
        <v>181</v>
      </c>
      <c r="E11" s="245" t="s">
        <v>183</v>
      </c>
      <c r="F11" s="269">
        <v>44759</v>
      </c>
      <c r="G11" s="270">
        <v>5116</v>
      </c>
      <c r="H11" s="277">
        <v>3439310</v>
      </c>
      <c r="I11" s="246">
        <f t="shared" si="0"/>
        <v>0</v>
      </c>
      <c r="J11" s="246">
        <f>IF(YEAR($F11)=2021,H11,0)</f>
        <v>0</v>
      </c>
      <c r="K11" s="272">
        <f t="shared" si="2"/>
        <v>5116</v>
      </c>
      <c r="L11" s="246">
        <f t="shared" si="3"/>
        <v>3439310</v>
      </c>
      <c r="M11" s="272">
        <f t="shared" si="4"/>
        <v>0</v>
      </c>
      <c r="N11" s="278">
        <f t="shared" si="5"/>
        <v>0</v>
      </c>
      <c r="O11" s="274">
        <f t="shared" si="6"/>
        <v>3429078</v>
      </c>
    </row>
    <row r="12" spans="1:15" ht="90" x14ac:dyDescent="0.2">
      <c r="A12" s="267">
        <v>6</v>
      </c>
      <c r="B12" s="267" t="s">
        <v>150</v>
      </c>
      <c r="C12" s="267" t="s">
        <v>186</v>
      </c>
      <c r="D12" s="268" t="s">
        <v>185</v>
      </c>
      <c r="E12" s="245" t="s">
        <v>187</v>
      </c>
      <c r="F12" s="269">
        <v>44696</v>
      </c>
      <c r="G12" s="270">
        <v>56</v>
      </c>
      <c r="H12" s="277">
        <v>0</v>
      </c>
      <c r="I12" s="246">
        <f t="shared" si="0"/>
        <v>0</v>
      </c>
      <c r="J12" s="246">
        <f t="shared" si="1"/>
        <v>0</v>
      </c>
      <c r="K12" s="272">
        <f t="shared" si="2"/>
        <v>56</v>
      </c>
      <c r="L12" s="246">
        <f t="shared" si="3"/>
        <v>0</v>
      </c>
      <c r="M12" s="272">
        <f t="shared" si="4"/>
        <v>0</v>
      </c>
      <c r="N12" s="278">
        <f t="shared" si="5"/>
        <v>0</v>
      </c>
      <c r="O12" s="274">
        <f t="shared" si="6"/>
        <v>-112</v>
      </c>
    </row>
    <row r="13" spans="1:15" ht="47.25" customHeight="1" x14ac:dyDescent="0.2">
      <c r="A13" s="431">
        <v>7</v>
      </c>
      <c r="B13" s="412" t="s">
        <v>216</v>
      </c>
      <c r="C13" s="427" t="s">
        <v>224</v>
      </c>
      <c r="D13" s="421" t="s">
        <v>293</v>
      </c>
      <c r="E13" s="429" t="s">
        <v>217</v>
      </c>
      <c r="F13" s="269">
        <v>44774</v>
      </c>
      <c r="G13" s="270">
        <v>0</v>
      </c>
      <c r="H13" s="277">
        <v>906</v>
      </c>
      <c r="I13" s="246">
        <f t="shared" si="0"/>
        <v>0</v>
      </c>
      <c r="J13" s="246">
        <f t="shared" si="1"/>
        <v>0</v>
      </c>
      <c r="K13" s="272">
        <f t="shared" si="2"/>
        <v>0</v>
      </c>
      <c r="L13" s="246">
        <f t="shared" si="3"/>
        <v>906</v>
      </c>
      <c r="M13" s="272">
        <f t="shared" si="4"/>
        <v>0</v>
      </c>
      <c r="N13" s="278">
        <f t="shared" si="5"/>
        <v>0</v>
      </c>
      <c r="O13" s="274">
        <f t="shared" si="6"/>
        <v>906</v>
      </c>
    </row>
    <row r="14" spans="1:15" ht="46.5" customHeight="1" x14ac:dyDescent="0.2">
      <c r="A14" s="432"/>
      <c r="B14" s="414"/>
      <c r="C14" s="428"/>
      <c r="D14" s="422"/>
      <c r="E14" s="430"/>
      <c r="F14" s="238">
        <v>44927</v>
      </c>
      <c r="G14" s="276">
        <v>14000.03</v>
      </c>
      <c r="H14" s="271">
        <v>84000</v>
      </c>
      <c r="I14" s="246">
        <f t="shared" si="0"/>
        <v>0</v>
      </c>
      <c r="J14" s="246">
        <f t="shared" si="1"/>
        <v>0</v>
      </c>
      <c r="K14" s="272">
        <f t="shared" si="2"/>
        <v>0</v>
      </c>
      <c r="L14" s="246">
        <f t="shared" si="3"/>
        <v>0</v>
      </c>
      <c r="M14" s="272">
        <f t="shared" si="4"/>
        <v>14000.03</v>
      </c>
      <c r="N14" s="278">
        <f t="shared" si="5"/>
        <v>84000</v>
      </c>
      <c r="O14" s="274">
        <f t="shared" si="6"/>
        <v>55999.94</v>
      </c>
    </row>
    <row r="15" spans="1:15" ht="90" x14ac:dyDescent="0.2">
      <c r="A15" s="234">
        <v>8</v>
      </c>
      <c r="B15" s="279" t="s">
        <v>193</v>
      </c>
      <c r="C15" s="236" t="s">
        <v>222</v>
      </c>
      <c r="D15" s="244" t="s">
        <v>194</v>
      </c>
      <c r="E15" s="237" t="s">
        <v>195</v>
      </c>
      <c r="F15" s="238">
        <v>44713</v>
      </c>
      <c r="G15" s="280">
        <v>4085641</v>
      </c>
      <c r="H15" s="280">
        <v>8232176</v>
      </c>
      <c r="I15" s="246">
        <f t="shared" si="0"/>
        <v>0</v>
      </c>
      <c r="J15" s="246">
        <f>IF(YEAR($F15)=2021,H15,0)</f>
        <v>0</v>
      </c>
      <c r="K15" s="272">
        <f t="shared" si="2"/>
        <v>4085641</v>
      </c>
      <c r="L15" s="246">
        <f t="shared" si="3"/>
        <v>8232176</v>
      </c>
      <c r="M15" s="272">
        <f t="shared" si="4"/>
        <v>0</v>
      </c>
      <c r="N15" s="278">
        <f t="shared" si="5"/>
        <v>0</v>
      </c>
      <c r="O15" s="274">
        <f>H15-2*G15</f>
        <v>60894</v>
      </c>
    </row>
    <row r="16" spans="1:15" ht="26.25" customHeight="1" x14ac:dyDescent="0.2">
      <c r="A16" s="409">
        <v>9</v>
      </c>
      <c r="B16" s="412" t="s">
        <v>228</v>
      </c>
      <c r="C16" s="415" t="s">
        <v>238</v>
      </c>
      <c r="D16" s="421" t="s">
        <v>229</v>
      </c>
      <c r="E16" s="406" t="s">
        <v>230</v>
      </c>
      <c r="F16" s="281">
        <v>44562</v>
      </c>
      <c r="G16" s="282">
        <v>17200</v>
      </c>
      <c r="H16" s="282">
        <v>0</v>
      </c>
      <c r="I16" s="246">
        <f t="shared" ref="I16" si="7">IF(YEAR($F16)=2021,G16,0)</f>
        <v>0</v>
      </c>
      <c r="J16" s="246">
        <f t="shared" ref="J16" si="8">IF(YEAR($F16)=2021,H16,0)</f>
        <v>0</v>
      </c>
      <c r="K16" s="272">
        <f t="shared" ref="K16" si="9">IF(YEAR($F16)=2022,G16,0)</f>
        <v>17200</v>
      </c>
      <c r="L16" s="246">
        <f t="shared" ref="L16" si="10">IF(YEAR($F16)=2022,H16,0)</f>
        <v>0</v>
      </c>
      <c r="M16" s="272">
        <f t="shared" si="4"/>
        <v>0</v>
      </c>
      <c r="N16" s="278">
        <f t="shared" si="5"/>
        <v>0</v>
      </c>
      <c r="O16" s="274">
        <f>H16-2*G16</f>
        <v>-34400</v>
      </c>
    </row>
    <row r="17" spans="1:15" ht="27" customHeight="1" x14ac:dyDescent="0.2">
      <c r="A17" s="410"/>
      <c r="B17" s="413"/>
      <c r="C17" s="416"/>
      <c r="D17" s="433"/>
      <c r="E17" s="407"/>
      <c r="F17" s="283">
        <v>44927</v>
      </c>
      <c r="G17" s="282">
        <v>17700</v>
      </c>
      <c r="H17" s="282">
        <v>0</v>
      </c>
      <c r="I17" s="246">
        <f t="shared" ref="I17:I19" si="11">IF(YEAR($F17)=2021,G17,0)</f>
        <v>0</v>
      </c>
      <c r="J17" s="246">
        <f t="shared" ref="J17:J19" si="12">IF(YEAR($F17)=2021,H17,0)</f>
        <v>0</v>
      </c>
      <c r="K17" s="272">
        <f t="shared" ref="K17:K19" si="13">IF(YEAR($F17)=2022,G17,0)</f>
        <v>0</v>
      </c>
      <c r="L17" s="246">
        <f t="shared" ref="L17:L19" si="14">IF(YEAR($F17)=2022,H17,0)</f>
        <v>0</v>
      </c>
      <c r="M17" s="272">
        <f t="shared" ref="M17:M19" si="15">IF(YEAR($F17)&gt;2022,G17,0)</f>
        <v>17700</v>
      </c>
      <c r="N17" s="278">
        <f t="shared" ref="N17:N19" si="16">IF(YEAR($F17)&gt;2022,H17,0)</f>
        <v>0</v>
      </c>
      <c r="O17" s="274">
        <f t="shared" ref="O17:O19" si="17">H17-2*G17</f>
        <v>-35400</v>
      </c>
    </row>
    <row r="18" spans="1:15" ht="21.75" customHeight="1" x14ac:dyDescent="0.2">
      <c r="A18" s="410"/>
      <c r="B18" s="413"/>
      <c r="C18" s="416"/>
      <c r="D18" s="433"/>
      <c r="E18" s="407"/>
      <c r="F18" s="283">
        <v>45292</v>
      </c>
      <c r="G18" s="282">
        <v>18200</v>
      </c>
      <c r="H18" s="282">
        <v>0</v>
      </c>
      <c r="I18" s="246">
        <f t="shared" si="11"/>
        <v>0</v>
      </c>
      <c r="J18" s="246">
        <f t="shared" si="12"/>
        <v>0</v>
      </c>
      <c r="K18" s="272">
        <f t="shared" si="13"/>
        <v>0</v>
      </c>
      <c r="L18" s="246">
        <f t="shared" si="14"/>
        <v>0</v>
      </c>
      <c r="M18" s="272">
        <f t="shared" si="15"/>
        <v>18200</v>
      </c>
      <c r="N18" s="278">
        <f t="shared" si="16"/>
        <v>0</v>
      </c>
      <c r="O18" s="274">
        <f t="shared" si="17"/>
        <v>-36400</v>
      </c>
    </row>
    <row r="19" spans="1:15" ht="24" customHeight="1" x14ac:dyDescent="0.25">
      <c r="A19" s="411"/>
      <c r="B19" s="414"/>
      <c r="C19" s="417"/>
      <c r="D19" s="422"/>
      <c r="E19" s="408"/>
      <c r="F19" s="284">
        <v>45658</v>
      </c>
      <c r="G19" s="242">
        <v>18700</v>
      </c>
      <c r="H19" s="285">
        <v>0</v>
      </c>
      <c r="I19" s="246">
        <f t="shared" si="11"/>
        <v>0</v>
      </c>
      <c r="J19" s="246">
        <f t="shared" si="12"/>
        <v>0</v>
      </c>
      <c r="K19" s="272">
        <f t="shared" si="13"/>
        <v>0</v>
      </c>
      <c r="L19" s="246">
        <f t="shared" si="14"/>
        <v>0</v>
      </c>
      <c r="M19" s="272">
        <f t="shared" si="15"/>
        <v>18700</v>
      </c>
      <c r="N19" s="278">
        <f t="shared" si="16"/>
        <v>0</v>
      </c>
      <c r="O19" s="274">
        <f t="shared" si="17"/>
        <v>-37400</v>
      </c>
    </row>
    <row r="20" spans="1:15" ht="90" x14ac:dyDescent="0.2">
      <c r="A20" s="234">
        <v>10</v>
      </c>
      <c r="B20" s="241" t="s">
        <v>191</v>
      </c>
      <c r="C20" s="241" t="s">
        <v>220</v>
      </c>
      <c r="D20" s="244" t="s">
        <v>190</v>
      </c>
      <c r="E20" s="286" t="s">
        <v>192</v>
      </c>
      <c r="F20" s="281">
        <v>44743</v>
      </c>
      <c r="G20" s="285">
        <v>6</v>
      </c>
      <c r="H20" s="285">
        <v>188739</v>
      </c>
      <c r="I20" s="246">
        <f t="shared" si="0"/>
        <v>0</v>
      </c>
      <c r="J20" s="246">
        <f t="shared" si="1"/>
        <v>0</v>
      </c>
      <c r="K20" s="272">
        <f t="shared" si="2"/>
        <v>6</v>
      </c>
      <c r="L20" s="246">
        <f t="shared" si="3"/>
        <v>188739</v>
      </c>
      <c r="M20" s="272">
        <f t="shared" si="4"/>
        <v>0</v>
      </c>
      <c r="N20" s="278">
        <f t="shared" si="5"/>
        <v>0</v>
      </c>
      <c r="O20" s="274">
        <f t="shared" ref="O20:O30" si="18">H20-2*G20</f>
        <v>188727</v>
      </c>
    </row>
    <row r="21" spans="1:15" ht="83.25" customHeight="1" x14ac:dyDescent="0.2">
      <c r="A21" s="287">
        <v>11</v>
      </c>
      <c r="B21" s="235" t="s">
        <v>193</v>
      </c>
      <c r="C21" s="243" t="s">
        <v>223</v>
      </c>
      <c r="D21" s="244" t="s">
        <v>206</v>
      </c>
      <c r="E21" s="245" t="s">
        <v>207</v>
      </c>
      <c r="F21" s="238">
        <v>45292</v>
      </c>
      <c r="G21" s="248">
        <v>703829.73</v>
      </c>
      <c r="H21" s="248">
        <v>1665138.49</v>
      </c>
      <c r="I21" s="246">
        <f t="shared" si="0"/>
        <v>0</v>
      </c>
      <c r="J21" s="246">
        <f t="shared" si="1"/>
        <v>0</v>
      </c>
      <c r="K21" s="272">
        <f t="shared" si="2"/>
        <v>0</v>
      </c>
      <c r="L21" s="246">
        <f t="shared" si="3"/>
        <v>0</v>
      </c>
      <c r="M21" s="272">
        <f t="shared" si="4"/>
        <v>703829.73</v>
      </c>
      <c r="N21" s="278">
        <f t="shared" si="5"/>
        <v>1665138.49</v>
      </c>
      <c r="O21" s="274">
        <f t="shared" si="18"/>
        <v>257479.03000000003</v>
      </c>
    </row>
    <row r="22" spans="1:15" ht="90" x14ac:dyDescent="0.2">
      <c r="A22" s="234">
        <v>12</v>
      </c>
      <c r="B22" s="241" t="s">
        <v>202</v>
      </c>
      <c r="C22" s="241" t="s">
        <v>322</v>
      </c>
      <c r="D22" s="244" t="s">
        <v>323</v>
      </c>
      <c r="E22" s="286" t="s">
        <v>203</v>
      </c>
      <c r="F22" s="281">
        <v>44621</v>
      </c>
      <c r="G22" s="285">
        <v>263.27999999999997</v>
      </c>
      <c r="H22" s="285">
        <v>6222.94</v>
      </c>
      <c r="I22" s="246">
        <f t="shared" si="0"/>
        <v>0</v>
      </c>
      <c r="J22" s="246">
        <f t="shared" si="1"/>
        <v>0</v>
      </c>
      <c r="K22" s="272">
        <f t="shared" si="2"/>
        <v>263.27999999999997</v>
      </c>
      <c r="L22" s="246">
        <f t="shared" si="3"/>
        <v>6222.94</v>
      </c>
      <c r="M22" s="272">
        <f t="shared" si="4"/>
        <v>0</v>
      </c>
      <c r="N22" s="278">
        <f t="shared" si="5"/>
        <v>0</v>
      </c>
      <c r="O22" s="274">
        <f t="shared" si="18"/>
        <v>5696.3799999999992</v>
      </c>
    </row>
    <row r="23" spans="1:15" ht="35.25" customHeight="1" x14ac:dyDescent="0.2">
      <c r="A23" s="409">
        <v>13</v>
      </c>
      <c r="B23" s="415" t="s">
        <v>216</v>
      </c>
      <c r="C23" s="427" t="s">
        <v>326</v>
      </c>
      <c r="D23" s="421" t="s">
        <v>327</v>
      </c>
      <c r="E23" s="429" t="s">
        <v>329</v>
      </c>
      <c r="F23" s="238">
        <v>44682</v>
      </c>
      <c r="G23" s="271">
        <v>0</v>
      </c>
      <c r="H23" s="285">
        <v>473526</v>
      </c>
      <c r="I23" s="246">
        <f>IF(YEAR($F23)=2021,G23,0)</f>
        <v>0</v>
      </c>
      <c r="J23" s="246">
        <f>IF(YEAR($F23)=2021,H23,0)</f>
        <v>0</v>
      </c>
      <c r="K23" s="272">
        <f>IF(YEAR($F23)=2022,G23,0)</f>
        <v>0</v>
      </c>
      <c r="L23" s="246">
        <f>IF(YEAR($F23)=2022,H23,0)</f>
        <v>473526</v>
      </c>
      <c r="M23" s="272">
        <f>IF(YEAR($F23)&gt;2022,G23,0)</f>
        <v>0</v>
      </c>
      <c r="N23" s="278">
        <f>IF(YEAR($F23)&gt;2022,H23,0)</f>
        <v>0</v>
      </c>
      <c r="O23" s="274">
        <f>H23-2*G23</f>
        <v>473526</v>
      </c>
    </row>
    <row r="24" spans="1:15" ht="51.75" customHeight="1" x14ac:dyDescent="0.2">
      <c r="A24" s="411"/>
      <c r="B24" s="417"/>
      <c r="C24" s="428"/>
      <c r="D24" s="422"/>
      <c r="E24" s="430"/>
      <c r="F24" s="238">
        <v>44927</v>
      </c>
      <c r="G24" s="271">
        <v>0</v>
      </c>
      <c r="H24" s="285">
        <v>47895</v>
      </c>
      <c r="I24" s="246">
        <f>IF(YEAR($F24)=2021,G24,0)</f>
        <v>0</v>
      </c>
      <c r="J24" s="246">
        <f>IF(YEAR($F24)=2021,H24,0)</f>
        <v>0</v>
      </c>
      <c r="K24" s="272">
        <f>IF(YEAR($F24)=2022,G24,0)</f>
        <v>0</v>
      </c>
      <c r="L24" s="246">
        <f>IF(YEAR($F24)=2022,H24,0)</f>
        <v>0</v>
      </c>
      <c r="M24" s="272">
        <f>IF(YEAR($F24)&gt;2022,G24,0)</f>
        <v>0</v>
      </c>
      <c r="N24" s="278">
        <f>IF(YEAR($F24)&gt;2022,H24,0)</f>
        <v>47895</v>
      </c>
      <c r="O24" s="274">
        <f>H24-2*G24</f>
        <v>47895</v>
      </c>
    </row>
    <row r="25" spans="1:15" ht="81.75" customHeight="1" x14ac:dyDescent="0.25">
      <c r="A25" s="234">
        <v>14</v>
      </c>
      <c r="B25" s="241" t="s">
        <v>324</v>
      </c>
      <c r="C25" s="243" t="s">
        <v>326</v>
      </c>
      <c r="D25" s="244" t="s">
        <v>327</v>
      </c>
      <c r="E25" s="288" t="s">
        <v>328</v>
      </c>
      <c r="F25" s="238">
        <v>44682</v>
      </c>
      <c r="G25" s="271">
        <v>0</v>
      </c>
      <c r="H25" s="289">
        <v>61947</v>
      </c>
      <c r="I25" s="246">
        <f t="shared" si="0"/>
        <v>0</v>
      </c>
      <c r="J25" s="246">
        <f t="shared" si="1"/>
        <v>0</v>
      </c>
      <c r="K25" s="272">
        <f t="shared" si="2"/>
        <v>0</v>
      </c>
      <c r="L25" s="246">
        <f t="shared" si="3"/>
        <v>61947</v>
      </c>
      <c r="M25" s="272">
        <f t="shared" si="4"/>
        <v>0</v>
      </c>
      <c r="N25" s="278">
        <f t="shared" si="5"/>
        <v>0</v>
      </c>
      <c r="O25" s="242">
        <f>H25-2*G25</f>
        <v>61947</v>
      </c>
    </row>
    <row r="26" spans="1:15" ht="84.75" customHeight="1" x14ac:dyDescent="0.25">
      <c r="A26" s="287">
        <v>15</v>
      </c>
      <c r="B26" s="241" t="s">
        <v>243</v>
      </c>
      <c r="C26" s="243" t="s">
        <v>326</v>
      </c>
      <c r="D26" s="244" t="s">
        <v>327</v>
      </c>
      <c r="E26" s="288" t="s">
        <v>328</v>
      </c>
      <c r="F26" s="238">
        <v>45107</v>
      </c>
      <c r="G26" s="271">
        <v>0</v>
      </c>
      <c r="H26" s="289">
        <v>19945</v>
      </c>
      <c r="I26" s="246">
        <f t="shared" si="0"/>
        <v>0</v>
      </c>
      <c r="J26" s="246">
        <f t="shared" si="1"/>
        <v>0</v>
      </c>
      <c r="K26" s="272">
        <f t="shared" si="2"/>
        <v>0</v>
      </c>
      <c r="L26" s="246">
        <f t="shared" si="3"/>
        <v>0</v>
      </c>
      <c r="M26" s="272">
        <f t="shared" si="4"/>
        <v>0</v>
      </c>
      <c r="N26" s="278">
        <f t="shared" si="5"/>
        <v>19945</v>
      </c>
      <c r="O26" s="274">
        <f t="shared" si="18"/>
        <v>19945</v>
      </c>
    </row>
    <row r="27" spans="1:15" ht="79.5" customHeight="1" x14ac:dyDescent="0.25">
      <c r="A27" s="234">
        <v>16</v>
      </c>
      <c r="B27" s="241" t="s">
        <v>153</v>
      </c>
      <c r="C27" s="243" t="s">
        <v>326</v>
      </c>
      <c r="D27" s="244" t="s">
        <v>327</v>
      </c>
      <c r="E27" s="288" t="s">
        <v>328</v>
      </c>
      <c r="F27" s="238">
        <v>44927</v>
      </c>
      <c r="G27" s="271">
        <v>0</v>
      </c>
      <c r="H27" s="289">
        <v>281110</v>
      </c>
      <c r="I27" s="246">
        <f t="shared" si="0"/>
        <v>0</v>
      </c>
      <c r="J27" s="246">
        <f t="shared" si="1"/>
        <v>0</v>
      </c>
      <c r="K27" s="272">
        <f t="shared" si="2"/>
        <v>0</v>
      </c>
      <c r="L27" s="246">
        <f t="shared" si="3"/>
        <v>0</v>
      </c>
      <c r="M27" s="272">
        <f t="shared" si="4"/>
        <v>0</v>
      </c>
      <c r="N27" s="278">
        <f t="shared" si="5"/>
        <v>281110</v>
      </c>
      <c r="O27" s="274">
        <f t="shared" si="18"/>
        <v>281110</v>
      </c>
    </row>
    <row r="28" spans="1:15" ht="76.5" customHeight="1" x14ac:dyDescent="0.25">
      <c r="A28" s="287">
        <v>17</v>
      </c>
      <c r="B28" s="241" t="s">
        <v>191</v>
      </c>
      <c r="C28" s="243" t="s">
        <v>326</v>
      </c>
      <c r="D28" s="244" t="s">
        <v>327</v>
      </c>
      <c r="E28" s="288" t="s">
        <v>328</v>
      </c>
      <c r="F28" s="238">
        <v>44682</v>
      </c>
      <c r="G28" s="271">
        <v>0</v>
      </c>
      <c r="H28" s="289">
        <v>84914</v>
      </c>
      <c r="I28" s="246">
        <f>IF(YEAR($F28)=2021,G28,0)</f>
        <v>0</v>
      </c>
      <c r="J28" s="246">
        <f t="shared" si="1"/>
        <v>0</v>
      </c>
      <c r="K28" s="272">
        <f t="shared" si="2"/>
        <v>0</v>
      </c>
      <c r="L28" s="246">
        <f t="shared" si="3"/>
        <v>84914</v>
      </c>
      <c r="M28" s="272">
        <f t="shared" si="4"/>
        <v>0</v>
      </c>
      <c r="N28" s="278">
        <f t="shared" si="5"/>
        <v>0</v>
      </c>
      <c r="O28" s="274">
        <f t="shared" si="18"/>
        <v>84914</v>
      </c>
    </row>
    <row r="29" spans="1:15" ht="82.5" customHeight="1" x14ac:dyDescent="0.25">
      <c r="A29" s="234">
        <v>18</v>
      </c>
      <c r="B29" s="241" t="s">
        <v>424</v>
      </c>
      <c r="C29" s="243" t="s">
        <v>326</v>
      </c>
      <c r="D29" s="244" t="s">
        <v>327</v>
      </c>
      <c r="E29" s="288" t="s">
        <v>328</v>
      </c>
      <c r="F29" s="238">
        <v>44620</v>
      </c>
      <c r="G29" s="271">
        <v>0</v>
      </c>
      <c r="H29" s="289">
        <v>175113</v>
      </c>
      <c r="I29" s="246">
        <f t="shared" si="0"/>
        <v>0</v>
      </c>
      <c r="J29" s="246">
        <f t="shared" si="1"/>
        <v>0</v>
      </c>
      <c r="K29" s="272">
        <f t="shared" si="2"/>
        <v>0</v>
      </c>
      <c r="L29" s="246">
        <f t="shared" si="3"/>
        <v>175113</v>
      </c>
      <c r="M29" s="272">
        <f t="shared" si="4"/>
        <v>0</v>
      </c>
      <c r="N29" s="278">
        <f t="shared" si="5"/>
        <v>0</v>
      </c>
      <c r="O29" s="274">
        <f t="shared" si="18"/>
        <v>175113</v>
      </c>
    </row>
    <row r="30" spans="1:15" ht="81.75" customHeight="1" x14ac:dyDescent="0.25">
      <c r="A30" s="287">
        <v>19</v>
      </c>
      <c r="B30" s="252" t="s">
        <v>117</v>
      </c>
      <c r="C30" s="243" t="s">
        <v>326</v>
      </c>
      <c r="D30" s="244" t="s">
        <v>327</v>
      </c>
      <c r="E30" s="288" t="s">
        <v>328</v>
      </c>
      <c r="F30" s="238">
        <v>44682</v>
      </c>
      <c r="G30" s="271">
        <v>0</v>
      </c>
      <c r="H30" s="289">
        <v>23</v>
      </c>
      <c r="I30" s="246">
        <f t="shared" ref="I30:I37" si="19">IF(YEAR($F30)=2021,G30,0)</f>
        <v>0</v>
      </c>
      <c r="J30" s="246">
        <f t="shared" ref="J30:J37" si="20">IF(YEAR($F30)=2021,H30,0)</f>
        <v>0</v>
      </c>
      <c r="K30" s="272">
        <f t="shared" ref="K30:K37" si="21">IF(YEAR($F30)=2022,G30,0)</f>
        <v>0</v>
      </c>
      <c r="L30" s="246">
        <f t="shared" ref="L30:L37" si="22">IF(YEAR($F30)=2022,H30,0)</f>
        <v>23</v>
      </c>
      <c r="M30" s="272">
        <f t="shared" ref="M30:M37" si="23">IF(YEAR($F30)&gt;2022,G30,0)</f>
        <v>0</v>
      </c>
      <c r="N30" s="278">
        <f t="shared" ref="N30:N37" si="24">IF(YEAR($F30)&gt;2022,H30,0)</f>
        <v>0</v>
      </c>
      <c r="O30" s="274">
        <f t="shared" si="18"/>
        <v>23</v>
      </c>
    </row>
    <row r="31" spans="1:15" ht="90" x14ac:dyDescent="0.2">
      <c r="A31" s="234">
        <v>20</v>
      </c>
      <c r="B31" s="252" t="s">
        <v>176</v>
      </c>
      <c r="C31" s="243" t="s">
        <v>337</v>
      </c>
      <c r="D31" s="247" t="s">
        <v>200</v>
      </c>
      <c r="E31" s="245" t="s">
        <v>201</v>
      </c>
      <c r="F31" s="238">
        <v>44759</v>
      </c>
      <c r="G31" s="271">
        <v>72168.92</v>
      </c>
      <c r="H31" s="271">
        <v>27494.73</v>
      </c>
      <c r="I31" s="246">
        <f t="shared" si="19"/>
        <v>0</v>
      </c>
      <c r="J31" s="246">
        <f t="shared" si="20"/>
        <v>0</v>
      </c>
      <c r="K31" s="272">
        <f t="shared" si="21"/>
        <v>72168.92</v>
      </c>
      <c r="L31" s="246">
        <f t="shared" si="22"/>
        <v>27494.73</v>
      </c>
      <c r="M31" s="272">
        <f t="shared" si="23"/>
        <v>0</v>
      </c>
      <c r="N31" s="278">
        <f t="shared" si="24"/>
        <v>0</v>
      </c>
      <c r="O31" s="290">
        <f>H31-2*G31</f>
        <v>-116843.11</v>
      </c>
    </row>
    <row r="32" spans="1:15" ht="240" x14ac:dyDescent="0.2">
      <c r="A32" s="287">
        <v>21</v>
      </c>
      <c r="B32" s="252" t="s">
        <v>216</v>
      </c>
      <c r="C32" s="247" t="s">
        <v>340</v>
      </c>
      <c r="D32" s="247" t="s">
        <v>338</v>
      </c>
      <c r="E32" s="245" t="s">
        <v>339</v>
      </c>
      <c r="F32" s="238">
        <v>44621</v>
      </c>
      <c r="G32" s="271">
        <v>340000</v>
      </c>
      <c r="H32" s="271">
        <v>0</v>
      </c>
      <c r="I32" s="246">
        <f t="shared" si="19"/>
        <v>0</v>
      </c>
      <c r="J32" s="246">
        <f t="shared" si="20"/>
        <v>0</v>
      </c>
      <c r="K32" s="272">
        <f t="shared" si="21"/>
        <v>340000</v>
      </c>
      <c r="L32" s="246">
        <f t="shared" si="22"/>
        <v>0</v>
      </c>
      <c r="M32" s="272">
        <f t="shared" si="23"/>
        <v>0</v>
      </c>
      <c r="N32" s="278">
        <f t="shared" si="24"/>
        <v>0</v>
      </c>
      <c r="O32" s="291">
        <f>H32-2*G32</f>
        <v>-680000</v>
      </c>
    </row>
    <row r="33" spans="1:15" ht="120" x14ac:dyDescent="0.2">
      <c r="A33" s="287">
        <v>22</v>
      </c>
      <c r="B33" s="241" t="s">
        <v>102</v>
      </c>
      <c r="C33" s="251" t="s">
        <v>292</v>
      </c>
      <c r="D33" s="244" t="s">
        <v>341</v>
      </c>
      <c r="E33" s="286" t="s">
        <v>272</v>
      </c>
      <c r="F33" s="281">
        <v>44835</v>
      </c>
      <c r="G33" s="285">
        <v>438000</v>
      </c>
      <c r="H33" s="285">
        <v>2472000</v>
      </c>
      <c r="I33" s="246">
        <f t="shared" si="19"/>
        <v>0</v>
      </c>
      <c r="J33" s="246">
        <f t="shared" si="20"/>
        <v>0</v>
      </c>
      <c r="K33" s="272">
        <f t="shared" si="21"/>
        <v>438000</v>
      </c>
      <c r="L33" s="246">
        <f t="shared" si="22"/>
        <v>2472000</v>
      </c>
      <c r="M33" s="272">
        <f t="shared" si="23"/>
        <v>0</v>
      </c>
      <c r="N33" s="278">
        <f t="shared" si="24"/>
        <v>0</v>
      </c>
      <c r="O33" s="291">
        <f>H33-2*G33</f>
        <v>1596000</v>
      </c>
    </row>
    <row r="34" spans="1:15" ht="120" x14ac:dyDescent="0.2">
      <c r="A34" s="287">
        <v>23</v>
      </c>
      <c r="B34" s="241" t="s">
        <v>102</v>
      </c>
      <c r="C34" s="251" t="s">
        <v>291</v>
      </c>
      <c r="D34" s="244" t="s">
        <v>342</v>
      </c>
      <c r="E34" s="286" t="s">
        <v>274</v>
      </c>
      <c r="F34" s="281">
        <v>44927</v>
      </c>
      <c r="G34" s="285">
        <v>2232000</v>
      </c>
      <c r="H34" s="285">
        <v>6144000</v>
      </c>
      <c r="I34" s="246">
        <f t="shared" si="19"/>
        <v>0</v>
      </c>
      <c r="J34" s="246">
        <f t="shared" si="20"/>
        <v>0</v>
      </c>
      <c r="K34" s="272">
        <f t="shared" si="21"/>
        <v>0</v>
      </c>
      <c r="L34" s="246">
        <f t="shared" si="22"/>
        <v>0</v>
      </c>
      <c r="M34" s="272">
        <f t="shared" si="23"/>
        <v>2232000</v>
      </c>
      <c r="N34" s="278">
        <f t="shared" si="24"/>
        <v>6144000</v>
      </c>
      <c r="O34" s="291">
        <f>H34-2*G34</f>
        <v>1680000</v>
      </c>
    </row>
    <row r="35" spans="1:15" ht="90" x14ac:dyDescent="0.2">
      <c r="A35" s="234">
        <v>24</v>
      </c>
      <c r="B35" s="241" t="s">
        <v>202</v>
      </c>
      <c r="C35" s="241" t="s">
        <v>344</v>
      </c>
      <c r="D35" s="244" t="s">
        <v>213</v>
      </c>
      <c r="E35" s="286" t="s">
        <v>215</v>
      </c>
      <c r="F35" s="281">
        <v>44774</v>
      </c>
      <c r="G35" s="292">
        <v>203150.94</v>
      </c>
      <c r="H35" s="292">
        <v>452681.05</v>
      </c>
      <c r="I35" s="246">
        <f t="shared" si="19"/>
        <v>0</v>
      </c>
      <c r="J35" s="246">
        <f t="shared" si="20"/>
        <v>0</v>
      </c>
      <c r="K35" s="272">
        <f t="shared" si="21"/>
        <v>203150.94</v>
      </c>
      <c r="L35" s="246">
        <f t="shared" si="22"/>
        <v>452681.05</v>
      </c>
      <c r="M35" s="272">
        <f t="shared" si="23"/>
        <v>0</v>
      </c>
      <c r="N35" s="278">
        <f t="shared" si="24"/>
        <v>0</v>
      </c>
      <c r="O35" s="291">
        <f t="shared" ref="O35:O37" si="25">H35-2*G35</f>
        <v>46379.169999999984</v>
      </c>
    </row>
    <row r="36" spans="1:15" ht="51" customHeight="1" x14ac:dyDescent="0.2">
      <c r="A36" s="409">
        <v>25</v>
      </c>
      <c r="B36" s="415" t="s">
        <v>191</v>
      </c>
      <c r="C36" s="415" t="s">
        <v>276</v>
      </c>
      <c r="D36" s="421" t="s">
        <v>343</v>
      </c>
      <c r="E36" s="406" t="s">
        <v>256</v>
      </c>
      <c r="F36" s="281">
        <v>44774</v>
      </c>
      <c r="G36" s="285">
        <v>6155</v>
      </c>
      <c r="H36" s="285">
        <v>70656.100000000006</v>
      </c>
      <c r="I36" s="246">
        <f t="shared" si="19"/>
        <v>0</v>
      </c>
      <c r="J36" s="246">
        <f t="shared" si="20"/>
        <v>0</v>
      </c>
      <c r="K36" s="272">
        <f t="shared" si="21"/>
        <v>6155</v>
      </c>
      <c r="L36" s="246">
        <f t="shared" si="22"/>
        <v>70656.100000000006</v>
      </c>
      <c r="M36" s="272">
        <f t="shared" si="23"/>
        <v>0</v>
      </c>
      <c r="N36" s="278">
        <f t="shared" si="24"/>
        <v>0</v>
      </c>
      <c r="O36" s="291">
        <f>H36-2*G36</f>
        <v>58346.100000000006</v>
      </c>
    </row>
    <row r="37" spans="1:15" ht="47.25" customHeight="1" x14ac:dyDescent="0.2">
      <c r="A37" s="410"/>
      <c r="B37" s="417"/>
      <c r="C37" s="417"/>
      <c r="D37" s="422"/>
      <c r="E37" s="408"/>
      <c r="F37" s="238">
        <v>45292</v>
      </c>
      <c r="G37" s="248">
        <v>0</v>
      </c>
      <c r="H37" s="248">
        <v>36023.68</v>
      </c>
      <c r="I37" s="246">
        <f t="shared" si="19"/>
        <v>0</v>
      </c>
      <c r="J37" s="246">
        <f t="shared" si="20"/>
        <v>0</v>
      </c>
      <c r="K37" s="272">
        <f t="shared" si="21"/>
        <v>0</v>
      </c>
      <c r="L37" s="246">
        <f t="shared" si="22"/>
        <v>0</v>
      </c>
      <c r="M37" s="272">
        <f t="shared" si="23"/>
        <v>0</v>
      </c>
      <c r="N37" s="278">
        <f t="shared" si="24"/>
        <v>36023.68</v>
      </c>
      <c r="O37" s="291">
        <f t="shared" si="25"/>
        <v>36023.68</v>
      </c>
    </row>
    <row r="38" spans="1:15" ht="126.75" customHeight="1" x14ac:dyDescent="0.2">
      <c r="A38" s="267">
        <v>26</v>
      </c>
      <c r="B38" s="268" t="s">
        <v>173</v>
      </c>
      <c r="C38" s="268" t="s">
        <v>239</v>
      </c>
      <c r="D38" s="244" t="s">
        <v>365</v>
      </c>
      <c r="E38" s="293" t="s">
        <v>232</v>
      </c>
      <c r="F38" s="238">
        <v>44501</v>
      </c>
      <c r="G38" s="292">
        <v>0</v>
      </c>
      <c r="H38" s="285">
        <v>121</v>
      </c>
      <c r="I38" s="246">
        <f t="shared" ref="I38" si="26">IF(YEAR($F38)=2021,G38,0)</f>
        <v>0</v>
      </c>
      <c r="J38" s="246">
        <f t="shared" ref="J38" si="27">IF(YEAR($F38)=2021,H38,0)</f>
        <v>121</v>
      </c>
      <c r="K38" s="272">
        <f t="shared" ref="K38" si="28">IF(YEAR($F38)=2022,G38,0)</f>
        <v>0</v>
      </c>
      <c r="L38" s="246">
        <f t="shared" ref="L38" si="29">IF(YEAR($F38)=2022,H38,0)</f>
        <v>0</v>
      </c>
      <c r="M38" s="272">
        <f t="shared" ref="M38" si="30">IF(YEAR($F38)&gt;2022,G38,0)</f>
        <v>0</v>
      </c>
      <c r="N38" s="278">
        <f t="shared" ref="N38" si="31">IF(YEAR($F38)&gt;2022,H38,0)</f>
        <v>0</v>
      </c>
      <c r="O38" s="291">
        <f>H38-2*G38</f>
        <v>121</v>
      </c>
    </row>
    <row r="39" spans="1:15" ht="102.75" customHeight="1" x14ac:dyDescent="0.2">
      <c r="A39" s="235">
        <v>27</v>
      </c>
      <c r="B39" s="241" t="s">
        <v>243</v>
      </c>
      <c r="C39" s="241" t="s">
        <v>281</v>
      </c>
      <c r="D39" s="244" t="s">
        <v>366</v>
      </c>
      <c r="E39" s="286" t="s">
        <v>260</v>
      </c>
      <c r="F39" s="281">
        <v>44835</v>
      </c>
      <c r="G39" s="292">
        <v>0</v>
      </c>
      <c r="H39" s="292">
        <v>76176</v>
      </c>
      <c r="I39" s="294">
        <f>IF(YEAR($F39)=2021,G39,0)</f>
        <v>0</v>
      </c>
      <c r="J39" s="294">
        <f>IF(YEAR($F39)=2021,H39,0)</f>
        <v>0</v>
      </c>
      <c r="K39" s="295">
        <f>IF(YEAR($F39)=2022,G39,0)</f>
        <v>0</v>
      </c>
      <c r="L39" s="294">
        <f>IF(YEAR($F39)=2022,H39,0)</f>
        <v>76176</v>
      </c>
      <c r="M39" s="295">
        <f>IF(YEAR($F39)&gt;2022,G39,0)</f>
        <v>0</v>
      </c>
      <c r="N39" s="296">
        <f>IF(YEAR($F39)&gt;2022,H39,0)</f>
        <v>0</v>
      </c>
      <c r="O39" s="291">
        <f>H39-2*G39</f>
        <v>76176</v>
      </c>
    </row>
    <row r="40" spans="1:15" ht="90" x14ac:dyDescent="0.2">
      <c r="A40" s="267">
        <v>28</v>
      </c>
      <c r="B40" s="267" t="s">
        <v>381</v>
      </c>
      <c r="C40" s="241" t="s">
        <v>227</v>
      </c>
      <c r="D40" s="244" t="s">
        <v>380</v>
      </c>
      <c r="E40" s="286" t="s">
        <v>218</v>
      </c>
      <c r="F40" s="281">
        <v>44849</v>
      </c>
      <c r="G40" s="285">
        <v>3258</v>
      </c>
      <c r="H40" s="285">
        <v>0</v>
      </c>
      <c r="I40" s="246">
        <f t="shared" ref="I40:I43" si="32">IF(YEAR($F40)=2021,G40,0)</f>
        <v>0</v>
      </c>
      <c r="J40" s="246">
        <f t="shared" ref="J40:J43" si="33">IF(YEAR($F40)=2021,H40,0)</f>
        <v>0</v>
      </c>
      <c r="K40" s="272">
        <f t="shared" ref="K40:K43" si="34">IF(YEAR($F40)=2022,G40,0)</f>
        <v>3258</v>
      </c>
      <c r="L40" s="246">
        <f t="shared" ref="L40:L43" si="35">IF(YEAR($F40)=2022,H40,0)</f>
        <v>0</v>
      </c>
      <c r="M40" s="272">
        <f t="shared" ref="M40:M43" si="36">IF(YEAR($F40)&gt;2022,G40,0)</f>
        <v>0</v>
      </c>
      <c r="N40" s="246">
        <f t="shared" ref="N40:N43" si="37">IF(YEAR($F40)&gt;2022,H40,0)</f>
        <v>0</v>
      </c>
      <c r="O40" s="297">
        <f t="shared" ref="O40" si="38">H40-2*G40</f>
        <v>-6516</v>
      </c>
    </row>
    <row r="41" spans="1:15" ht="90" x14ac:dyDescent="0.2">
      <c r="A41" s="267">
        <v>29</v>
      </c>
      <c r="B41" s="235" t="s">
        <v>193</v>
      </c>
      <c r="C41" s="243" t="s">
        <v>285</v>
      </c>
      <c r="D41" s="247" t="s">
        <v>385</v>
      </c>
      <c r="E41" s="245" t="s">
        <v>268</v>
      </c>
      <c r="F41" s="238">
        <v>44927</v>
      </c>
      <c r="G41" s="248">
        <v>1637250</v>
      </c>
      <c r="H41" s="248">
        <v>2094378</v>
      </c>
      <c r="I41" s="246">
        <f t="shared" si="32"/>
        <v>0</v>
      </c>
      <c r="J41" s="246">
        <f t="shared" si="33"/>
        <v>0</v>
      </c>
      <c r="K41" s="272">
        <f t="shared" si="34"/>
        <v>0</v>
      </c>
      <c r="L41" s="246">
        <f t="shared" si="35"/>
        <v>0</v>
      </c>
      <c r="M41" s="272">
        <f t="shared" si="36"/>
        <v>1637250</v>
      </c>
      <c r="N41" s="246">
        <f t="shared" si="37"/>
        <v>2094378</v>
      </c>
      <c r="O41" s="297">
        <f t="shared" ref="O41:O45" si="39">H41-2*G41</f>
        <v>-1180122</v>
      </c>
    </row>
    <row r="42" spans="1:15" ht="90" x14ac:dyDescent="0.2">
      <c r="A42" s="267">
        <v>30</v>
      </c>
      <c r="B42" s="267" t="s">
        <v>193</v>
      </c>
      <c r="C42" s="243" t="s">
        <v>382</v>
      </c>
      <c r="D42" s="247" t="s">
        <v>383</v>
      </c>
      <c r="E42" s="245" t="s">
        <v>353</v>
      </c>
      <c r="F42" s="238">
        <v>44927</v>
      </c>
      <c r="G42" s="248">
        <v>0</v>
      </c>
      <c r="H42" s="248">
        <v>1792280</v>
      </c>
      <c r="I42" s="246">
        <f t="shared" si="32"/>
        <v>0</v>
      </c>
      <c r="J42" s="246">
        <f t="shared" si="33"/>
        <v>0</v>
      </c>
      <c r="K42" s="272">
        <f t="shared" si="34"/>
        <v>0</v>
      </c>
      <c r="L42" s="246">
        <f t="shared" si="35"/>
        <v>0</v>
      </c>
      <c r="M42" s="272">
        <f t="shared" si="36"/>
        <v>0</v>
      </c>
      <c r="N42" s="246">
        <f t="shared" si="37"/>
        <v>1792280</v>
      </c>
      <c r="O42" s="297">
        <f t="shared" si="39"/>
        <v>1792280</v>
      </c>
    </row>
    <row r="43" spans="1:15" ht="90" x14ac:dyDescent="0.2">
      <c r="A43" s="235">
        <v>31</v>
      </c>
      <c r="B43" s="298" t="s">
        <v>173</v>
      </c>
      <c r="C43" s="243" t="s">
        <v>279</v>
      </c>
      <c r="D43" s="247" t="s">
        <v>398</v>
      </c>
      <c r="E43" s="245" t="s">
        <v>255</v>
      </c>
      <c r="F43" s="238">
        <v>44743</v>
      </c>
      <c r="G43" s="248">
        <v>4786</v>
      </c>
      <c r="H43" s="248">
        <v>11481062</v>
      </c>
      <c r="I43" s="246">
        <f t="shared" si="32"/>
        <v>0</v>
      </c>
      <c r="J43" s="246">
        <f t="shared" si="33"/>
        <v>0</v>
      </c>
      <c r="K43" s="272">
        <f t="shared" si="34"/>
        <v>4786</v>
      </c>
      <c r="L43" s="246">
        <f t="shared" si="35"/>
        <v>11481062</v>
      </c>
      <c r="M43" s="272">
        <f t="shared" si="36"/>
        <v>0</v>
      </c>
      <c r="N43" s="246">
        <f t="shared" si="37"/>
        <v>0</v>
      </c>
      <c r="O43" s="297">
        <f t="shared" si="39"/>
        <v>11471490</v>
      </c>
    </row>
    <row r="44" spans="1:15" ht="90" x14ac:dyDescent="0.2">
      <c r="A44" s="267">
        <v>32</v>
      </c>
      <c r="B44" s="267" t="s">
        <v>193</v>
      </c>
      <c r="C44" s="251" t="s">
        <v>333</v>
      </c>
      <c r="D44" s="247" t="s">
        <v>399</v>
      </c>
      <c r="E44" s="245" t="s">
        <v>335</v>
      </c>
      <c r="F44" s="238">
        <v>44927</v>
      </c>
      <c r="G44" s="248">
        <v>26094</v>
      </c>
      <c r="H44" s="248">
        <v>97529</v>
      </c>
      <c r="I44" s="246">
        <f>IF(YEAR($F44)=2021,G44,0)</f>
        <v>0</v>
      </c>
      <c r="J44" s="246">
        <f>IF(YEAR($F44)=2021,H44,0)</f>
        <v>0</v>
      </c>
      <c r="K44" s="272">
        <f>IF(YEAR($F44)=2022,G44,0)</f>
        <v>0</v>
      </c>
      <c r="L44" s="246">
        <f>IF(YEAR($F44)=2022,H44,0)</f>
        <v>0</v>
      </c>
      <c r="M44" s="272">
        <f>IF(YEAR($F44)&gt;2022,G44,0)</f>
        <v>26094</v>
      </c>
      <c r="N44" s="246">
        <f>IF(YEAR($F44)&gt;2022,H44,0)</f>
        <v>97529</v>
      </c>
      <c r="O44" s="297">
        <f t="shared" si="39"/>
        <v>45341</v>
      </c>
    </row>
    <row r="45" spans="1:15" ht="90" x14ac:dyDescent="0.2">
      <c r="A45" s="267">
        <v>33</v>
      </c>
      <c r="B45" s="243" t="s">
        <v>216</v>
      </c>
      <c r="C45" s="243" t="s">
        <v>283</v>
      </c>
      <c r="D45" s="247" t="s">
        <v>406</v>
      </c>
      <c r="E45" s="249" t="s">
        <v>273</v>
      </c>
      <c r="F45" s="299">
        <v>44927</v>
      </c>
      <c r="G45" s="248">
        <v>0</v>
      </c>
      <c r="H45" s="248">
        <v>76731</v>
      </c>
      <c r="I45" s="246">
        <f t="shared" ref="I45" si="40">IF(YEAR($F45)=2021,G45,0)</f>
        <v>0</v>
      </c>
      <c r="J45" s="246">
        <f t="shared" ref="J45" si="41">IF(YEAR($F45)=2021,H45,0)</f>
        <v>0</v>
      </c>
      <c r="K45" s="272">
        <f t="shared" ref="K45" si="42">IF(YEAR($F45)=2022,G45,0)</f>
        <v>0</v>
      </c>
      <c r="L45" s="246">
        <f t="shared" ref="L45" si="43">IF(YEAR($F45)=2022,H45,0)</f>
        <v>0</v>
      </c>
      <c r="M45" s="272">
        <f t="shared" ref="M45" si="44">IF(YEAR($F45)&gt;2022,G45,0)</f>
        <v>0</v>
      </c>
      <c r="N45" s="246">
        <f t="shared" ref="N45" si="45">IF(YEAR($F45)&gt;2022,H45,0)</f>
        <v>76731</v>
      </c>
      <c r="O45" s="297">
        <f t="shared" si="39"/>
        <v>76731</v>
      </c>
    </row>
    <row r="46" spans="1:15" ht="135" x14ac:dyDescent="0.2">
      <c r="A46" s="267">
        <v>34</v>
      </c>
      <c r="B46" s="267" t="s">
        <v>102</v>
      </c>
      <c r="C46" s="243" t="s">
        <v>288</v>
      </c>
      <c r="D46" s="268" t="s">
        <v>407</v>
      </c>
      <c r="E46" s="249" t="s">
        <v>270</v>
      </c>
      <c r="F46" s="269">
        <v>44805</v>
      </c>
      <c r="G46" s="242">
        <v>0</v>
      </c>
      <c r="H46" s="242">
        <v>179256</v>
      </c>
      <c r="I46" s="246">
        <f>IF(YEAR($F46)=2021,G46,0)</f>
        <v>0</v>
      </c>
      <c r="J46" s="246">
        <f>IF(YEAR($F46)=2021,H46,0)</f>
        <v>0</v>
      </c>
      <c r="K46" s="272">
        <f>IF(YEAR($F46)=2022,G46,0)</f>
        <v>0</v>
      </c>
      <c r="L46" s="246">
        <f>IF(YEAR($F46)=2022,H46,0)</f>
        <v>179256</v>
      </c>
      <c r="M46" s="272">
        <f>IF(YEAR($F46)&gt;2022,G46,0)</f>
        <v>0</v>
      </c>
      <c r="N46" s="246">
        <f>IF(YEAR($F46)&gt;2022,H46,0)</f>
        <v>0</v>
      </c>
      <c r="O46" s="297">
        <f>H46-2*G46</f>
        <v>179256</v>
      </c>
    </row>
    <row r="47" spans="1:15" ht="90" x14ac:dyDescent="0.2">
      <c r="A47" s="300">
        <v>35</v>
      </c>
      <c r="B47" s="241" t="s">
        <v>425</v>
      </c>
      <c r="C47" s="241" t="s">
        <v>430</v>
      </c>
      <c r="D47" s="244" t="s">
        <v>302</v>
      </c>
      <c r="E47" s="286" t="s">
        <v>426</v>
      </c>
      <c r="F47" s="281">
        <v>44788</v>
      </c>
      <c r="G47" s="285">
        <v>6452326</v>
      </c>
      <c r="H47" s="285">
        <v>16268903</v>
      </c>
      <c r="I47" s="246">
        <f t="shared" ref="I47:I51" si="46">IF(YEAR($F47)=2021,G47,0)</f>
        <v>0</v>
      </c>
      <c r="J47" s="246">
        <f t="shared" ref="J47:J52" si="47">IF(YEAR($F47)=2021,H47,0)</f>
        <v>0</v>
      </c>
      <c r="K47" s="272">
        <f t="shared" ref="K47:K64" si="48">IF(YEAR($F47)=2022,G47,0)</f>
        <v>6452326</v>
      </c>
      <c r="L47" s="246">
        <f t="shared" ref="L47:L52" si="49">IF(YEAR($F47)=2022,H47,0)</f>
        <v>16268903</v>
      </c>
      <c r="M47" s="272">
        <f t="shared" ref="M47:M52" si="50">IF(YEAR($F47)&gt;2022,G47,0)</f>
        <v>0</v>
      </c>
      <c r="N47" s="246">
        <f t="shared" ref="N47:N64" si="51">IF(YEAR($F47)&gt;2022,H47,0)</f>
        <v>0</v>
      </c>
      <c r="O47" s="297">
        <f t="shared" ref="O47:O53" si="52">H47-2*G47</f>
        <v>3364251</v>
      </c>
    </row>
    <row r="48" spans="1:15" ht="90" x14ac:dyDescent="0.2">
      <c r="A48" s="300">
        <v>36</v>
      </c>
      <c r="B48" s="241" t="s">
        <v>425</v>
      </c>
      <c r="C48" s="241" t="s">
        <v>431</v>
      </c>
      <c r="D48" s="244" t="s">
        <v>331</v>
      </c>
      <c r="E48" s="286" t="s">
        <v>427</v>
      </c>
      <c r="F48" s="281">
        <v>44927</v>
      </c>
      <c r="G48" s="285">
        <v>124800</v>
      </c>
      <c r="H48" s="285">
        <v>39978500</v>
      </c>
      <c r="I48" s="246">
        <f t="shared" si="46"/>
        <v>0</v>
      </c>
      <c r="J48" s="246">
        <f t="shared" si="47"/>
        <v>0</v>
      </c>
      <c r="K48" s="272">
        <f t="shared" si="48"/>
        <v>0</v>
      </c>
      <c r="L48" s="246">
        <f t="shared" si="49"/>
        <v>0</v>
      </c>
      <c r="M48" s="272">
        <f t="shared" si="50"/>
        <v>124800</v>
      </c>
      <c r="N48" s="246">
        <f t="shared" si="51"/>
        <v>39978500</v>
      </c>
      <c r="O48" s="297">
        <f t="shared" si="52"/>
        <v>39728900</v>
      </c>
    </row>
    <row r="49" spans="1:15" ht="120" x14ac:dyDescent="0.2">
      <c r="A49" s="300">
        <v>37</v>
      </c>
      <c r="B49" s="241" t="s">
        <v>425</v>
      </c>
      <c r="C49" s="241" t="s">
        <v>289</v>
      </c>
      <c r="D49" s="244" t="s">
        <v>428</v>
      </c>
      <c r="E49" s="286" t="s">
        <v>429</v>
      </c>
      <c r="F49" s="281">
        <v>44835</v>
      </c>
      <c r="G49" s="285">
        <v>0</v>
      </c>
      <c r="H49" s="285">
        <v>18870000</v>
      </c>
      <c r="I49" s="246">
        <f t="shared" si="46"/>
        <v>0</v>
      </c>
      <c r="J49" s="246">
        <f t="shared" si="47"/>
        <v>0</v>
      </c>
      <c r="K49" s="272">
        <f t="shared" si="48"/>
        <v>0</v>
      </c>
      <c r="L49" s="246">
        <f t="shared" si="49"/>
        <v>18870000</v>
      </c>
      <c r="M49" s="272">
        <f t="shared" si="50"/>
        <v>0</v>
      </c>
      <c r="N49" s="246">
        <f t="shared" si="51"/>
        <v>0</v>
      </c>
      <c r="O49" s="297">
        <f t="shared" si="52"/>
        <v>18870000</v>
      </c>
    </row>
    <row r="50" spans="1:15" ht="90" x14ac:dyDescent="0.2">
      <c r="A50" s="301">
        <v>38</v>
      </c>
      <c r="B50" s="252" t="s">
        <v>381</v>
      </c>
      <c r="C50" s="252" t="s">
        <v>433</v>
      </c>
      <c r="D50" s="302" t="s">
        <v>432</v>
      </c>
      <c r="E50" s="303" t="s">
        <v>317</v>
      </c>
      <c r="F50" s="304">
        <v>44927</v>
      </c>
      <c r="G50" s="305">
        <v>0</v>
      </c>
      <c r="H50" s="305">
        <v>8555</v>
      </c>
      <c r="I50" s="294">
        <f t="shared" si="46"/>
        <v>0</v>
      </c>
      <c r="J50" s="294">
        <f t="shared" si="47"/>
        <v>0</v>
      </c>
      <c r="K50" s="295">
        <f t="shared" si="48"/>
        <v>0</v>
      </c>
      <c r="L50" s="294">
        <f t="shared" si="49"/>
        <v>0</v>
      </c>
      <c r="M50" s="295">
        <f t="shared" si="50"/>
        <v>0</v>
      </c>
      <c r="N50" s="294">
        <f t="shared" si="51"/>
        <v>8555</v>
      </c>
      <c r="O50" s="291">
        <f t="shared" si="52"/>
        <v>8555</v>
      </c>
    </row>
    <row r="51" spans="1:15" ht="135" x14ac:dyDescent="0.2">
      <c r="A51" s="267">
        <v>39</v>
      </c>
      <c r="B51" s="267" t="s">
        <v>102</v>
      </c>
      <c r="C51" s="243" t="s">
        <v>457</v>
      </c>
      <c r="D51" s="268" t="s">
        <v>456</v>
      </c>
      <c r="E51" s="249" t="s">
        <v>402</v>
      </c>
      <c r="F51" s="269">
        <v>45017</v>
      </c>
      <c r="G51" s="242">
        <v>415300</v>
      </c>
      <c r="H51" s="242">
        <v>0</v>
      </c>
      <c r="I51" s="294">
        <f t="shared" si="46"/>
        <v>0</v>
      </c>
      <c r="J51" s="294">
        <f t="shared" si="47"/>
        <v>0</v>
      </c>
      <c r="K51" s="295">
        <f>IF(YEAR($F51)=2022,G51,0)</f>
        <v>0</v>
      </c>
      <c r="L51" s="294">
        <f t="shared" si="49"/>
        <v>0</v>
      </c>
      <c r="M51" s="295">
        <f t="shared" si="50"/>
        <v>415300</v>
      </c>
      <c r="N51" s="294">
        <f t="shared" si="51"/>
        <v>0</v>
      </c>
      <c r="O51" s="291">
        <f t="shared" si="52"/>
        <v>-830600</v>
      </c>
    </row>
    <row r="52" spans="1:15" ht="135" x14ac:dyDescent="0.2">
      <c r="A52" s="267">
        <v>40</v>
      </c>
      <c r="B52" s="268" t="s">
        <v>173</v>
      </c>
      <c r="C52" s="243" t="s">
        <v>359</v>
      </c>
      <c r="D52" s="247" t="s">
        <v>458</v>
      </c>
      <c r="E52" s="245" t="s">
        <v>351</v>
      </c>
      <c r="F52" s="238">
        <v>44927</v>
      </c>
      <c r="G52" s="248">
        <v>199779</v>
      </c>
      <c r="H52" s="248">
        <v>12705</v>
      </c>
      <c r="I52" s="294">
        <f>IF(YEAR($F52)=2021,G52,0)</f>
        <v>0</v>
      </c>
      <c r="J52" s="294">
        <f t="shared" si="47"/>
        <v>0</v>
      </c>
      <c r="K52" s="295">
        <f t="shared" si="48"/>
        <v>0</v>
      </c>
      <c r="L52" s="294">
        <f t="shared" si="49"/>
        <v>0</v>
      </c>
      <c r="M52" s="295">
        <f t="shared" si="50"/>
        <v>199779</v>
      </c>
      <c r="N52" s="294">
        <f t="shared" si="51"/>
        <v>12705</v>
      </c>
      <c r="O52" s="291">
        <f t="shared" si="52"/>
        <v>-386853</v>
      </c>
    </row>
    <row r="53" spans="1:15" ht="90" x14ac:dyDescent="0.2">
      <c r="A53" s="267">
        <v>41</v>
      </c>
      <c r="B53" s="306" t="s">
        <v>425</v>
      </c>
      <c r="C53" s="306" t="s">
        <v>471</v>
      </c>
      <c r="D53" s="307" t="s">
        <v>413</v>
      </c>
      <c r="E53" s="308" t="s">
        <v>472</v>
      </c>
      <c r="F53" s="309">
        <v>45292</v>
      </c>
      <c r="G53" s="310">
        <v>79200</v>
      </c>
      <c r="H53" s="310">
        <v>0</v>
      </c>
      <c r="I53" s="294">
        <f>IF(YEAR($F53)=2021,G53,0)</f>
        <v>0</v>
      </c>
      <c r="J53" s="294">
        <f t="shared" ref="J53:J64" si="53">IF(YEAR($F53)=2021,H53,0)</f>
        <v>0</v>
      </c>
      <c r="K53" s="295">
        <f t="shared" ref="K53:K59" si="54">IF(YEAR($F53)=2022,G53,0)</f>
        <v>0</v>
      </c>
      <c r="L53" s="294">
        <f>IF(YEAR($F53)=2022,H53,0)</f>
        <v>0</v>
      </c>
      <c r="M53" s="295">
        <f t="shared" ref="M53:M59" si="55">IF(YEAR($F53)&gt;2022,G53,0)</f>
        <v>79200</v>
      </c>
      <c r="N53" s="294">
        <f t="shared" ref="N53:N60" si="56">IF(YEAR($F53)&gt;2022,H53,0)</f>
        <v>0</v>
      </c>
      <c r="O53" s="291">
        <f t="shared" si="52"/>
        <v>-158400</v>
      </c>
    </row>
    <row r="54" spans="1:15" ht="90" x14ac:dyDescent="0.2">
      <c r="A54" s="267">
        <v>42</v>
      </c>
      <c r="B54" s="244" t="s">
        <v>173</v>
      </c>
      <c r="C54" s="243" t="s">
        <v>475</v>
      </c>
      <c r="D54" s="243" t="s">
        <v>476</v>
      </c>
      <c r="E54" s="245" t="s">
        <v>261</v>
      </c>
      <c r="F54" s="238">
        <v>45108</v>
      </c>
      <c r="G54" s="248">
        <v>168626</v>
      </c>
      <c r="H54" s="248">
        <v>221771</v>
      </c>
      <c r="I54" s="294">
        <f>IF(YEAR($F54)=2021,G54,0)</f>
        <v>0</v>
      </c>
      <c r="J54" s="294">
        <f t="shared" si="53"/>
        <v>0</v>
      </c>
      <c r="K54" s="295">
        <f t="shared" si="54"/>
        <v>0</v>
      </c>
      <c r="L54" s="294">
        <f>IF(YEAR($F54)=2022,H54,0)</f>
        <v>0</v>
      </c>
      <c r="M54" s="295">
        <f t="shared" si="55"/>
        <v>168626</v>
      </c>
      <c r="N54" s="294">
        <f t="shared" si="56"/>
        <v>221771</v>
      </c>
      <c r="O54" s="291">
        <f t="shared" ref="O54:O64" si="57">H54-2*G54</f>
        <v>-115481</v>
      </c>
    </row>
    <row r="55" spans="1:15" ht="210" x14ac:dyDescent="0.2">
      <c r="A55" s="267">
        <v>43</v>
      </c>
      <c r="B55" s="267" t="s">
        <v>216</v>
      </c>
      <c r="C55" s="241" t="s">
        <v>241</v>
      </c>
      <c r="D55" s="244" t="s">
        <v>502</v>
      </c>
      <c r="E55" s="249" t="s">
        <v>235</v>
      </c>
      <c r="F55" s="299">
        <v>44927</v>
      </c>
      <c r="G55" s="246">
        <v>0</v>
      </c>
      <c r="H55" s="248">
        <v>412</v>
      </c>
      <c r="I55" s="294">
        <f t="shared" ref="I55:I56" si="58">IF(YEAR($F55)=2021,G55,0)</f>
        <v>0</v>
      </c>
      <c r="J55" s="294">
        <f t="shared" si="53"/>
        <v>0</v>
      </c>
      <c r="K55" s="295">
        <f t="shared" si="54"/>
        <v>0</v>
      </c>
      <c r="L55" s="294">
        <f t="shared" ref="L55:L56" si="59">IF(YEAR($F55)=2022,H55,0)</f>
        <v>0</v>
      </c>
      <c r="M55" s="295">
        <f t="shared" si="55"/>
        <v>0</v>
      </c>
      <c r="N55" s="294">
        <f t="shared" si="56"/>
        <v>412</v>
      </c>
      <c r="O55" s="291">
        <f t="shared" si="57"/>
        <v>412</v>
      </c>
    </row>
    <row r="56" spans="1:15" ht="105" x14ac:dyDescent="0.2">
      <c r="A56" s="267">
        <v>44</v>
      </c>
      <c r="B56" s="267" t="s">
        <v>216</v>
      </c>
      <c r="C56" s="247" t="s">
        <v>358</v>
      </c>
      <c r="D56" s="247" t="s">
        <v>503</v>
      </c>
      <c r="E56" s="245" t="s">
        <v>350</v>
      </c>
      <c r="F56" s="238">
        <v>44927</v>
      </c>
      <c r="G56" s="246">
        <v>0</v>
      </c>
      <c r="H56" s="248">
        <v>1023</v>
      </c>
      <c r="I56" s="294">
        <f t="shared" si="58"/>
        <v>0</v>
      </c>
      <c r="J56" s="294">
        <f t="shared" si="53"/>
        <v>0</v>
      </c>
      <c r="K56" s="295">
        <f t="shared" si="54"/>
        <v>0</v>
      </c>
      <c r="L56" s="294">
        <f t="shared" si="59"/>
        <v>0</v>
      </c>
      <c r="M56" s="295">
        <f t="shared" si="55"/>
        <v>0</v>
      </c>
      <c r="N56" s="294">
        <f t="shared" si="56"/>
        <v>1023</v>
      </c>
      <c r="O56" s="291">
        <f t="shared" si="57"/>
        <v>1023</v>
      </c>
    </row>
    <row r="57" spans="1:15" ht="135" x14ac:dyDescent="0.2">
      <c r="A57" s="267">
        <v>45</v>
      </c>
      <c r="B57" s="244" t="s">
        <v>150</v>
      </c>
      <c r="C57" s="241" t="s">
        <v>504</v>
      </c>
      <c r="D57" s="244" t="s">
        <v>505</v>
      </c>
      <c r="E57" s="286" t="s">
        <v>263</v>
      </c>
      <c r="F57" s="281">
        <v>44835</v>
      </c>
      <c r="G57" s="285">
        <v>108</v>
      </c>
      <c r="H57" s="285">
        <v>0</v>
      </c>
      <c r="I57" s="294">
        <f>IF(YEAR($F57)=2021,G57,0)</f>
        <v>0</v>
      </c>
      <c r="J57" s="294">
        <f t="shared" si="53"/>
        <v>0</v>
      </c>
      <c r="K57" s="295">
        <f t="shared" si="54"/>
        <v>108</v>
      </c>
      <c r="L57" s="294">
        <f>IF(YEAR($F57)=2022,H57,0)</f>
        <v>0</v>
      </c>
      <c r="M57" s="295">
        <f t="shared" si="55"/>
        <v>0</v>
      </c>
      <c r="N57" s="294">
        <f t="shared" si="56"/>
        <v>0</v>
      </c>
      <c r="O57" s="291">
        <f t="shared" si="57"/>
        <v>-216</v>
      </c>
    </row>
    <row r="58" spans="1:15" ht="90" x14ac:dyDescent="0.2">
      <c r="A58" s="267">
        <v>46</v>
      </c>
      <c r="B58" s="241" t="s">
        <v>202</v>
      </c>
      <c r="C58" s="241" t="s">
        <v>311</v>
      </c>
      <c r="D58" s="244" t="s">
        <v>520</v>
      </c>
      <c r="E58" s="286" t="s">
        <v>319</v>
      </c>
      <c r="F58" s="281">
        <v>44927</v>
      </c>
      <c r="G58" s="292">
        <v>0</v>
      </c>
      <c r="H58" s="292">
        <v>1138818</v>
      </c>
      <c r="I58" s="294">
        <f t="shared" ref="I58:I64" si="60">IF(YEAR($F58)=2021,G58,0)</f>
        <v>0</v>
      </c>
      <c r="J58" s="294">
        <f t="shared" si="53"/>
        <v>0</v>
      </c>
      <c r="K58" s="295">
        <f t="shared" si="54"/>
        <v>0</v>
      </c>
      <c r="L58" s="294">
        <f>IF(YEAR($F58)=2022,H58,0)</f>
        <v>0</v>
      </c>
      <c r="M58" s="295">
        <f t="shared" si="55"/>
        <v>0</v>
      </c>
      <c r="N58" s="294">
        <f t="shared" si="56"/>
        <v>1138818</v>
      </c>
      <c r="O58" s="291">
        <f t="shared" si="57"/>
        <v>1138818</v>
      </c>
    </row>
    <row r="59" spans="1:15" ht="90" x14ac:dyDescent="0.2">
      <c r="A59" s="267">
        <v>47</v>
      </c>
      <c r="B59" s="243" t="s">
        <v>216</v>
      </c>
      <c r="C59" s="243" t="s">
        <v>284</v>
      </c>
      <c r="D59" s="247" t="s">
        <v>521</v>
      </c>
      <c r="E59" s="245" t="s">
        <v>264</v>
      </c>
      <c r="F59" s="238">
        <v>44927</v>
      </c>
      <c r="G59" s="246">
        <v>0</v>
      </c>
      <c r="H59" s="248">
        <v>4097</v>
      </c>
      <c r="I59" s="294">
        <f t="shared" si="60"/>
        <v>0</v>
      </c>
      <c r="J59" s="294">
        <f t="shared" si="53"/>
        <v>0</v>
      </c>
      <c r="K59" s="295">
        <f t="shared" si="54"/>
        <v>0</v>
      </c>
      <c r="L59" s="294">
        <f>IF(YEAR($F59)=2022,H59,0)</f>
        <v>0</v>
      </c>
      <c r="M59" s="295">
        <f t="shared" si="55"/>
        <v>0</v>
      </c>
      <c r="N59" s="294">
        <f t="shared" si="56"/>
        <v>4097</v>
      </c>
      <c r="O59" s="291">
        <f t="shared" si="57"/>
        <v>4097</v>
      </c>
    </row>
    <row r="60" spans="1:15" ht="165" x14ac:dyDescent="0.2">
      <c r="A60" s="267">
        <v>48</v>
      </c>
      <c r="B60" s="267" t="s">
        <v>425</v>
      </c>
      <c r="C60" s="267" t="s">
        <v>523</v>
      </c>
      <c r="D60" s="268" t="s">
        <v>522</v>
      </c>
      <c r="E60" s="249" t="s">
        <v>418</v>
      </c>
      <c r="F60" s="269">
        <v>45017</v>
      </c>
      <c r="G60" s="242">
        <v>225341</v>
      </c>
      <c r="H60" s="324">
        <v>0</v>
      </c>
      <c r="I60" s="246">
        <f t="shared" si="60"/>
        <v>0</v>
      </c>
      <c r="J60" s="246">
        <f t="shared" si="53"/>
        <v>0</v>
      </c>
      <c r="K60" s="272">
        <f t="shared" si="48"/>
        <v>0</v>
      </c>
      <c r="L60" s="246">
        <f>IF(YEAR($F60)=2022,H60,0)</f>
        <v>0</v>
      </c>
      <c r="M60" s="272">
        <f>IF(YEAR($F60)&gt;2022,G60,0)</f>
        <v>225341</v>
      </c>
      <c r="N60" s="294">
        <f t="shared" si="56"/>
        <v>0</v>
      </c>
      <c r="O60" s="297">
        <f t="shared" si="57"/>
        <v>-450682</v>
      </c>
    </row>
    <row r="61" spans="1:15" ht="90" x14ac:dyDescent="0.2">
      <c r="A61" s="267">
        <v>49</v>
      </c>
      <c r="B61" s="243" t="s">
        <v>216</v>
      </c>
      <c r="C61" s="243" t="s">
        <v>364</v>
      </c>
      <c r="D61" s="247" t="s">
        <v>524</v>
      </c>
      <c r="E61" s="245" t="s">
        <v>525</v>
      </c>
      <c r="F61" s="238">
        <v>44927</v>
      </c>
      <c r="G61" s="248">
        <v>1420875</v>
      </c>
      <c r="H61" s="246">
        <v>0</v>
      </c>
      <c r="I61" s="246">
        <f t="shared" si="60"/>
        <v>0</v>
      </c>
      <c r="J61" s="246">
        <f t="shared" si="53"/>
        <v>0</v>
      </c>
      <c r="K61" s="272">
        <f t="shared" si="48"/>
        <v>0</v>
      </c>
      <c r="L61" s="246">
        <f t="shared" ref="L61:L64" si="61">IF(YEAR($F61)=2022,H61,0)</f>
        <v>0</v>
      </c>
      <c r="M61" s="272">
        <f t="shared" ref="M61:M64" si="62">IF(YEAR($F61)&gt;2022,G61,0)</f>
        <v>1420875</v>
      </c>
      <c r="N61" s="246">
        <f t="shared" si="51"/>
        <v>0</v>
      </c>
      <c r="O61" s="297">
        <f t="shared" si="57"/>
        <v>-2841750</v>
      </c>
    </row>
    <row r="62" spans="1:15" ht="90" x14ac:dyDescent="0.2">
      <c r="A62" s="267">
        <v>50</v>
      </c>
      <c r="B62" s="267" t="s">
        <v>193</v>
      </c>
      <c r="C62" s="243" t="s">
        <v>529</v>
      </c>
      <c r="D62" s="247" t="s">
        <v>527</v>
      </c>
      <c r="E62" s="249" t="s">
        <v>489</v>
      </c>
      <c r="F62" s="238">
        <v>45292</v>
      </c>
      <c r="G62" s="248">
        <v>103750</v>
      </c>
      <c r="H62" s="246">
        <v>0</v>
      </c>
      <c r="I62" s="246">
        <f t="shared" si="60"/>
        <v>0</v>
      </c>
      <c r="J62" s="246">
        <f t="shared" si="53"/>
        <v>0</v>
      </c>
      <c r="K62" s="272">
        <f t="shared" si="48"/>
        <v>0</v>
      </c>
      <c r="L62" s="246">
        <f t="shared" si="61"/>
        <v>0</v>
      </c>
      <c r="M62" s="272">
        <f t="shared" si="62"/>
        <v>103750</v>
      </c>
      <c r="N62" s="246">
        <f t="shared" si="51"/>
        <v>0</v>
      </c>
      <c r="O62" s="297">
        <f t="shared" si="57"/>
        <v>-207500</v>
      </c>
    </row>
    <row r="63" spans="1:15" ht="90" x14ac:dyDescent="0.2">
      <c r="A63" s="267">
        <v>51</v>
      </c>
      <c r="B63" s="267" t="s">
        <v>193</v>
      </c>
      <c r="C63" s="243" t="s">
        <v>530</v>
      </c>
      <c r="D63" s="247" t="s">
        <v>528</v>
      </c>
      <c r="E63" s="249" t="s">
        <v>490</v>
      </c>
      <c r="F63" s="238">
        <v>45292</v>
      </c>
      <c r="G63" s="248">
        <v>18750</v>
      </c>
      <c r="H63" s="246">
        <v>0</v>
      </c>
      <c r="I63" s="246">
        <f t="shared" si="60"/>
        <v>0</v>
      </c>
      <c r="J63" s="246">
        <f t="shared" si="53"/>
        <v>0</v>
      </c>
      <c r="K63" s="272">
        <f t="shared" si="48"/>
        <v>0</v>
      </c>
      <c r="L63" s="246">
        <f t="shared" si="61"/>
        <v>0</v>
      </c>
      <c r="M63" s="272">
        <f t="shared" si="62"/>
        <v>18750</v>
      </c>
      <c r="N63" s="246">
        <f t="shared" si="51"/>
        <v>0</v>
      </c>
      <c r="O63" s="297">
        <f t="shared" si="57"/>
        <v>-37500</v>
      </c>
    </row>
    <row r="64" spans="1:15" ht="165" x14ac:dyDescent="0.2">
      <c r="A64" s="267">
        <v>52</v>
      </c>
      <c r="B64" s="241" t="s">
        <v>197</v>
      </c>
      <c r="C64" s="243" t="s">
        <v>531</v>
      </c>
      <c r="D64" s="244" t="s">
        <v>532</v>
      </c>
      <c r="E64" s="245" t="s">
        <v>321</v>
      </c>
      <c r="F64" s="238">
        <v>44788</v>
      </c>
      <c r="G64" s="285">
        <v>35566</v>
      </c>
      <c r="H64" s="285">
        <v>47624</v>
      </c>
      <c r="I64" s="246">
        <f t="shared" si="60"/>
        <v>0</v>
      </c>
      <c r="J64" s="246">
        <f t="shared" si="53"/>
        <v>0</v>
      </c>
      <c r="K64" s="272">
        <f t="shared" si="48"/>
        <v>35566</v>
      </c>
      <c r="L64" s="246">
        <f t="shared" si="61"/>
        <v>47624</v>
      </c>
      <c r="M64" s="272">
        <f t="shared" si="62"/>
        <v>0</v>
      </c>
      <c r="N64" s="246">
        <f t="shared" si="51"/>
        <v>0</v>
      </c>
      <c r="O64" s="297">
        <f t="shared" si="57"/>
        <v>-23508</v>
      </c>
    </row>
    <row r="65" spans="1:15" ht="135" x14ac:dyDescent="0.2">
      <c r="A65" s="350">
        <v>53</v>
      </c>
      <c r="B65" s="351" t="s">
        <v>533</v>
      </c>
      <c r="C65" s="241" t="s">
        <v>499</v>
      </c>
      <c r="D65" s="244" t="s">
        <v>534</v>
      </c>
      <c r="E65" s="286" t="s">
        <v>487</v>
      </c>
      <c r="F65" s="281">
        <v>45108</v>
      </c>
      <c r="G65" s="285">
        <v>232214</v>
      </c>
      <c r="H65" s="292">
        <v>0</v>
      </c>
      <c r="I65" s="246">
        <f>IF(YEAR($F65)=2021,G65,0)</f>
        <v>0</v>
      </c>
      <c r="J65" s="246">
        <f t="shared" ref="J65:J73" si="63">IF(YEAR($F65)=2021,H65,0)</f>
        <v>0</v>
      </c>
      <c r="K65" s="272">
        <f t="shared" ref="K65:K73" si="64">IF(YEAR($F65)=2022,G65,0)</f>
        <v>0</v>
      </c>
      <c r="L65" s="246">
        <f t="shared" ref="L65:L73" si="65">IF(YEAR($F65)=2022,H65,0)</f>
        <v>0</v>
      </c>
      <c r="M65" s="272">
        <f t="shared" ref="M65:M73" si="66">IF(YEAR($F65)&gt;2022,G65,0)</f>
        <v>232214</v>
      </c>
      <c r="N65" s="246">
        <f t="shared" ref="N65:N73" si="67">IF(YEAR($F65)&gt;2022,H65,0)</f>
        <v>0</v>
      </c>
      <c r="O65" s="297">
        <f t="shared" ref="O65:O73" si="68">H65-2*G65</f>
        <v>-464428</v>
      </c>
    </row>
    <row r="66" spans="1:15" ht="89.25" x14ac:dyDescent="0.2">
      <c r="A66" s="350">
        <v>54</v>
      </c>
      <c r="B66" s="74" t="s">
        <v>243</v>
      </c>
      <c r="C66" s="74" t="s">
        <v>559</v>
      </c>
      <c r="D66" s="124" t="s">
        <v>560</v>
      </c>
      <c r="E66" s="138" t="s">
        <v>561</v>
      </c>
      <c r="F66" s="115">
        <v>45139</v>
      </c>
      <c r="G66" s="92">
        <v>0</v>
      </c>
      <c r="H66" s="184">
        <v>98335</v>
      </c>
      <c r="I66" s="246">
        <f t="shared" ref="I66:I73" si="69">IF(YEAR($F66)=2021,G66,0)</f>
        <v>0</v>
      </c>
      <c r="J66" s="246">
        <f t="shared" si="63"/>
        <v>0</v>
      </c>
      <c r="K66" s="272">
        <f t="shared" si="64"/>
        <v>0</v>
      </c>
      <c r="L66" s="246">
        <f t="shared" si="65"/>
        <v>0</v>
      </c>
      <c r="M66" s="272">
        <f t="shared" si="66"/>
        <v>0</v>
      </c>
      <c r="N66" s="246">
        <f t="shared" si="67"/>
        <v>98335</v>
      </c>
      <c r="O66" s="297">
        <f t="shared" si="68"/>
        <v>98335</v>
      </c>
    </row>
    <row r="67" spans="1:15" ht="51" x14ac:dyDescent="0.2">
      <c r="A67" s="350">
        <v>55</v>
      </c>
      <c r="B67" s="74" t="s">
        <v>176</v>
      </c>
      <c r="C67" s="77" t="s">
        <v>563</v>
      </c>
      <c r="D67" s="356" t="s">
        <v>562</v>
      </c>
      <c r="E67" s="144" t="s">
        <v>564</v>
      </c>
      <c r="F67" s="119">
        <v>45352</v>
      </c>
      <c r="G67" s="186">
        <v>102447</v>
      </c>
      <c r="H67" s="186">
        <v>6276542</v>
      </c>
      <c r="I67" s="246">
        <f t="shared" si="69"/>
        <v>0</v>
      </c>
      <c r="J67" s="246">
        <f t="shared" si="63"/>
        <v>0</v>
      </c>
      <c r="K67" s="272">
        <f t="shared" si="64"/>
        <v>0</v>
      </c>
      <c r="L67" s="246">
        <f t="shared" si="65"/>
        <v>0</v>
      </c>
      <c r="M67" s="272">
        <f t="shared" si="66"/>
        <v>102447</v>
      </c>
      <c r="N67" s="246">
        <f t="shared" si="67"/>
        <v>6276542</v>
      </c>
      <c r="O67" s="297">
        <f t="shared" si="68"/>
        <v>6071648</v>
      </c>
    </row>
    <row r="68" spans="1:15" ht="120" x14ac:dyDescent="0.2">
      <c r="A68" s="350">
        <v>56</v>
      </c>
      <c r="B68" s="350" t="s">
        <v>193</v>
      </c>
      <c r="C68" s="358" t="s">
        <v>221</v>
      </c>
      <c r="D68" s="359" t="s">
        <v>565</v>
      </c>
      <c r="E68" s="144" t="s">
        <v>259</v>
      </c>
      <c r="F68" s="238">
        <v>44927</v>
      </c>
      <c r="G68" s="246">
        <v>0</v>
      </c>
      <c r="H68" s="248">
        <v>25784</v>
      </c>
      <c r="I68" s="246">
        <f t="shared" si="69"/>
        <v>0</v>
      </c>
      <c r="J68" s="246">
        <f t="shared" si="63"/>
        <v>0</v>
      </c>
      <c r="K68" s="272">
        <f t="shared" si="64"/>
        <v>0</v>
      </c>
      <c r="L68" s="246">
        <f t="shared" si="65"/>
        <v>0</v>
      </c>
      <c r="M68" s="272">
        <f t="shared" si="66"/>
        <v>0</v>
      </c>
      <c r="N68" s="246">
        <f t="shared" si="67"/>
        <v>25784</v>
      </c>
      <c r="O68" s="297">
        <f t="shared" si="68"/>
        <v>25784</v>
      </c>
    </row>
    <row r="69" spans="1:15" ht="127.5" x14ac:dyDescent="0.2">
      <c r="A69" s="350">
        <v>57</v>
      </c>
      <c r="B69" s="74" t="s">
        <v>425</v>
      </c>
      <c r="C69" s="197" t="s">
        <v>567</v>
      </c>
      <c r="D69" s="360" t="s">
        <v>568</v>
      </c>
      <c r="E69" s="361" t="s">
        <v>417</v>
      </c>
      <c r="F69" s="119">
        <v>45017</v>
      </c>
      <c r="G69" s="186">
        <v>6710000</v>
      </c>
      <c r="H69" s="186">
        <v>16872491</v>
      </c>
      <c r="I69" s="246">
        <f t="shared" si="69"/>
        <v>0</v>
      </c>
      <c r="J69" s="246">
        <f t="shared" si="63"/>
        <v>0</v>
      </c>
      <c r="K69" s="272">
        <f t="shared" si="64"/>
        <v>0</v>
      </c>
      <c r="L69" s="246">
        <f t="shared" si="65"/>
        <v>0</v>
      </c>
      <c r="M69" s="272">
        <f t="shared" si="66"/>
        <v>6710000</v>
      </c>
      <c r="N69" s="246">
        <f t="shared" si="67"/>
        <v>16872491</v>
      </c>
      <c r="O69" s="297">
        <f t="shared" si="68"/>
        <v>3452491</v>
      </c>
    </row>
    <row r="70" spans="1:15" ht="90" x14ac:dyDescent="0.2">
      <c r="A70" s="350">
        <v>58</v>
      </c>
      <c r="B70" s="362" t="s">
        <v>533</v>
      </c>
      <c r="C70" s="362" t="s">
        <v>222</v>
      </c>
      <c r="D70" s="363" t="s">
        <v>570</v>
      </c>
      <c r="E70" s="138" t="s">
        <v>571</v>
      </c>
      <c r="F70" s="281">
        <v>45108</v>
      </c>
      <c r="G70" s="285">
        <v>22038</v>
      </c>
      <c r="H70" s="292">
        <v>0</v>
      </c>
      <c r="I70" s="246">
        <f t="shared" si="69"/>
        <v>0</v>
      </c>
      <c r="J70" s="246">
        <f t="shared" si="63"/>
        <v>0</v>
      </c>
      <c r="K70" s="272">
        <f t="shared" si="64"/>
        <v>0</v>
      </c>
      <c r="L70" s="246">
        <f t="shared" si="65"/>
        <v>0</v>
      </c>
      <c r="M70" s="272">
        <f t="shared" si="66"/>
        <v>22038</v>
      </c>
      <c r="N70" s="246">
        <f t="shared" si="67"/>
        <v>0</v>
      </c>
      <c r="O70" s="297">
        <f t="shared" si="68"/>
        <v>-44076</v>
      </c>
    </row>
    <row r="71" spans="1:15" ht="150" x14ac:dyDescent="0.2">
      <c r="A71" s="350">
        <v>59</v>
      </c>
      <c r="B71" s="241" t="s">
        <v>197</v>
      </c>
      <c r="C71" s="362" t="s">
        <v>225</v>
      </c>
      <c r="D71" s="363" t="s">
        <v>572</v>
      </c>
      <c r="E71" s="138" t="s">
        <v>219</v>
      </c>
      <c r="F71" s="281">
        <v>44713</v>
      </c>
      <c r="G71" s="285">
        <v>95516</v>
      </c>
      <c r="H71" s="285">
        <v>2716223</v>
      </c>
      <c r="I71" s="246">
        <f t="shared" si="69"/>
        <v>0</v>
      </c>
      <c r="J71" s="246">
        <f t="shared" si="63"/>
        <v>0</v>
      </c>
      <c r="K71" s="272">
        <f t="shared" si="64"/>
        <v>95516</v>
      </c>
      <c r="L71" s="246">
        <f t="shared" si="65"/>
        <v>2716223</v>
      </c>
      <c r="M71" s="272">
        <f t="shared" si="66"/>
        <v>0</v>
      </c>
      <c r="N71" s="246">
        <f t="shared" si="67"/>
        <v>0</v>
      </c>
      <c r="O71" s="297">
        <f t="shared" si="68"/>
        <v>2525191</v>
      </c>
    </row>
    <row r="72" spans="1:15" ht="51" x14ac:dyDescent="0.2">
      <c r="A72" s="350">
        <v>60</v>
      </c>
      <c r="B72" s="241" t="s">
        <v>197</v>
      </c>
      <c r="C72" s="362" t="s">
        <v>198</v>
      </c>
      <c r="D72" s="363" t="s">
        <v>573</v>
      </c>
      <c r="E72" s="138" t="s">
        <v>199</v>
      </c>
      <c r="F72" s="281">
        <v>45292</v>
      </c>
      <c r="G72" s="285">
        <v>9294000</v>
      </c>
      <c r="H72" s="292">
        <v>0</v>
      </c>
      <c r="I72" s="246">
        <f t="shared" si="69"/>
        <v>0</v>
      </c>
      <c r="J72" s="246">
        <f t="shared" si="63"/>
        <v>0</v>
      </c>
      <c r="K72" s="272">
        <f t="shared" si="64"/>
        <v>0</v>
      </c>
      <c r="L72" s="246">
        <f t="shared" si="65"/>
        <v>0</v>
      </c>
      <c r="M72" s="272">
        <f t="shared" si="66"/>
        <v>9294000</v>
      </c>
      <c r="N72" s="246">
        <f t="shared" si="67"/>
        <v>0</v>
      </c>
      <c r="O72" s="297">
        <f t="shared" si="68"/>
        <v>-18588000</v>
      </c>
    </row>
    <row r="73" spans="1:15" ht="120.75" thickBot="1" x14ac:dyDescent="0.25">
      <c r="A73" s="350">
        <v>61</v>
      </c>
      <c r="B73" s="241" t="s">
        <v>197</v>
      </c>
      <c r="C73" s="358" t="s">
        <v>278</v>
      </c>
      <c r="D73" s="359" t="s">
        <v>574</v>
      </c>
      <c r="E73" s="144" t="s">
        <v>254</v>
      </c>
      <c r="F73" s="238">
        <v>44743</v>
      </c>
      <c r="G73" s="246">
        <v>0</v>
      </c>
      <c r="H73" s="248">
        <v>12279</v>
      </c>
      <c r="I73" s="246">
        <f t="shared" si="69"/>
        <v>0</v>
      </c>
      <c r="J73" s="246">
        <f t="shared" si="63"/>
        <v>0</v>
      </c>
      <c r="K73" s="272">
        <f t="shared" si="64"/>
        <v>0</v>
      </c>
      <c r="L73" s="246">
        <f t="shared" si="65"/>
        <v>12279</v>
      </c>
      <c r="M73" s="272">
        <f t="shared" si="66"/>
        <v>0</v>
      </c>
      <c r="N73" s="246">
        <f t="shared" si="67"/>
        <v>0</v>
      </c>
      <c r="O73" s="297">
        <f t="shared" si="68"/>
        <v>12279</v>
      </c>
    </row>
    <row r="74" spans="1:15" ht="15.75" thickBot="1" x14ac:dyDescent="0.25">
      <c r="A74" s="418" t="s">
        <v>75</v>
      </c>
      <c r="B74" s="419"/>
      <c r="C74" s="419"/>
      <c r="D74" s="419"/>
      <c r="E74" s="419"/>
      <c r="F74" s="420"/>
      <c r="G74" s="311">
        <f>I74</f>
        <v>1577139</v>
      </c>
      <c r="H74" s="312">
        <f>J74</f>
        <v>161</v>
      </c>
      <c r="I74" s="313">
        <f>SUM(I7:I73)</f>
        <v>1577139</v>
      </c>
      <c r="J74" s="314">
        <f>SUM(J7:J73)</f>
        <v>161</v>
      </c>
      <c r="K74" s="315">
        <f t="shared" ref="K74:N74" si="70">SUM(K7:K73)</f>
        <v>11759604.140000001</v>
      </c>
      <c r="L74" s="315">
        <f t="shared" si="70"/>
        <v>70306340.820000008</v>
      </c>
      <c r="M74" s="315">
        <f t="shared" si="70"/>
        <v>23784893.759999998</v>
      </c>
      <c r="N74" s="315">
        <f t="shared" si="70"/>
        <v>76978063.170000002</v>
      </c>
      <c r="O74" s="316"/>
    </row>
    <row r="75" spans="1:15" ht="15.75" thickBot="1" x14ac:dyDescent="0.3">
      <c r="A75" s="418" t="s">
        <v>162</v>
      </c>
      <c r="B75" s="419"/>
      <c r="C75" s="419"/>
      <c r="D75" s="419"/>
      <c r="E75" s="419"/>
      <c r="F75" s="420"/>
      <c r="G75" s="311">
        <f>K75+M75</f>
        <v>35544497.899999999</v>
      </c>
      <c r="H75" s="311">
        <f>L75+N75</f>
        <v>147284403.99000001</v>
      </c>
      <c r="I75" s="317"/>
      <c r="J75" s="318"/>
      <c r="K75" s="319">
        <f>SUM(K7:K73)</f>
        <v>11759604.140000001</v>
      </c>
      <c r="L75" s="319">
        <f>SUM(L7:L73)</f>
        <v>70306340.820000008</v>
      </c>
      <c r="M75" s="320">
        <f>SUM(M7:M73)</f>
        <v>23784893.759999998</v>
      </c>
      <c r="N75" s="321">
        <f>SUM(N7:N73)</f>
        <v>76978063.170000002</v>
      </c>
      <c r="O75" s="322">
        <f>SUM(O7:O73)</f>
        <v>73041291.189999998</v>
      </c>
    </row>
    <row r="76" spans="1:15" ht="18" thickBot="1" x14ac:dyDescent="0.3">
      <c r="A76" s="423" t="s">
        <v>74</v>
      </c>
      <c r="B76" s="424"/>
      <c r="C76" s="424"/>
      <c r="D76" s="424"/>
      <c r="E76" s="424"/>
      <c r="F76" s="425"/>
      <c r="G76" s="323">
        <f>SUM(G74:G75)</f>
        <v>37121636.899999999</v>
      </c>
      <c r="H76" s="323">
        <f>SUM(H74:H75)</f>
        <v>147284564.99000001</v>
      </c>
      <c r="I76" s="261"/>
      <c r="J76" s="261"/>
      <c r="K76" s="261"/>
      <c r="L76" s="261"/>
      <c r="M76" s="261"/>
      <c r="N76" s="261"/>
      <c r="O76" s="261"/>
    </row>
    <row r="77" spans="1:15" s="12" customFormat="1" ht="17.25" x14ac:dyDescent="0.2">
      <c r="A77" s="88"/>
      <c r="B77" s="88"/>
      <c r="C77" s="91"/>
      <c r="D77" s="91"/>
      <c r="E77" s="91"/>
      <c r="F77" s="88"/>
      <c r="G77" s="89"/>
      <c r="H77" s="90"/>
    </row>
    <row r="78" spans="1:15" ht="17.25" x14ac:dyDescent="0.2">
      <c r="A78" s="88" t="s">
        <v>408</v>
      </c>
      <c r="B78" s="88"/>
      <c r="C78" s="91"/>
      <c r="D78" s="91"/>
      <c r="E78" s="91"/>
      <c r="F78" s="88"/>
      <c r="G78" s="89"/>
      <c r="H78" s="154">
        <f>O75</f>
        <v>73041291.189999998</v>
      </c>
    </row>
    <row r="79" spans="1:15" x14ac:dyDescent="0.2">
      <c r="G79" s="80"/>
      <c r="H79" s="80"/>
      <c r="I79" s="80"/>
      <c r="J79" s="80"/>
      <c r="K79" s="80"/>
      <c r="L79" s="80"/>
      <c r="M79" s="80"/>
      <c r="N79" s="80"/>
    </row>
    <row r="80" spans="1:15" x14ac:dyDescent="0.2">
      <c r="G80" s="82"/>
      <c r="H80" s="82"/>
    </row>
    <row r="81" spans="7:8" x14ac:dyDescent="0.2">
      <c r="G81" s="81"/>
      <c r="H81" s="81"/>
    </row>
  </sheetData>
  <mergeCells count="24">
    <mergeCell ref="A75:F75"/>
    <mergeCell ref="A76:F76"/>
    <mergeCell ref="A2:H2"/>
    <mergeCell ref="A23:A24"/>
    <mergeCell ref="B23:B24"/>
    <mergeCell ref="C23:C24"/>
    <mergeCell ref="D23:D24"/>
    <mergeCell ref="E23:E24"/>
    <mergeCell ref="A13:A14"/>
    <mergeCell ref="B13:B14"/>
    <mergeCell ref="C13:C14"/>
    <mergeCell ref="D13:D14"/>
    <mergeCell ref="E13:E14"/>
    <mergeCell ref="D16:D19"/>
    <mergeCell ref="A36:A37"/>
    <mergeCell ref="B36:B37"/>
    <mergeCell ref="E16:E19"/>
    <mergeCell ref="A16:A19"/>
    <mergeCell ref="B16:B19"/>
    <mergeCell ref="C16:C19"/>
    <mergeCell ref="A74:F74"/>
    <mergeCell ref="C36:C37"/>
    <mergeCell ref="D36:D37"/>
    <mergeCell ref="E36:E37"/>
  </mergeCells>
  <conditionalFormatting sqref="H77:H78">
    <cfRule type="colorScale" priority="30">
      <colorScale>
        <cfvo type="num" val="0"/>
        <cfvo type="num" val="1"/>
        <color rgb="FF00B050"/>
        <color rgb="FFFF0000"/>
      </colorScale>
    </cfRule>
    <cfRule type="colorScale" priority="31">
      <colorScale>
        <cfvo type="num" val="0"/>
        <cfvo type="num" val="0"/>
        <color rgb="FF00B050"/>
        <color rgb="FFFF0000"/>
      </colorScale>
    </cfRule>
    <cfRule type="colorScale" priority="32">
      <colorScale>
        <cfvo type="num" val="0"/>
        <cfvo type="max"/>
        <color rgb="FFFF0000"/>
        <color rgb="FFFFEF9C"/>
      </colorScale>
    </cfRule>
  </conditionalFormatting>
  <conditionalFormatting sqref="H78">
    <cfRule type="cellIs" dxfId="143" priority="9" operator="lessThan">
      <formula>0</formula>
    </cfRule>
    <cfRule type="cellIs" dxfId="142" priority="10" operator="greaterThan">
      <formula>0</formula>
    </cfRule>
  </conditionalFormatting>
  <conditionalFormatting sqref="O7:O53 O74">
    <cfRule type="cellIs" dxfId="141" priority="11" operator="lessThan">
      <formula>0</formula>
    </cfRule>
    <cfRule type="cellIs" dxfId="140" priority="12" operator="greaterThan">
      <formula>0</formula>
    </cfRule>
  </conditionalFormatting>
  <conditionalFormatting sqref="O54:O56">
    <cfRule type="cellIs" dxfId="139" priority="5" operator="lessThan">
      <formula>0</formula>
    </cfRule>
    <cfRule type="cellIs" dxfId="138" priority="6" operator="greaterThan">
      <formula>0</formula>
    </cfRule>
  </conditionalFormatting>
  <conditionalFormatting sqref="O57:O64">
    <cfRule type="cellIs" dxfId="137" priority="3" operator="lessThan">
      <formula>0</formula>
    </cfRule>
    <cfRule type="cellIs" dxfId="136" priority="4" operator="greaterThan">
      <formula>0</formula>
    </cfRule>
  </conditionalFormatting>
  <conditionalFormatting sqref="O65:O73">
    <cfRule type="cellIs" dxfId="135" priority="1" operator="lessThan">
      <formula>0</formula>
    </cfRule>
    <cfRule type="cellIs" dxfId="134" priority="2" operator="greaterThan">
      <formula>0</formula>
    </cfRule>
  </conditionalFormatting>
  <hyperlinks>
    <hyperlink ref="A2" r:id="rId1"/>
    <hyperlink ref="E8" r:id="rId2"/>
    <hyperlink ref="E10" r:id="rId3"/>
    <hyperlink ref="E11" r:id="rId4"/>
    <hyperlink ref="E12" r:id="rId5"/>
    <hyperlink ref="E13" r:id="rId6"/>
    <hyperlink ref="E7" r:id="rId7"/>
    <hyperlink ref="E9" r:id="rId8"/>
    <hyperlink ref="E15" r:id="rId9"/>
    <hyperlink ref="E16" r:id="rId10"/>
    <hyperlink ref="E20" r:id="rId11"/>
    <hyperlink ref="E21" r:id="rId12"/>
    <hyperlink ref="E22" r:id="rId13"/>
    <hyperlink ref="E23" r:id="rId14"/>
    <hyperlink ref="E25" r:id="rId15"/>
    <hyperlink ref="E26" r:id="rId16"/>
    <hyperlink ref="E27" r:id="rId17"/>
    <hyperlink ref="E28" r:id="rId18"/>
    <hyperlink ref="E29" r:id="rId19"/>
    <hyperlink ref="E30" r:id="rId20"/>
    <hyperlink ref="E31" r:id="rId21"/>
    <hyperlink ref="E32" r:id="rId22"/>
    <hyperlink ref="E33" r:id="rId23"/>
    <hyperlink ref="E34" r:id="rId24"/>
    <hyperlink ref="E35" r:id="rId25"/>
    <hyperlink ref="E36" r:id="rId26"/>
    <hyperlink ref="E38" r:id="rId27"/>
    <hyperlink ref="E39" r:id="rId28"/>
    <hyperlink ref="E40" r:id="rId29"/>
    <hyperlink ref="E41" r:id="rId30"/>
    <hyperlink ref="E42" r:id="rId31"/>
    <hyperlink ref="E43" r:id="rId32"/>
    <hyperlink ref="E44" r:id="rId33"/>
    <hyperlink ref="E45" r:id="rId34"/>
    <hyperlink ref="E46" r:id="rId35"/>
    <hyperlink ref="E47" r:id="rId36"/>
    <hyperlink ref="E48" r:id="rId37"/>
    <hyperlink ref="E49" r:id="rId38"/>
    <hyperlink ref="E50" r:id="rId39"/>
    <hyperlink ref="E51" r:id="rId40"/>
    <hyperlink ref="E52" r:id="rId41"/>
    <hyperlink ref="E53" r:id="rId42"/>
    <hyperlink ref="E54" r:id="rId43"/>
    <hyperlink ref="E55" r:id="rId44"/>
    <hyperlink ref="E56" r:id="rId45"/>
    <hyperlink ref="E57" r:id="rId46"/>
    <hyperlink ref="E58" r:id="rId47"/>
    <hyperlink ref="E59" r:id="rId48"/>
    <hyperlink ref="E60" r:id="rId49"/>
    <hyperlink ref="E61" r:id="rId50"/>
    <hyperlink ref="E62" r:id="rId51"/>
    <hyperlink ref="E63" r:id="rId52"/>
    <hyperlink ref="E64" r:id="rId53"/>
    <hyperlink ref="E65" r:id="rId54"/>
    <hyperlink ref="E66" r:id="rId55"/>
    <hyperlink ref="E67" r:id="rId56"/>
    <hyperlink ref="E68" r:id="rId57"/>
    <hyperlink ref="E69" r:id="rId58"/>
    <hyperlink ref="E70" r:id="rId59"/>
    <hyperlink ref="E71" r:id="rId60"/>
    <hyperlink ref="E72" r:id="rId61"/>
    <hyperlink ref="E73" r:id="rId62"/>
  </hyperlinks>
  <pageMargins left="0.7" right="0.7" top="0.75" bottom="0.75" header="0.3" footer="0.3"/>
  <pageSetup paperSize="9" orientation="portrait" r:id="rId63"/>
  <legacyDrawing r:id="rId64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topLeftCell="A2" zoomScaleNormal="100" workbookViewId="0">
      <pane ySplit="5" topLeftCell="A10" activePane="bottomLeft" state="frozen"/>
      <selection activeCell="A2" sqref="A2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126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1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0"/>
      <c r="C14" s="101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0"/>
      <c r="C16" s="101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1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0"/>
      <c r="C20" s="101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0"/>
      <c r="C22" s="101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0"/>
      <c r="C24" s="101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1" priority="6" operator="lessThan">
      <formula>0</formula>
    </cfRule>
    <cfRule type="cellIs" dxfId="70" priority="7" operator="greaterThan">
      <formula>0</formula>
    </cfRule>
  </conditionalFormatting>
  <conditionalFormatting sqref="H30">
    <cfRule type="cellIs" dxfId="69" priority="1" operator="lessThan">
      <formula>0</formula>
    </cfRule>
    <cfRule type="cellIs" dxfId="6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93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7" priority="6" operator="lessThan">
      <formula>0</formula>
    </cfRule>
    <cfRule type="cellIs" dxfId="66" priority="7" operator="greaterThan">
      <formula>0</formula>
    </cfRule>
  </conditionalFormatting>
  <conditionalFormatting sqref="H30">
    <cfRule type="cellIs" dxfId="65" priority="1" operator="lessThan">
      <formula>0</formula>
    </cfRule>
    <cfRule type="cellIs" dxfId="6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1" topLeftCell="A8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5703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94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72" x14ac:dyDescent="0.2">
      <c r="A7" s="95">
        <v>1</v>
      </c>
      <c r="B7" s="134" t="s">
        <v>167</v>
      </c>
      <c r="C7" s="77" t="s">
        <v>168</v>
      </c>
      <c r="D7" s="116" t="s">
        <v>175</v>
      </c>
      <c r="E7" s="117" t="s">
        <v>169</v>
      </c>
      <c r="F7" s="115">
        <v>44562</v>
      </c>
      <c r="G7" s="78">
        <v>287</v>
      </c>
      <c r="H7" s="78">
        <v>4969109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287</v>
      </c>
      <c r="L7" s="74">
        <f>IF(YEAR($F7)=2022,H7,"-")</f>
        <v>4969109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4968535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287</v>
      </c>
      <c r="H28" s="83">
        <f>L28+N28</f>
        <v>4969109</v>
      </c>
      <c r="I28" s="70"/>
      <c r="J28" s="71"/>
      <c r="K28" s="131">
        <f>SUM(K7:K26)</f>
        <v>287</v>
      </c>
      <c r="L28" s="131">
        <f t="shared" ref="L28:N28" si="9">SUM(L7:L26)</f>
        <v>4969109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4968535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287</v>
      </c>
      <c r="H29" s="84">
        <f>SUM(H27:H28)</f>
        <v>4969109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4968535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63" priority="6" operator="lessThan">
      <formula>0</formula>
    </cfRule>
    <cfRule type="cellIs" dxfId="62" priority="7" operator="greaterThan">
      <formula>0</formula>
    </cfRule>
  </conditionalFormatting>
  <conditionalFormatting sqref="H30">
    <cfRule type="cellIs" dxfId="61" priority="1" operator="lessThan">
      <formula>0</formula>
    </cfRule>
    <cfRule type="cellIs" dxfId="6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J25" sqref="J25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95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 t="shared" ref="M7:M12" si="0"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1">IF(YEAR($F8)=2021,G8,"-")</f>
        <v>-</v>
      </c>
      <c r="J8" s="74" t="str">
        <f t="shared" ref="J8:J26" si="2">IF(YEAR($F8)=2021,H8,"-")</f>
        <v>-</v>
      </c>
      <c r="K8" s="74" t="str">
        <f t="shared" ref="K8:K26" si="3">IF(YEAR($F8)=2022,2*G8,"-")</f>
        <v>-</v>
      </c>
      <c r="L8" s="74" t="str">
        <f t="shared" ref="L8:L26" si="4">IF(YEAR($F8)=2022,H8,"-")</f>
        <v>-</v>
      </c>
      <c r="M8" s="74" t="str">
        <f t="shared" si="0"/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1"/>
        <v>-</v>
      </c>
      <c r="J9" s="74" t="str">
        <f t="shared" si="2"/>
        <v>-</v>
      </c>
      <c r="K9" s="74" t="str">
        <f t="shared" si="3"/>
        <v>-</v>
      </c>
      <c r="L9" s="74" t="str">
        <f t="shared" si="4"/>
        <v>-</v>
      </c>
      <c r="M9" s="74" t="str">
        <f t="shared" si="0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1"/>
        <v>-</v>
      </c>
      <c r="J10" s="74" t="str">
        <f t="shared" si="2"/>
        <v>-</v>
      </c>
      <c r="K10" s="74" t="str">
        <f t="shared" si="3"/>
        <v>-</v>
      </c>
      <c r="L10" s="74" t="str">
        <f t="shared" si="4"/>
        <v>-</v>
      </c>
      <c r="M10" s="74" t="str">
        <f t="shared" si="0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1"/>
        <v>-</v>
      </c>
      <c r="J11" s="74" t="str">
        <f t="shared" si="2"/>
        <v>-</v>
      </c>
      <c r="K11" s="74" t="str">
        <f t="shared" si="3"/>
        <v>-</v>
      </c>
      <c r="L11" s="74" t="str">
        <f t="shared" si="4"/>
        <v>-</v>
      </c>
      <c r="M11" s="74" t="str">
        <f t="shared" si="0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1"/>
        <v>-</v>
      </c>
      <c r="J12" s="74" t="str">
        <f t="shared" si="2"/>
        <v>-</v>
      </c>
      <c r="K12" s="74" t="str">
        <f t="shared" si="3"/>
        <v>-</v>
      </c>
      <c r="L12" s="74" t="str">
        <f t="shared" si="4"/>
        <v>-</v>
      </c>
      <c r="M12" s="74" t="str">
        <f t="shared" si="0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1"/>
        <v>-</v>
      </c>
      <c r="J13" s="74" t="str">
        <f t="shared" si="2"/>
        <v>-</v>
      </c>
      <c r="K13" s="74" t="str">
        <f t="shared" si="3"/>
        <v>-</v>
      </c>
      <c r="L13" s="74" t="str">
        <f t="shared" si="4"/>
        <v>-</v>
      </c>
      <c r="M13" s="74" t="str">
        <f t="shared" ref="M13:M26" si="7">IF(YEAR($F13)&gt;2022,G13,"-")</f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1"/>
        <v>-</v>
      </c>
      <c r="J14" s="74" t="str">
        <f t="shared" si="2"/>
        <v>-</v>
      </c>
      <c r="K14" s="74" t="str">
        <f t="shared" si="3"/>
        <v>-</v>
      </c>
      <c r="L14" s="74" t="str">
        <f t="shared" si="4"/>
        <v>-</v>
      </c>
      <c r="M14" s="74" t="str">
        <f t="shared" si="7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1"/>
        <v>-</v>
      </c>
      <c r="J15" s="74" t="str">
        <f t="shared" si="2"/>
        <v>-</v>
      </c>
      <c r="K15" s="74" t="str">
        <f t="shared" si="3"/>
        <v>-</v>
      </c>
      <c r="L15" s="74" t="str">
        <f t="shared" si="4"/>
        <v>-</v>
      </c>
      <c r="M15" s="74" t="str">
        <f t="shared" si="7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1"/>
        <v>-</v>
      </c>
      <c r="J16" s="74" t="str">
        <f t="shared" si="2"/>
        <v>-</v>
      </c>
      <c r="K16" s="74" t="str">
        <f t="shared" si="3"/>
        <v>-</v>
      </c>
      <c r="L16" s="74" t="str">
        <f t="shared" si="4"/>
        <v>-</v>
      </c>
      <c r="M16" s="74" t="str">
        <f t="shared" si="7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1"/>
        <v>-</v>
      </c>
      <c r="J17" s="74" t="str">
        <f t="shared" si="2"/>
        <v>-</v>
      </c>
      <c r="K17" s="74" t="str">
        <f t="shared" si="3"/>
        <v>-</v>
      </c>
      <c r="L17" s="74" t="str">
        <f t="shared" si="4"/>
        <v>-</v>
      </c>
      <c r="M17" s="74" t="str">
        <f t="shared" si="7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1"/>
        <v>-</v>
      </c>
      <c r="J18" s="74" t="str">
        <f t="shared" si="2"/>
        <v>-</v>
      </c>
      <c r="K18" s="74" t="str">
        <f t="shared" si="3"/>
        <v>-</v>
      </c>
      <c r="L18" s="74" t="str">
        <f t="shared" si="4"/>
        <v>-</v>
      </c>
      <c r="M18" s="74" t="str">
        <f t="shared" si="7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1"/>
        <v>-</v>
      </c>
      <c r="J19" s="74" t="str">
        <f t="shared" si="2"/>
        <v>-</v>
      </c>
      <c r="K19" s="74" t="str">
        <f t="shared" si="3"/>
        <v>-</v>
      </c>
      <c r="L19" s="74" t="str">
        <f t="shared" si="4"/>
        <v>-</v>
      </c>
      <c r="M19" s="74" t="str">
        <f t="shared" si="7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1"/>
        <v>-</v>
      </c>
      <c r="J20" s="74" t="str">
        <f t="shared" si="2"/>
        <v>-</v>
      </c>
      <c r="K20" s="74" t="str">
        <f t="shared" si="3"/>
        <v>-</v>
      </c>
      <c r="L20" s="74" t="str">
        <f t="shared" si="4"/>
        <v>-</v>
      </c>
      <c r="M20" s="74" t="str">
        <f t="shared" si="7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1"/>
        <v>-</v>
      </c>
      <c r="J21" s="74" t="str">
        <f t="shared" si="2"/>
        <v>-</v>
      </c>
      <c r="K21" s="74" t="str">
        <f t="shared" si="3"/>
        <v>-</v>
      </c>
      <c r="L21" s="74" t="str">
        <f t="shared" si="4"/>
        <v>-</v>
      </c>
      <c r="M21" s="74" t="str">
        <f t="shared" si="7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1"/>
        <v>-</v>
      </c>
      <c r="J22" s="74" t="str">
        <f t="shared" si="2"/>
        <v>-</v>
      </c>
      <c r="K22" s="74" t="str">
        <f t="shared" si="3"/>
        <v>-</v>
      </c>
      <c r="L22" s="74" t="str">
        <f t="shared" si="4"/>
        <v>-</v>
      </c>
      <c r="M22" s="74" t="str">
        <f t="shared" si="7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1"/>
        <v>-</v>
      </c>
      <c r="J23" s="74" t="str">
        <f t="shared" si="2"/>
        <v>-</v>
      </c>
      <c r="K23" s="74" t="str">
        <f t="shared" si="3"/>
        <v>-</v>
      </c>
      <c r="L23" s="74" t="str">
        <f t="shared" si="4"/>
        <v>-</v>
      </c>
      <c r="M23" s="74" t="str">
        <f t="shared" si="7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1"/>
        <v>-</v>
      </c>
      <c r="J24" s="74" t="str">
        <f t="shared" si="2"/>
        <v>-</v>
      </c>
      <c r="K24" s="74" t="str">
        <f t="shared" si="3"/>
        <v>-</v>
      </c>
      <c r="L24" s="74" t="str">
        <f t="shared" si="4"/>
        <v>-</v>
      </c>
      <c r="M24" s="74" t="str">
        <f t="shared" si="7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1"/>
        <v>-</v>
      </c>
      <c r="J25" s="74" t="str">
        <f t="shared" si="2"/>
        <v>-</v>
      </c>
      <c r="K25" s="74" t="str">
        <f t="shared" si="3"/>
        <v>-</v>
      </c>
      <c r="L25" s="74" t="str">
        <f t="shared" si="4"/>
        <v>-</v>
      </c>
      <c r="M25" s="74" t="str">
        <f>IF(YEAR($F25)&gt;2022,G25,"-")</f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1"/>
        <v>-</v>
      </c>
      <c r="J26" s="74" t="str">
        <f t="shared" si="2"/>
        <v>-</v>
      </c>
      <c r="K26" s="74" t="str">
        <f t="shared" si="3"/>
        <v>-</v>
      </c>
      <c r="L26" s="74" t="str">
        <f t="shared" si="4"/>
        <v>-</v>
      </c>
      <c r="M26" s="74" t="str">
        <f t="shared" si="7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8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9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10">SUM(L7:L26)</f>
        <v>0</v>
      </c>
      <c r="M28" s="131">
        <f t="shared" si="10"/>
        <v>0</v>
      </c>
      <c r="N28" s="131">
        <f t="shared" si="10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9" priority="6" operator="lessThan">
      <formula>0</formula>
    </cfRule>
    <cfRule type="cellIs" dxfId="58" priority="7" operator="greaterThan">
      <formula>0</formula>
    </cfRule>
  </conditionalFormatting>
  <conditionalFormatting sqref="H30">
    <cfRule type="cellIs" dxfId="57" priority="1" operator="lessThan">
      <formula>0</formula>
    </cfRule>
    <cfRule type="cellIs" dxfId="5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="90" zoomScaleNormal="90" workbookViewId="0">
      <pane ySplit="6" topLeftCell="A10" activePane="bottomLeft" state="frozen"/>
      <selection pane="bottomLeft" activeCell="H10" sqref="H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3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96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08" x14ac:dyDescent="0.2">
      <c r="A7" s="95">
        <v>1</v>
      </c>
      <c r="B7" s="74" t="s">
        <v>150</v>
      </c>
      <c r="C7" s="74" t="s">
        <v>148</v>
      </c>
      <c r="D7" s="114" t="s">
        <v>147</v>
      </c>
      <c r="E7" s="117" t="s">
        <v>149</v>
      </c>
      <c r="F7" s="115">
        <v>44481</v>
      </c>
      <c r="G7" s="184">
        <v>950050</v>
      </c>
      <c r="H7" s="184">
        <v>40</v>
      </c>
      <c r="I7" s="74">
        <f>IF(YEAR($F7)=2021,G7,"-")</f>
        <v>950050</v>
      </c>
      <c r="J7" s="74">
        <f>IF(YEAR($F7)=2021,H7,"-")</f>
        <v>40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151</v>
      </c>
      <c r="P7" s="113" t="s">
        <v>152</v>
      </c>
      <c r="Q7" s="150">
        <f>H7-2*G7</f>
        <v>-1900060</v>
      </c>
    </row>
    <row r="8" spans="1:17" ht="72" customHeight="1" x14ac:dyDescent="0.2">
      <c r="A8" s="95">
        <v>2</v>
      </c>
      <c r="B8" s="74" t="s">
        <v>150</v>
      </c>
      <c r="C8" s="74" t="s">
        <v>186</v>
      </c>
      <c r="D8" s="124" t="s">
        <v>185</v>
      </c>
      <c r="E8" s="138" t="s">
        <v>187</v>
      </c>
      <c r="F8" s="115">
        <v>44696</v>
      </c>
      <c r="G8" s="184">
        <v>56</v>
      </c>
      <c r="H8" s="184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56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/>
      <c r="Q8" s="150">
        <f t="shared" ref="Q8:Q26" si="6">H8-2*G8</f>
        <v>-112</v>
      </c>
    </row>
    <row r="9" spans="1:17" ht="114.75" x14ac:dyDescent="0.2">
      <c r="A9" s="95">
        <v>3</v>
      </c>
      <c r="B9" s="74" t="s">
        <v>150</v>
      </c>
      <c r="C9" s="74" t="s">
        <v>504</v>
      </c>
      <c r="D9" s="124" t="s">
        <v>505</v>
      </c>
      <c r="E9" s="138" t="s">
        <v>263</v>
      </c>
      <c r="F9" s="115">
        <v>44835</v>
      </c>
      <c r="G9" s="184">
        <v>108</v>
      </c>
      <c r="H9" s="184">
        <v>0</v>
      </c>
      <c r="I9" s="74" t="str">
        <f t="shared" si="0"/>
        <v>-</v>
      </c>
      <c r="J9" s="74" t="str">
        <f t="shared" si="1"/>
        <v>-</v>
      </c>
      <c r="K9" s="74">
        <f t="shared" si="2"/>
        <v>108</v>
      </c>
      <c r="L9" s="74">
        <f t="shared" si="3"/>
        <v>0</v>
      </c>
      <c r="M9" s="74" t="str">
        <f t="shared" si="4"/>
        <v>-</v>
      </c>
      <c r="N9" s="74" t="str">
        <f t="shared" si="5"/>
        <v>-</v>
      </c>
      <c r="O9" s="74" t="s">
        <v>154</v>
      </c>
      <c r="P9" s="74"/>
      <c r="Q9" s="150">
        <f t="shared" si="6"/>
        <v>-216</v>
      </c>
    </row>
    <row r="10" spans="1:17" ht="16.5" customHeight="1" x14ac:dyDescent="0.2">
      <c r="A10" s="95">
        <v>4</v>
      </c>
      <c r="B10" s="74"/>
      <c r="C10" s="74"/>
      <c r="D10" s="112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950050</v>
      </c>
      <c r="H27" s="83">
        <f>J27</f>
        <v>40</v>
      </c>
      <c r="I27" s="79">
        <f>SUM(I7:I26)</f>
        <v>950050</v>
      </c>
      <c r="J27" s="79">
        <f t="shared" ref="J27" si="7">SUM(J7:J26)</f>
        <v>40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164</v>
      </c>
      <c r="H28" s="83">
        <f>L28+N28</f>
        <v>0</v>
      </c>
      <c r="I28" s="70"/>
      <c r="J28" s="71"/>
      <c r="K28" s="131">
        <f>SUM(K7:K26)</f>
        <v>164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-1900388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950214</v>
      </c>
      <c r="H29" s="84">
        <f>SUM(H27:H28)</f>
        <v>40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-1900388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5" priority="6" operator="lessThan">
      <formula>0</formula>
    </cfRule>
    <cfRule type="cellIs" dxfId="54" priority="7" operator="greaterThan">
      <formula>0</formula>
    </cfRule>
  </conditionalFormatting>
  <conditionalFormatting sqref="H30">
    <cfRule type="cellIs" dxfId="53" priority="1" operator="lessThan">
      <formula>0</formula>
    </cfRule>
    <cfRule type="cellIs" dxfId="5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pageSetup paperSize="9" orientation="portrait" horizontalDpi="300" verticalDpi="300" r:id="rId4"/>
  <legacyDrawing r:id="rId5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D9" sqref="D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97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86.25" customHeight="1" x14ac:dyDescent="0.2">
      <c r="A7" s="95">
        <v>1</v>
      </c>
      <c r="B7" s="161" t="s">
        <v>117</v>
      </c>
      <c r="C7" s="77" t="s">
        <v>326</v>
      </c>
      <c r="D7" s="143" t="s">
        <v>327</v>
      </c>
      <c r="E7" s="155" t="s">
        <v>328</v>
      </c>
      <c r="F7" s="119">
        <v>44682</v>
      </c>
      <c r="G7" s="145">
        <v>0</v>
      </c>
      <c r="H7" s="158">
        <v>23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23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23</v>
      </c>
    </row>
    <row r="8" spans="1:17" ht="76.5" x14ac:dyDescent="0.2">
      <c r="A8" s="95">
        <v>2</v>
      </c>
      <c r="B8" s="185" t="s">
        <v>117</v>
      </c>
      <c r="C8" s="74" t="s">
        <v>227</v>
      </c>
      <c r="D8" s="124" t="s">
        <v>380</v>
      </c>
      <c r="E8" s="138" t="s">
        <v>218</v>
      </c>
      <c r="F8" s="115">
        <v>44849</v>
      </c>
      <c r="G8" s="92">
        <v>3258</v>
      </c>
      <c r="H8" s="92">
        <v>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3258</v>
      </c>
      <c r="L8" s="74">
        <f t="shared" ref="L8:L26" si="3">IF(YEAR($F8)=2022,H8,"-")</f>
        <v>0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/>
      <c r="Q8" s="150">
        <f t="shared" ref="Q8:Q26" si="6">H8-2*G8</f>
        <v>-6516</v>
      </c>
    </row>
    <row r="9" spans="1:17" ht="51" x14ac:dyDescent="0.2">
      <c r="A9" s="95">
        <v>3</v>
      </c>
      <c r="B9" s="74" t="s">
        <v>381</v>
      </c>
      <c r="C9" s="74" t="s">
        <v>433</v>
      </c>
      <c r="D9" s="124" t="s">
        <v>432</v>
      </c>
      <c r="E9" s="138" t="s">
        <v>317</v>
      </c>
      <c r="F9" s="115">
        <v>44927</v>
      </c>
      <c r="G9" s="184">
        <v>0</v>
      </c>
      <c r="H9" s="184">
        <v>8555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0</v>
      </c>
      <c r="N9" s="74">
        <f t="shared" si="5"/>
        <v>8555</v>
      </c>
      <c r="O9" s="74" t="s">
        <v>154</v>
      </c>
      <c r="P9" s="74"/>
      <c r="Q9" s="150">
        <f t="shared" si="6"/>
        <v>8555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3258</v>
      </c>
      <c r="H28" s="83">
        <f>L28+N28</f>
        <v>8578</v>
      </c>
      <c r="I28" s="70"/>
      <c r="J28" s="71"/>
      <c r="K28" s="131">
        <f>SUM(K7:K26)</f>
        <v>3258</v>
      </c>
      <c r="L28" s="131">
        <f t="shared" ref="L28:N28" si="9">SUM(L7:L26)</f>
        <v>23</v>
      </c>
      <c r="M28" s="131">
        <f t="shared" si="9"/>
        <v>0</v>
      </c>
      <c r="N28" s="131">
        <f t="shared" si="9"/>
        <v>8555</v>
      </c>
      <c r="O28" s="71"/>
      <c r="P28" s="71"/>
      <c r="Q28" s="152">
        <f>SUM(Q7:Q26)</f>
        <v>2062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3258</v>
      </c>
      <c r="H29" s="84">
        <f>SUM(H27:H28)</f>
        <v>8578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2062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51" priority="6" operator="lessThan">
      <formula>0</formula>
    </cfRule>
    <cfRule type="cellIs" dxfId="50" priority="7" operator="greaterThan">
      <formula>0</formula>
    </cfRule>
  </conditionalFormatting>
  <conditionalFormatting sqref="H30">
    <cfRule type="cellIs" dxfId="49" priority="1" operator="lessThan">
      <formula>0</formula>
    </cfRule>
    <cfRule type="cellIs" dxfId="4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143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3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11"/>
      <c r="C14" s="103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11"/>
      <c r="C16" s="103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3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11"/>
      <c r="C20" s="103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11"/>
      <c r="C22" s="103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11"/>
      <c r="C24" s="103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7" priority="6" operator="lessThan">
      <formula>0</formula>
    </cfRule>
    <cfRule type="cellIs" dxfId="46" priority="7" operator="greaterThan">
      <formula>0</formula>
    </cfRule>
  </conditionalFormatting>
  <conditionalFormatting sqref="H30">
    <cfRule type="cellIs" dxfId="45" priority="1" operator="lessThan">
      <formula>0</formula>
    </cfRule>
    <cfRule type="cellIs" dxfId="4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0" activePane="bottomLeft" state="frozen"/>
      <selection pane="bottomLeft" activeCell="H12" sqref="B12:H12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85546875" bestFit="1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142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63.75" x14ac:dyDescent="0.2">
      <c r="A7" s="95">
        <v>1</v>
      </c>
      <c r="B7" s="74" t="s">
        <v>425</v>
      </c>
      <c r="C7" s="74" t="s">
        <v>430</v>
      </c>
      <c r="D7" s="124" t="s">
        <v>302</v>
      </c>
      <c r="E7" s="138" t="s">
        <v>426</v>
      </c>
      <c r="F7" s="115">
        <v>44788</v>
      </c>
      <c r="G7" s="184">
        <v>6452326</v>
      </c>
      <c r="H7" s="184">
        <v>16268903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6452326</v>
      </c>
      <c r="L7" s="74">
        <f>IF(YEAR($F7)=2022,H7,"-")</f>
        <v>16268903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3364251</v>
      </c>
    </row>
    <row r="8" spans="1:17" ht="63.75" x14ac:dyDescent="0.2">
      <c r="A8" s="95">
        <v>2</v>
      </c>
      <c r="B8" s="74" t="s">
        <v>425</v>
      </c>
      <c r="C8" s="74" t="s">
        <v>431</v>
      </c>
      <c r="D8" s="124" t="s">
        <v>331</v>
      </c>
      <c r="E8" s="138" t="s">
        <v>427</v>
      </c>
      <c r="F8" s="115">
        <v>44927</v>
      </c>
      <c r="G8" s="184">
        <v>124800</v>
      </c>
      <c r="H8" s="184">
        <v>39978500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124800</v>
      </c>
      <c r="N8" s="74">
        <f t="shared" ref="N8:N26" si="5">IF(YEAR($F8)&gt;2022,H8,"-")</f>
        <v>39978500</v>
      </c>
      <c r="O8" s="74" t="s">
        <v>154</v>
      </c>
      <c r="P8" s="74"/>
      <c r="Q8" s="150">
        <f t="shared" ref="Q8:Q26" si="6">H8-2*G8</f>
        <v>39728900</v>
      </c>
    </row>
    <row r="9" spans="1:17" ht="102" x14ac:dyDescent="0.2">
      <c r="A9" s="95">
        <v>3</v>
      </c>
      <c r="B9" s="74" t="s">
        <v>425</v>
      </c>
      <c r="C9" s="74" t="s">
        <v>289</v>
      </c>
      <c r="D9" s="124" t="s">
        <v>428</v>
      </c>
      <c r="E9" s="138" t="s">
        <v>429</v>
      </c>
      <c r="F9" s="115">
        <v>44835</v>
      </c>
      <c r="G9" s="184">
        <v>0</v>
      </c>
      <c r="H9" s="184">
        <v>18870000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18870000</v>
      </c>
      <c r="M9" s="74" t="str">
        <f t="shared" si="4"/>
        <v>-</v>
      </c>
      <c r="N9" s="74" t="str">
        <f t="shared" si="5"/>
        <v>-</v>
      </c>
      <c r="O9" s="74" t="s">
        <v>154</v>
      </c>
      <c r="P9" s="74"/>
      <c r="Q9" s="150">
        <f t="shared" si="6"/>
        <v>18870000</v>
      </c>
    </row>
    <row r="10" spans="1:17" ht="63.75" x14ac:dyDescent="0.2">
      <c r="A10" s="95">
        <v>4</v>
      </c>
      <c r="B10" s="74" t="s">
        <v>425</v>
      </c>
      <c r="C10" s="74" t="s">
        <v>471</v>
      </c>
      <c r="D10" s="124" t="s">
        <v>413</v>
      </c>
      <c r="E10" s="138" t="s">
        <v>472</v>
      </c>
      <c r="F10" s="115">
        <v>45292</v>
      </c>
      <c r="G10" s="184">
        <v>79200</v>
      </c>
      <c r="H10" s="184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79200</v>
      </c>
      <c r="N10" s="74">
        <f t="shared" si="5"/>
        <v>0</v>
      </c>
      <c r="O10" s="74" t="s">
        <v>154</v>
      </c>
      <c r="P10" s="74"/>
      <c r="Q10" s="150">
        <f t="shared" si="6"/>
        <v>-158400</v>
      </c>
    </row>
    <row r="11" spans="1:17" ht="140.25" x14ac:dyDescent="0.2">
      <c r="A11" s="95">
        <v>5</v>
      </c>
      <c r="B11" s="74" t="s">
        <v>425</v>
      </c>
      <c r="C11" s="74" t="s">
        <v>523</v>
      </c>
      <c r="D11" s="124" t="s">
        <v>522</v>
      </c>
      <c r="E11" s="138" t="s">
        <v>418</v>
      </c>
      <c r="F11" s="115">
        <v>45017</v>
      </c>
      <c r="G11" s="184">
        <v>225341</v>
      </c>
      <c r="H11" s="92">
        <v>0</v>
      </c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>
        <f t="shared" si="4"/>
        <v>225341</v>
      </c>
      <c r="N11" s="74">
        <f t="shared" si="5"/>
        <v>0</v>
      </c>
      <c r="O11" s="74" t="s">
        <v>154</v>
      </c>
      <c r="P11" s="74"/>
      <c r="Q11" s="150">
        <f t="shared" si="6"/>
        <v>-450682</v>
      </c>
    </row>
    <row r="12" spans="1:17" ht="140.25" x14ac:dyDescent="0.2">
      <c r="A12" s="95">
        <v>6</v>
      </c>
      <c r="B12" s="74" t="s">
        <v>425</v>
      </c>
      <c r="C12" s="103" t="s">
        <v>567</v>
      </c>
      <c r="D12" s="360" t="s">
        <v>566</v>
      </c>
      <c r="E12" s="361" t="s">
        <v>417</v>
      </c>
      <c r="F12" s="119">
        <v>45017</v>
      </c>
      <c r="G12" s="186">
        <v>6710000</v>
      </c>
      <c r="H12" s="186">
        <v>16872491</v>
      </c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>
        <f t="shared" si="4"/>
        <v>6710000</v>
      </c>
      <c r="N12" s="74">
        <f t="shared" si="5"/>
        <v>16872491</v>
      </c>
      <c r="O12" s="74" t="s">
        <v>154</v>
      </c>
      <c r="P12" s="74"/>
      <c r="Q12" s="150">
        <f t="shared" si="6"/>
        <v>3452491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11"/>
      <c r="C14" s="103"/>
      <c r="D14" s="197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11"/>
      <c r="C16" s="103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3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11"/>
      <c r="C20" s="103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11"/>
      <c r="C22" s="103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11"/>
      <c r="C24" s="103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13591667</v>
      </c>
      <c r="H28" s="83">
        <f>L28+N28</f>
        <v>91989894</v>
      </c>
      <c r="I28" s="70"/>
      <c r="J28" s="71"/>
      <c r="K28" s="131">
        <f>SUM(K7:K26)</f>
        <v>6452326</v>
      </c>
      <c r="L28" s="131">
        <f t="shared" ref="L28:N28" si="9">SUM(L7:L26)</f>
        <v>35138903</v>
      </c>
      <c r="M28" s="131">
        <f t="shared" si="9"/>
        <v>7139341</v>
      </c>
      <c r="N28" s="131">
        <f t="shared" si="9"/>
        <v>56850991</v>
      </c>
      <c r="O28" s="71"/>
      <c r="P28" s="71"/>
      <c r="Q28" s="152">
        <f>SUM(Q7:Q26)</f>
        <v>64806560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13591667</v>
      </c>
      <c r="H29" s="84">
        <f>SUM(H27:H28)</f>
        <v>91989894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64806560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43" priority="6" operator="lessThan">
      <formula>0</formula>
    </cfRule>
    <cfRule type="cellIs" dxfId="42" priority="7" operator="greaterThan">
      <formula>0</formula>
    </cfRule>
  </conditionalFormatting>
  <conditionalFormatting sqref="H30">
    <cfRule type="cellIs" dxfId="41" priority="1" operator="lessThan">
      <formula>0</formula>
    </cfRule>
    <cfRule type="cellIs" dxfId="4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  <hyperlink ref="E11" r:id="rId5"/>
    <hyperlink ref="E12" r:id="rId6"/>
  </hyperlinks>
  <pageMargins left="0.7" right="0.7" top="0.75" bottom="0.75" header="0.3" footer="0.3"/>
  <legacyDrawing r:id="rId7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98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9" priority="6" operator="lessThan">
      <formula>0</formula>
    </cfRule>
    <cfRule type="cellIs" dxfId="38" priority="7" operator="greaterThan">
      <formula>0</formula>
    </cfRule>
  </conditionalFormatting>
  <conditionalFormatting sqref="H30">
    <cfRule type="cellIs" dxfId="37" priority="1" operator="lessThan">
      <formula>0</formula>
    </cfRule>
    <cfRule type="cellIs" dxfId="3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99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5" priority="6" operator="lessThan">
      <formula>0</formula>
    </cfRule>
    <cfRule type="cellIs" dxfId="34" priority="7" operator="greaterThan">
      <formula>0</formula>
    </cfRule>
  </conditionalFormatting>
  <conditionalFormatting sqref="H30">
    <cfRule type="cellIs" dxfId="33" priority="1" operator="lessThan">
      <formula>0</formula>
    </cfRule>
    <cfRule type="cellIs" dxfId="3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0"/>
  <sheetViews>
    <sheetView zoomScaleNormal="100" workbookViewId="0">
      <pane ySplit="6" topLeftCell="A31" activePane="bottomLeft" state="frozen"/>
      <selection pane="bottomLeft" activeCell="C4" sqref="C4"/>
    </sheetView>
  </sheetViews>
  <sheetFormatPr defaultRowHeight="12.75" x14ac:dyDescent="0.2"/>
  <cols>
    <col min="1" max="1" width="11.42578125" customWidth="1"/>
    <col min="2" max="2" width="13.7109375" style="87" customWidth="1"/>
    <col min="3" max="4" width="17.7109375" style="132" customWidth="1"/>
    <col min="5" max="10" width="17.7109375" customWidth="1"/>
  </cols>
  <sheetData>
    <row r="1" spans="1:10" ht="26.25" x14ac:dyDescent="0.4">
      <c r="A1" s="107" t="s">
        <v>129</v>
      </c>
    </row>
    <row r="2" spans="1:10" x14ac:dyDescent="0.2">
      <c r="A2" s="426" t="s">
        <v>141</v>
      </c>
      <c r="B2" s="426"/>
      <c r="C2" s="426"/>
      <c r="D2" s="426"/>
      <c r="E2" s="426"/>
      <c r="F2" s="426"/>
      <c r="G2" s="426"/>
      <c r="H2" s="426"/>
      <c r="I2" s="426"/>
    </row>
    <row r="3" spans="1:10" ht="18" x14ac:dyDescent="0.25">
      <c r="A3" s="121" t="s">
        <v>131</v>
      </c>
      <c r="B3" s="110"/>
      <c r="C3" s="108">
        <f>'Virtuálny účet detailný prehľad'!C3</f>
        <v>2023</v>
      </c>
    </row>
    <row r="4" spans="1:10" ht="18" x14ac:dyDescent="0.25">
      <c r="A4" s="121" t="s">
        <v>140</v>
      </c>
      <c r="B4" s="110"/>
      <c r="C4" s="109">
        <f>'Virtuálny účet detailný prehľad'!C4</f>
        <v>45231</v>
      </c>
    </row>
    <row r="5" spans="1:10" ht="13.5" thickBot="1" x14ac:dyDescent="0.25"/>
    <row r="6" spans="1:10" ht="60" x14ac:dyDescent="0.2">
      <c r="A6" s="68" t="s">
        <v>61</v>
      </c>
      <c r="B6" s="75" t="s">
        <v>64</v>
      </c>
      <c r="C6" s="96" t="s">
        <v>165</v>
      </c>
      <c r="D6" s="97" t="s">
        <v>166</v>
      </c>
      <c r="E6" s="96" t="s">
        <v>156</v>
      </c>
      <c r="F6" s="97" t="s">
        <v>157</v>
      </c>
      <c r="G6" s="96" t="s">
        <v>160</v>
      </c>
      <c r="H6" s="130" t="s">
        <v>159</v>
      </c>
      <c r="I6" s="96" t="s">
        <v>158</v>
      </c>
      <c r="J6" s="97" t="s">
        <v>161</v>
      </c>
    </row>
    <row r="7" spans="1:10" ht="30" customHeight="1" x14ac:dyDescent="0.2">
      <c r="A7" s="126">
        <v>1</v>
      </c>
      <c r="B7" s="129" t="s">
        <v>66</v>
      </c>
      <c r="C7" s="133">
        <f>MF!G30</f>
        <v>1774875.03</v>
      </c>
      <c r="D7" s="133">
        <f>MF!H30</f>
        <v>688590</v>
      </c>
      <c r="E7" s="78">
        <f>MF!I28</f>
        <v>0</v>
      </c>
      <c r="F7" s="78">
        <f>MF!J28</f>
        <v>0</v>
      </c>
      <c r="G7" s="78">
        <f>MF!K29</f>
        <v>340000</v>
      </c>
      <c r="H7" s="78">
        <f>MF!L29</f>
        <v>474432</v>
      </c>
      <c r="I7" s="78">
        <f>MF!M29</f>
        <v>1434875.03</v>
      </c>
      <c r="J7" s="78">
        <f>MF!N29</f>
        <v>214158</v>
      </c>
    </row>
    <row r="8" spans="1:10" ht="30" customHeight="1" x14ac:dyDescent="0.2">
      <c r="A8" s="125">
        <v>2</v>
      </c>
      <c r="B8" s="128" t="s">
        <v>67</v>
      </c>
      <c r="C8" s="133">
        <f>'MH '!G29</f>
        <v>0</v>
      </c>
      <c r="D8" s="133">
        <f>'MH '!H29</f>
        <v>237060</v>
      </c>
      <c r="E8" s="78">
        <f>'MH '!I27</f>
        <v>0</v>
      </c>
      <c r="F8" s="78">
        <f>'MH '!J27</f>
        <v>0</v>
      </c>
      <c r="G8" s="78">
        <f>'MH '!K28</f>
        <v>0</v>
      </c>
      <c r="H8" s="78">
        <f>'MH '!L28</f>
        <v>237060</v>
      </c>
      <c r="I8" s="78">
        <f>'MH '!M28</f>
        <v>0</v>
      </c>
      <c r="J8" s="78">
        <f>'MH '!N28</f>
        <v>0</v>
      </c>
    </row>
    <row r="9" spans="1:10" ht="30" customHeight="1" x14ac:dyDescent="0.2">
      <c r="A9" s="125">
        <v>3</v>
      </c>
      <c r="B9" s="128" t="s">
        <v>106</v>
      </c>
      <c r="C9" s="133">
        <f>MDV!G32</f>
        <v>71800</v>
      </c>
      <c r="D9" s="133">
        <f>MDV!H32</f>
        <v>0</v>
      </c>
      <c r="E9" s="78">
        <f>MDV!I30</f>
        <v>0</v>
      </c>
      <c r="F9" s="78">
        <f>MDV!J30</f>
        <v>0</v>
      </c>
      <c r="G9" s="78">
        <f>MDV!K31</f>
        <v>17200</v>
      </c>
      <c r="H9" s="78">
        <f>MDV!L31</f>
        <v>0</v>
      </c>
      <c r="I9" s="78">
        <f>MDV!M31</f>
        <v>54600</v>
      </c>
      <c r="J9" s="78">
        <f>MDV!N31</f>
        <v>0</v>
      </c>
    </row>
    <row r="10" spans="1:10" ht="30" customHeight="1" x14ac:dyDescent="0.2">
      <c r="A10" s="125">
        <v>4</v>
      </c>
      <c r="B10" s="128" t="s">
        <v>107</v>
      </c>
      <c r="C10" s="133">
        <f>MPRV!G29</f>
        <v>0</v>
      </c>
      <c r="D10" s="133">
        <f>MPRV!H29</f>
        <v>281110</v>
      </c>
      <c r="E10" s="78">
        <f>MPRV!I27</f>
        <v>0</v>
      </c>
      <c r="F10" s="78">
        <f>MPRV!J27</f>
        <v>0</v>
      </c>
      <c r="G10" s="78">
        <f>MPRV!K28</f>
        <v>0</v>
      </c>
      <c r="H10" s="78">
        <f>MPRV!L28</f>
        <v>0</v>
      </c>
      <c r="I10" s="78">
        <f>MPRV!M28</f>
        <v>0</v>
      </c>
      <c r="J10" s="78">
        <f>MPRV!N28</f>
        <v>281110</v>
      </c>
    </row>
    <row r="11" spans="1:10" ht="30" customHeight="1" x14ac:dyDescent="0.2">
      <c r="A11" s="125">
        <v>5</v>
      </c>
      <c r="B11" s="128" t="s">
        <v>108</v>
      </c>
      <c r="C11" s="133">
        <f>MV!G29</f>
        <v>6161</v>
      </c>
      <c r="D11" s="133">
        <f>MV!H29</f>
        <v>380332.77999999997</v>
      </c>
      <c r="E11" s="78">
        <f>MV!I27</f>
        <v>0</v>
      </c>
      <c r="F11" s="78">
        <f>MV!J27</f>
        <v>0</v>
      </c>
      <c r="G11" s="78">
        <f>MV!K28</f>
        <v>6161</v>
      </c>
      <c r="H11" s="78">
        <f>MV!L28</f>
        <v>344309.1</v>
      </c>
      <c r="I11" s="78">
        <f>MV!M28</f>
        <v>0</v>
      </c>
      <c r="J11" s="78">
        <f>MV!N28</f>
        <v>36023.68</v>
      </c>
    </row>
    <row r="12" spans="1:10" ht="30" customHeight="1" x14ac:dyDescent="0.2">
      <c r="A12" s="125">
        <v>6</v>
      </c>
      <c r="B12" s="128" t="s">
        <v>69</v>
      </c>
      <c r="C12" s="133">
        <f>MO!G29</f>
        <v>0</v>
      </c>
      <c r="D12" s="133">
        <f>MO!H29</f>
        <v>0</v>
      </c>
      <c r="E12" s="78">
        <f>MO!I27</f>
        <v>0</v>
      </c>
      <c r="F12" s="78">
        <f>MO!J27</f>
        <v>0</v>
      </c>
      <c r="G12" s="78">
        <f>MO!K28</f>
        <v>0</v>
      </c>
      <c r="H12" s="78">
        <f>MO!L28</f>
        <v>0</v>
      </c>
      <c r="I12" s="78">
        <f>MO!M28</f>
        <v>0</v>
      </c>
      <c r="J12" s="78">
        <f>MO!N28</f>
        <v>0</v>
      </c>
    </row>
    <row r="13" spans="1:10" ht="30" customHeight="1" x14ac:dyDescent="0.2">
      <c r="A13" s="125">
        <v>7</v>
      </c>
      <c r="B13" s="128" t="s">
        <v>73</v>
      </c>
      <c r="C13" s="133">
        <f>MS!G29</f>
        <v>806617.91999999993</v>
      </c>
      <c r="D13" s="133">
        <f>MS!H29</f>
        <v>9743346.7300000004</v>
      </c>
      <c r="E13" s="78">
        <f>MS!I27</f>
        <v>626886</v>
      </c>
      <c r="F13" s="78">
        <f>MS!J27</f>
        <v>0</v>
      </c>
      <c r="G13" s="78">
        <f>MS!K28</f>
        <v>77284.92</v>
      </c>
      <c r="H13" s="78">
        <f>MS!L28</f>
        <v>3466804.73</v>
      </c>
      <c r="I13" s="78">
        <f>MS!M28</f>
        <v>102447</v>
      </c>
      <c r="J13" s="78">
        <f>MS!N28</f>
        <v>6276542</v>
      </c>
    </row>
    <row r="14" spans="1:10" ht="30" customHeight="1" x14ac:dyDescent="0.2">
      <c r="A14" s="125">
        <v>8</v>
      </c>
      <c r="B14" s="128" t="s">
        <v>109</v>
      </c>
      <c r="C14" s="133">
        <f>MZVEZ!G29</f>
        <v>0</v>
      </c>
      <c r="D14" s="133">
        <f>MZVEZ!H29</f>
        <v>0</v>
      </c>
      <c r="E14" s="78">
        <f>MZVEZ!I27</f>
        <v>0</v>
      </c>
      <c r="F14" s="78">
        <f>MZVEZ!J27</f>
        <v>0</v>
      </c>
      <c r="G14" s="78">
        <f>MZVEZ!K28</f>
        <v>0</v>
      </c>
      <c r="H14" s="78">
        <f>MZVEZ!L28</f>
        <v>0</v>
      </c>
      <c r="I14" s="78">
        <f>MZVEZ!M28</f>
        <v>0</v>
      </c>
      <c r="J14" s="78">
        <f>MZVEZ!N28</f>
        <v>0</v>
      </c>
    </row>
    <row r="15" spans="1:10" ht="30" customHeight="1" x14ac:dyDescent="0.2">
      <c r="A15" s="125">
        <v>9</v>
      </c>
      <c r="B15" s="128" t="s">
        <v>68</v>
      </c>
      <c r="C15" s="133">
        <f>MPSVR!G29</f>
        <v>6575314.7300000004</v>
      </c>
      <c r="D15" s="133">
        <f>MPSVR!H29</f>
        <v>13907285.49</v>
      </c>
      <c r="E15" s="78">
        <f>MPSVR!I27</f>
        <v>0</v>
      </c>
      <c r="F15" s="78">
        <f>MPSVR!J27</f>
        <v>0</v>
      </c>
      <c r="G15" s="78">
        <f>MPSVR!K28</f>
        <v>4085641</v>
      </c>
      <c r="H15" s="78">
        <f>MPSVR!L28</f>
        <v>8232176</v>
      </c>
      <c r="I15" s="78">
        <f>MPSVR!M28</f>
        <v>2489673.73</v>
      </c>
      <c r="J15" s="78">
        <f>MPSVR!N28</f>
        <v>5675109.4900000002</v>
      </c>
    </row>
    <row r="16" spans="1:10" ht="30" customHeight="1" x14ac:dyDescent="0.2">
      <c r="A16" s="125">
        <v>10</v>
      </c>
      <c r="B16" s="128" t="s">
        <v>70</v>
      </c>
      <c r="C16" s="133">
        <f>MŽP!G29</f>
        <v>373394</v>
      </c>
      <c r="D16" s="133">
        <f>MŽP!H29</f>
        <v>11715659</v>
      </c>
      <c r="E16" s="78">
        <f>MŽP!I27</f>
        <v>203</v>
      </c>
      <c r="F16" s="78">
        <f>MŽP!J27</f>
        <v>121</v>
      </c>
      <c r="G16" s="78">
        <f>MŽP!K28</f>
        <v>4786</v>
      </c>
      <c r="H16" s="78">
        <f>MŽP!L28</f>
        <v>11481062</v>
      </c>
      <c r="I16" s="78">
        <f>MŽP!M28</f>
        <v>368405</v>
      </c>
      <c r="J16" s="78">
        <f>MŽP!N28</f>
        <v>234476</v>
      </c>
    </row>
    <row r="17" spans="1:10" ht="30" customHeight="1" x14ac:dyDescent="0.2">
      <c r="A17" s="125">
        <v>11</v>
      </c>
      <c r="B17" s="128" t="s">
        <v>72</v>
      </c>
      <c r="C17" s="133">
        <f>MŠVVŠ!G29</f>
        <v>0</v>
      </c>
      <c r="D17" s="133">
        <f>MŠVVŠ!H29</f>
        <v>0</v>
      </c>
      <c r="E17" s="78">
        <f>MŠVVŠ!I27</f>
        <v>0</v>
      </c>
      <c r="F17" s="78">
        <f>MŠVVŠ!J27</f>
        <v>0</v>
      </c>
      <c r="G17" s="78">
        <f>MŠVVŠ!K28</f>
        <v>0</v>
      </c>
      <c r="H17" s="78">
        <f>MŠVVŠ!L28</f>
        <v>0</v>
      </c>
      <c r="I17" s="78">
        <f>MŠVVŠ!M28</f>
        <v>0</v>
      </c>
      <c r="J17" s="78">
        <f>MŠVVŠ!N28</f>
        <v>0</v>
      </c>
    </row>
    <row r="18" spans="1:10" ht="30" customHeight="1" x14ac:dyDescent="0.2">
      <c r="A18" s="125">
        <v>12</v>
      </c>
      <c r="B18" s="128" t="s">
        <v>110</v>
      </c>
      <c r="C18" s="133">
        <f>MK!G29</f>
        <v>203414.22</v>
      </c>
      <c r="D18" s="133">
        <f>MK!H29</f>
        <v>1597721.99</v>
      </c>
      <c r="E18" s="78">
        <f>MK!I27</f>
        <v>0</v>
      </c>
      <c r="F18" s="78">
        <f>MK!J27</f>
        <v>0</v>
      </c>
      <c r="G18" s="78">
        <f>MK!K28</f>
        <v>203414.22</v>
      </c>
      <c r="H18" s="78">
        <f>MK!L28</f>
        <v>458903.99</v>
      </c>
      <c r="I18" s="78">
        <f>MK!M28</f>
        <v>0</v>
      </c>
      <c r="J18" s="78">
        <f>MK!N28</f>
        <v>1138818</v>
      </c>
    </row>
    <row r="19" spans="1:10" ht="30" customHeight="1" x14ac:dyDescent="0.2">
      <c r="A19" s="125">
        <v>13</v>
      </c>
      <c r="B19" s="128" t="s">
        <v>71</v>
      </c>
      <c r="C19" s="133">
        <f>MZ!G29</f>
        <v>9425082</v>
      </c>
      <c r="D19" s="133">
        <f>MZ!H29</f>
        <v>2776126</v>
      </c>
      <c r="E19" s="78">
        <f>MZ!I27</f>
        <v>0</v>
      </c>
      <c r="F19" s="78">
        <f>MZ!J27</f>
        <v>0</v>
      </c>
      <c r="G19" s="78">
        <f>MZ!K28</f>
        <v>131082</v>
      </c>
      <c r="H19" s="78">
        <f>MZ!L28</f>
        <v>2776126</v>
      </c>
      <c r="I19" s="78">
        <f>MZ!M28</f>
        <v>9294000</v>
      </c>
      <c r="J19" s="78">
        <f>MZ!N28</f>
        <v>0</v>
      </c>
    </row>
    <row r="20" spans="1:10" ht="30" customHeight="1" x14ac:dyDescent="0.2">
      <c r="A20" s="125">
        <v>14</v>
      </c>
      <c r="B20" s="128" t="s">
        <v>111</v>
      </c>
      <c r="C20" s="133">
        <f>'Úrad vlády'!G29</f>
        <v>0</v>
      </c>
      <c r="D20" s="133">
        <f>'Úrad vlády'!H29</f>
        <v>0</v>
      </c>
      <c r="E20" s="78">
        <f>'Úrad vlády'!I27</f>
        <v>0</v>
      </c>
      <c r="F20" s="78">
        <f>'Úrad vlády'!J27</f>
        <v>0</v>
      </c>
      <c r="G20" s="78">
        <f>'Úrad vlády'!K28</f>
        <v>0</v>
      </c>
      <c r="H20" s="78">
        <f>'Úrad vlády'!L28</f>
        <v>0</v>
      </c>
      <c r="I20" s="78">
        <f>'Úrad vlády'!M28</f>
        <v>0</v>
      </c>
      <c r="J20" s="78">
        <f>'Úrad vlády'!N28</f>
        <v>0</v>
      </c>
    </row>
    <row r="21" spans="1:10" ht="30" customHeight="1" x14ac:dyDescent="0.2">
      <c r="A21" s="125">
        <v>15</v>
      </c>
      <c r="B21" s="127" t="s">
        <v>134</v>
      </c>
      <c r="C21" s="133">
        <f>'PV pre L'!G29</f>
        <v>0</v>
      </c>
      <c r="D21" s="133">
        <f>'PV pre L'!H29</f>
        <v>0</v>
      </c>
      <c r="E21" s="78">
        <f>'PV pre L'!I27</f>
        <v>0</v>
      </c>
      <c r="F21" s="78">
        <f>'PV pre L'!J27</f>
        <v>0</v>
      </c>
      <c r="G21" s="78">
        <f>'PV pre L'!K28</f>
        <v>0</v>
      </c>
      <c r="H21" s="78">
        <f>'PV pre L'!L28</f>
        <v>0</v>
      </c>
      <c r="I21" s="78">
        <f>'PV pre L'!M28</f>
        <v>0</v>
      </c>
      <c r="J21" s="78">
        <f>'PV pre L'!N28</f>
        <v>0</v>
      </c>
    </row>
    <row r="22" spans="1:10" ht="30" customHeight="1" x14ac:dyDescent="0.2">
      <c r="A22" s="125">
        <v>16</v>
      </c>
      <c r="B22" s="128" t="s">
        <v>112</v>
      </c>
      <c r="C22" s="133">
        <f>PMÚ!G29</f>
        <v>0</v>
      </c>
      <c r="D22" s="133">
        <f>PMÚ!H29</f>
        <v>0</v>
      </c>
      <c r="E22" s="78">
        <f>PMÚ!I27</f>
        <v>0</v>
      </c>
      <c r="F22" s="78">
        <f>PMÚ!J27</f>
        <v>0</v>
      </c>
      <c r="G22" s="78">
        <f>PMÚ!K28</f>
        <v>0</v>
      </c>
      <c r="H22" s="78">
        <f>PMÚ!L28</f>
        <v>0</v>
      </c>
      <c r="I22" s="78">
        <f>PMÚ!M28</f>
        <v>0</v>
      </c>
      <c r="J22" s="78">
        <f>PMÚ!N28</f>
        <v>0</v>
      </c>
    </row>
    <row r="23" spans="1:10" ht="30" customHeight="1" x14ac:dyDescent="0.2">
      <c r="A23" s="125">
        <v>17</v>
      </c>
      <c r="B23" s="128" t="s">
        <v>113</v>
      </c>
      <c r="C23" s="133">
        <f>MIRRI!G29</f>
        <v>0</v>
      </c>
      <c r="D23" s="133">
        <f>MIRRI!H29</f>
        <v>194456</v>
      </c>
      <c r="E23" s="78">
        <f>MIRRI!I27</f>
        <v>0</v>
      </c>
      <c r="F23" s="78">
        <f>MIRRI!J27</f>
        <v>0</v>
      </c>
      <c r="G23" s="78">
        <f>MIRRI!K28</f>
        <v>0</v>
      </c>
      <c r="H23" s="78">
        <f>MIRRI!L28</f>
        <v>76176</v>
      </c>
      <c r="I23" s="78">
        <f>MIRRI!M28</f>
        <v>0</v>
      </c>
      <c r="J23" s="78">
        <f>MIRRI!N28</f>
        <v>118280</v>
      </c>
    </row>
    <row r="24" spans="1:10" ht="30" customHeight="1" x14ac:dyDescent="0.2">
      <c r="A24" s="125">
        <v>18</v>
      </c>
      <c r="B24" s="127" t="s">
        <v>114</v>
      </c>
      <c r="C24" s="133">
        <f>ŠÚ!G29</f>
        <v>287</v>
      </c>
      <c r="D24" s="133">
        <f>ŠÚ!H29</f>
        <v>4969109</v>
      </c>
      <c r="E24" s="78">
        <f>ŠÚ!I27</f>
        <v>0</v>
      </c>
      <c r="F24" s="78">
        <f>ŠÚ!J27</f>
        <v>0</v>
      </c>
      <c r="G24" s="78">
        <f>ŠÚ!K28</f>
        <v>287</v>
      </c>
      <c r="H24" s="78">
        <f>ŠÚ!L28</f>
        <v>4969109</v>
      </c>
      <c r="I24" s="78">
        <f>ŠÚ!M28</f>
        <v>0</v>
      </c>
      <c r="J24" s="78">
        <f>ŠÚ!N28</f>
        <v>0</v>
      </c>
    </row>
    <row r="25" spans="1:10" ht="30" customHeight="1" x14ac:dyDescent="0.2">
      <c r="A25" s="125">
        <v>19</v>
      </c>
      <c r="B25" s="128" t="s">
        <v>115</v>
      </c>
      <c r="C25" s="133">
        <f>ÚGKK!G29</f>
        <v>0</v>
      </c>
      <c r="D25" s="133">
        <f>ÚGKK!H29</f>
        <v>0</v>
      </c>
      <c r="E25" s="78">
        <f>ÚGKK!I27</f>
        <v>0</v>
      </c>
      <c r="F25" s="78">
        <f>ÚGKK!J27</f>
        <v>0</v>
      </c>
      <c r="G25" s="78">
        <f>ÚGKK!K28</f>
        <v>0</v>
      </c>
      <c r="H25" s="78">
        <f>ÚGKK!L28</f>
        <v>0</v>
      </c>
      <c r="I25" s="78">
        <f>ÚGKK!M28</f>
        <v>0</v>
      </c>
      <c r="J25" s="78">
        <f>ÚGKK!N28</f>
        <v>0</v>
      </c>
    </row>
    <row r="26" spans="1:10" ht="30" customHeight="1" x14ac:dyDescent="0.2">
      <c r="A26" s="125">
        <v>20</v>
      </c>
      <c r="B26" s="128" t="s">
        <v>116</v>
      </c>
      <c r="C26" s="133">
        <f>ÚJD!G29</f>
        <v>950214</v>
      </c>
      <c r="D26" s="133">
        <f>ÚJD!H29</f>
        <v>40</v>
      </c>
      <c r="E26" s="78">
        <f>ÚJD!I27</f>
        <v>950050</v>
      </c>
      <c r="F26" s="78">
        <f>ÚJD!J27</f>
        <v>40</v>
      </c>
      <c r="G26" s="78">
        <f>ÚJD!K28</f>
        <v>164</v>
      </c>
      <c r="H26" s="78">
        <f>ÚJD!L28</f>
        <v>0</v>
      </c>
      <c r="I26" s="78">
        <f>ÚJD!M28</f>
        <v>0</v>
      </c>
      <c r="J26" s="78">
        <f>ÚJD!N28</f>
        <v>0</v>
      </c>
    </row>
    <row r="27" spans="1:10" ht="30" customHeight="1" x14ac:dyDescent="0.2">
      <c r="A27" s="125">
        <v>21</v>
      </c>
      <c r="B27" s="127" t="s">
        <v>117</v>
      </c>
      <c r="C27" s="133">
        <f>ÚNMS!G29</f>
        <v>3258</v>
      </c>
      <c r="D27" s="133">
        <f>ÚNMS!H29</f>
        <v>8578</v>
      </c>
      <c r="E27" s="78">
        <f>ÚNMS!I27</f>
        <v>0</v>
      </c>
      <c r="F27" s="78">
        <f>ÚNMS!J27</f>
        <v>0</v>
      </c>
      <c r="G27" s="78">
        <f>ÚNMS!K28</f>
        <v>3258</v>
      </c>
      <c r="H27" s="78">
        <f>ÚNMS!L28</f>
        <v>23</v>
      </c>
      <c r="I27" s="78">
        <f>ÚNMS!M28</f>
        <v>0</v>
      </c>
      <c r="J27" s="78">
        <f>ÚNMS!N28</f>
        <v>8555</v>
      </c>
    </row>
    <row r="28" spans="1:10" ht="30" customHeight="1" x14ac:dyDescent="0.2">
      <c r="A28" s="125">
        <v>22</v>
      </c>
      <c r="B28" s="127" t="s">
        <v>144</v>
      </c>
      <c r="C28" s="133">
        <f>ÚREKPS!G29</f>
        <v>0</v>
      </c>
      <c r="D28" s="133">
        <f>ÚREKPS!H29</f>
        <v>0</v>
      </c>
      <c r="E28" s="78">
        <f>ÚREKPS!I27</f>
        <v>0</v>
      </c>
      <c r="F28" s="78">
        <f>ÚREKPS!J27</f>
        <v>0</v>
      </c>
      <c r="G28" s="78">
        <f>ÚREKPS!K28</f>
        <v>0</v>
      </c>
      <c r="H28" s="78">
        <f>ÚREKPS!L28</f>
        <v>0</v>
      </c>
      <c r="I28" s="78">
        <f>ÚREKPS!M28</f>
        <v>0</v>
      </c>
      <c r="J28" s="78">
        <f>ÚREKPS!N28</f>
        <v>0</v>
      </c>
    </row>
    <row r="29" spans="1:10" ht="30" customHeight="1" x14ac:dyDescent="0.2">
      <c r="A29" s="125">
        <v>23</v>
      </c>
      <c r="B29" s="127" t="s">
        <v>145</v>
      </c>
      <c r="C29" s="133">
        <f>ÚRSO!G29</f>
        <v>13591667</v>
      </c>
      <c r="D29" s="133">
        <f>ÚRSO!H29</f>
        <v>91989894</v>
      </c>
      <c r="E29" s="78">
        <f>ÚRSO!I27</f>
        <v>0</v>
      </c>
      <c r="F29" s="78">
        <f>ÚRSO!J27</f>
        <v>0</v>
      </c>
      <c r="G29" s="78">
        <f>ÚRSO!K28</f>
        <v>6452326</v>
      </c>
      <c r="H29" s="78">
        <f>ÚRSO!L28</f>
        <v>35138903</v>
      </c>
      <c r="I29" s="78">
        <f>ÚRSO!M28</f>
        <v>7139341</v>
      </c>
      <c r="J29" s="78">
        <f>ÚRSO!N28</f>
        <v>56850991</v>
      </c>
    </row>
    <row r="30" spans="1:10" ht="30" customHeight="1" x14ac:dyDescent="0.2">
      <c r="A30" s="125">
        <v>22</v>
      </c>
      <c r="B30" s="127" t="s">
        <v>118</v>
      </c>
      <c r="C30" s="133">
        <f>ÚVO!G29</f>
        <v>0</v>
      </c>
      <c r="D30" s="133">
        <f>ÚVO!H29</f>
        <v>0</v>
      </c>
      <c r="E30" s="78">
        <f>ÚVO!I27</f>
        <v>0</v>
      </c>
      <c r="F30" s="78">
        <f>ÚVO!J27</f>
        <v>0</v>
      </c>
      <c r="G30" s="78">
        <f>ÚVO!K28</f>
        <v>0</v>
      </c>
      <c r="H30" s="78">
        <f>ÚVO!L28</f>
        <v>0</v>
      </c>
      <c r="I30" s="78">
        <f>ÚVO!M28</f>
        <v>0</v>
      </c>
      <c r="J30" s="78">
        <f>ÚVO!N28</f>
        <v>0</v>
      </c>
    </row>
    <row r="31" spans="1:10" ht="30" customHeight="1" x14ac:dyDescent="0.2">
      <c r="A31" s="125">
        <v>23</v>
      </c>
      <c r="B31" s="127" t="s">
        <v>119</v>
      </c>
      <c r="C31" s="133">
        <f>ÚPV!G29</f>
        <v>0</v>
      </c>
      <c r="D31" s="133">
        <f>ÚPV!H29</f>
        <v>0</v>
      </c>
      <c r="E31" s="78">
        <f>ÚPV!I27</f>
        <v>0</v>
      </c>
      <c r="F31" s="78">
        <f>ÚPV!J27</f>
        <v>0</v>
      </c>
      <c r="G31" s="78">
        <f>ÚPV!K28</f>
        <v>0</v>
      </c>
      <c r="H31" s="78">
        <f>ÚPV!L28</f>
        <v>0</v>
      </c>
      <c r="I31" s="78">
        <f>ÚPV!M28</f>
        <v>0</v>
      </c>
      <c r="J31" s="78">
        <f>ÚPV!N28</f>
        <v>0</v>
      </c>
    </row>
    <row r="32" spans="1:10" ht="30" customHeight="1" x14ac:dyDescent="0.2">
      <c r="A32" s="125">
        <v>24</v>
      </c>
      <c r="B32" s="127" t="s">
        <v>120</v>
      </c>
      <c r="C32" s="133">
        <f>SŠHR!G29</f>
        <v>0</v>
      </c>
      <c r="D32" s="133">
        <f>SŠHR!H29</f>
        <v>0</v>
      </c>
      <c r="E32" s="78">
        <f>SŠHR!I27</f>
        <v>0</v>
      </c>
      <c r="F32" s="78">
        <f>SŠHR!J27</f>
        <v>0</v>
      </c>
      <c r="G32" s="78">
        <f>SŠHR!K28</f>
        <v>0</v>
      </c>
      <c r="H32" s="78">
        <f>SŠHR!L28</f>
        <v>0</v>
      </c>
      <c r="I32" s="78">
        <f>SŠHR!M28</f>
        <v>0</v>
      </c>
      <c r="J32" s="78">
        <f>SŠHR!N28</f>
        <v>0</v>
      </c>
    </row>
    <row r="33" spans="1:10" ht="30" customHeight="1" x14ac:dyDescent="0.2">
      <c r="A33" s="125">
        <v>25</v>
      </c>
      <c r="B33" s="127" t="s">
        <v>121</v>
      </c>
      <c r="C33" s="133">
        <f>NBÚ!G29</f>
        <v>0</v>
      </c>
      <c r="D33" s="133">
        <f>NBÚ!H29</f>
        <v>0</v>
      </c>
      <c r="E33" s="78">
        <f>NBÚ!I27</f>
        <v>0</v>
      </c>
      <c r="F33" s="78">
        <f>NBÚ!J27</f>
        <v>0</v>
      </c>
      <c r="G33" s="78">
        <f>NBÚ!K28</f>
        <v>0</v>
      </c>
      <c r="H33" s="78">
        <f>NBÚ!L28</f>
        <v>0</v>
      </c>
      <c r="I33" s="78">
        <f>NBÚ!M28</f>
        <v>0</v>
      </c>
      <c r="J33" s="78">
        <f>NBÚ!N28</f>
        <v>0</v>
      </c>
    </row>
    <row r="34" spans="1:10" ht="30" customHeight="1" x14ac:dyDescent="0.2">
      <c r="A34" s="125">
        <v>26</v>
      </c>
      <c r="B34" s="127" t="s">
        <v>102</v>
      </c>
      <c r="C34" s="133">
        <f>NBS!G29</f>
        <v>3085300</v>
      </c>
      <c r="D34" s="133">
        <f>NBS!H29</f>
        <v>8795256</v>
      </c>
      <c r="E34" s="78">
        <f>NBS!I27</f>
        <v>0</v>
      </c>
      <c r="F34" s="78">
        <f>NBS!J27</f>
        <v>0</v>
      </c>
      <c r="G34" s="78">
        <f>NBS!K28</f>
        <v>438000</v>
      </c>
      <c r="H34" s="78">
        <f>NBS!L28</f>
        <v>2651256</v>
      </c>
      <c r="I34" s="78">
        <f>NBS!M28</f>
        <v>2647300</v>
      </c>
      <c r="J34" s="78">
        <f>NBS!N28</f>
        <v>6144000</v>
      </c>
    </row>
    <row r="35" spans="1:10" ht="30" customHeight="1" x14ac:dyDescent="0.2">
      <c r="A35" s="125">
        <v>27</v>
      </c>
      <c r="B35" s="127" t="s">
        <v>122</v>
      </c>
      <c r="C35" s="133">
        <f>ÚOOÚ!G29</f>
        <v>0</v>
      </c>
      <c r="D35" s="133">
        <f>ÚOOÚ!H29</f>
        <v>0</v>
      </c>
      <c r="E35" s="78">
        <f>ÚOOÚ!I27</f>
        <v>0</v>
      </c>
      <c r="F35" s="78">
        <f>ÚOOÚ!J27</f>
        <v>0</v>
      </c>
      <c r="G35" s="78">
        <f>ÚOOÚ!K28</f>
        <v>0</v>
      </c>
      <c r="H35" s="78">
        <f>ÚOOÚ!L28</f>
        <v>0</v>
      </c>
      <c r="I35" s="78">
        <f>ÚOOÚ!M28</f>
        <v>0</v>
      </c>
      <c r="J35" s="78">
        <f>ÚOOÚ!N28</f>
        <v>0</v>
      </c>
    </row>
    <row r="36" spans="1:10" ht="30" customHeight="1" x14ac:dyDescent="0.2">
      <c r="A36" s="125">
        <v>28</v>
      </c>
      <c r="B36" s="127" t="s">
        <v>123</v>
      </c>
      <c r="C36" s="133">
        <f>GP!G29</f>
        <v>0</v>
      </c>
      <c r="D36" s="133">
        <f>GP!H29</f>
        <v>0</v>
      </c>
      <c r="E36" s="78">
        <f>GP!I27</f>
        <v>0</v>
      </c>
      <c r="F36" s="78">
        <f>GP!J27</f>
        <v>0</v>
      </c>
      <c r="G36" s="78">
        <f>GP!K28</f>
        <v>0</v>
      </c>
      <c r="H36" s="78">
        <f>GP!L28</f>
        <v>0</v>
      </c>
      <c r="I36" s="78">
        <f>GP!M28</f>
        <v>0</v>
      </c>
      <c r="J36" s="78">
        <f>GP!N28</f>
        <v>0</v>
      </c>
    </row>
    <row r="37" spans="1:10" ht="30" customHeight="1" x14ac:dyDescent="0.2">
      <c r="A37" s="125">
        <v>29</v>
      </c>
      <c r="B37" s="127" t="s">
        <v>124</v>
      </c>
      <c r="C37" s="133">
        <f>NKÚ!G29</f>
        <v>0</v>
      </c>
      <c r="D37" s="133">
        <f>NKÚ!H29</f>
        <v>0</v>
      </c>
      <c r="E37" s="78">
        <f>NKÚ!I27</f>
        <v>0</v>
      </c>
      <c r="F37" s="78">
        <f>NKÚ!J27</f>
        <v>0</v>
      </c>
      <c r="G37" s="78">
        <f>NKÚ!K28</f>
        <v>0</v>
      </c>
      <c r="H37" s="78">
        <f>NKÚ!L28</f>
        <v>0</v>
      </c>
      <c r="I37" s="78">
        <f>NKÚ!M28</f>
        <v>0</v>
      </c>
      <c r="J37" s="78">
        <f>NKÚ!N28</f>
        <v>0</v>
      </c>
    </row>
    <row r="38" spans="1:10" ht="30" customHeight="1" x14ac:dyDescent="0.2">
      <c r="A38" s="125">
        <v>30</v>
      </c>
      <c r="B38" s="127" t="s">
        <v>125</v>
      </c>
      <c r="C38" s="133">
        <f>SP!G29</f>
        <v>0</v>
      </c>
      <c r="D38" s="133">
        <f>SP!H29</f>
        <v>0</v>
      </c>
      <c r="E38" s="78">
        <f>SP!I27</f>
        <v>0</v>
      </c>
      <c r="F38" s="78">
        <f>SP!J27</f>
        <v>0</v>
      </c>
      <c r="G38" s="78">
        <f>SP!K28</f>
        <v>0</v>
      </c>
      <c r="H38" s="78">
        <f>SP!L28</f>
        <v>0</v>
      </c>
      <c r="I38" s="78">
        <f>SP!M28</f>
        <v>0</v>
      </c>
      <c r="J38" s="78">
        <f>SP!N28</f>
        <v>0</v>
      </c>
    </row>
    <row r="39" spans="1:10" ht="30" customHeight="1" thickBot="1" x14ac:dyDescent="0.25">
      <c r="A39" s="160">
        <v>31</v>
      </c>
      <c r="B39" s="177" t="s">
        <v>146</v>
      </c>
      <c r="C39" s="133">
        <f>NRSR!H29</f>
        <v>0</v>
      </c>
      <c r="D39" s="133">
        <f>NRSR!I29</f>
        <v>0</v>
      </c>
      <c r="E39" s="78">
        <f>NRSR!J27</f>
        <v>0</v>
      </c>
      <c r="F39" s="78">
        <f>NRSR!K27</f>
        <v>0</v>
      </c>
      <c r="G39" s="78">
        <f>NRSR!L28</f>
        <v>0</v>
      </c>
      <c r="H39" s="78">
        <f>NRSR!M28</f>
        <v>0</v>
      </c>
      <c r="I39" s="78">
        <f>NRSR!N28</f>
        <v>254252</v>
      </c>
      <c r="J39" s="78">
        <f>NRSR!O28</f>
        <v>0</v>
      </c>
    </row>
    <row r="40" spans="1:10" ht="15.75" thickBot="1" x14ac:dyDescent="0.25">
      <c r="A40" s="434" t="s">
        <v>62</v>
      </c>
      <c r="B40" s="435"/>
      <c r="C40" s="83">
        <f>E40</f>
        <v>1577139</v>
      </c>
      <c r="D40" s="83">
        <f>F40</f>
        <v>161</v>
      </c>
      <c r="E40" s="79">
        <f t="shared" ref="E40" si="0">SUM(E7:E39)</f>
        <v>1577139</v>
      </c>
      <c r="F40" s="79">
        <f>SUM(F7:F39)</f>
        <v>161</v>
      </c>
      <c r="G40" s="79">
        <f>SUM(G7:G39)</f>
        <v>11759604.140000001</v>
      </c>
      <c r="H40" s="79">
        <f>SUM(H7:H39)</f>
        <v>70306340.819999993</v>
      </c>
      <c r="I40" s="349">
        <f>SUM(I7:I39)</f>
        <v>23784893.759999998</v>
      </c>
      <c r="J40" s="79">
        <f>SUM(J7:J39)</f>
        <v>76978063.170000002</v>
      </c>
    </row>
    <row r="41" spans="1:10" ht="15.75" thickBot="1" x14ac:dyDescent="0.25">
      <c r="A41" s="434" t="s">
        <v>163</v>
      </c>
      <c r="B41" s="435"/>
      <c r="C41" s="83">
        <f>G40+I40</f>
        <v>35544497.899999999</v>
      </c>
      <c r="D41" s="83">
        <f>H40+J40</f>
        <v>147284403.99000001</v>
      </c>
      <c r="E41" s="70"/>
      <c r="F41" s="71"/>
      <c r="G41" s="131"/>
      <c r="H41" s="131"/>
      <c r="I41" s="70"/>
      <c r="J41" s="71"/>
    </row>
    <row r="42" spans="1:10" ht="19.5" customHeight="1" thickBot="1" x14ac:dyDescent="0.25">
      <c r="A42" s="436" t="s">
        <v>74</v>
      </c>
      <c r="B42" s="437"/>
      <c r="C42" s="84">
        <f>C40+C41</f>
        <v>37121636.899999999</v>
      </c>
      <c r="D42" s="84">
        <f>D40+D41</f>
        <v>147284564.99000001</v>
      </c>
    </row>
    <row r="43" spans="1:10" s="12" customFormat="1" ht="19.5" customHeight="1" thickBot="1" x14ac:dyDescent="0.25">
      <c r="A43" s="88" t="s">
        <v>164</v>
      </c>
      <c r="B43" s="88"/>
      <c r="C43" s="88"/>
      <c r="D43" s="182">
        <f>'Virtuálny účet detailný prehľad'!H78</f>
        <v>73041291.189999998</v>
      </c>
      <c r="E43"/>
    </row>
    <row r="44" spans="1:10" ht="24.75" customHeight="1" x14ac:dyDescent="0.2">
      <c r="B44"/>
    </row>
    <row r="45" spans="1:10" ht="24.75" customHeight="1" x14ac:dyDescent="0.2">
      <c r="B45"/>
    </row>
    <row r="46" spans="1:10" ht="24.75" customHeight="1" x14ac:dyDescent="0.2">
      <c r="B46"/>
    </row>
    <row r="47" spans="1:10" ht="24.75" customHeight="1" x14ac:dyDescent="0.2">
      <c r="B47"/>
    </row>
    <row r="48" spans="1:10" ht="24.75" customHeight="1" x14ac:dyDescent="0.2">
      <c r="B48"/>
    </row>
    <row r="49" spans="2:2" ht="24.75" customHeight="1" x14ac:dyDescent="0.2">
      <c r="B49"/>
    </row>
    <row r="50" spans="2:2" ht="24.75" customHeight="1" x14ac:dyDescent="0.2">
      <c r="B50"/>
    </row>
  </sheetData>
  <mergeCells count="4">
    <mergeCell ref="A2:I2"/>
    <mergeCell ref="A41:B41"/>
    <mergeCell ref="A42:B42"/>
    <mergeCell ref="A40:B40"/>
  </mergeCells>
  <conditionalFormatting sqref="D43">
    <cfRule type="cellIs" dxfId="133" priority="1" operator="lessThan">
      <formula>0</formula>
    </cfRule>
    <cfRule type="cellIs" dxfId="132" priority="2" operator="greaterThan">
      <formula>0</formula>
    </cfRule>
  </conditionalFormatting>
  <hyperlinks>
    <hyperlink ref="A2" r:id="rId1"/>
  </hyperlinks>
  <pageMargins left="0.7" right="0.7" top="0.75" bottom="0.75" header="0.3" footer="0.3"/>
  <pageSetup paperSize="9" orientation="portrait" r:id="rId2"/>
  <legacy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G19" sqref="G19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100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93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93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93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93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93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31" priority="6" operator="lessThan">
      <formula>0</formula>
    </cfRule>
    <cfRule type="cellIs" dxfId="30" priority="7" operator="greaterThan">
      <formula>0</formula>
    </cfRule>
  </conditionalFormatting>
  <conditionalFormatting sqref="H30">
    <cfRule type="cellIs" dxfId="29" priority="1" operator="lessThan">
      <formula>0</formula>
    </cfRule>
    <cfRule type="cellIs" dxfId="2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101</v>
      </c>
      <c r="D2" s="106"/>
      <c r="E2" s="106"/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4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94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94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4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94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94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94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7" priority="6" operator="lessThan">
      <formula>0</formula>
    </cfRule>
    <cfRule type="cellIs" dxfId="26" priority="7" operator="greaterThan">
      <formula>0</formula>
    </cfRule>
  </conditionalFormatting>
  <conditionalFormatting sqref="H30">
    <cfRule type="cellIs" dxfId="25" priority="1" operator="lessThan">
      <formula>0</formula>
    </cfRule>
    <cfRule type="cellIs" dxfId="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8" activePane="bottomLeft" state="frozen"/>
      <selection pane="bottomLeft" activeCell="B10" sqref="B10:H1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710937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133</v>
      </c>
    </row>
    <row r="3" spans="1:17" ht="15.75" customHeight="1" x14ac:dyDescent="0.25">
      <c r="A3" s="120" t="s">
        <v>131</v>
      </c>
      <c r="B3" s="120"/>
      <c r="C3" s="122">
        <f>'Virtuálny účet detailný prehľad'!C3</f>
        <v>2023</v>
      </c>
    </row>
    <row r="4" spans="1:17" ht="15.75" customHeight="1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>
      <c r="A5" s="99"/>
    </row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02" x14ac:dyDescent="0.2">
      <c r="A7" s="95">
        <v>1</v>
      </c>
      <c r="B7" s="74" t="s">
        <v>102</v>
      </c>
      <c r="C7" s="105" t="s">
        <v>292</v>
      </c>
      <c r="D7" s="124" t="s">
        <v>341</v>
      </c>
      <c r="E7" s="138" t="s">
        <v>272</v>
      </c>
      <c r="F7" s="115">
        <v>44835</v>
      </c>
      <c r="G7" s="92">
        <v>438000</v>
      </c>
      <c r="H7" s="92">
        <v>2472000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438000</v>
      </c>
      <c r="L7" s="74">
        <f>IF(YEAR($F7)=2022,H7,"-")</f>
        <v>2472000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1596000</v>
      </c>
    </row>
    <row r="8" spans="1:17" ht="102" x14ac:dyDescent="0.2">
      <c r="A8" s="95">
        <v>2</v>
      </c>
      <c r="B8" s="74" t="s">
        <v>102</v>
      </c>
      <c r="C8" s="105" t="s">
        <v>291</v>
      </c>
      <c r="D8" s="124" t="s">
        <v>342</v>
      </c>
      <c r="E8" s="138" t="s">
        <v>274</v>
      </c>
      <c r="F8" s="115">
        <v>44927</v>
      </c>
      <c r="G8" s="184">
        <v>2232000</v>
      </c>
      <c r="H8" s="184">
        <v>6144000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>
        <f t="shared" ref="M8:M26" si="4">IF(YEAR($F8)&gt;2022,G8,"-")</f>
        <v>2232000</v>
      </c>
      <c r="N8" s="74">
        <f t="shared" ref="N8:N26" si="5">IF(YEAR($F8)&gt;2022,H8,"-")</f>
        <v>6144000</v>
      </c>
      <c r="O8" s="74" t="s">
        <v>154</v>
      </c>
      <c r="P8" s="74"/>
      <c r="Q8" s="150">
        <f t="shared" ref="Q8:Q26" si="6">H8-2*G8</f>
        <v>1680000</v>
      </c>
    </row>
    <row r="9" spans="1:17" ht="102" x14ac:dyDescent="0.2">
      <c r="A9" s="95">
        <v>3</v>
      </c>
      <c r="B9" s="140" t="s">
        <v>102</v>
      </c>
      <c r="C9" s="77" t="s">
        <v>288</v>
      </c>
      <c r="D9" s="142" t="s">
        <v>407</v>
      </c>
      <c r="E9" s="181" t="s">
        <v>270</v>
      </c>
      <c r="F9" s="141">
        <v>44805</v>
      </c>
      <c r="G9" s="150">
        <v>0</v>
      </c>
      <c r="H9" s="150">
        <v>179256</v>
      </c>
      <c r="I9" s="74" t="str">
        <f t="shared" si="0"/>
        <v>-</v>
      </c>
      <c r="J9" s="74" t="str">
        <f t="shared" si="1"/>
        <v>-</v>
      </c>
      <c r="K9" s="74">
        <f t="shared" si="2"/>
        <v>0</v>
      </c>
      <c r="L9" s="74">
        <f t="shared" si="3"/>
        <v>179256</v>
      </c>
      <c r="M9" s="74" t="str">
        <f t="shared" si="4"/>
        <v>-</v>
      </c>
      <c r="N9" s="74" t="str">
        <f t="shared" si="5"/>
        <v>-</v>
      </c>
      <c r="O9" s="74" t="s">
        <v>154</v>
      </c>
      <c r="P9" s="74"/>
      <c r="Q9" s="150">
        <f t="shared" si="6"/>
        <v>179256</v>
      </c>
    </row>
    <row r="10" spans="1:17" ht="102" x14ac:dyDescent="0.2">
      <c r="A10" s="95">
        <v>4</v>
      </c>
      <c r="B10" s="74" t="s">
        <v>102</v>
      </c>
      <c r="C10" s="105" t="s">
        <v>457</v>
      </c>
      <c r="D10" s="124" t="s">
        <v>456</v>
      </c>
      <c r="E10" s="138" t="s">
        <v>402</v>
      </c>
      <c r="F10" s="115">
        <v>45017</v>
      </c>
      <c r="G10" s="184">
        <v>415300</v>
      </c>
      <c r="H10" s="184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415300</v>
      </c>
      <c r="N10" s="74">
        <f t="shared" si="5"/>
        <v>0</v>
      </c>
      <c r="O10" s="74" t="s">
        <v>154</v>
      </c>
      <c r="P10" s="74"/>
      <c r="Q10" s="150">
        <f t="shared" si="6"/>
        <v>-830600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98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98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98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98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98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98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98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3085300</v>
      </c>
      <c r="H28" s="83">
        <f>L28+N28</f>
        <v>8795256</v>
      </c>
      <c r="I28" s="70"/>
      <c r="J28" s="71"/>
      <c r="K28" s="131">
        <f>SUM(K7:K26)</f>
        <v>438000</v>
      </c>
      <c r="L28" s="131">
        <f t="shared" ref="L28:N28" si="9">SUM(L7:L26)</f>
        <v>2651256</v>
      </c>
      <c r="M28" s="131">
        <f t="shared" si="9"/>
        <v>2647300</v>
      </c>
      <c r="N28" s="131">
        <f t="shared" si="9"/>
        <v>6144000</v>
      </c>
      <c r="O28" s="71"/>
      <c r="P28" s="71"/>
      <c r="Q28" s="152">
        <f>SUM(Q7:Q26)</f>
        <v>2624656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3085300</v>
      </c>
      <c r="H29" s="84">
        <f>SUM(H27:H28)</f>
        <v>8795256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2624656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23" priority="6" operator="lessThan">
      <formula>0</formula>
    </cfRule>
    <cfRule type="cellIs" dxfId="22" priority="7" operator="greaterThan">
      <formula>0</formula>
    </cfRule>
  </conditionalFormatting>
  <conditionalFormatting sqref="H30">
    <cfRule type="cellIs" dxfId="21" priority="1" operator="lessThan">
      <formula>0</formula>
    </cfRule>
    <cfRule type="cellIs" dxfId="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  <hyperlink ref="E9" r:id="rId3"/>
    <hyperlink ref="E10" r:id="rId4"/>
  </hyperlinks>
  <pageMargins left="0.7" right="0.7" top="0.75" bottom="0.75" header="0.3" footer="0.3"/>
  <legacyDrawing r:id="rId5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L30" sqref="L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170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1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101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101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1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101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101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101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9" priority="6" operator="lessThan">
      <formula>0</formula>
    </cfRule>
    <cfRule type="cellIs" dxfId="18" priority="7" operator="greaterThan">
      <formula>0</formula>
    </cfRule>
  </conditionalFormatting>
  <conditionalFormatting sqref="H30">
    <cfRule type="cellIs" dxfId="17" priority="1" operator="lessThan">
      <formula>0</formula>
    </cfRule>
    <cfRule type="cellIs" dxfId="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103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1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101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101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1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101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101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101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5" priority="6" operator="lessThan">
      <formula>0</formula>
    </cfRule>
    <cfRule type="cellIs" dxfId="14" priority="7" operator="greaterThan">
      <formula>0</formula>
    </cfRule>
  </conditionalFormatting>
  <conditionalFormatting sqref="H30">
    <cfRule type="cellIs" dxfId="13" priority="1" operator="lessThan">
      <formula>0</formula>
    </cfRule>
    <cfRule type="cellIs" dxfId="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8" sqref="M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104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1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101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101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1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101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101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101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11" priority="6" operator="lessThan">
      <formula>0</formula>
    </cfRule>
    <cfRule type="cellIs" dxfId="10" priority="7" operator="greaterThan">
      <formula>0</formula>
    </cfRule>
  </conditionalFormatting>
  <conditionalFormatting sqref="H30">
    <cfRule type="cellIs" dxfId="9" priority="1" operator="lessThan">
      <formula>0</formula>
    </cfRule>
    <cfRule type="cellIs" dxfId="8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M7" sqref="M7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9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105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16.5" customHeight="1" x14ac:dyDescent="0.2">
      <c r="A7" s="95">
        <v>1</v>
      </c>
      <c r="B7" s="74"/>
      <c r="C7" s="74"/>
      <c r="D7" s="74"/>
      <c r="E7" s="74"/>
      <c r="F7" s="74"/>
      <c r="G7" s="92"/>
      <c r="H7" s="92"/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 t="str">
        <f>IF(YEAR($F7)&gt;2022,G7,"-")</f>
        <v>-</v>
      </c>
      <c r="N7" s="74" t="str">
        <f>IF(YEAR($F7)&gt;2022,H7,"-")</f>
        <v>-</v>
      </c>
      <c r="O7" s="74" t="s">
        <v>137</v>
      </c>
      <c r="P7" s="74"/>
      <c r="Q7" s="150">
        <f>H7-2*G7</f>
        <v>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92"/>
      <c r="H8" s="92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4"/>
      <c r="D10" s="74"/>
      <c r="E10" s="74"/>
      <c r="F10" s="74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103"/>
      <c r="C12" s="101"/>
      <c r="D12" s="103"/>
      <c r="E12" s="103"/>
      <c r="F12" s="67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102"/>
      <c r="C14" s="101"/>
      <c r="D14" s="103"/>
      <c r="E14" s="103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102"/>
      <c r="C16" s="101"/>
      <c r="D16" s="103"/>
      <c r="E16" s="103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7"/>
      <c r="D17" s="77"/>
      <c r="E17" s="77"/>
      <c r="F17" s="67"/>
      <c r="G17" s="78"/>
      <c r="H17" s="78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103"/>
      <c r="C18" s="101"/>
      <c r="D18" s="103"/>
      <c r="E18" s="103"/>
      <c r="F18" s="67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102"/>
      <c r="C20" s="101"/>
      <c r="D20" s="103"/>
      <c r="E20" s="103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102"/>
      <c r="C22" s="101"/>
      <c r="D22" s="103"/>
      <c r="E22" s="103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102"/>
      <c r="C24" s="101"/>
      <c r="D24" s="103"/>
      <c r="E24" s="103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7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0</v>
      </c>
      <c r="I28" s="70"/>
      <c r="J28" s="71"/>
      <c r="K28" s="131">
        <f>SUM(K7:K26)</f>
        <v>0</v>
      </c>
      <c r="L28" s="131">
        <f t="shared" ref="L28:N28" si="8">SUM(L7:L26)</f>
        <v>0</v>
      </c>
      <c r="M28" s="131">
        <f t="shared" si="8"/>
        <v>0</v>
      </c>
      <c r="N28" s="131">
        <f t="shared" si="8"/>
        <v>0</v>
      </c>
      <c r="O28" s="71"/>
      <c r="P28" s="71"/>
      <c r="Q28" s="152">
        <f>SUM(Q7:Q26)</f>
        <v>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0</v>
      </c>
    </row>
    <row r="30" spans="1:17" s="12" customFormat="1" ht="15.7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0</v>
      </c>
    </row>
    <row r="31" spans="1:17" ht="15.7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15.75" customHeight="1" x14ac:dyDescent="0.2">
      <c r="G32" s="82"/>
      <c r="H32" s="82"/>
    </row>
    <row r="33" spans="7:8" ht="15.75" customHeight="1" x14ac:dyDescent="0.2">
      <c r="G33" s="81"/>
      <c r="H33" s="81"/>
    </row>
    <row r="34" spans="7:8" ht="15.75" customHeight="1" x14ac:dyDescent="0.2"/>
    <row r="35" spans="7:8" ht="15.75" customHeight="1" x14ac:dyDescent="0.2"/>
  </sheetData>
  <mergeCells count="3">
    <mergeCell ref="A27:F27"/>
    <mergeCell ref="A28:F28"/>
    <mergeCell ref="A29:F29"/>
  </mergeCells>
  <conditionalFormatting sqref="Q7:Q28">
    <cfRule type="cellIs" dxfId="7" priority="6" operator="lessThan">
      <formula>0</formula>
    </cfRule>
    <cfRule type="cellIs" dxfId="6" priority="7" operator="greaterThan">
      <formula>0</formula>
    </cfRule>
  </conditionalFormatting>
  <conditionalFormatting sqref="H30">
    <cfRule type="cellIs" dxfId="5" priority="1" operator="lessThan">
      <formula>0</formula>
    </cfRule>
    <cfRule type="cellIs" dxfId="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zoomScaleNormal="100" workbookViewId="0">
      <pane ySplit="6" topLeftCell="A7" activePane="bottomLeft" state="frozen"/>
      <selection pane="bottomLeft" activeCell="C8" sqref="C8:I8"/>
    </sheetView>
  </sheetViews>
  <sheetFormatPr defaultRowHeight="12.75" x14ac:dyDescent="0.2"/>
  <cols>
    <col min="1" max="1" width="8.7109375" customWidth="1"/>
    <col min="2" max="2" width="14" bestFit="1" customWidth="1"/>
    <col min="3" max="3" width="13.7109375" customWidth="1"/>
    <col min="4" max="4" width="13.140625" customWidth="1"/>
    <col min="5" max="5" width="36.7109375" customWidth="1"/>
    <col min="6" max="6" width="16.7109375" customWidth="1"/>
    <col min="7" max="15" width="13.7109375" customWidth="1"/>
    <col min="16" max="16" width="11.5703125" bestFit="1" customWidth="1"/>
  </cols>
  <sheetData>
    <row r="1" spans="1:16" ht="26.25" x14ac:dyDescent="0.4">
      <c r="A1" s="107" t="s">
        <v>129</v>
      </c>
    </row>
    <row r="2" spans="1:16" ht="15.75" x14ac:dyDescent="0.25">
      <c r="A2" s="120" t="s">
        <v>130</v>
      </c>
      <c r="B2" s="120"/>
      <c r="C2" s="121" t="s">
        <v>135</v>
      </c>
    </row>
    <row r="3" spans="1:16" ht="15.75" x14ac:dyDescent="0.25">
      <c r="A3" s="120" t="s">
        <v>131</v>
      </c>
      <c r="B3" s="120"/>
      <c r="C3" s="122">
        <f>'Virtuálny účet detailný prehľad'!C3</f>
        <v>2023</v>
      </c>
    </row>
    <row r="4" spans="1:16" ht="15.75" x14ac:dyDescent="0.25">
      <c r="A4" s="120" t="s">
        <v>140</v>
      </c>
      <c r="B4" s="120"/>
      <c r="C4" s="123">
        <f>'Virtuálny účet detailný prehľad'!C4</f>
        <v>45231</v>
      </c>
    </row>
    <row r="5" spans="1:16" ht="13.5" thickBot="1" x14ac:dyDescent="0.25"/>
    <row r="6" spans="1:16" ht="90" x14ac:dyDescent="0.2">
      <c r="A6" s="226" t="s">
        <v>61</v>
      </c>
      <c r="B6" s="227" t="s">
        <v>64</v>
      </c>
      <c r="C6" s="227" t="s">
        <v>136</v>
      </c>
      <c r="D6" s="228" t="s">
        <v>127</v>
      </c>
      <c r="E6" s="228" t="s">
        <v>128</v>
      </c>
      <c r="F6" s="229" t="s">
        <v>184</v>
      </c>
      <c r="G6" s="228" t="s">
        <v>65</v>
      </c>
      <c r="H6" s="230" t="s">
        <v>76</v>
      </c>
      <c r="I6" s="231" t="s">
        <v>77</v>
      </c>
      <c r="J6" s="230" t="s">
        <v>156</v>
      </c>
      <c r="K6" s="231" t="s">
        <v>157</v>
      </c>
      <c r="L6" s="230" t="s">
        <v>160</v>
      </c>
      <c r="M6" s="232" t="s">
        <v>159</v>
      </c>
      <c r="N6" s="230" t="s">
        <v>158</v>
      </c>
      <c r="O6" s="231" t="s">
        <v>161</v>
      </c>
      <c r="P6" s="233" t="s">
        <v>296</v>
      </c>
    </row>
    <row r="7" spans="1:16" ht="135" x14ac:dyDescent="0.2">
      <c r="A7" s="234">
        <v>1</v>
      </c>
      <c r="B7" s="241" t="s">
        <v>533</v>
      </c>
      <c r="C7" s="241" t="s">
        <v>216</v>
      </c>
      <c r="D7" s="241" t="s">
        <v>499</v>
      </c>
      <c r="E7" s="363" t="s">
        <v>569</v>
      </c>
      <c r="F7" s="286" t="s">
        <v>487</v>
      </c>
      <c r="G7" s="281">
        <v>45108</v>
      </c>
      <c r="H7" s="285">
        <v>232214</v>
      </c>
      <c r="I7" s="292">
        <v>0</v>
      </c>
      <c r="J7" s="241" t="str">
        <f>IF(YEAR($G7)=2021,H7,"-")</f>
        <v>-</v>
      </c>
      <c r="K7" s="241" t="str">
        <f>IF(YEAR($G7)=2021,I7,"-")</f>
        <v>-</v>
      </c>
      <c r="L7" s="241" t="str">
        <f>IF(YEAR($G7)=2022,H7,"-")</f>
        <v>-</v>
      </c>
      <c r="M7" s="241" t="str">
        <f>IF(YEAR($G7)=2022,I7,"-")</f>
        <v>-</v>
      </c>
      <c r="N7" s="241">
        <f>IF(YEAR($G7)&gt;2022,H7,"-")</f>
        <v>232214</v>
      </c>
      <c r="O7" s="241">
        <f>IF(YEAR($G7)&gt;2022,I7,"-")</f>
        <v>0</v>
      </c>
      <c r="P7" s="242">
        <f>I7-2*H7</f>
        <v>-464428</v>
      </c>
    </row>
    <row r="8" spans="1:16" ht="90" x14ac:dyDescent="0.2">
      <c r="A8" s="234">
        <v>2</v>
      </c>
      <c r="B8" s="241" t="s">
        <v>533</v>
      </c>
      <c r="C8" s="362" t="s">
        <v>68</v>
      </c>
      <c r="D8" s="362" t="s">
        <v>222</v>
      </c>
      <c r="E8" s="363" t="s">
        <v>570</v>
      </c>
      <c r="F8" s="138" t="s">
        <v>571</v>
      </c>
      <c r="G8" s="281">
        <v>45108</v>
      </c>
      <c r="H8" s="285">
        <v>22038</v>
      </c>
      <c r="I8" s="292">
        <v>0</v>
      </c>
      <c r="J8" s="241" t="str">
        <f>IF(YEAR($G8)=2021,H8,"-")</f>
        <v>-</v>
      </c>
      <c r="K8" s="241" t="str">
        <f>IF(YEAR($G8)=2021,I8,"-")</f>
        <v>-</v>
      </c>
      <c r="L8" s="241" t="str">
        <f>IF(YEAR($G8)=2022,H8,"-")</f>
        <v>-</v>
      </c>
      <c r="M8" s="241" t="str">
        <f>IF(YEAR($G8)=2022,I8,"-")</f>
        <v>-</v>
      </c>
      <c r="N8" s="241">
        <f>IF(YEAR($G8)&gt;2022,H8,"-")</f>
        <v>22038</v>
      </c>
      <c r="O8" s="241">
        <f>IF(YEAR($G8)&gt;2022,I8,"-")</f>
        <v>0</v>
      </c>
      <c r="P8" s="242">
        <f>I8-2*H8</f>
        <v>-44076</v>
      </c>
    </row>
    <row r="9" spans="1:16" ht="16.5" customHeight="1" x14ac:dyDescent="0.2">
      <c r="A9" s="234">
        <v>3</v>
      </c>
      <c r="B9" s="241"/>
      <c r="C9" s="241"/>
      <c r="D9" s="241"/>
      <c r="E9" s="241"/>
      <c r="F9" s="241"/>
      <c r="G9" s="241"/>
      <c r="H9" s="292"/>
      <c r="I9" s="292"/>
      <c r="J9" s="241" t="str">
        <f t="shared" ref="J9:J26" si="0">IF(YEAR($F9)=2021,H9,"-")</f>
        <v>-</v>
      </c>
      <c r="K9" s="241" t="str">
        <f t="shared" ref="K9:K26" si="1">IF(YEAR($F9)=2021,I9,"-")</f>
        <v>-</v>
      </c>
      <c r="L9" s="241" t="str">
        <f t="shared" ref="L9:L26" si="2">IF(YEAR($F9)=2022,H9,"-")</f>
        <v>-</v>
      </c>
      <c r="M9" s="241" t="str">
        <f t="shared" ref="M9:M26" si="3">IF(YEAR($F9)=2022,I9,"-")</f>
        <v>-</v>
      </c>
      <c r="N9" s="241" t="str">
        <f t="shared" ref="N9:N26" si="4">IF(YEAR($F9)&gt;2022,H9,"-")</f>
        <v>-</v>
      </c>
      <c r="O9" s="241" t="str">
        <f t="shared" ref="O9:O26" si="5">IF(YEAR($F9)&gt;2022,I9,"-")</f>
        <v>-</v>
      </c>
      <c r="P9" s="242">
        <f t="shared" ref="P9:P26" si="6">G9-2*F9</f>
        <v>0</v>
      </c>
    </row>
    <row r="10" spans="1:16" ht="16.5" customHeight="1" x14ac:dyDescent="0.2">
      <c r="A10" s="234">
        <v>4</v>
      </c>
      <c r="B10" s="241"/>
      <c r="C10" s="241"/>
      <c r="D10" s="241"/>
      <c r="E10" s="241"/>
      <c r="F10" s="241"/>
      <c r="G10" s="241"/>
      <c r="H10" s="292"/>
      <c r="I10" s="292"/>
      <c r="J10" s="241" t="str">
        <f t="shared" si="0"/>
        <v>-</v>
      </c>
      <c r="K10" s="241" t="str">
        <f t="shared" si="1"/>
        <v>-</v>
      </c>
      <c r="L10" s="241" t="str">
        <f t="shared" si="2"/>
        <v>-</v>
      </c>
      <c r="M10" s="241" t="str">
        <f t="shared" si="3"/>
        <v>-</v>
      </c>
      <c r="N10" s="241" t="str">
        <f t="shared" si="4"/>
        <v>-</v>
      </c>
      <c r="O10" s="241" t="str">
        <f t="shared" si="5"/>
        <v>-</v>
      </c>
      <c r="P10" s="242">
        <f t="shared" si="6"/>
        <v>0</v>
      </c>
    </row>
    <row r="11" spans="1:16" ht="16.5" customHeight="1" x14ac:dyDescent="0.2">
      <c r="A11" s="234">
        <v>5</v>
      </c>
      <c r="B11" s="241"/>
      <c r="C11" s="241"/>
      <c r="D11" s="241"/>
      <c r="E11" s="241"/>
      <c r="F11" s="241"/>
      <c r="G11" s="241"/>
      <c r="H11" s="292"/>
      <c r="I11" s="292"/>
      <c r="J11" s="241" t="str">
        <f t="shared" si="0"/>
        <v>-</v>
      </c>
      <c r="K11" s="241" t="str">
        <f t="shared" si="1"/>
        <v>-</v>
      </c>
      <c r="L11" s="241" t="str">
        <f t="shared" si="2"/>
        <v>-</v>
      </c>
      <c r="M11" s="241" t="str">
        <f t="shared" si="3"/>
        <v>-</v>
      </c>
      <c r="N11" s="241" t="str">
        <f t="shared" si="4"/>
        <v>-</v>
      </c>
      <c r="O11" s="241" t="str">
        <f t="shared" si="5"/>
        <v>-</v>
      </c>
      <c r="P11" s="242">
        <f t="shared" si="6"/>
        <v>0</v>
      </c>
    </row>
    <row r="12" spans="1:16" ht="16.5" customHeight="1" x14ac:dyDescent="0.2">
      <c r="A12" s="234">
        <v>6</v>
      </c>
      <c r="B12" s="325"/>
      <c r="C12" s="325"/>
      <c r="D12" s="325"/>
      <c r="E12" s="325"/>
      <c r="F12" s="325"/>
      <c r="G12" s="250"/>
      <c r="H12" s="246"/>
      <c r="I12" s="246"/>
      <c r="J12" s="241" t="str">
        <f t="shared" si="0"/>
        <v>-</v>
      </c>
      <c r="K12" s="241" t="str">
        <f t="shared" si="1"/>
        <v>-</v>
      </c>
      <c r="L12" s="241" t="str">
        <f t="shared" si="2"/>
        <v>-</v>
      </c>
      <c r="M12" s="241" t="str">
        <f t="shared" si="3"/>
        <v>-</v>
      </c>
      <c r="N12" s="241" t="str">
        <f t="shared" si="4"/>
        <v>-</v>
      </c>
      <c r="O12" s="241" t="str">
        <f t="shared" si="5"/>
        <v>-</v>
      </c>
      <c r="P12" s="242">
        <f t="shared" si="6"/>
        <v>0</v>
      </c>
    </row>
    <row r="13" spans="1:16" ht="16.5" customHeight="1" x14ac:dyDescent="0.2">
      <c r="A13" s="234">
        <v>7</v>
      </c>
      <c r="B13" s="241"/>
      <c r="C13" s="241"/>
      <c r="D13" s="243"/>
      <c r="E13" s="243"/>
      <c r="F13" s="243"/>
      <c r="G13" s="250"/>
      <c r="H13" s="246"/>
      <c r="I13" s="246"/>
      <c r="J13" s="241" t="str">
        <f t="shared" si="0"/>
        <v>-</v>
      </c>
      <c r="K13" s="241" t="str">
        <f t="shared" si="1"/>
        <v>-</v>
      </c>
      <c r="L13" s="241" t="str">
        <f t="shared" si="2"/>
        <v>-</v>
      </c>
      <c r="M13" s="241" t="str">
        <f t="shared" si="3"/>
        <v>-</v>
      </c>
      <c r="N13" s="241" t="str">
        <f t="shared" si="4"/>
        <v>-</v>
      </c>
      <c r="O13" s="241" t="str">
        <f t="shared" si="5"/>
        <v>-</v>
      </c>
      <c r="P13" s="242">
        <f t="shared" si="6"/>
        <v>0</v>
      </c>
    </row>
    <row r="14" spans="1:16" ht="16.5" customHeight="1" x14ac:dyDescent="0.2">
      <c r="A14" s="234">
        <v>8</v>
      </c>
      <c r="B14" s="326"/>
      <c r="C14" s="326"/>
      <c r="D14" s="325"/>
      <c r="E14" s="325"/>
      <c r="F14" s="325"/>
      <c r="G14" s="250"/>
      <c r="H14" s="246"/>
      <c r="I14" s="246"/>
      <c r="J14" s="241" t="str">
        <f t="shared" si="0"/>
        <v>-</v>
      </c>
      <c r="K14" s="241" t="str">
        <f t="shared" si="1"/>
        <v>-</v>
      </c>
      <c r="L14" s="241" t="str">
        <f t="shared" si="2"/>
        <v>-</v>
      </c>
      <c r="M14" s="241" t="str">
        <f t="shared" si="3"/>
        <v>-</v>
      </c>
      <c r="N14" s="241" t="str">
        <f t="shared" si="4"/>
        <v>-</v>
      </c>
      <c r="O14" s="241" t="str">
        <f t="shared" si="5"/>
        <v>-</v>
      </c>
      <c r="P14" s="242">
        <f t="shared" si="6"/>
        <v>0</v>
      </c>
    </row>
    <row r="15" spans="1:16" ht="16.5" customHeight="1" x14ac:dyDescent="0.2">
      <c r="A15" s="234">
        <v>9</v>
      </c>
      <c r="B15" s="241"/>
      <c r="C15" s="241"/>
      <c r="D15" s="243"/>
      <c r="E15" s="243"/>
      <c r="F15" s="243"/>
      <c r="G15" s="250"/>
      <c r="H15" s="246"/>
      <c r="I15" s="246"/>
      <c r="J15" s="241" t="str">
        <f t="shared" si="0"/>
        <v>-</v>
      </c>
      <c r="K15" s="241" t="str">
        <f t="shared" si="1"/>
        <v>-</v>
      </c>
      <c r="L15" s="241" t="str">
        <f t="shared" si="2"/>
        <v>-</v>
      </c>
      <c r="M15" s="241" t="str">
        <f t="shared" si="3"/>
        <v>-</v>
      </c>
      <c r="N15" s="241" t="str">
        <f t="shared" si="4"/>
        <v>-</v>
      </c>
      <c r="O15" s="241" t="str">
        <f t="shared" si="5"/>
        <v>-</v>
      </c>
      <c r="P15" s="242">
        <f t="shared" si="6"/>
        <v>0</v>
      </c>
    </row>
    <row r="16" spans="1:16" ht="16.5" customHeight="1" x14ac:dyDescent="0.2">
      <c r="A16" s="234">
        <v>10</v>
      </c>
      <c r="B16" s="326"/>
      <c r="C16" s="326"/>
      <c r="D16" s="325"/>
      <c r="E16" s="325"/>
      <c r="F16" s="325"/>
      <c r="G16" s="250"/>
      <c r="H16" s="246"/>
      <c r="I16" s="246"/>
      <c r="J16" s="241" t="str">
        <f t="shared" si="0"/>
        <v>-</v>
      </c>
      <c r="K16" s="241" t="str">
        <f t="shared" si="1"/>
        <v>-</v>
      </c>
      <c r="L16" s="241" t="str">
        <f t="shared" si="2"/>
        <v>-</v>
      </c>
      <c r="M16" s="241" t="str">
        <f t="shared" si="3"/>
        <v>-</v>
      </c>
      <c r="N16" s="241" t="str">
        <f t="shared" si="4"/>
        <v>-</v>
      </c>
      <c r="O16" s="241" t="str">
        <f t="shared" si="5"/>
        <v>-</v>
      </c>
      <c r="P16" s="242">
        <f t="shared" si="6"/>
        <v>0</v>
      </c>
    </row>
    <row r="17" spans="1:16" ht="16.5" customHeight="1" x14ac:dyDescent="0.2">
      <c r="A17" s="234">
        <v>11</v>
      </c>
      <c r="B17" s="241"/>
      <c r="C17" s="241"/>
      <c r="D17" s="243"/>
      <c r="E17" s="243"/>
      <c r="F17" s="243"/>
      <c r="G17" s="250"/>
      <c r="H17" s="246"/>
      <c r="I17" s="246"/>
      <c r="J17" s="241" t="str">
        <f t="shared" si="0"/>
        <v>-</v>
      </c>
      <c r="K17" s="241" t="str">
        <f t="shared" si="1"/>
        <v>-</v>
      </c>
      <c r="L17" s="241" t="str">
        <f t="shared" si="2"/>
        <v>-</v>
      </c>
      <c r="M17" s="241" t="str">
        <f t="shared" si="3"/>
        <v>-</v>
      </c>
      <c r="N17" s="241" t="str">
        <f t="shared" si="4"/>
        <v>-</v>
      </c>
      <c r="O17" s="241" t="str">
        <f t="shared" si="5"/>
        <v>-</v>
      </c>
      <c r="P17" s="242">
        <f t="shared" si="6"/>
        <v>0</v>
      </c>
    </row>
    <row r="18" spans="1:16" ht="16.5" customHeight="1" x14ac:dyDescent="0.2">
      <c r="A18" s="234">
        <v>12</v>
      </c>
      <c r="B18" s="325"/>
      <c r="C18" s="325"/>
      <c r="D18" s="325"/>
      <c r="E18" s="325"/>
      <c r="F18" s="325"/>
      <c r="G18" s="250"/>
      <c r="H18" s="246"/>
      <c r="I18" s="246"/>
      <c r="J18" s="241" t="str">
        <f t="shared" si="0"/>
        <v>-</v>
      </c>
      <c r="K18" s="241" t="str">
        <f t="shared" si="1"/>
        <v>-</v>
      </c>
      <c r="L18" s="241" t="str">
        <f t="shared" si="2"/>
        <v>-</v>
      </c>
      <c r="M18" s="241" t="str">
        <f t="shared" si="3"/>
        <v>-</v>
      </c>
      <c r="N18" s="241" t="str">
        <f t="shared" si="4"/>
        <v>-</v>
      </c>
      <c r="O18" s="241" t="str">
        <f t="shared" si="5"/>
        <v>-</v>
      </c>
      <c r="P18" s="242">
        <f t="shared" si="6"/>
        <v>0</v>
      </c>
    </row>
    <row r="19" spans="1:16" ht="16.5" customHeight="1" x14ac:dyDescent="0.2">
      <c r="A19" s="234">
        <v>13</v>
      </c>
      <c r="B19" s="241"/>
      <c r="C19" s="241"/>
      <c r="D19" s="243"/>
      <c r="E19" s="243"/>
      <c r="F19" s="243"/>
      <c r="G19" s="250"/>
      <c r="H19" s="246"/>
      <c r="I19" s="246"/>
      <c r="J19" s="241" t="str">
        <f t="shared" si="0"/>
        <v>-</v>
      </c>
      <c r="K19" s="241" t="str">
        <f t="shared" si="1"/>
        <v>-</v>
      </c>
      <c r="L19" s="241" t="str">
        <f t="shared" si="2"/>
        <v>-</v>
      </c>
      <c r="M19" s="241" t="str">
        <f t="shared" si="3"/>
        <v>-</v>
      </c>
      <c r="N19" s="241" t="str">
        <f t="shared" si="4"/>
        <v>-</v>
      </c>
      <c r="O19" s="241" t="str">
        <f t="shared" si="5"/>
        <v>-</v>
      </c>
      <c r="P19" s="242">
        <f t="shared" si="6"/>
        <v>0</v>
      </c>
    </row>
    <row r="20" spans="1:16" ht="16.5" customHeight="1" x14ac:dyDescent="0.2">
      <c r="A20" s="234">
        <v>14</v>
      </c>
      <c r="B20" s="326"/>
      <c r="C20" s="326"/>
      <c r="D20" s="325"/>
      <c r="E20" s="325"/>
      <c r="F20" s="325"/>
      <c r="G20" s="250"/>
      <c r="H20" s="246"/>
      <c r="I20" s="246"/>
      <c r="J20" s="241" t="str">
        <f t="shared" si="0"/>
        <v>-</v>
      </c>
      <c r="K20" s="241" t="str">
        <f t="shared" si="1"/>
        <v>-</v>
      </c>
      <c r="L20" s="241" t="str">
        <f t="shared" si="2"/>
        <v>-</v>
      </c>
      <c r="M20" s="241" t="str">
        <f t="shared" si="3"/>
        <v>-</v>
      </c>
      <c r="N20" s="241" t="str">
        <f t="shared" si="4"/>
        <v>-</v>
      </c>
      <c r="O20" s="241" t="str">
        <f t="shared" si="5"/>
        <v>-</v>
      </c>
      <c r="P20" s="242">
        <f t="shared" si="6"/>
        <v>0</v>
      </c>
    </row>
    <row r="21" spans="1:16" ht="16.5" customHeight="1" x14ac:dyDescent="0.2">
      <c r="A21" s="234">
        <v>15</v>
      </c>
      <c r="B21" s="241"/>
      <c r="C21" s="241"/>
      <c r="D21" s="243"/>
      <c r="E21" s="243"/>
      <c r="F21" s="243"/>
      <c r="G21" s="250"/>
      <c r="H21" s="246"/>
      <c r="I21" s="246"/>
      <c r="J21" s="241" t="str">
        <f t="shared" si="0"/>
        <v>-</v>
      </c>
      <c r="K21" s="241" t="str">
        <f t="shared" si="1"/>
        <v>-</v>
      </c>
      <c r="L21" s="241" t="str">
        <f t="shared" si="2"/>
        <v>-</v>
      </c>
      <c r="M21" s="241" t="str">
        <f t="shared" si="3"/>
        <v>-</v>
      </c>
      <c r="N21" s="241" t="str">
        <f t="shared" si="4"/>
        <v>-</v>
      </c>
      <c r="O21" s="241" t="str">
        <f t="shared" si="5"/>
        <v>-</v>
      </c>
      <c r="P21" s="242">
        <f t="shared" si="6"/>
        <v>0</v>
      </c>
    </row>
    <row r="22" spans="1:16" ht="16.5" customHeight="1" x14ac:dyDescent="0.2">
      <c r="A22" s="234">
        <v>16</v>
      </c>
      <c r="B22" s="326"/>
      <c r="C22" s="326"/>
      <c r="D22" s="325"/>
      <c r="E22" s="325"/>
      <c r="F22" s="325"/>
      <c r="G22" s="250"/>
      <c r="H22" s="246"/>
      <c r="I22" s="246"/>
      <c r="J22" s="241" t="str">
        <f t="shared" si="0"/>
        <v>-</v>
      </c>
      <c r="K22" s="241" t="str">
        <f t="shared" si="1"/>
        <v>-</v>
      </c>
      <c r="L22" s="241" t="str">
        <f t="shared" si="2"/>
        <v>-</v>
      </c>
      <c r="M22" s="241" t="str">
        <f t="shared" si="3"/>
        <v>-</v>
      </c>
      <c r="N22" s="241" t="str">
        <f t="shared" si="4"/>
        <v>-</v>
      </c>
      <c r="O22" s="241" t="str">
        <f t="shared" si="5"/>
        <v>-</v>
      </c>
      <c r="P22" s="242">
        <f t="shared" si="6"/>
        <v>0</v>
      </c>
    </row>
    <row r="23" spans="1:16" ht="16.5" customHeight="1" x14ac:dyDescent="0.2">
      <c r="A23" s="234">
        <v>17</v>
      </c>
      <c r="B23" s="241"/>
      <c r="C23" s="241"/>
      <c r="D23" s="243"/>
      <c r="E23" s="243"/>
      <c r="F23" s="243"/>
      <c r="G23" s="250"/>
      <c r="H23" s="246"/>
      <c r="I23" s="246"/>
      <c r="J23" s="241" t="str">
        <f t="shared" si="0"/>
        <v>-</v>
      </c>
      <c r="K23" s="241" t="str">
        <f t="shared" si="1"/>
        <v>-</v>
      </c>
      <c r="L23" s="241" t="str">
        <f t="shared" si="2"/>
        <v>-</v>
      </c>
      <c r="M23" s="241" t="str">
        <f t="shared" si="3"/>
        <v>-</v>
      </c>
      <c r="N23" s="241" t="str">
        <f t="shared" si="4"/>
        <v>-</v>
      </c>
      <c r="O23" s="241" t="str">
        <f t="shared" si="5"/>
        <v>-</v>
      </c>
      <c r="P23" s="242">
        <f t="shared" si="6"/>
        <v>0</v>
      </c>
    </row>
    <row r="24" spans="1:16" ht="16.5" customHeight="1" x14ac:dyDescent="0.2">
      <c r="A24" s="234">
        <v>18</v>
      </c>
      <c r="B24" s="326"/>
      <c r="C24" s="326"/>
      <c r="D24" s="325"/>
      <c r="E24" s="325"/>
      <c r="F24" s="325"/>
      <c r="G24" s="250"/>
      <c r="H24" s="246"/>
      <c r="I24" s="246"/>
      <c r="J24" s="241" t="str">
        <f t="shared" si="0"/>
        <v>-</v>
      </c>
      <c r="K24" s="241" t="str">
        <f t="shared" si="1"/>
        <v>-</v>
      </c>
      <c r="L24" s="241" t="str">
        <f t="shared" si="2"/>
        <v>-</v>
      </c>
      <c r="M24" s="241" t="str">
        <f t="shared" si="3"/>
        <v>-</v>
      </c>
      <c r="N24" s="241" t="str">
        <f t="shared" si="4"/>
        <v>-</v>
      </c>
      <c r="O24" s="241" t="str">
        <f t="shared" si="5"/>
        <v>-</v>
      </c>
      <c r="P24" s="242">
        <f t="shared" si="6"/>
        <v>0</v>
      </c>
    </row>
    <row r="25" spans="1:16" ht="16.5" customHeight="1" x14ac:dyDescent="0.2">
      <c r="A25" s="234">
        <v>19</v>
      </c>
      <c r="B25" s="241"/>
      <c r="C25" s="241"/>
      <c r="D25" s="243"/>
      <c r="E25" s="243"/>
      <c r="F25" s="243"/>
      <c r="G25" s="250"/>
      <c r="H25" s="246"/>
      <c r="I25" s="246"/>
      <c r="J25" s="241" t="str">
        <f t="shared" si="0"/>
        <v>-</v>
      </c>
      <c r="K25" s="241" t="str">
        <f t="shared" si="1"/>
        <v>-</v>
      </c>
      <c r="L25" s="241" t="str">
        <f t="shared" si="2"/>
        <v>-</v>
      </c>
      <c r="M25" s="241" t="str">
        <f t="shared" si="3"/>
        <v>-</v>
      </c>
      <c r="N25" s="241" t="str">
        <f t="shared" si="4"/>
        <v>-</v>
      </c>
      <c r="O25" s="241" t="str">
        <f t="shared" si="5"/>
        <v>-</v>
      </c>
      <c r="P25" s="242">
        <f t="shared" si="6"/>
        <v>0</v>
      </c>
    </row>
    <row r="26" spans="1:16" ht="16.5" customHeight="1" thickBot="1" x14ac:dyDescent="0.25">
      <c r="A26" s="234">
        <v>20</v>
      </c>
      <c r="B26" s="252"/>
      <c r="C26" s="252"/>
      <c r="D26" s="243"/>
      <c r="E26" s="243"/>
      <c r="F26" s="243"/>
      <c r="G26" s="250"/>
      <c r="H26" s="246"/>
      <c r="I26" s="246"/>
      <c r="J26" s="241" t="str">
        <f t="shared" si="0"/>
        <v>-</v>
      </c>
      <c r="K26" s="241" t="str">
        <f t="shared" si="1"/>
        <v>-</v>
      </c>
      <c r="L26" s="241" t="str">
        <f t="shared" si="2"/>
        <v>-</v>
      </c>
      <c r="M26" s="241" t="str">
        <f t="shared" si="3"/>
        <v>-</v>
      </c>
      <c r="N26" s="241" t="str">
        <f t="shared" si="4"/>
        <v>-</v>
      </c>
      <c r="O26" s="241" t="str">
        <f t="shared" si="5"/>
        <v>-</v>
      </c>
      <c r="P26" s="242">
        <f t="shared" si="6"/>
        <v>0</v>
      </c>
    </row>
    <row r="27" spans="1:16" ht="15.75" thickBot="1" x14ac:dyDescent="0.25">
      <c r="A27" s="418" t="s">
        <v>62</v>
      </c>
      <c r="B27" s="419"/>
      <c r="C27" s="419"/>
      <c r="D27" s="419"/>
      <c r="E27" s="419"/>
      <c r="F27" s="419"/>
      <c r="G27" s="420"/>
      <c r="H27" s="253">
        <f>J27</f>
        <v>0</v>
      </c>
      <c r="I27" s="253">
        <f>K27</f>
        <v>0</v>
      </c>
      <c r="J27" s="254">
        <f t="shared" ref="J27:O27" si="7">SUM(J7:J26)</f>
        <v>0</v>
      </c>
      <c r="K27" s="254">
        <f t="shared" si="7"/>
        <v>0</v>
      </c>
      <c r="L27" s="254"/>
      <c r="M27" s="254"/>
      <c r="N27" s="254">
        <f t="shared" si="7"/>
        <v>254252</v>
      </c>
      <c r="O27" s="254">
        <f t="shared" si="7"/>
        <v>0</v>
      </c>
      <c r="P27" s="255"/>
    </row>
    <row r="28" spans="1:16" ht="15.75" thickBot="1" x14ac:dyDescent="0.25">
      <c r="A28" s="418" t="s">
        <v>63</v>
      </c>
      <c r="B28" s="419"/>
      <c r="C28" s="419"/>
      <c r="D28" s="419"/>
      <c r="E28" s="419"/>
      <c r="F28" s="419"/>
      <c r="G28" s="420"/>
      <c r="H28" s="253">
        <f>L28+N28</f>
        <v>254252</v>
      </c>
      <c r="I28" s="253">
        <f>M28+O28</f>
        <v>0</v>
      </c>
      <c r="J28" s="256"/>
      <c r="K28" s="257"/>
      <c r="L28" s="258">
        <f>SUM(L7:L26)</f>
        <v>0</v>
      </c>
      <c r="M28" s="258">
        <f t="shared" ref="M28:O28" si="8">SUM(M7:M26)</f>
        <v>0</v>
      </c>
      <c r="N28" s="258">
        <f>SUM(N7:N26)</f>
        <v>254252</v>
      </c>
      <c r="O28" s="258">
        <f t="shared" si="8"/>
        <v>0</v>
      </c>
      <c r="P28" s="259">
        <f>SUM(P7:P26)</f>
        <v>-508504</v>
      </c>
    </row>
    <row r="29" spans="1:16" ht="19.5" customHeight="1" thickBot="1" x14ac:dyDescent="0.3">
      <c r="A29" s="423" t="s">
        <v>74</v>
      </c>
      <c r="B29" s="424"/>
      <c r="C29" s="424"/>
      <c r="D29" s="424"/>
      <c r="E29" s="424"/>
      <c r="F29" s="424"/>
      <c r="G29" s="425"/>
      <c r="H29" s="260">
        <f>G27+G28</f>
        <v>0</v>
      </c>
      <c r="I29" s="260">
        <f>SUM(I27:I28)</f>
        <v>0</v>
      </c>
      <c r="J29" s="261"/>
      <c r="K29" s="261"/>
      <c r="L29" s="261"/>
      <c r="M29" s="261"/>
      <c r="N29" s="261"/>
      <c r="O29" s="261"/>
      <c r="P29" s="261"/>
    </row>
    <row r="30" spans="1:16" s="12" customFormat="1" ht="15.75" customHeight="1" thickBot="1" x14ac:dyDescent="0.3">
      <c r="A30" s="262" t="s">
        <v>164</v>
      </c>
      <c r="B30" s="262"/>
      <c r="C30" s="262"/>
      <c r="D30" s="262"/>
      <c r="E30" s="262"/>
      <c r="F30" s="262"/>
      <c r="G30" s="262"/>
      <c r="H30" s="263"/>
      <c r="I30" s="264">
        <f>P28</f>
        <v>-508504</v>
      </c>
      <c r="J30" s="261"/>
      <c r="K30" s="261"/>
      <c r="L30" s="261"/>
      <c r="M30" s="261"/>
      <c r="N30" s="261"/>
      <c r="O30" s="261"/>
      <c r="P30" s="261"/>
    </row>
    <row r="31" spans="1:16" ht="15.75" customHeight="1" x14ac:dyDescent="0.2">
      <c r="H31" s="80"/>
      <c r="I31" s="80"/>
      <c r="J31" s="80"/>
      <c r="K31" s="80"/>
      <c r="L31" s="80"/>
      <c r="M31" s="80"/>
      <c r="N31" s="80"/>
      <c r="O31" s="80"/>
    </row>
    <row r="32" spans="1:16" ht="15.75" customHeight="1" x14ac:dyDescent="0.2">
      <c r="H32" s="82"/>
      <c r="I32" s="82"/>
    </row>
    <row r="33" spans="8:9" ht="15.75" customHeight="1" x14ac:dyDescent="0.2">
      <c r="H33" s="81"/>
      <c r="I33" s="81"/>
    </row>
    <row r="34" spans="8:9" ht="15.75" customHeight="1" x14ac:dyDescent="0.2"/>
    <row r="35" spans="8:9" ht="15.75" customHeight="1" x14ac:dyDescent="0.2"/>
  </sheetData>
  <mergeCells count="3">
    <mergeCell ref="A27:G27"/>
    <mergeCell ref="A28:G28"/>
    <mergeCell ref="A29:G29"/>
  </mergeCells>
  <conditionalFormatting sqref="P7:P28">
    <cfRule type="cellIs" dxfId="3" priority="6" operator="lessThan">
      <formula>0</formula>
    </cfRule>
    <cfRule type="cellIs" dxfId="2" priority="7" operator="greaterThan">
      <formula>0</formula>
    </cfRule>
  </conditionalFormatting>
  <conditionalFormatting sqref="I30">
    <cfRule type="cellIs" dxfId="1" priority="1" operator="lessThan">
      <formula>0</formula>
    </cfRule>
    <cfRule type="cellIs" dxfId="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hyperlinks>
    <hyperlink ref="F7" r:id="rId1"/>
    <hyperlink ref="F8" r:id="rId2"/>
  </hyperlinks>
  <pageMargins left="0.7" right="0.7" top="0.75" bottom="0.75" header="0.3" footer="0.3"/>
  <legacyDrawing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workbookViewId="0">
      <selection activeCell="C10" sqref="C10"/>
    </sheetView>
  </sheetViews>
  <sheetFormatPr defaultColWidth="9.140625" defaultRowHeight="15" x14ac:dyDescent="0.25"/>
  <cols>
    <col min="1" max="1" width="9.140625" style="51"/>
    <col min="2" max="2" width="20.42578125" style="50" customWidth="1"/>
    <col min="3" max="3" width="23.28515625" style="45" bestFit="1" customWidth="1"/>
    <col min="4" max="5" width="17.140625" style="45" customWidth="1"/>
    <col min="6" max="6" width="14.28515625" style="45" customWidth="1"/>
    <col min="7" max="7" width="14.140625" style="66" customWidth="1"/>
    <col min="8" max="8" width="9.140625" style="45"/>
    <col min="9" max="9" width="19.42578125" style="45" bestFit="1" customWidth="1"/>
    <col min="10" max="10" width="15" style="45" customWidth="1"/>
    <col min="11" max="11" width="16.85546875" style="45" customWidth="1"/>
    <col min="12" max="12" width="17" style="45" customWidth="1"/>
    <col min="13" max="13" width="20.85546875" style="45" customWidth="1"/>
    <col min="14" max="16384" width="9.140625" style="45"/>
  </cols>
  <sheetData>
    <row r="1" spans="1:16" ht="20.25" thickTop="1" thickBot="1" x14ac:dyDescent="0.35">
      <c r="B1" s="474" t="s">
        <v>52</v>
      </c>
      <c r="C1" s="475"/>
      <c r="D1" s="475"/>
      <c r="E1" s="475"/>
      <c r="F1" s="475"/>
      <c r="G1" s="476"/>
      <c r="I1" s="471" t="s">
        <v>51</v>
      </c>
      <c r="J1" s="472"/>
      <c r="K1" s="472"/>
      <c r="L1" s="472"/>
      <c r="M1" s="473"/>
    </row>
    <row r="2" spans="1:16" s="49" customFormat="1" ht="76.5" thickTop="1" thickBot="1" x14ac:dyDescent="0.25">
      <c r="B2" s="52" t="s">
        <v>50</v>
      </c>
      <c r="C2" s="52" t="s">
        <v>53</v>
      </c>
      <c r="D2" s="52" t="s">
        <v>48</v>
      </c>
      <c r="E2" s="52" t="s">
        <v>59</v>
      </c>
      <c r="F2" s="52" t="s">
        <v>47</v>
      </c>
      <c r="G2" s="62" t="s">
        <v>46</v>
      </c>
      <c r="I2" s="49" t="s">
        <v>50</v>
      </c>
      <c r="J2" s="49" t="s">
        <v>49</v>
      </c>
      <c r="K2" s="49" t="s">
        <v>48</v>
      </c>
      <c r="L2" s="49" t="s">
        <v>47</v>
      </c>
      <c r="M2" s="49" t="s">
        <v>46</v>
      </c>
    </row>
    <row r="3" spans="1:16" ht="30.75" thickTop="1" x14ac:dyDescent="0.25">
      <c r="A3" s="477">
        <v>1</v>
      </c>
      <c r="B3" s="478" t="s">
        <v>45</v>
      </c>
      <c r="C3" s="57" t="s">
        <v>54</v>
      </c>
      <c r="D3" s="61">
        <v>1000</v>
      </c>
      <c r="E3" s="58">
        <v>3000</v>
      </c>
      <c r="F3" s="58">
        <f>D3*E3</f>
        <v>3000000</v>
      </c>
      <c r="G3" s="63">
        <f>SUM(F3:F6)</f>
        <v>3495000</v>
      </c>
      <c r="I3" s="47" t="str">
        <f>B3</f>
        <v>S. r. o.</v>
      </c>
      <c r="J3" s="46">
        <f>D3</f>
        <v>1000</v>
      </c>
      <c r="K3" s="46">
        <v>0</v>
      </c>
      <c r="L3" s="46">
        <f>J3*K3</f>
        <v>0</v>
      </c>
      <c r="M3" s="48">
        <f>SUM(L3:L5)</f>
        <v>362500</v>
      </c>
    </row>
    <row r="4" spans="1:16" ht="30" x14ac:dyDescent="0.25">
      <c r="A4" s="477"/>
      <c r="B4" s="479"/>
      <c r="C4" s="53" t="s">
        <v>55</v>
      </c>
      <c r="D4" s="60">
        <v>0</v>
      </c>
      <c r="E4" s="58">
        <f>E3</f>
        <v>3000</v>
      </c>
      <c r="F4" s="55">
        <f>D4*E4</f>
        <v>0</v>
      </c>
      <c r="G4" s="64"/>
      <c r="I4" s="47">
        <f>B4</f>
        <v>0</v>
      </c>
      <c r="J4" s="46">
        <f>D4</f>
        <v>0</v>
      </c>
      <c r="K4" s="46">
        <v>20</v>
      </c>
      <c r="L4" s="46">
        <f>J4*K4</f>
        <v>0</v>
      </c>
      <c r="M4" s="46"/>
    </row>
    <row r="5" spans="1:16" ht="30" x14ac:dyDescent="0.25">
      <c r="A5" s="477"/>
      <c r="B5" s="479"/>
      <c r="C5" s="53" t="s">
        <v>56</v>
      </c>
      <c r="D5" s="60">
        <v>145</v>
      </c>
      <c r="E5" s="58">
        <f>E3</f>
        <v>3000</v>
      </c>
      <c r="F5" s="55">
        <f>D5*E5</f>
        <v>435000</v>
      </c>
      <c r="G5" s="64"/>
      <c r="I5" s="47">
        <f>B5</f>
        <v>0</v>
      </c>
      <c r="J5" s="46">
        <f>D5</f>
        <v>145</v>
      </c>
      <c r="K5" s="46">
        <v>2500</v>
      </c>
      <c r="L5" s="46">
        <f>J5*K5</f>
        <v>362500</v>
      </c>
      <c r="M5" s="46"/>
    </row>
    <row r="6" spans="1:16" x14ac:dyDescent="0.25">
      <c r="A6" s="477"/>
      <c r="B6" s="479"/>
      <c r="C6" s="54" t="s">
        <v>57</v>
      </c>
      <c r="D6" s="60">
        <v>20</v>
      </c>
      <c r="E6" s="58">
        <f>E5</f>
        <v>3000</v>
      </c>
      <c r="F6" s="55">
        <f>D6*E6</f>
        <v>60000</v>
      </c>
      <c r="G6" s="64"/>
      <c r="I6" s="47"/>
      <c r="J6" s="46"/>
      <c r="K6" s="46"/>
      <c r="L6" s="46"/>
      <c r="M6" s="46"/>
    </row>
    <row r="7" spans="1:16" x14ac:dyDescent="0.25">
      <c r="A7" s="477"/>
      <c r="B7" s="479"/>
      <c r="C7" s="59" t="s">
        <v>58</v>
      </c>
      <c r="D7" s="60">
        <f>SUM(D3:D6)</f>
        <v>1165</v>
      </c>
      <c r="E7" s="58">
        <f>E6</f>
        <v>3000</v>
      </c>
      <c r="F7" s="55">
        <f>SUM(F3:F6)</f>
        <v>3495000</v>
      </c>
      <c r="G7" s="65"/>
    </row>
    <row r="8" spans="1:16" ht="30" x14ac:dyDescent="0.25">
      <c r="A8" s="477">
        <v>2</v>
      </c>
      <c r="B8" s="477" t="s">
        <v>60</v>
      </c>
      <c r="C8" s="53" t="s">
        <v>54</v>
      </c>
      <c r="D8" s="56"/>
      <c r="E8" s="56"/>
      <c r="F8" s="56"/>
    </row>
    <row r="9" spans="1:16" ht="30" x14ac:dyDescent="0.25">
      <c r="A9" s="477"/>
      <c r="B9" s="477"/>
      <c r="C9" s="53" t="s">
        <v>55</v>
      </c>
      <c r="D9" s="56"/>
      <c r="E9" s="56"/>
      <c r="F9" s="56"/>
    </row>
    <row r="10" spans="1:16" ht="30" x14ac:dyDescent="0.25">
      <c r="A10" s="477"/>
      <c r="B10" s="477"/>
      <c r="C10" s="53" t="s">
        <v>56</v>
      </c>
      <c r="D10" s="56"/>
      <c r="E10" s="56"/>
      <c r="F10" s="56"/>
      <c r="L10" s="45" t="s">
        <v>28</v>
      </c>
      <c r="O10" s="45" t="s">
        <v>32</v>
      </c>
      <c r="P10" s="45" t="s">
        <v>23</v>
      </c>
    </row>
    <row r="11" spans="1:16" x14ac:dyDescent="0.25">
      <c r="A11" s="477"/>
      <c r="B11" s="477"/>
      <c r="C11" s="54" t="s">
        <v>57</v>
      </c>
      <c r="D11" s="56"/>
      <c r="E11" s="56"/>
      <c r="F11" s="56"/>
      <c r="L11" s="45" t="s">
        <v>44</v>
      </c>
      <c r="O11" s="45">
        <v>0</v>
      </c>
      <c r="P11" s="45">
        <v>0</v>
      </c>
    </row>
    <row r="12" spans="1:16" x14ac:dyDescent="0.25">
      <c r="A12" s="477"/>
      <c r="B12" s="477"/>
      <c r="C12" s="59" t="s">
        <v>58</v>
      </c>
      <c r="D12" s="56"/>
      <c r="E12" s="56"/>
      <c r="F12" s="56"/>
      <c r="L12" s="45" t="s">
        <v>43</v>
      </c>
      <c r="O12" s="45">
        <v>0</v>
      </c>
      <c r="P12" s="45">
        <v>0</v>
      </c>
    </row>
    <row r="13" spans="1:16" x14ac:dyDescent="0.25">
      <c r="L13" s="45" t="s">
        <v>42</v>
      </c>
      <c r="O13" s="45">
        <v>0</v>
      </c>
      <c r="P13" s="45">
        <v>0</v>
      </c>
    </row>
    <row r="14" spans="1:16" x14ac:dyDescent="0.25">
      <c r="L14" s="45" t="s">
        <v>41</v>
      </c>
      <c r="O14" s="45">
        <v>0</v>
      </c>
      <c r="P14" s="45">
        <v>0</v>
      </c>
    </row>
  </sheetData>
  <mergeCells count="6">
    <mergeCell ref="I1:M1"/>
    <mergeCell ref="B1:G1"/>
    <mergeCell ref="A3:A7"/>
    <mergeCell ref="B3:B7"/>
    <mergeCell ref="A8:A12"/>
    <mergeCell ref="B8:B12"/>
  </mergeCells>
  <pageMargins left="0.7" right="0.7" top="0.75" bottom="0.75" header="0.3" footer="0.3"/>
  <pageSetup paperSize="9" orientation="portrait" r:id="rId1"/>
  <ignoredErrors>
    <ignoredError sqref="E5 E7" formula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7"/>
  <sheetViews>
    <sheetView workbookViewId="0">
      <selection activeCell="F12" sqref="F12"/>
    </sheetView>
  </sheetViews>
  <sheetFormatPr defaultRowHeight="12.75" x14ac:dyDescent="0.2"/>
  <cols>
    <col min="2" max="2" width="39" style="12" bestFit="1" customWidth="1"/>
    <col min="3" max="3" width="23.85546875" customWidth="1"/>
  </cols>
  <sheetData>
    <row r="2" spans="2:3" x14ac:dyDescent="0.2">
      <c r="B2" s="9" t="s">
        <v>40</v>
      </c>
      <c r="C2" s="1">
        <v>0</v>
      </c>
    </row>
    <row r="3" spans="2:3" x14ac:dyDescent="0.2">
      <c r="B3" s="9" t="s">
        <v>16</v>
      </c>
      <c r="C3" s="3">
        <v>300</v>
      </c>
    </row>
    <row r="4" spans="2:3" x14ac:dyDescent="0.2">
      <c r="B4" s="9" t="s">
        <v>17</v>
      </c>
      <c r="C4" s="3">
        <v>460</v>
      </c>
    </row>
    <row r="5" spans="2:3" x14ac:dyDescent="0.2">
      <c r="B5" s="9" t="s">
        <v>22</v>
      </c>
      <c r="C5" s="3">
        <v>60</v>
      </c>
    </row>
    <row r="6" spans="2:3" x14ac:dyDescent="0.2">
      <c r="B6" s="9" t="s">
        <v>25</v>
      </c>
      <c r="C6" s="3">
        <v>60</v>
      </c>
    </row>
    <row r="7" spans="2:3" x14ac:dyDescent="0.2">
      <c r="B7" s="9" t="s">
        <v>18</v>
      </c>
      <c r="C7" s="3">
        <v>100</v>
      </c>
    </row>
    <row r="8" spans="2:3" x14ac:dyDescent="0.2">
      <c r="B8" s="9" t="s">
        <v>19</v>
      </c>
      <c r="C8" s="3">
        <v>50</v>
      </c>
    </row>
    <row r="9" spans="2:3" x14ac:dyDescent="0.2">
      <c r="B9" s="9" t="s">
        <v>20</v>
      </c>
      <c r="C9" s="3">
        <v>30</v>
      </c>
    </row>
    <row r="10" spans="2:3" x14ac:dyDescent="0.2">
      <c r="B10" s="9" t="s">
        <v>27</v>
      </c>
      <c r="C10" s="3">
        <v>220</v>
      </c>
    </row>
    <row r="11" spans="2:3" x14ac:dyDescent="0.2">
      <c r="B11" s="9" t="s">
        <v>26</v>
      </c>
      <c r="C11" s="3">
        <v>650</v>
      </c>
    </row>
    <row r="12" spans="2:3" x14ac:dyDescent="0.2">
      <c r="B12" s="9" t="s">
        <v>21</v>
      </c>
      <c r="C12" s="3">
        <v>200</v>
      </c>
    </row>
    <row r="13" spans="2:3" x14ac:dyDescent="0.2">
      <c r="B13" s="9" t="s">
        <v>14</v>
      </c>
      <c r="C13" s="3">
        <v>0</v>
      </c>
    </row>
    <row r="16" spans="2:3" x14ac:dyDescent="0.2">
      <c r="B16" s="10" t="s">
        <v>1</v>
      </c>
      <c r="C16" s="2" t="s">
        <v>2</v>
      </c>
    </row>
    <row r="17" spans="2:3" x14ac:dyDescent="0.2">
      <c r="B17" s="11" t="s">
        <v>39</v>
      </c>
      <c r="C17" s="2"/>
    </row>
    <row r="18" spans="2:3" x14ac:dyDescent="0.2">
      <c r="B18" s="9" t="s">
        <v>3</v>
      </c>
      <c r="C18" s="1">
        <v>1</v>
      </c>
    </row>
    <row r="19" spans="2:3" x14ac:dyDescent="0.2">
      <c r="B19" s="9" t="s">
        <v>5</v>
      </c>
      <c r="C19" s="1">
        <v>2</v>
      </c>
    </row>
    <row r="20" spans="2:3" x14ac:dyDescent="0.2">
      <c r="B20" s="9" t="s">
        <v>7</v>
      </c>
      <c r="C20" s="1">
        <v>3</v>
      </c>
    </row>
    <row r="21" spans="2:3" ht="12.75" customHeight="1" x14ac:dyDescent="0.2">
      <c r="B21" s="9" t="s">
        <v>9</v>
      </c>
      <c r="C21" s="1">
        <v>4</v>
      </c>
    </row>
    <row r="22" spans="2:3" ht="12.75" customHeight="1" x14ac:dyDescent="0.2">
      <c r="B22" s="9" t="s">
        <v>10</v>
      </c>
      <c r="C22" s="1">
        <v>12</v>
      </c>
    </row>
    <row r="23" spans="2:3" x14ac:dyDescent="0.2">
      <c r="B23" s="9" t="s">
        <v>4</v>
      </c>
      <c r="C23" s="1">
        <v>0.5</v>
      </c>
    </row>
    <row r="24" spans="2:3" x14ac:dyDescent="0.2">
      <c r="B24" s="9" t="s">
        <v>6</v>
      </c>
      <c r="C24" s="1">
        <v>0.33</v>
      </c>
    </row>
    <row r="25" spans="2:3" x14ac:dyDescent="0.2">
      <c r="B25" s="9" t="s">
        <v>8</v>
      </c>
      <c r="C25" s="1">
        <v>0.25</v>
      </c>
    </row>
    <row r="26" spans="2:3" x14ac:dyDescent="0.2">
      <c r="B26" s="9" t="s">
        <v>11</v>
      </c>
      <c r="C26" s="1">
        <v>0.2</v>
      </c>
    </row>
    <row r="27" spans="2:3" x14ac:dyDescent="0.2">
      <c r="B27" s="9" t="s">
        <v>12</v>
      </c>
      <c r="C27" s="1">
        <v>0.1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4"/>
  <sheetViews>
    <sheetView tabSelected="1" zoomScale="85" zoomScaleNormal="85" workbookViewId="0">
      <pane ySplit="6" topLeftCell="A7" activePane="bottomLeft" state="frozen"/>
      <selection activeCell="B1" sqref="B1"/>
      <selection pane="bottomLeft" activeCell="D9" sqref="D9"/>
    </sheetView>
  </sheetViews>
  <sheetFormatPr defaultRowHeight="12.75" x14ac:dyDescent="0.2"/>
  <cols>
    <col min="1" max="1" width="8.7109375" customWidth="1"/>
    <col min="2" max="2" width="13.7109375" style="87" customWidth="1"/>
    <col min="3" max="3" width="13.5703125" style="188" customWidth="1"/>
    <col min="4" max="4" width="80.28515625" style="187" customWidth="1"/>
    <col min="5" max="5" width="21.7109375" style="188" customWidth="1"/>
    <col min="6" max="6" width="13.7109375" hidden="1" customWidth="1"/>
    <col min="7" max="7" width="18.42578125" style="191" bestFit="1" customWidth="1"/>
    <col min="8" max="8" width="16.85546875" style="191" customWidth="1"/>
    <col min="9" max="14" width="13.7109375" customWidth="1"/>
    <col min="15" max="15" width="5.5703125" customWidth="1"/>
    <col min="16" max="16" width="8.7109375" customWidth="1"/>
  </cols>
  <sheetData>
    <row r="1" spans="1:14" x14ac:dyDescent="0.2">
      <c r="A1" s="352" t="s">
        <v>417</v>
      </c>
    </row>
    <row r="2" spans="1:14" x14ac:dyDescent="0.2">
      <c r="A2" s="426" t="s">
        <v>141</v>
      </c>
      <c r="B2" s="426"/>
      <c r="C2" s="426"/>
      <c r="D2" s="426"/>
      <c r="E2" s="426"/>
      <c r="F2" s="426"/>
      <c r="G2" s="426"/>
      <c r="H2" s="426"/>
    </row>
    <row r="3" spans="1:14" ht="18" x14ac:dyDescent="0.25">
      <c r="A3" s="121" t="s">
        <v>131</v>
      </c>
      <c r="B3" s="110"/>
      <c r="C3" s="189">
        <v>2023</v>
      </c>
    </row>
    <row r="4" spans="1:14" ht="18" x14ac:dyDescent="0.25">
      <c r="A4" s="121" t="s">
        <v>140</v>
      </c>
      <c r="B4" s="110"/>
      <c r="C4" s="190">
        <f>'Virtuálny účet detailný prehľad'!C4</f>
        <v>45231</v>
      </c>
    </row>
    <row r="5" spans="1:14" ht="13.5" thickBot="1" x14ac:dyDescent="0.25"/>
    <row r="6" spans="1:14" ht="90" x14ac:dyDescent="0.2">
      <c r="A6" s="226" t="s">
        <v>61</v>
      </c>
      <c r="B6" s="227" t="s">
        <v>64</v>
      </c>
      <c r="C6" s="228" t="s">
        <v>127</v>
      </c>
      <c r="D6" s="228" t="s">
        <v>128</v>
      </c>
      <c r="E6" s="229" t="s">
        <v>180</v>
      </c>
      <c r="F6" s="228" t="s">
        <v>65</v>
      </c>
      <c r="G6" s="329" t="s">
        <v>76</v>
      </c>
      <c r="H6" s="330" t="s">
        <v>77</v>
      </c>
      <c r="I6" s="230" t="s">
        <v>156</v>
      </c>
      <c r="J6" s="231" t="s">
        <v>157</v>
      </c>
      <c r="K6" s="230" t="s">
        <v>160</v>
      </c>
      <c r="L6" s="232" t="s">
        <v>159</v>
      </c>
      <c r="M6" s="230" t="s">
        <v>158</v>
      </c>
      <c r="N6" s="231" t="s">
        <v>161</v>
      </c>
    </row>
    <row r="7" spans="1:14" ht="60" x14ac:dyDescent="0.2">
      <c r="A7" s="483">
        <v>1</v>
      </c>
      <c r="B7" s="484" t="s">
        <v>173</v>
      </c>
      <c r="C7" s="484" t="s">
        <v>189</v>
      </c>
      <c r="D7" s="331" t="s">
        <v>188</v>
      </c>
      <c r="E7" s="286" t="s">
        <v>196</v>
      </c>
      <c r="F7" s="485"/>
      <c r="G7" s="486"/>
      <c r="H7" s="248"/>
      <c r="I7" s="246">
        <f>IF(YEAR($F7)=2021,G7,0)</f>
        <v>0</v>
      </c>
      <c r="J7" s="246">
        <f>IF(YEAR($F7)=2021,H7,0)</f>
        <v>0</v>
      </c>
      <c r="K7" s="246">
        <f>IF(YEAR($F7)=2022,G7,0)</f>
        <v>0</v>
      </c>
      <c r="L7" s="246">
        <f>IF(YEAR($F7)=2022,H7,0)</f>
        <v>0</v>
      </c>
      <c r="M7" s="246">
        <f>IF(YEAR($F7)&gt;2022,G7,0)</f>
        <v>0</v>
      </c>
      <c r="N7" s="246">
        <f>IF(YEAR($F7)&gt;2022,H7,0)</f>
        <v>0</v>
      </c>
    </row>
    <row r="8" spans="1:14" ht="60" x14ac:dyDescent="0.2">
      <c r="A8" s="483">
        <v>2</v>
      </c>
      <c r="B8" s="487" t="s">
        <v>202</v>
      </c>
      <c r="C8" s="488"/>
      <c r="D8" s="487" t="s">
        <v>204</v>
      </c>
      <c r="E8" s="333" t="s">
        <v>205</v>
      </c>
      <c r="F8" s="250"/>
      <c r="G8" s="248"/>
      <c r="H8" s="248"/>
      <c r="I8" s="246">
        <f t="shared" ref="I8:J10" si="0">IF(YEAR($F8)=2021,G8,0)</f>
        <v>0</v>
      </c>
      <c r="J8" s="246">
        <f t="shared" si="0"/>
        <v>0</v>
      </c>
      <c r="K8" s="246">
        <f t="shared" ref="K8:L10" si="1">IF(YEAR($F8)=2022,G8,0)</f>
        <v>0</v>
      </c>
      <c r="L8" s="246">
        <f t="shared" si="1"/>
        <v>0</v>
      </c>
      <c r="M8" s="246">
        <f t="shared" ref="M8:N10" si="2">IF(YEAR($F8)&gt;2022,G8,0)</f>
        <v>0</v>
      </c>
      <c r="N8" s="246">
        <f t="shared" si="2"/>
        <v>0</v>
      </c>
    </row>
    <row r="9" spans="1:14" ht="90" x14ac:dyDescent="0.2">
      <c r="A9" s="483">
        <v>3</v>
      </c>
      <c r="B9" s="487" t="s">
        <v>208</v>
      </c>
      <c r="C9" s="487" t="s">
        <v>226</v>
      </c>
      <c r="D9" s="487" t="s">
        <v>209</v>
      </c>
      <c r="E9" s="333" t="s">
        <v>210</v>
      </c>
      <c r="F9" s="250"/>
      <c r="G9" s="248"/>
      <c r="H9" s="248"/>
      <c r="I9" s="246">
        <f t="shared" si="0"/>
        <v>0</v>
      </c>
      <c r="J9" s="246">
        <f t="shared" si="0"/>
        <v>0</v>
      </c>
      <c r="K9" s="246">
        <f t="shared" si="1"/>
        <v>0</v>
      </c>
      <c r="L9" s="246">
        <f t="shared" si="1"/>
        <v>0</v>
      </c>
      <c r="M9" s="246">
        <f t="shared" si="2"/>
        <v>0</v>
      </c>
      <c r="N9" s="246">
        <f t="shared" si="2"/>
        <v>0</v>
      </c>
    </row>
    <row r="10" spans="1:14" ht="60" x14ac:dyDescent="0.2">
      <c r="A10" s="483">
        <v>4</v>
      </c>
      <c r="B10" s="487" t="s">
        <v>211</v>
      </c>
      <c r="C10" s="489" t="s">
        <v>275</v>
      </c>
      <c r="D10" s="487" t="s">
        <v>212</v>
      </c>
      <c r="E10" s="332" t="s">
        <v>214</v>
      </c>
      <c r="F10" s="250"/>
      <c r="G10" s="248"/>
      <c r="H10" s="248"/>
      <c r="I10" s="246">
        <f t="shared" si="0"/>
        <v>0</v>
      </c>
      <c r="J10" s="246">
        <f t="shared" si="0"/>
        <v>0</v>
      </c>
      <c r="K10" s="246">
        <f t="shared" si="1"/>
        <v>0</v>
      </c>
      <c r="L10" s="246">
        <f t="shared" si="1"/>
        <v>0</v>
      </c>
      <c r="M10" s="246">
        <f t="shared" si="2"/>
        <v>0</v>
      </c>
      <c r="N10" s="246">
        <f t="shared" si="2"/>
        <v>0</v>
      </c>
    </row>
    <row r="11" spans="1:14" ht="60" x14ac:dyDescent="0.2">
      <c r="A11" s="483">
        <v>5</v>
      </c>
      <c r="B11" s="490" t="s">
        <v>173</v>
      </c>
      <c r="C11" s="491" t="s">
        <v>240</v>
      </c>
      <c r="D11" s="490" t="s">
        <v>233</v>
      </c>
      <c r="E11" s="245" t="s">
        <v>234</v>
      </c>
      <c r="F11" s="250"/>
      <c r="G11" s="248"/>
      <c r="H11" s="248"/>
      <c r="I11" s="246">
        <f t="shared" ref="I11:I15" si="3">IF(YEAR($F11)=2021,G11,0)</f>
        <v>0</v>
      </c>
      <c r="J11" s="246">
        <f t="shared" ref="J11:J15" si="4">IF(YEAR($F11)=2021,H11,0)</f>
        <v>0</v>
      </c>
      <c r="K11" s="246">
        <f t="shared" ref="K11:K15" si="5">IF(YEAR($F11)=2022,G11,0)</f>
        <v>0</v>
      </c>
      <c r="L11" s="246">
        <f t="shared" ref="L11:L15" si="6">IF(YEAR($F11)=2022,H11,0)</f>
        <v>0</v>
      </c>
      <c r="M11" s="246">
        <f t="shared" ref="M11:M15" si="7">IF(YEAR($F11)&gt;2022,G11,0)</f>
        <v>0</v>
      </c>
      <c r="N11" s="246">
        <f t="shared" ref="N11:N15" si="8">IF(YEAR($F11)&gt;2022,H11,0)</f>
        <v>0</v>
      </c>
    </row>
    <row r="12" spans="1:14" ht="60" x14ac:dyDescent="0.2">
      <c r="A12" s="483">
        <v>6</v>
      </c>
      <c r="B12" s="492" t="s">
        <v>118</v>
      </c>
      <c r="C12" s="491" t="s">
        <v>242</v>
      </c>
      <c r="D12" s="493" t="s">
        <v>236</v>
      </c>
      <c r="E12" s="245" t="s">
        <v>237</v>
      </c>
      <c r="F12" s="250"/>
      <c r="G12" s="248"/>
      <c r="H12" s="248"/>
      <c r="I12" s="246">
        <f t="shared" si="3"/>
        <v>0</v>
      </c>
      <c r="J12" s="246">
        <f t="shared" si="4"/>
        <v>0</v>
      </c>
      <c r="K12" s="246">
        <f t="shared" si="5"/>
        <v>0</v>
      </c>
      <c r="L12" s="246">
        <f t="shared" si="6"/>
        <v>0</v>
      </c>
      <c r="M12" s="246">
        <f t="shared" si="7"/>
        <v>0</v>
      </c>
      <c r="N12" s="246">
        <f t="shared" si="8"/>
        <v>0</v>
      </c>
    </row>
    <row r="13" spans="1:14" ht="60" x14ac:dyDescent="0.2">
      <c r="A13" s="483">
        <v>7</v>
      </c>
      <c r="B13" s="492" t="s">
        <v>173</v>
      </c>
      <c r="C13" s="491" t="s">
        <v>277</v>
      </c>
      <c r="D13" s="490" t="s">
        <v>244</v>
      </c>
      <c r="E13" s="249" t="s">
        <v>253</v>
      </c>
      <c r="F13" s="250"/>
      <c r="G13" s="494">
        <v>18778</v>
      </c>
      <c r="H13" s="494">
        <v>3750</v>
      </c>
      <c r="I13" s="246">
        <f t="shared" si="3"/>
        <v>0</v>
      </c>
      <c r="J13" s="246">
        <f t="shared" si="4"/>
        <v>0</v>
      </c>
      <c r="K13" s="246">
        <f t="shared" si="5"/>
        <v>0</v>
      </c>
      <c r="L13" s="246">
        <f t="shared" si="6"/>
        <v>0</v>
      </c>
      <c r="M13" s="246">
        <f t="shared" si="7"/>
        <v>0</v>
      </c>
      <c r="N13" s="246">
        <f t="shared" si="8"/>
        <v>0</v>
      </c>
    </row>
    <row r="14" spans="1:14" ht="60" x14ac:dyDescent="0.2">
      <c r="A14" s="483">
        <v>8</v>
      </c>
      <c r="B14" s="492" t="s">
        <v>228</v>
      </c>
      <c r="C14" s="491"/>
      <c r="D14" s="495" t="s">
        <v>245</v>
      </c>
      <c r="E14" s="196" t="s">
        <v>257</v>
      </c>
      <c r="F14" s="250"/>
      <c r="G14" s="494">
        <v>100</v>
      </c>
      <c r="H14" s="494"/>
      <c r="I14" s="246">
        <f t="shared" si="3"/>
        <v>0</v>
      </c>
      <c r="J14" s="246">
        <f t="shared" si="4"/>
        <v>0</v>
      </c>
      <c r="K14" s="246">
        <f t="shared" si="5"/>
        <v>0</v>
      </c>
      <c r="L14" s="246">
        <f t="shared" si="6"/>
        <v>0</v>
      </c>
      <c r="M14" s="246">
        <f t="shared" si="7"/>
        <v>0</v>
      </c>
      <c r="N14" s="246">
        <f t="shared" si="8"/>
        <v>0</v>
      </c>
    </row>
    <row r="15" spans="1:14" ht="60" x14ac:dyDescent="0.2">
      <c r="A15" s="483">
        <v>9</v>
      </c>
      <c r="B15" s="492" t="s">
        <v>153</v>
      </c>
      <c r="C15" s="491" t="s">
        <v>280</v>
      </c>
      <c r="D15" s="495" t="s">
        <v>246</v>
      </c>
      <c r="E15" s="196" t="s">
        <v>258</v>
      </c>
      <c r="F15" s="250"/>
      <c r="G15" s="494"/>
      <c r="H15" s="494"/>
      <c r="I15" s="246">
        <f t="shared" si="3"/>
        <v>0</v>
      </c>
      <c r="J15" s="246">
        <f t="shared" si="4"/>
        <v>0</v>
      </c>
      <c r="K15" s="246">
        <f t="shared" si="5"/>
        <v>0</v>
      </c>
      <c r="L15" s="246">
        <f t="shared" si="6"/>
        <v>0</v>
      </c>
      <c r="M15" s="246">
        <f t="shared" si="7"/>
        <v>0</v>
      </c>
      <c r="N15" s="246">
        <f t="shared" si="8"/>
        <v>0</v>
      </c>
    </row>
    <row r="16" spans="1:14" ht="75" x14ac:dyDescent="0.2">
      <c r="A16" s="483">
        <v>10</v>
      </c>
      <c r="B16" s="496" t="s">
        <v>153</v>
      </c>
      <c r="C16" s="491" t="s">
        <v>286</v>
      </c>
      <c r="D16" s="497" t="s">
        <v>247</v>
      </c>
      <c r="E16" s="353" t="s">
        <v>262</v>
      </c>
      <c r="F16" s="250"/>
      <c r="G16" s="498"/>
      <c r="H16" s="498">
        <v>15000</v>
      </c>
      <c r="I16" s="246"/>
      <c r="J16" s="246"/>
      <c r="K16" s="246"/>
      <c r="L16" s="246"/>
      <c r="M16" s="246"/>
      <c r="N16" s="246"/>
    </row>
    <row r="17" spans="1:14" ht="75" x14ac:dyDescent="0.2">
      <c r="A17" s="483">
        <v>11</v>
      </c>
      <c r="B17" s="492" t="s">
        <v>211</v>
      </c>
      <c r="C17" s="491" t="s">
        <v>287</v>
      </c>
      <c r="D17" s="495" t="s">
        <v>248</v>
      </c>
      <c r="E17" s="249" t="s">
        <v>265</v>
      </c>
      <c r="F17" s="250"/>
      <c r="G17" s="494"/>
      <c r="H17" s="494"/>
      <c r="I17" s="246"/>
      <c r="J17" s="246"/>
      <c r="K17" s="246"/>
      <c r="L17" s="246"/>
      <c r="M17" s="246"/>
      <c r="N17" s="246"/>
    </row>
    <row r="18" spans="1:14" ht="60" x14ac:dyDescent="0.2">
      <c r="A18" s="483">
        <v>12</v>
      </c>
      <c r="B18" s="492" t="s">
        <v>153</v>
      </c>
      <c r="C18" s="491"/>
      <c r="D18" s="495" t="s">
        <v>249</v>
      </c>
      <c r="E18" s="334" t="s">
        <v>266</v>
      </c>
      <c r="F18" s="250"/>
      <c r="G18" s="494">
        <v>1417452</v>
      </c>
      <c r="H18" s="494"/>
      <c r="I18" s="246"/>
      <c r="J18" s="246"/>
      <c r="K18" s="246"/>
      <c r="L18" s="246"/>
      <c r="M18" s="246"/>
      <c r="N18" s="246"/>
    </row>
    <row r="19" spans="1:14" ht="60" x14ac:dyDescent="0.2">
      <c r="A19" s="483">
        <v>13</v>
      </c>
      <c r="B19" s="492" t="s">
        <v>211</v>
      </c>
      <c r="C19" s="491" t="s">
        <v>282</v>
      </c>
      <c r="D19" s="495" t="s">
        <v>250</v>
      </c>
      <c r="E19" s="334" t="s">
        <v>267</v>
      </c>
      <c r="F19" s="250"/>
      <c r="G19" s="494"/>
      <c r="H19" s="494"/>
      <c r="I19" s="246"/>
      <c r="J19" s="246"/>
      <c r="K19" s="246"/>
      <c r="L19" s="246"/>
      <c r="M19" s="246"/>
      <c r="N19" s="246"/>
    </row>
    <row r="20" spans="1:14" ht="60" x14ac:dyDescent="0.2">
      <c r="A20" s="483">
        <v>14</v>
      </c>
      <c r="B20" s="492" t="s">
        <v>211</v>
      </c>
      <c r="C20" s="491"/>
      <c r="D20" s="495" t="s">
        <v>251</v>
      </c>
      <c r="E20" s="334" t="s">
        <v>269</v>
      </c>
      <c r="F20" s="250"/>
      <c r="G20" s="494"/>
      <c r="H20" s="494"/>
      <c r="I20" s="246"/>
      <c r="J20" s="246"/>
      <c r="K20" s="246"/>
      <c r="L20" s="246"/>
      <c r="M20" s="246"/>
      <c r="N20" s="246"/>
    </row>
    <row r="21" spans="1:14" ht="60" x14ac:dyDescent="0.2">
      <c r="A21" s="483">
        <v>15</v>
      </c>
      <c r="B21" s="488" t="s">
        <v>121</v>
      </c>
      <c r="C21" s="491" t="s">
        <v>290</v>
      </c>
      <c r="D21" s="487" t="s">
        <v>252</v>
      </c>
      <c r="E21" s="333" t="s">
        <v>271</v>
      </c>
      <c r="F21" s="250"/>
      <c r="G21" s="494"/>
      <c r="H21" s="494"/>
      <c r="I21" s="246"/>
      <c r="J21" s="246"/>
      <c r="K21" s="246"/>
      <c r="L21" s="246"/>
      <c r="M21" s="246"/>
      <c r="N21" s="246"/>
    </row>
    <row r="22" spans="1:14" ht="60" x14ac:dyDescent="0.2">
      <c r="A22" s="483">
        <v>16</v>
      </c>
      <c r="B22" s="492" t="s">
        <v>197</v>
      </c>
      <c r="C22" s="491" t="s">
        <v>305</v>
      </c>
      <c r="D22" s="495" t="s">
        <v>297</v>
      </c>
      <c r="E22" s="249" t="s">
        <v>312</v>
      </c>
      <c r="F22" s="250"/>
      <c r="G22" s="494"/>
      <c r="H22" s="494"/>
      <c r="I22" s="246"/>
      <c r="J22" s="246"/>
      <c r="K22" s="246"/>
      <c r="L22" s="246"/>
      <c r="M22" s="246"/>
      <c r="N22" s="246"/>
    </row>
    <row r="23" spans="1:14" ht="60" x14ac:dyDescent="0.2">
      <c r="A23" s="483">
        <v>17</v>
      </c>
      <c r="B23" s="492" t="s">
        <v>216</v>
      </c>
      <c r="C23" s="491" t="s">
        <v>306</v>
      </c>
      <c r="D23" s="495" t="s">
        <v>298</v>
      </c>
      <c r="E23" s="336" t="s">
        <v>313</v>
      </c>
      <c r="F23" s="250"/>
      <c r="G23" s="494"/>
      <c r="H23" s="494"/>
      <c r="I23" s="246"/>
      <c r="J23" s="246"/>
      <c r="K23" s="246"/>
      <c r="L23" s="246"/>
      <c r="M23" s="246"/>
      <c r="N23" s="246"/>
    </row>
    <row r="24" spans="1:14" ht="60" x14ac:dyDescent="0.2">
      <c r="A24" s="483">
        <v>18</v>
      </c>
      <c r="B24" s="492" t="s">
        <v>121</v>
      </c>
      <c r="C24" s="491" t="s">
        <v>308</v>
      </c>
      <c r="D24" s="495" t="s">
        <v>299</v>
      </c>
      <c r="E24" s="336" t="s">
        <v>314</v>
      </c>
      <c r="F24" s="250"/>
      <c r="G24" s="494"/>
      <c r="H24" s="494"/>
      <c r="I24" s="246"/>
      <c r="J24" s="246"/>
      <c r="K24" s="246"/>
      <c r="L24" s="246"/>
      <c r="M24" s="246"/>
      <c r="N24" s="246"/>
    </row>
    <row r="25" spans="1:14" ht="60" x14ac:dyDescent="0.2">
      <c r="A25" s="483">
        <v>19</v>
      </c>
      <c r="B25" s="492" t="s">
        <v>211</v>
      </c>
      <c r="C25" s="491" t="s">
        <v>307</v>
      </c>
      <c r="D25" s="495" t="s">
        <v>300</v>
      </c>
      <c r="E25" s="249" t="s">
        <v>315</v>
      </c>
      <c r="F25" s="250"/>
      <c r="G25" s="494"/>
      <c r="H25" s="494"/>
      <c r="I25" s="246"/>
      <c r="J25" s="246"/>
      <c r="K25" s="246"/>
      <c r="L25" s="246"/>
      <c r="M25" s="246"/>
      <c r="N25" s="246"/>
    </row>
    <row r="26" spans="1:14" ht="60" x14ac:dyDescent="0.2">
      <c r="A26" s="483">
        <v>20</v>
      </c>
      <c r="B26" s="492" t="s">
        <v>191</v>
      </c>
      <c r="C26" s="491" t="s">
        <v>309</v>
      </c>
      <c r="D26" s="495" t="s">
        <v>301</v>
      </c>
      <c r="E26" s="336" t="s">
        <v>316</v>
      </c>
      <c r="F26" s="250"/>
      <c r="G26" s="494"/>
      <c r="H26" s="494"/>
      <c r="I26" s="246"/>
      <c r="J26" s="246"/>
      <c r="K26" s="246"/>
      <c r="L26" s="246"/>
      <c r="M26" s="246"/>
      <c r="N26" s="246"/>
    </row>
    <row r="27" spans="1:14" ht="60" x14ac:dyDescent="0.2">
      <c r="A27" s="483">
        <v>21</v>
      </c>
      <c r="B27" s="492" t="s">
        <v>216</v>
      </c>
      <c r="C27" s="491" t="s">
        <v>310</v>
      </c>
      <c r="D27" s="495" t="s">
        <v>303</v>
      </c>
      <c r="E27" s="336" t="s">
        <v>318</v>
      </c>
      <c r="F27" s="250"/>
      <c r="G27" s="494"/>
      <c r="H27" s="494">
        <v>3838727</v>
      </c>
      <c r="I27" s="246"/>
      <c r="J27" s="246"/>
      <c r="K27" s="246"/>
      <c r="L27" s="246"/>
      <c r="M27" s="246"/>
      <c r="N27" s="246"/>
    </row>
    <row r="28" spans="1:14" ht="75" x14ac:dyDescent="0.2">
      <c r="A28" s="483">
        <v>22</v>
      </c>
      <c r="B28" s="488" t="s">
        <v>197</v>
      </c>
      <c r="C28" s="491" t="s">
        <v>278</v>
      </c>
      <c r="D28" s="487" t="s">
        <v>304</v>
      </c>
      <c r="E28" s="333" t="s">
        <v>320</v>
      </c>
      <c r="F28" s="250"/>
      <c r="G28" s="494"/>
      <c r="H28" s="494"/>
      <c r="I28" s="246"/>
      <c r="J28" s="246"/>
      <c r="K28" s="246"/>
      <c r="L28" s="246"/>
      <c r="M28" s="246"/>
      <c r="N28" s="246"/>
    </row>
    <row r="29" spans="1:14" ht="60" x14ac:dyDescent="0.2">
      <c r="A29" s="483">
        <v>23</v>
      </c>
      <c r="B29" s="499" t="s">
        <v>153</v>
      </c>
      <c r="C29" s="491" t="s">
        <v>334</v>
      </c>
      <c r="D29" s="500" t="s">
        <v>332</v>
      </c>
      <c r="E29" s="337" t="s">
        <v>336</v>
      </c>
      <c r="F29" s="250"/>
      <c r="G29" s="248">
        <v>497</v>
      </c>
      <c r="H29" s="248">
        <v>164</v>
      </c>
      <c r="I29" s="246"/>
      <c r="J29" s="246"/>
      <c r="K29" s="246"/>
      <c r="L29" s="246"/>
      <c r="M29" s="246"/>
      <c r="N29" s="246"/>
    </row>
    <row r="30" spans="1:14" ht="75" x14ac:dyDescent="0.2">
      <c r="A30" s="483">
        <v>24</v>
      </c>
      <c r="B30" s="492" t="s">
        <v>197</v>
      </c>
      <c r="C30" s="491" t="s">
        <v>360</v>
      </c>
      <c r="D30" s="495" t="s">
        <v>345</v>
      </c>
      <c r="E30" s="249" t="s">
        <v>352</v>
      </c>
      <c r="F30" s="250"/>
      <c r="G30" s="494"/>
      <c r="H30" s="494"/>
      <c r="I30" s="246"/>
      <c r="J30" s="246"/>
      <c r="K30" s="246"/>
      <c r="L30" s="246"/>
      <c r="M30" s="246"/>
      <c r="N30" s="246"/>
    </row>
    <row r="31" spans="1:14" ht="60" x14ac:dyDescent="0.2">
      <c r="A31" s="483">
        <v>25</v>
      </c>
      <c r="B31" s="492" t="s">
        <v>216</v>
      </c>
      <c r="C31" s="491" t="s">
        <v>361</v>
      </c>
      <c r="D31" s="495" t="s">
        <v>346</v>
      </c>
      <c r="E31" s="249" t="s">
        <v>354</v>
      </c>
      <c r="F31" s="250"/>
      <c r="G31" s="494">
        <v>4</v>
      </c>
      <c r="H31" s="494">
        <v>1158</v>
      </c>
      <c r="I31" s="246"/>
      <c r="J31" s="246"/>
      <c r="K31" s="246"/>
      <c r="L31" s="246"/>
      <c r="M31" s="246"/>
      <c r="N31" s="246"/>
    </row>
    <row r="32" spans="1:14" ht="60" x14ac:dyDescent="0.2">
      <c r="A32" s="483">
        <v>26</v>
      </c>
      <c r="B32" s="492" t="s">
        <v>197</v>
      </c>
      <c r="C32" s="491" t="s">
        <v>362</v>
      </c>
      <c r="D32" s="495" t="s">
        <v>347</v>
      </c>
      <c r="E32" s="249" t="s">
        <v>355</v>
      </c>
      <c r="F32" s="250"/>
      <c r="G32" s="494"/>
      <c r="H32" s="494"/>
      <c r="I32" s="246"/>
      <c r="J32" s="246"/>
      <c r="K32" s="246"/>
      <c r="L32" s="246"/>
      <c r="M32" s="246"/>
      <c r="N32" s="246"/>
    </row>
    <row r="33" spans="1:14" ht="60" x14ac:dyDescent="0.2">
      <c r="A33" s="483">
        <v>27</v>
      </c>
      <c r="B33" s="499" t="s">
        <v>228</v>
      </c>
      <c r="C33" s="491" t="s">
        <v>363</v>
      </c>
      <c r="D33" s="500" t="s">
        <v>348</v>
      </c>
      <c r="E33" s="354" t="s">
        <v>356</v>
      </c>
      <c r="F33" s="250"/>
      <c r="G33" s="501"/>
      <c r="H33" s="501"/>
      <c r="I33" s="246"/>
      <c r="J33" s="246"/>
      <c r="K33" s="246"/>
      <c r="L33" s="246"/>
      <c r="M33" s="246"/>
      <c r="N33" s="246"/>
    </row>
    <row r="34" spans="1:14" ht="60" x14ac:dyDescent="0.2">
      <c r="A34" s="483">
        <v>28</v>
      </c>
      <c r="B34" s="338" t="s">
        <v>173</v>
      </c>
      <c r="C34" s="339"/>
      <c r="D34" s="331" t="s">
        <v>349</v>
      </c>
      <c r="E34" s="340" t="s">
        <v>357</v>
      </c>
      <c r="F34" s="250"/>
      <c r="G34" s="494"/>
      <c r="H34" s="494"/>
      <c r="I34" s="246"/>
      <c r="J34" s="246"/>
      <c r="K34" s="246"/>
      <c r="L34" s="246"/>
      <c r="M34" s="246"/>
      <c r="N34" s="246"/>
    </row>
    <row r="35" spans="1:14" ht="90" x14ac:dyDescent="0.2">
      <c r="A35" s="483">
        <v>29</v>
      </c>
      <c r="B35" s="492" t="s">
        <v>193</v>
      </c>
      <c r="C35" s="491" t="s">
        <v>378</v>
      </c>
      <c r="D35" s="341" t="s">
        <v>367</v>
      </c>
      <c r="E35" s="249" t="s">
        <v>372</v>
      </c>
      <c r="F35" s="250"/>
      <c r="G35" s="494">
        <v>0</v>
      </c>
      <c r="H35" s="494">
        <v>110003</v>
      </c>
      <c r="I35" s="246"/>
      <c r="J35" s="246"/>
      <c r="K35" s="246"/>
      <c r="L35" s="246"/>
      <c r="M35" s="246"/>
      <c r="N35" s="246"/>
    </row>
    <row r="36" spans="1:14" ht="60" x14ac:dyDescent="0.2">
      <c r="A36" s="483">
        <v>30</v>
      </c>
      <c r="B36" s="492" t="s">
        <v>228</v>
      </c>
      <c r="C36" s="491" t="s">
        <v>238</v>
      </c>
      <c r="D36" s="495" t="s">
        <v>368</v>
      </c>
      <c r="E36" s="249" t="s">
        <v>373</v>
      </c>
      <c r="F36" s="250"/>
      <c r="G36" s="494"/>
      <c r="H36" s="494"/>
      <c r="I36" s="246"/>
      <c r="J36" s="246"/>
      <c r="K36" s="246"/>
      <c r="L36" s="246"/>
      <c r="M36" s="246"/>
      <c r="N36" s="246"/>
    </row>
    <row r="37" spans="1:14" ht="60" x14ac:dyDescent="0.2">
      <c r="A37" s="483">
        <v>31</v>
      </c>
      <c r="B37" s="492" t="s">
        <v>197</v>
      </c>
      <c r="C37" s="491" t="s">
        <v>278</v>
      </c>
      <c r="D37" s="495" t="s">
        <v>369</v>
      </c>
      <c r="E37" s="249" t="s">
        <v>374</v>
      </c>
      <c r="F37" s="250"/>
      <c r="G37" s="494"/>
      <c r="H37" s="494"/>
      <c r="I37" s="246"/>
      <c r="J37" s="246"/>
      <c r="K37" s="246"/>
      <c r="L37" s="246"/>
      <c r="M37" s="246"/>
      <c r="N37" s="246"/>
    </row>
    <row r="38" spans="1:14" ht="60" x14ac:dyDescent="0.2">
      <c r="A38" s="483">
        <v>32</v>
      </c>
      <c r="B38" s="492" t="s">
        <v>197</v>
      </c>
      <c r="C38" s="491" t="s">
        <v>379</v>
      </c>
      <c r="D38" s="495" t="s">
        <v>370</v>
      </c>
      <c r="E38" s="249" t="s">
        <v>375</v>
      </c>
      <c r="F38" s="250"/>
      <c r="G38" s="494"/>
      <c r="H38" s="494"/>
      <c r="I38" s="246"/>
      <c r="J38" s="246"/>
      <c r="K38" s="246"/>
      <c r="L38" s="246"/>
      <c r="M38" s="246"/>
      <c r="N38" s="246"/>
    </row>
    <row r="39" spans="1:14" ht="60" x14ac:dyDescent="0.2">
      <c r="A39" s="483">
        <v>33</v>
      </c>
      <c r="B39" s="492" t="s">
        <v>173</v>
      </c>
      <c r="C39" s="491" t="s">
        <v>239</v>
      </c>
      <c r="D39" s="495" t="s">
        <v>231</v>
      </c>
      <c r="E39" s="249" t="s">
        <v>376</v>
      </c>
      <c r="F39" s="250"/>
      <c r="G39" s="494"/>
      <c r="H39" s="494"/>
      <c r="I39" s="246"/>
      <c r="J39" s="246"/>
      <c r="K39" s="246"/>
      <c r="L39" s="246"/>
      <c r="M39" s="246"/>
      <c r="N39" s="246"/>
    </row>
    <row r="40" spans="1:14" ht="60" x14ac:dyDescent="0.2">
      <c r="A40" s="483">
        <v>34</v>
      </c>
      <c r="B40" s="492" t="s">
        <v>145</v>
      </c>
      <c r="C40" s="491"/>
      <c r="D40" s="495" t="s">
        <v>371</v>
      </c>
      <c r="E40" s="249" t="s">
        <v>377</v>
      </c>
      <c r="F40" s="250"/>
      <c r="G40" s="248"/>
      <c r="H40" s="248"/>
      <c r="I40" s="246"/>
      <c r="J40" s="246"/>
      <c r="K40" s="246"/>
      <c r="L40" s="246"/>
      <c r="M40" s="246"/>
      <c r="N40" s="246"/>
    </row>
    <row r="41" spans="1:14" ht="60" x14ac:dyDescent="0.2">
      <c r="A41" s="483">
        <v>35</v>
      </c>
      <c r="B41" s="492" t="s">
        <v>173</v>
      </c>
      <c r="C41" s="491"/>
      <c r="D41" s="495" t="s">
        <v>386</v>
      </c>
      <c r="E41" s="249" t="s">
        <v>391</v>
      </c>
      <c r="F41" s="250"/>
      <c r="G41" s="494">
        <v>32276</v>
      </c>
      <c r="H41" s="494">
        <v>259424</v>
      </c>
      <c r="I41" s="246"/>
      <c r="J41" s="246"/>
      <c r="K41" s="246"/>
      <c r="L41" s="246"/>
      <c r="M41" s="246"/>
      <c r="N41" s="246"/>
    </row>
    <row r="42" spans="1:14" ht="60" x14ac:dyDescent="0.2">
      <c r="A42" s="483">
        <v>36</v>
      </c>
      <c r="B42" s="492" t="s">
        <v>228</v>
      </c>
      <c r="C42" s="491"/>
      <c r="D42" s="495" t="s">
        <v>387</v>
      </c>
      <c r="E42" s="249" t="s">
        <v>392</v>
      </c>
      <c r="F42" s="250"/>
      <c r="G42" s="494"/>
      <c r="H42" s="494"/>
      <c r="I42" s="246"/>
      <c r="J42" s="246"/>
      <c r="K42" s="246"/>
      <c r="L42" s="246"/>
      <c r="M42" s="246"/>
      <c r="N42" s="246"/>
    </row>
    <row r="43" spans="1:14" ht="60" x14ac:dyDescent="0.2">
      <c r="A43" s="483">
        <v>37</v>
      </c>
      <c r="B43" s="492" t="s">
        <v>228</v>
      </c>
      <c r="C43" s="491" t="s">
        <v>396</v>
      </c>
      <c r="D43" s="495" t="s">
        <v>388</v>
      </c>
      <c r="E43" s="249" t="s">
        <v>393</v>
      </c>
      <c r="F43" s="250"/>
      <c r="G43" s="494">
        <v>51115</v>
      </c>
      <c r="H43" s="494">
        <v>29939822</v>
      </c>
      <c r="I43" s="246"/>
      <c r="J43" s="246"/>
      <c r="K43" s="246"/>
      <c r="L43" s="246"/>
      <c r="M43" s="246"/>
      <c r="N43" s="246"/>
    </row>
    <row r="44" spans="1:14" ht="75" x14ac:dyDescent="0.2">
      <c r="A44" s="483">
        <v>38</v>
      </c>
      <c r="B44" s="492" t="s">
        <v>173</v>
      </c>
      <c r="C44" s="491" t="s">
        <v>397</v>
      </c>
      <c r="D44" s="495" t="s">
        <v>389</v>
      </c>
      <c r="E44" s="249" t="s">
        <v>394</v>
      </c>
      <c r="F44" s="250"/>
      <c r="G44" s="248"/>
      <c r="H44" s="248"/>
      <c r="I44" s="246"/>
      <c r="J44" s="246"/>
      <c r="K44" s="246"/>
      <c r="L44" s="246"/>
      <c r="M44" s="246"/>
      <c r="N44" s="246"/>
    </row>
    <row r="45" spans="1:14" ht="75" x14ac:dyDescent="0.2">
      <c r="A45" s="483">
        <v>39</v>
      </c>
      <c r="B45" s="492" t="s">
        <v>197</v>
      </c>
      <c r="C45" s="491"/>
      <c r="D45" s="495" t="s">
        <v>390</v>
      </c>
      <c r="E45" s="249" t="s">
        <v>395</v>
      </c>
      <c r="F45" s="250"/>
      <c r="G45" s="248"/>
      <c r="H45" s="248"/>
      <c r="I45" s="246"/>
      <c r="J45" s="246"/>
      <c r="K45" s="246"/>
      <c r="L45" s="246"/>
      <c r="M45" s="246"/>
      <c r="N45" s="246"/>
    </row>
    <row r="46" spans="1:14" ht="105" x14ac:dyDescent="0.2">
      <c r="A46" s="483">
        <v>40</v>
      </c>
      <c r="B46" s="492" t="s">
        <v>144</v>
      </c>
      <c r="C46" s="492"/>
      <c r="D46" s="495" t="s">
        <v>400</v>
      </c>
      <c r="E46" s="249" t="s">
        <v>403</v>
      </c>
      <c r="F46" s="342"/>
      <c r="G46" s="343">
        <v>13512084</v>
      </c>
      <c r="H46" s="343"/>
      <c r="I46" s="246"/>
      <c r="J46" s="246"/>
      <c r="K46" s="246"/>
      <c r="L46" s="246"/>
      <c r="M46" s="246"/>
      <c r="N46" s="246"/>
    </row>
    <row r="47" spans="1:14" ht="45" x14ac:dyDescent="0.2">
      <c r="A47" s="483">
        <v>41</v>
      </c>
      <c r="B47" s="492" t="s">
        <v>153</v>
      </c>
      <c r="C47" s="492" t="s">
        <v>405</v>
      </c>
      <c r="D47" s="495" t="s">
        <v>401</v>
      </c>
      <c r="E47" s="249" t="s">
        <v>404</v>
      </c>
      <c r="F47" s="342"/>
      <c r="G47" s="343"/>
      <c r="H47" s="343">
        <v>1818000</v>
      </c>
      <c r="I47" s="246"/>
      <c r="J47" s="246"/>
      <c r="K47" s="246"/>
      <c r="L47" s="246"/>
      <c r="M47" s="246"/>
      <c r="N47" s="246"/>
    </row>
    <row r="48" spans="1:14" ht="60" x14ac:dyDescent="0.2">
      <c r="A48" s="483">
        <v>42</v>
      </c>
      <c r="B48" s="495" t="s">
        <v>211</v>
      </c>
      <c r="C48" s="492"/>
      <c r="D48" s="495" t="s">
        <v>410</v>
      </c>
      <c r="E48" s="249" t="s">
        <v>415</v>
      </c>
      <c r="F48" s="342"/>
      <c r="G48" s="502"/>
      <c r="H48" s="502"/>
      <c r="I48" s="246"/>
      <c r="J48" s="246"/>
      <c r="K48" s="246"/>
      <c r="L48" s="246"/>
      <c r="M48" s="246"/>
      <c r="N48" s="246"/>
    </row>
    <row r="49" spans="1:14" ht="60" x14ac:dyDescent="0.2">
      <c r="A49" s="483">
        <v>43</v>
      </c>
      <c r="B49" s="495" t="s">
        <v>173</v>
      </c>
      <c r="C49" s="492" t="s">
        <v>421</v>
      </c>
      <c r="D49" s="487" t="s">
        <v>411</v>
      </c>
      <c r="E49" s="249" t="s">
        <v>416</v>
      </c>
      <c r="F49" s="342"/>
      <c r="G49" s="502"/>
      <c r="H49" s="502"/>
      <c r="I49" s="246"/>
      <c r="J49" s="246"/>
      <c r="K49" s="246"/>
      <c r="L49" s="246"/>
      <c r="M49" s="246"/>
      <c r="N49" s="246"/>
    </row>
    <row r="50" spans="1:14" ht="60" x14ac:dyDescent="0.2">
      <c r="A50" s="483">
        <v>44</v>
      </c>
      <c r="B50" s="495" t="s">
        <v>409</v>
      </c>
      <c r="C50" s="492"/>
      <c r="D50" s="487" t="s">
        <v>412</v>
      </c>
      <c r="E50" s="249" t="s">
        <v>419</v>
      </c>
      <c r="F50" s="342"/>
      <c r="G50" s="502"/>
      <c r="H50" s="502"/>
      <c r="I50" s="246"/>
      <c r="J50" s="246"/>
      <c r="K50" s="246"/>
      <c r="L50" s="246"/>
      <c r="M50" s="246"/>
      <c r="N50" s="246"/>
    </row>
    <row r="51" spans="1:14" ht="60" x14ac:dyDescent="0.2">
      <c r="A51" s="483">
        <v>45</v>
      </c>
      <c r="B51" s="495" t="s">
        <v>153</v>
      </c>
      <c r="C51" s="492" t="s">
        <v>423</v>
      </c>
      <c r="D51" s="487" t="s">
        <v>414</v>
      </c>
      <c r="E51" s="249" t="s">
        <v>420</v>
      </c>
      <c r="F51" s="342"/>
      <c r="G51" s="502"/>
      <c r="H51" s="502"/>
      <c r="I51" s="246"/>
      <c r="J51" s="246"/>
      <c r="K51" s="246"/>
      <c r="L51" s="246"/>
      <c r="M51" s="246"/>
      <c r="N51" s="246"/>
    </row>
    <row r="52" spans="1:14" ht="60" x14ac:dyDescent="0.2">
      <c r="A52" s="483">
        <v>46</v>
      </c>
      <c r="B52" s="495" t="s">
        <v>153</v>
      </c>
      <c r="C52" s="492" t="s">
        <v>451</v>
      </c>
      <c r="D52" s="487" t="s">
        <v>435</v>
      </c>
      <c r="E52" s="495" t="s">
        <v>443</v>
      </c>
      <c r="F52" s="342"/>
      <c r="G52" s="503">
        <v>10354464</v>
      </c>
      <c r="H52" s="503">
        <v>64511</v>
      </c>
      <c r="I52" s="246"/>
      <c r="J52" s="246"/>
      <c r="K52" s="246"/>
      <c r="L52" s="246"/>
      <c r="M52" s="246"/>
      <c r="N52" s="246"/>
    </row>
    <row r="53" spans="1:14" ht="60" x14ac:dyDescent="0.2">
      <c r="A53" s="483">
        <v>47</v>
      </c>
      <c r="B53" s="495" t="s">
        <v>153</v>
      </c>
      <c r="C53" s="492" t="s">
        <v>452</v>
      </c>
      <c r="D53" s="487" t="s">
        <v>436</v>
      </c>
      <c r="E53" s="495" t="s">
        <v>444</v>
      </c>
      <c r="F53" s="342"/>
      <c r="G53" s="503">
        <v>11439648</v>
      </c>
      <c r="H53" s="503">
        <v>234258</v>
      </c>
      <c r="I53" s="246"/>
      <c r="J53" s="246"/>
      <c r="K53" s="246"/>
      <c r="L53" s="246"/>
      <c r="M53" s="246"/>
      <c r="N53" s="246"/>
    </row>
    <row r="54" spans="1:14" ht="60" x14ac:dyDescent="0.2">
      <c r="A54" s="483">
        <v>48</v>
      </c>
      <c r="B54" s="495" t="s">
        <v>173</v>
      </c>
      <c r="C54" s="492"/>
      <c r="D54" s="487" t="s">
        <v>437</v>
      </c>
      <c r="E54" s="249" t="s">
        <v>445</v>
      </c>
      <c r="F54" s="342"/>
      <c r="G54" s="503"/>
      <c r="H54" s="503"/>
      <c r="I54" s="246"/>
      <c r="J54" s="246"/>
      <c r="K54" s="246"/>
      <c r="L54" s="246"/>
      <c r="M54" s="246"/>
      <c r="N54" s="246"/>
    </row>
    <row r="55" spans="1:14" ht="60" x14ac:dyDescent="0.2">
      <c r="A55" s="483">
        <v>49</v>
      </c>
      <c r="B55" s="495" t="s">
        <v>153</v>
      </c>
      <c r="C55" s="492" t="s">
        <v>453</v>
      </c>
      <c r="D55" s="487" t="s">
        <v>438</v>
      </c>
      <c r="E55" s="495" t="s">
        <v>446</v>
      </c>
      <c r="F55" s="342"/>
      <c r="G55" s="503">
        <v>889248</v>
      </c>
      <c r="H55" s="503">
        <v>219711</v>
      </c>
      <c r="I55" s="246"/>
      <c r="J55" s="246"/>
      <c r="K55" s="246"/>
      <c r="L55" s="246"/>
      <c r="M55" s="246"/>
      <c r="N55" s="246"/>
    </row>
    <row r="56" spans="1:14" ht="60" x14ac:dyDescent="0.2">
      <c r="A56" s="483">
        <v>50</v>
      </c>
      <c r="B56" s="500" t="s">
        <v>121</v>
      </c>
      <c r="C56" s="492" t="s">
        <v>454</v>
      </c>
      <c r="D56" s="504" t="s">
        <v>439</v>
      </c>
      <c r="E56" s="500" t="s">
        <v>447</v>
      </c>
      <c r="F56" s="342"/>
      <c r="G56" s="505"/>
      <c r="H56" s="505"/>
      <c r="I56" s="246"/>
      <c r="J56" s="246"/>
      <c r="K56" s="246"/>
      <c r="L56" s="246"/>
      <c r="M56" s="246"/>
      <c r="N56" s="246"/>
    </row>
    <row r="57" spans="1:14" ht="60" x14ac:dyDescent="0.2">
      <c r="A57" s="483">
        <v>51</v>
      </c>
      <c r="B57" s="495" t="s">
        <v>102</v>
      </c>
      <c r="C57" s="492" t="s">
        <v>455</v>
      </c>
      <c r="D57" s="487" t="s">
        <v>440</v>
      </c>
      <c r="E57" s="495" t="s">
        <v>448</v>
      </c>
      <c r="F57" s="342"/>
      <c r="G57" s="503">
        <v>54275</v>
      </c>
      <c r="H57" s="503">
        <v>3536</v>
      </c>
      <c r="I57" s="246"/>
      <c r="J57" s="246"/>
      <c r="K57" s="246"/>
      <c r="L57" s="246"/>
      <c r="M57" s="246"/>
      <c r="N57" s="246"/>
    </row>
    <row r="58" spans="1:14" ht="60" x14ac:dyDescent="0.2">
      <c r="A58" s="483">
        <v>52</v>
      </c>
      <c r="B58" s="495" t="s">
        <v>216</v>
      </c>
      <c r="C58" s="492" t="s">
        <v>310</v>
      </c>
      <c r="D58" s="487" t="s">
        <v>441</v>
      </c>
      <c r="E58" s="495" t="s">
        <v>449</v>
      </c>
      <c r="F58" s="342"/>
      <c r="G58" s="503"/>
      <c r="H58" s="503"/>
      <c r="I58" s="246"/>
      <c r="J58" s="246"/>
      <c r="K58" s="246"/>
      <c r="L58" s="246"/>
      <c r="M58" s="246"/>
      <c r="N58" s="246"/>
    </row>
    <row r="59" spans="1:14" ht="60" x14ac:dyDescent="0.2">
      <c r="A59" s="483">
        <v>53</v>
      </c>
      <c r="B59" s="495" t="s">
        <v>434</v>
      </c>
      <c r="C59" s="492"/>
      <c r="D59" s="487" t="s">
        <v>442</v>
      </c>
      <c r="E59" s="495" t="s">
        <v>450</v>
      </c>
      <c r="F59" s="342"/>
      <c r="G59" s="503">
        <v>29409</v>
      </c>
      <c r="H59" s="503">
        <v>262500</v>
      </c>
      <c r="I59" s="246"/>
      <c r="J59" s="246"/>
      <c r="K59" s="246"/>
      <c r="L59" s="246"/>
      <c r="M59" s="246"/>
      <c r="N59" s="246"/>
    </row>
    <row r="60" spans="1:14" ht="60" x14ac:dyDescent="0.2">
      <c r="A60" s="483">
        <v>54</v>
      </c>
      <c r="B60" s="490" t="s">
        <v>409</v>
      </c>
      <c r="C60" s="492"/>
      <c r="D60" s="487" t="s">
        <v>462</v>
      </c>
      <c r="E60" s="249" t="s">
        <v>467</v>
      </c>
      <c r="F60" s="250"/>
      <c r="G60" s="503"/>
      <c r="H60" s="503"/>
      <c r="I60" s="246"/>
      <c r="J60" s="246"/>
      <c r="K60" s="246"/>
      <c r="L60" s="246"/>
      <c r="M60" s="246"/>
      <c r="N60" s="246"/>
    </row>
    <row r="61" spans="1:14" ht="60" x14ac:dyDescent="0.2">
      <c r="A61" s="483">
        <v>55</v>
      </c>
      <c r="B61" s="495" t="s">
        <v>197</v>
      </c>
      <c r="C61" s="492"/>
      <c r="D61" s="487" t="s">
        <v>461</v>
      </c>
      <c r="E61" s="495" t="s">
        <v>466</v>
      </c>
      <c r="F61" s="250"/>
      <c r="G61" s="503"/>
      <c r="H61" s="503"/>
      <c r="I61" s="246"/>
      <c r="J61" s="246"/>
      <c r="K61" s="246"/>
      <c r="L61" s="246"/>
      <c r="M61" s="246"/>
      <c r="N61" s="246"/>
    </row>
    <row r="62" spans="1:14" ht="60" x14ac:dyDescent="0.2">
      <c r="A62" s="483">
        <v>56</v>
      </c>
      <c r="B62" s="331" t="s">
        <v>191</v>
      </c>
      <c r="C62" s="344" t="s">
        <v>309</v>
      </c>
      <c r="D62" s="331" t="s">
        <v>460</v>
      </c>
      <c r="E62" s="345" t="s">
        <v>465</v>
      </c>
      <c r="F62" s="331"/>
      <c r="G62" s="346">
        <v>22443</v>
      </c>
      <c r="H62" s="346">
        <v>8938</v>
      </c>
      <c r="I62" s="246"/>
      <c r="J62" s="246"/>
      <c r="K62" s="246"/>
      <c r="L62" s="246"/>
      <c r="M62" s="246"/>
      <c r="N62" s="246"/>
    </row>
    <row r="63" spans="1:14" ht="75" x14ac:dyDescent="0.2">
      <c r="A63" s="483">
        <v>57</v>
      </c>
      <c r="B63" s="495" t="s">
        <v>153</v>
      </c>
      <c r="C63" s="492" t="s">
        <v>469</v>
      </c>
      <c r="D63" s="487" t="s">
        <v>459</v>
      </c>
      <c r="E63" s="495" t="s">
        <v>464</v>
      </c>
      <c r="F63" s="250"/>
      <c r="G63" s="503"/>
      <c r="H63" s="503"/>
      <c r="I63" s="246"/>
      <c r="J63" s="246"/>
      <c r="K63" s="246"/>
      <c r="L63" s="246"/>
      <c r="M63" s="246"/>
      <c r="N63" s="246"/>
    </row>
    <row r="64" spans="1:14" ht="60" x14ac:dyDescent="0.2">
      <c r="A64" s="483">
        <v>58</v>
      </c>
      <c r="B64" s="495" t="s">
        <v>434</v>
      </c>
      <c r="C64" s="492" t="s">
        <v>470</v>
      </c>
      <c r="D64" s="487" t="s">
        <v>463</v>
      </c>
      <c r="E64" s="495" t="s">
        <v>468</v>
      </c>
      <c r="F64" s="250"/>
      <c r="G64" s="503"/>
      <c r="H64" s="503">
        <v>73085</v>
      </c>
      <c r="I64" s="246"/>
      <c r="J64" s="246"/>
      <c r="K64" s="246"/>
      <c r="L64" s="246"/>
      <c r="M64" s="246"/>
      <c r="N64" s="246"/>
    </row>
    <row r="65" spans="1:14" ht="60" x14ac:dyDescent="0.25">
      <c r="A65" s="483">
        <v>59</v>
      </c>
      <c r="B65" s="495" t="s">
        <v>145</v>
      </c>
      <c r="C65" s="492"/>
      <c r="D65" s="487" t="s">
        <v>474</v>
      </c>
      <c r="E65" s="495" t="s">
        <v>473</v>
      </c>
      <c r="F65" s="509"/>
      <c r="G65" s="510"/>
      <c r="H65" s="510"/>
      <c r="I65" s="246"/>
      <c r="J65" s="246"/>
      <c r="K65" s="246"/>
      <c r="L65" s="246"/>
      <c r="M65" s="246"/>
      <c r="N65" s="246"/>
    </row>
    <row r="66" spans="1:14" ht="60" x14ac:dyDescent="0.25">
      <c r="A66" s="483">
        <v>60</v>
      </c>
      <c r="B66" s="341" t="s">
        <v>216</v>
      </c>
      <c r="C66" s="492" t="s">
        <v>498</v>
      </c>
      <c r="D66" s="487" t="s">
        <v>477</v>
      </c>
      <c r="E66" s="495" t="s">
        <v>486</v>
      </c>
      <c r="F66" s="509"/>
      <c r="G66" s="506"/>
      <c r="H66" s="506"/>
      <c r="I66" s="246"/>
      <c r="J66" s="246"/>
      <c r="K66" s="246"/>
      <c r="L66" s="246"/>
      <c r="M66" s="246"/>
      <c r="N66" s="246"/>
    </row>
    <row r="67" spans="1:14" ht="60" x14ac:dyDescent="0.25">
      <c r="A67" s="483">
        <v>61</v>
      </c>
      <c r="B67" s="495" t="s">
        <v>216</v>
      </c>
      <c r="C67" s="492" t="s">
        <v>498</v>
      </c>
      <c r="D67" s="487" t="s">
        <v>478</v>
      </c>
      <c r="E67" s="495" t="s">
        <v>488</v>
      </c>
      <c r="F67" s="509"/>
      <c r="G67" s="506"/>
      <c r="H67" s="506"/>
      <c r="I67" s="246"/>
      <c r="J67" s="246"/>
      <c r="K67" s="246"/>
      <c r="L67" s="246"/>
      <c r="M67" s="246"/>
      <c r="N67" s="246"/>
    </row>
    <row r="68" spans="1:14" ht="60" x14ac:dyDescent="0.25">
      <c r="A68" s="483">
        <v>62</v>
      </c>
      <c r="B68" s="495" t="s">
        <v>102</v>
      </c>
      <c r="C68" s="492"/>
      <c r="D68" s="487" t="s">
        <v>479</v>
      </c>
      <c r="E68" s="495" t="s">
        <v>491</v>
      </c>
      <c r="F68" s="509"/>
      <c r="G68" s="506"/>
      <c r="H68" s="506">
        <v>1137</v>
      </c>
      <c r="I68" s="246"/>
      <c r="J68" s="246"/>
      <c r="K68" s="246"/>
      <c r="L68" s="246"/>
      <c r="M68" s="246"/>
      <c r="N68" s="246"/>
    </row>
    <row r="69" spans="1:14" ht="60" x14ac:dyDescent="0.25">
      <c r="A69" s="483">
        <v>63</v>
      </c>
      <c r="B69" s="495" t="s">
        <v>102</v>
      </c>
      <c r="C69" s="492"/>
      <c r="D69" s="487" t="s">
        <v>480</v>
      </c>
      <c r="E69" s="495" t="s">
        <v>492</v>
      </c>
      <c r="F69" s="509"/>
      <c r="G69" s="506"/>
      <c r="H69" s="506">
        <v>23</v>
      </c>
      <c r="I69" s="246"/>
      <c r="J69" s="246"/>
      <c r="K69" s="246"/>
      <c r="L69" s="246"/>
      <c r="M69" s="246"/>
      <c r="N69" s="246"/>
    </row>
    <row r="70" spans="1:14" ht="60" x14ac:dyDescent="0.25">
      <c r="A70" s="483">
        <v>64</v>
      </c>
      <c r="B70" s="495" t="s">
        <v>191</v>
      </c>
      <c r="C70" s="492" t="s">
        <v>500</v>
      </c>
      <c r="D70" s="487" t="s">
        <v>481</v>
      </c>
      <c r="E70" s="495" t="s">
        <v>493</v>
      </c>
      <c r="F70" s="509"/>
      <c r="G70" s="506"/>
      <c r="H70" s="506"/>
      <c r="I70" s="246"/>
      <c r="J70" s="246"/>
      <c r="K70" s="246"/>
      <c r="L70" s="246"/>
      <c r="M70" s="246"/>
      <c r="N70" s="246"/>
    </row>
    <row r="71" spans="1:14" ht="75" x14ac:dyDescent="0.25">
      <c r="A71" s="483">
        <v>65</v>
      </c>
      <c r="B71" s="495" t="s">
        <v>197</v>
      </c>
      <c r="C71" s="492" t="s">
        <v>422</v>
      </c>
      <c r="D71" s="487" t="s">
        <v>482</v>
      </c>
      <c r="E71" s="495" t="s">
        <v>494</v>
      </c>
      <c r="F71" s="509"/>
      <c r="G71" s="506"/>
      <c r="H71" s="506"/>
      <c r="I71" s="246"/>
      <c r="J71" s="246"/>
      <c r="K71" s="246"/>
      <c r="L71" s="246"/>
      <c r="M71" s="246"/>
      <c r="N71" s="246"/>
    </row>
    <row r="72" spans="1:14" ht="75" x14ac:dyDescent="0.25">
      <c r="A72" s="483">
        <v>66</v>
      </c>
      <c r="B72" s="495" t="s">
        <v>197</v>
      </c>
      <c r="C72" s="492" t="s">
        <v>360</v>
      </c>
      <c r="D72" s="487" t="s">
        <v>483</v>
      </c>
      <c r="E72" s="495" t="s">
        <v>495</v>
      </c>
      <c r="F72" s="509"/>
      <c r="G72" s="506"/>
      <c r="H72" s="506"/>
      <c r="I72" s="246"/>
      <c r="J72" s="246"/>
      <c r="K72" s="246"/>
      <c r="L72" s="246"/>
      <c r="M72" s="246"/>
      <c r="N72" s="246"/>
    </row>
    <row r="73" spans="1:14" ht="60" x14ac:dyDescent="0.25">
      <c r="A73" s="483">
        <v>67</v>
      </c>
      <c r="B73" s="495" t="s">
        <v>144</v>
      </c>
      <c r="C73" s="492"/>
      <c r="D73" s="487" t="s">
        <v>484</v>
      </c>
      <c r="E73" s="495" t="s">
        <v>496</v>
      </c>
      <c r="F73" s="509"/>
      <c r="G73" s="506">
        <v>3381079</v>
      </c>
      <c r="H73" s="506"/>
      <c r="I73" s="246"/>
      <c r="J73" s="246"/>
      <c r="K73" s="246"/>
      <c r="L73" s="246"/>
      <c r="M73" s="246"/>
      <c r="N73" s="246"/>
    </row>
    <row r="74" spans="1:14" ht="60" x14ac:dyDescent="0.25">
      <c r="A74" s="483">
        <v>68</v>
      </c>
      <c r="B74" s="495" t="s">
        <v>216</v>
      </c>
      <c r="C74" s="492" t="s">
        <v>501</v>
      </c>
      <c r="D74" s="487" t="s">
        <v>485</v>
      </c>
      <c r="E74" s="495" t="s">
        <v>497</v>
      </c>
      <c r="F74" s="509"/>
      <c r="G74" s="506"/>
      <c r="H74" s="506"/>
      <c r="I74" s="246"/>
      <c r="J74" s="246"/>
      <c r="K74" s="246"/>
      <c r="L74" s="246"/>
      <c r="M74" s="246"/>
      <c r="N74" s="246"/>
    </row>
    <row r="75" spans="1:14" ht="60" x14ac:dyDescent="0.25">
      <c r="A75" s="483">
        <v>69</v>
      </c>
      <c r="B75" s="492" t="s">
        <v>102</v>
      </c>
      <c r="C75" s="492"/>
      <c r="D75" s="495" t="s">
        <v>506</v>
      </c>
      <c r="E75" s="196" t="s">
        <v>507</v>
      </c>
      <c r="F75" s="509"/>
      <c r="G75" s="506"/>
      <c r="H75" s="506"/>
      <c r="I75" s="246"/>
      <c r="J75" s="246"/>
      <c r="K75" s="246"/>
      <c r="L75" s="246"/>
      <c r="M75" s="246"/>
      <c r="N75" s="246"/>
    </row>
    <row r="76" spans="1:14" ht="60" x14ac:dyDescent="0.25">
      <c r="A76" s="483">
        <v>70</v>
      </c>
      <c r="B76" s="495" t="s">
        <v>197</v>
      </c>
      <c r="C76" s="492"/>
      <c r="D76" s="487" t="s">
        <v>508</v>
      </c>
      <c r="E76" s="249" t="s">
        <v>509</v>
      </c>
      <c r="F76" s="509"/>
      <c r="G76" s="506"/>
      <c r="H76" s="506"/>
      <c r="I76" s="246"/>
      <c r="J76" s="246"/>
      <c r="K76" s="246"/>
      <c r="L76" s="246"/>
      <c r="M76" s="246"/>
      <c r="N76" s="246"/>
    </row>
    <row r="77" spans="1:14" ht="105" x14ac:dyDescent="0.25">
      <c r="A77" s="483">
        <v>71</v>
      </c>
      <c r="B77" s="495" t="s">
        <v>197</v>
      </c>
      <c r="C77" s="492"/>
      <c r="D77" s="487" t="s">
        <v>510</v>
      </c>
      <c r="E77" s="495" t="s">
        <v>511</v>
      </c>
      <c r="F77" s="509"/>
      <c r="G77" s="506"/>
      <c r="H77" s="506">
        <v>725319</v>
      </c>
      <c r="I77" s="246"/>
      <c r="J77" s="246"/>
      <c r="K77" s="246"/>
      <c r="L77" s="246"/>
      <c r="M77" s="246"/>
      <c r="N77" s="246"/>
    </row>
    <row r="78" spans="1:14" ht="60" x14ac:dyDescent="0.25">
      <c r="A78" s="483">
        <v>72</v>
      </c>
      <c r="B78" s="492" t="s">
        <v>197</v>
      </c>
      <c r="C78" s="492"/>
      <c r="D78" s="495" t="s">
        <v>512</v>
      </c>
      <c r="E78" s="327" t="s">
        <v>513</v>
      </c>
      <c r="F78" s="509"/>
      <c r="G78" s="506"/>
      <c r="H78" s="506"/>
      <c r="I78" s="246"/>
      <c r="J78" s="246"/>
      <c r="K78" s="246"/>
      <c r="L78" s="246"/>
      <c r="M78" s="246"/>
      <c r="N78" s="246"/>
    </row>
    <row r="79" spans="1:14" ht="60" x14ac:dyDescent="0.25">
      <c r="A79" s="483">
        <v>73</v>
      </c>
      <c r="B79" s="492" t="s">
        <v>197</v>
      </c>
      <c r="C79" s="492"/>
      <c r="D79" s="495" t="s">
        <v>514</v>
      </c>
      <c r="E79" s="327" t="s">
        <v>515</v>
      </c>
      <c r="F79" s="509"/>
      <c r="G79" s="506">
        <v>4683</v>
      </c>
      <c r="H79" s="506"/>
      <c r="I79" s="246"/>
      <c r="J79" s="246"/>
      <c r="K79" s="246"/>
      <c r="L79" s="246"/>
      <c r="M79" s="246"/>
      <c r="N79" s="246"/>
    </row>
    <row r="80" spans="1:14" ht="60" x14ac:dyDescent="0.25">
      <c r="A80" s="483">
        <v>74</v>
      </c>
      <c r="B80" s="492" t="s">
        <v>202</v>
      </c>
      <c r="C80" s="492"/>
      <c r="D80" s="495" t="s">
        <v>516</v>
      </c>
      <c r="E80" s="327" t="s">
        <v>518</v>
      </c>
      <c r="F80" s="509"/>
      <c r="G80" s="506"/>
      <c r="H80" s="506"/>
      <c r="I80" s="246"/>
      <c r="J80" s="246"/>
      <c r="K80" s="246"/>
      <c r="L80" s="246"/>
      <c r="M80" s="246"/>
      <c r="N80" s="246"/>
    </row>
    <row r="81" spans="1:14" ht="60" x14ac:dyDescent="0.25">
      <c r="A81" s="483">
        <v>75</v>
      </c>
      <c r="B81" s="492" t="s">
        <v>216</v>
      </c>
      <c r="C81" s="492"/>
      <c r="D81" s="495" t="s">
        <v>517</v>
      </c>
      <c r="E81" s="328" t="s">
        <v>519</v>
      </c>
      <c r="F81" s="509"/>
      <c r="G81" s="506"/>
      <c r="H81" s="506"/>
      <c r="I81" s="246"/>
      <c r="J81" s="246"/>
      <c r="K81" s="246"/>
      <c r="L81" s="246"/>
      <c r="M81" s="246"/>
      <c r="N81" s="246"/>
    </row>
    <row r="82" spans="1:14" ht="60" x14ac:dyDescent="0.25">
      <c r="A82" s="483">
        <v>76</v>
      </c>
      <c r="B82" s="495" t="s">
        <v>216</v>
      </c>
      <c r="C82" s="335"/>
      <c r="D82" s="495" t="s">
        <v>535</v>
      </c>
      <c r="E82" s="249" t="s">
        <v>545</v>
      </c>
      <c r="F82" s="511"/>
      <c r="G82" s="506">
        <v>1995000</v>
      </c>
      <c r="H82" s="506">
        <v>312051</v>
      </c>
      <c r="I82" s="246"/>
      <c r="J82" s="246"/>
      <c r="K82" s="246"/>
      <c r="L82" s="246"/>
      <c r="M82" s="246"/>
      <c r="N82" s="246"/>
    </row>
    <row r="83" spans="1:14" ht="60" x14ac:dyDescent="0.25">
      <c r="A83" s="483">
        <v>77</v>
      </c>
      <c r="B83" s="495" t="s">
        <v>102</v>
      </c>
      <c r="C83" s="335"/>
      <c r="D83" s="495" t="s">
        <v>536</v>
      </c>
      <c r="E83" s="249" t="s">
        <v>546</v>
      </c>
      <c r="F83" s="511"/>
      <c r="G83" s="506"/>
      <c r="H83" s="506"/>
      <c r="I83" s="246"/>
      <c r="J83" s="246"/>
      <c r="K83" s="246"/>
      <c r="L83" s="246"/>
      <c r="M83" s="246"/>
      <c r="N83" s="246"/>
    </row>
    <row r="84" spans="1:14" ht="60" x14ac:dyDescent="0.25">
      <c r="A84" s="483">
        <v>78</v>
      </c>
      <c r="B84" s="495" t="s">
        <v>102</v>
      </c>
      <c r="C84" s="335"/>
      <c r="D84" s="495" t="s">
        <v>537</v>
      </c>
      <c r="E84" s="249" t="s">
        <v>547</v>
      </c>
      <c r="F84" s="511"/>
      <c r="G84" s="506"/>
      <c r="H84" s="506"/>
      <c r="I84" s="246"/>
      <c r="J84" s="246"/>
      <c r="K84" s="246"/>
      <c r="L84" s="246"/>
      <c r="M84" s="246"/>
      <c r="N84" s="246"/>
    </row>
    <row r="85" spans="1:14" ht="75" x14ac:dyDescent="0.25">
      <c r="A85" s="483">
        <v>79</v>
      </c>
      <c r="B85" s="495" t="s">
        <v>176</v>
      </c>
      <c r="C85" s="338" t="s">
        <v>557</v>
      </c>
      <c r="D85" s="495" t="s">
        <v>538</v>
      </c>
      <c r="E85" s="249" t="s">
        <v>548</v>
      </c>
      <c r="F85" s="511"/>
      <c r="G85" s="506" t="s">
        <v>155</v>
      </c>
      <c r="H85" s="506">
        <v>35387</v>
      </c>
      <c r="I85" s="246"/>
      <c r="J85" s="246"/>
      <c r="K85" s="246"/>
      <c r="L85" s="246"/>
      <c r="M85" s="246"/>
      <c r="N85" s="246"/>
    </row>
    <row r="86" spans="1:14" ht="60" x14ac:dyDescent="0.25">
      <c r="A86" s="483">
        <v>80</v>
      </c>
      <c r="B86" s="495" t="s">
        <v>216</v>
      </c>
      <c r="C86" s="338"/>
      <c r="D86" s="495" t="s">
        <v>539</v>
      </c>
      <c r="E86" s="249" t="s">
        <v>549</v>
      </c>
      <c r="F86" s="511"/>
      <c r="G86" s="506">
        <v>155000</v>
      </c>
      <c r="H86" s="506"/>
      <c r="I86" s="246"/>
      <c r="J86" s="246"/>
      <c r="K86" s="246"/>
      <c r="L86" s="246"/>
      <c r="M86" s="246"/>
      <c r="N86" s="246"/>
    </row>
    <row r="87" spans="1:14" ht="60" x14ac:dyDescent="0.25">
      <c r="A87" s="483">
        <v>81</v>
      </c>
      <c r="B87" s="495" t="s">
        <v>102</v>
      </c>
      <c r="C87" s="338" t="s">
        <v>558</v>
      </c>
      <c r="D87" s="495" t="s">
        <v>540</v>
      </c>
      <c r="E87" s="249" t="s">
        <v>550</v>
      </c>
      <c r="F87" s="511"/>
      <c r="G87" s="506"/>
      <c r="H87" s="506">
        <v>221000</v>
      </c>
      <c r="I87" s="246"/>
      <c r="J87" s="246"/>
      <c r="K87" s="246"/>
      <c r="L87" s="246"/>
      <c r="M87" s="246"/>
      <c r="N87" s="246"/>
    </row>
    <row r="88" spans="1:14" ht="60" x14ac:dyDescent="0.25">
      <c r="A88" s="483">
        <v>82</v>
      </c>
      <c r="B88" s="500" t="s">
        <v>330</v>
      </c>
      <c r="C88" s="338"/>
      <c r="D88" s="500" t="s">
        <v>541</v>
      </c>
      <c r="E88" s="354" t="s">
        <v>551</v>
      </c>
      <c r="F88" s="511"/>
      <c r="G88" s="507"/>
      <c r="H88" s="507">
        <v>884</v>
      </c>
      <c r="I88" s="246"/>
      <c r="J88" s="246"/>
      <c r="K88" s="246"/>
      <c r="L88" s="246"/>
      <c r="M88" s="246"/>
      <c r="N88" s="246"/>
    </row>
    <row r="89" spans="1:14" ht="60" x14ac:dyDescent="0.25">
      <c r="A89" s="483">
        <v>83</v>
      </c>
      <c r="B89" s="495" t="s">
        <v>434</v>
      </c>
      <c r="C89" s="338" t="s">
        <v>238</v>
      </c>
      <c r="D89" s="495" t="s">
        <v>542</v>
      </c>
      <c r="E89" s="249" t="s">
        <v>552</v>
      </c>
      <c r="F89" s="511"/>
      <c r="G89" s="506">
        <v>390000</v>
      </c>
      <c r="H89" s="506"/>
      <c r="I89" s="246"/>
      <c r="J89" s="246"/>
      <c r="K89" s="246"/>
      <c r="L89" s="246"/>
      <c r="M89" s="246"/>
      <c r="N89" s="246"/>
    </row>
    <row r="90" spans="1:14" ht="60" x14ac:dyDescent="0.25">
      <c r="A90" s="483">
        <v>84</v>
      </c>
      <c r="B90" s="495" t="s">
        <v>102</v>
      </c>
      <c r="C90" s="338"/>
      <c r="D90" s="495" t="s">
        <v>543</v>
      </c>
      <c r="E90" s="249" t="s">
        <v>553</v>
      </c>
      <c r="F90" s="511"/>
      <c r="G90" s="506">
        <v>14868</v>
      </c>
      <c r="H90" s="506">
        <v>29736</v>
      </c>
      <c r="I90" s="246"/>
      <c r="J90" s="246"/>
      <c r="K90" s="246"/>
      <c r="L90" s="246"/>
      <c r="M90" s="246"/>
      <c r="N90" s="246"/>
    </row>
    <row r="91" spans="1:14" ht="60" x14ac:dyDescent="0.25">
      <c r="A91" s="483">
        <v>85</v>
      </c>
      <c r="B91" s="495" t="s">
        <v>153</v>
      </c>
      <c r="C91" s="338" t="s">
        <v>453</v>
      </c>
      <c r="D91" s="495" t="s">
        <v>438</v>
      </c>
      <c r="E91" s="249" t="s">
        <v>554</v>
      </c>
      <c r="F91" s="511"/>
      <c r="G91" s="506"/>
      <c r="H91" s="506">
        <v>889248</v>
      </c>
      <c r="I91" s="246"/>
      <c r="J91" s="246"/>
      <c r="K91" s="246"/>
      <c r="L91" s="246"/>
      <c r="M91" s="246"/>
      <c r="N91" s="246"/>
    </row>
    <row r="92" spans="1:14" ht="60" x14ac:dyDescent="0.25">
      <c r="A92" s="483">
        <v>86</v>
      </c>
      <c r="B92" s="495" t="s">
        <v>153</v>
      </c>
      <c r="C92" s="338" t="s">
        <v>451</v>
      </c>
      <c r="D92" s="495" t="s">
        <v>435</v>
      </c>
      <c r="E92" s="249" t="s">
        <v>555</v>
      </c>
      <c r="F92" s="511"/>
      <c r="G92" s="506"/>
      <c r="H92" s="506">
        <v>10354464</v>
      </c>
      <c r="I92" s="246"/>
      <c r="J92" s="246"/>
      <c r="K92" s="246"/>
      <c r="L92" s="246"/>
      <c r="M92" s="246"/>
      <c r="N92" s="246"/>
    </row>
    <row r="93" spans="1:14" ht="60" x14ac:dyDescent="0.25">
      <c r="A93" s="483">
        <v>87</v>
      </c>
      <c r="B93" s="497" t="s">
        <v>153</v>
      </c>
      <c r="C93" s="480" t="s">
        <v>452</v>
      </c>
      <c r="D93" s="497" t="s">
        <v>544</v>
      </c>
      <c r="E93" s="353" t="s">
        <v>556</v>
      </c>
      <c r="F93" s="509"/>
      <c r="G93" s="508"/>
      <c r="H93" s="508">
        <v>11439648</v>
      </c>
      <c r="I93" s="246"/>
      <c r="J93" s="246"/>
      <c r="K93" s="246"/>
      <c r="L93" s="246"/>
      <c r="M93" s="246"/>
      <c r="N93" s="246"/>
    </row>
    <row r="94" spans="1:14" ht="51" x14ac:dyDescent="0.25">
      <c r="A94" s="483">
        <v>88</v>
      </c>
      <c r="B94" s="495" t="s">
        <v>102</v>
      </c>
      <c r="C94" s="338"/>
      <c r="D94" s="341" t="s">
        <v>575</v>
      </c>
      <c r="E94" s="181" t="s">
        <v>582</v>
      </c>
      <c r="F94" s="512"/>
      <c r="G94" s="506">
        <v>242991</v>
      </c>
      <c r="H94" s="506">
        <v>506392</v>
      </c>
      <c r="I94" s="246"/>
      <c r="J94" s="246"/>
      <c r="K94" s="246"/>
      <c r="L94" s="246"/>
      <c r="M94" s="246"/>
      <c r="N94" s="246"/>
    </row>
    <row r="95" spans="1:14" ht="51" x14ac:dyDescent="0.25">
      <c r="A95" s="483">
        <v>89</v>
      </c>
      <c r="B95" s="495" t="s">
        <v>145</v>
      </c>
      <c r="C95" s="338"/>
      <c r="D95" s="495" t="s">
        <v>576</v>
      </c>
      <c r="E95" s="181" t="s">
        <v>583</v>
      </c>
      <c r="F95" s="512"/>
      <c r="G95" s="506"/>
      <c r="H95" s="506">
        <v>8787500</v>
      </c>
      <c r="I95" s="246"/>
      <c r="J95" s="246"/>
      <c r="K95" s="246"/>
      <c r="L95" s="246"/>
      <c r="M95" s="246"/>
      <c r="N95" s="246"/>
    </row>
    <row r="96" spans="1:14" ht="51" x14ac:dyDescent="0.25">
      <c r="A96" s="483">
        <v>90</v>
      </c>
      <c r="B96" s="495" t="s">
        <v>145</v>
      </c>
      <c r="C96" s="338"/>
      <c r="D96" s="495" t="s">
        <v>577</v>
      </c>
      <c r="E96" s="181" t="s">
        <v>584</v>
      </c>
      <c r="F96" s="512"/>
      <c r="G96" s="506">
        <v>14677</v>
      </c>
      <c r="H96" s="506">
        <v>58275</v>
      </c>
      <c r="I96" s="246"/>
      <c r="J96" s="246"/>
      <c r="K96" s="246"/>
      <c r="L96" s="246"/>
      <c r="M96" s="246"/>
      <c r="N96" s="246"/>
    </row>
    <row r="97" spans="1:14" ht="51" x14ac:dyDescent="0.25">
      <c r="A97" s="483">
        <v>91</v>
      </c>
      <c r="B97" s="500" t="s">
        <v>145</v>
      </c>
      <c r="C97" s="338"/>
      <c r="D97" s="500" t="s">
        <v>578</v>
      </c>
      <c r="E97" s="355" t="s">
        <v>585</v>
      </c>
      <c r="F97" s="512"/>
      <c r="G97" s="481">
        <v>11559</v>
      </c>
      <c r="H97" s="481">
        <v>19255</v>
      </c>
      <c r="I97" s="246"/>
      <c r="J97" s="246"/>
      <c r="K97" s="246"/>
      <c r="L97" s="246"/>
      <c r="M97" s="246"/>
      <c r="N97" s="246"/>
    </row>
    <row r="98" spans="1:14" ht="51" x14ac:dyDescent="0.25">
      <c r="A98" s="483">
        <v>92</v>
      </c>
      <c r="B98" s="495" t="s">
        <v>216</v>
      </c>
      <c r="C98" s="338" t="s">
        <v>501</v>
      </c>
      <c r="D98" s="495" t="s">
        <v>579</v>
      </c>
      <c r="E98" s="181" t="s">
        <v>586</v>
      </c>
      <c r="F98" s="512"/>
      <c r="G98" s="482"/>
      <c r="H98" s="482"/>
      <c r="I98" s="246"/>
      <c r="J98" s="246"/>
      <c r="K98" s="246"/>
      <c r="L98" s="246"/>
      <c r="M98" s="246"/>
      <c r="N98" s="246"/>
    </row>
    <row r="99" spans="1:14" ht="75" x14ac:dyDescent="0.25">
      <c r="A99" s="483">
        <v>93</v>
      </c>
      <c r="B99" s="495" t="s">
        <v>145</v>
      </c>
      <c r="C99" s="338" t="s">
        <v>589</v>
      </c>
      <c r="D99" s="495" t="s">
        <v>580</v>
      </c>
      <c r="E99" s="181" t="s">
        <v>587</v>
      </c>
      <c r="F99" s="512"/>
      <c r="G99" s="506"/>
      <c r="H99" s="506"/>
      <c r="I99" s="246"/>
      <c r="J99" s="246"/>
      <c r="K99" s="246"/>
      <c r="L99" s="246"/>
      <c r="M99" s="246"/>
      <c r="N99" s="246"/>
    </row>
    <row r="100" spans="1:14" ht="51" x14ac:dyDescent="0.25">
      <c r="A100" s="483">
        <v>94</v>
      </c>
      <c r="B100" s="500" t="s">
        <v>434</v>
      </c>
      <c r="C100" s="338"/>
      <c r="D100" s="500" t="s">
        <v>581</v>
      </c>
      <c r="E100" s="355" t="s">
        <v>588</v>
      </c>
      <c r="F100" s="512"/>
      <c r="G100" s="507"/>
      <c r="H100" s="507"/>
      <c r="I100" s="246"/>
      <c r="J100" s="246"/>
      <c r="K100" s="246"/>
      <c r="L100" s="246"/>
      <c r="M100" s="246"/>
      <c r="N100" s="246"/>
    </row>
    <row r="101" spans="1:14" ht="18" thickBot="1" x14ac:dyDescent="0.3">
      <c r="A101" s="438" t="s">
        <v>74</v>
      </c>
      <c r="B101" s="439"/>
      <c r="C101" s="439"/>
      <c r="D101" s="439"/>
      <c r="E101" s="439"/>
      <c r="F101" s="440"/>
      <c r="G101" s="347">
        <f>SUM(G7:G100)</f>
        <v>44031650</v>
      </c>
      <c r="H101" s="348">
        <f>SUM(H7:H100)</f>
        <v>70232906</v>
      </c>
      <c r="I101" s="509"/>
      <c r="J101" s="509"/>
      <c r="K101" s="509"/>
      <c r="L101" s="509"/>
      <c r="M101" s="509"/>
      <c r="N101" s="509"/>
    </row>
    <row r="102" spans="1:14" x14ac:dyDescent="0.2">
      <c r="I102" s="80"/>
      <c r="J102" s="80"/>
      <c r="K102" s="80"/>
      <c r="L102" s="80"/>
      <c r="M102" s="80"/>
      <c r="N102" s="80"/>
    </row>
    <row r="103" spans="1:14" x14ac:dyDescent="0.2">
      <c r="G103" s="192"/>
      <c r="H103" s="192"/>
    </row>
    <row r="104" spans="1:14" x14ac:dyDescent="0.2">
      <c r="G104" s="192"/>
      <c r="H104" s="192"/>
    </row>
  </sheetData>
  <mergeCells count="2">
    <mergeCell ref="A2:H2"/>
    <mergeCell ref="A101:F101"/>
  </mergeCells>
  <hyperlinks>
    <hyperlink ref="A2" r:id="rId1"/>
    <hyperlink ref="E10" r:id="rId2"/>
    <hyperlink ref="E11" r:id="rId3"/>
    <hyperlink ref="E16" r:id="rId4"/>
    <hyperlink ref="E17" r:id="rId5"/>
    <hyperlink ref="E22" r:id="rId6"/>
    <hyperlink ref="E30" r:id="rId7"/>
    <hyperlink ref="E31" r:id="rId8"/>
    <hyperlink ref="E32" r:id="rId9"/>
    <hyperlink ref="E33" r:id="rId10"/>
    <hyperlink ref="E34" r:id="rId11"/>
    <hyperlink ref="E35" r:id="rId12"/>
    <hyperlink ref="E36" r:id="rId13"/>
    <hyperlink ref="E37" r:id="rId14"/>
    <hyperlink ref="E38" r:id="rId15"/>
    <hyperlink ref="E39" r:id="rId16"/>
    <hyperlink ref="E40" r:id="rId17"/>
    <hyperlink ref="E45" r:id="rId18"/>
    <hyperlink ref="E44" r:id="rId19"/>
    <hyperlink ref="E43" r:id="rId20"/>
    <hyperlink ref="E42" r:id="rId21"/>
    <hyperlink ref="E41" r:id="rId22"/>
    <hyperlink ref="E54" r:id="rId23"/>
    <hyperlink ref="E51" r:id="rId24"/>
    <hyperlink ref="E50" r:id="rId25"/>
    <hyperlink ref="E49" r:id="rId26"/>
    <hyperlink ref="E48" r:id="rId27"/>
    <hyperlink ref="E47" r:id="rId28"/>
    <hyperlink ref="E46" r:id="rId29"/>
    <hyperlink ref="E60" r:id="rId30"/>
    <hyperlink ref="E76" r:id="rId31"/>
    <hyperlink ref="E62" r:id="rId32"/>
    <hyperlink ref="E25" r:id="rId33"/>
    <hyperlink ref="E12" r:id="rId34"/>
    <hyperlink ref="A1" r:id="rId35"/>
    <hyperlink ref="E82" r:id="rId36"/>
    <hyperlink ref="E83" r:id="rId37"/>
    <hyperlink ref="E84" r:id="rId38"/>
    <hyperlink ref="E85" r:id="rId39"/>
    <hyperlink ref="E86" r:id="rId40"/>
    <hyperlink ref="E87" r:id="rId41"/>
    <hyperlink ref="E88" r:id="rId42"/>
    <hyperlink ref="E89" r:id="rId43"/>
    <hyperlink ref="E90" r:id="rId44"/>
    <hyperlink ref="E91" r:id="rId45"/>
    <hyperlink ref="E92" r:id="rId46"/>
    <hyperlink ref="E93" r:id="rId47"/>
    <hyperlink ref="E94" r:id="rId48"/>
    <hyperlink ref="E95" r:id="rId49"/>
    <hyperlink ref="E96" r:id="rId50"/>
    <hyperlink ref="E97" r:id="rId51"/>
    <hyperlink ref="E98" r:id="rId52"/>
    <hyperlink ref="E99" r:id="rId53"/>
    <hyperlink ref="E100" r:id="rId54"/>
  </hyperlinks>
  <pageMargins left="0.7" right="0.7" top="0.75" bottom="0.75" header="0.3" footer="0.3"/>
  <pageSetup paperSize="9" orientation="portrait" r:id="rId55"/>
  <legacyDrawing r:id="rId5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zoomScaleNormal="100" workbookViewId="0">
      <pane ySplit="6" topLeftCell="A7" activePane="bottomLeft" state="frozen"/>
      <selection pane="bottomLeft" activeCell="B8" sqref="B8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1406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81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132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72" t="s">
        <v>138</v>
      </c>
      <c r="P6" s="97" t="s">
        <v>139</v>
      </c>
      <c r="Q6" s="146" t="s">
        <v>296</v>
      </c>
    </row>
    <row r="7" spans="1:17" ht="84" customHeight="1" x14ac:dyDescent="0.2">
      <c r="A7" s="73">
        <v>1</v>
      </c>
      <c r="B7" s="74" t="s">
        <v>324</v>
      </c>
      <c r="C7" s="77" t="s">
        <v>326</v>
      </c>
      <c r="D7" s="143" t="s">
        <v>327</v>
      </c>
      <c r="E7" s="155" t="s">
        <v>328</v>
      </c>
      <c r="F7" s="119">
        <v>44682</v>
      </c>
      <c r="G7" s="145">
        <v>0</v>
      </c>
      <c r="H7" s="158">
        <v>61947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0</v>
      </c>
      <c r="L7" s="74">
        <f>IF(YEAR($F7)=2022,H7,"-")</f>
        <v>61947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61947</v>
      </c>
    </row>
    <row r="8" spans="1:17" ht="76.5" x14ac:dyDescent="0.2">
      <c r="A8" s="73">
        <v>2</v>
      </c>
      <c r="B8" s="74" t="s">
        <v>325</v>
      </c>
      <c r="C8" s="77" t="s">
        <v>326</v>
      </c>
      <c r="D8" s="143" t="s">
        <v>327</v>
      </c>
      <c r="E8" s="155" t="s">
        <v>328</v>
      </c>
      <c r="F8" s="119">
        <v>44620</v>
      </c>
      <c r="G8" s="145">
        <v>0</v>
      </c>
      <c r="H8" s="158">
        <v>175113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175113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/>
      <c r="Q8" s="150">
        <f t="shared" ref="Q8:Q26" si="6">H8-2*G8</f>
        <v>175113</v>
      </c>
    </row>
    <row r="9" spans="1:17" ht="16.5" customHeight="1" x14ac:dyDescent="0.2">
      <c r="A9" s="73">
        <v>3</v>
      </c>
      <c r="B9" s="74"/>
      <c r="C9" s="74"/>
      <c r="D9" s="74"/>
      <c r="E9" s="74"/>
      <c r="F9" s="74"/>
      <c r="G9" s="92"/>
      <c r="H9" s="92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73">
        <v>4</v>
      </c>
      <c r="B10" s="74"/>
      <c r="C10" s="77"/>
      <c r="D10" s="77"/>
      <c r="E10" s="77"/>
      <c r="F10" s="67"/>
      <c r="G10" s="92"/>
      <c r="H10" s="92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7"/>
      <c r="C11" s="77"/>
      <c r="D11" s="77"/>
      <c r="E11" s="67"/>
      <c r="F11" s="74"/>
      <c r="G11" s="92"/>
      <c r="H11" s="92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77"/>
      <c r="C12" s="105"/>
      <c r="D12" s="105"/>
      <c r="E12" s="74"/>
      <c r="F12" s="74"/>
      <c r="G12" s="92"/>
      <c r="H12" s="92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105"/>
      <c r="E13" s="105"/>
      <c r="F13" s="74"/>
      <c r="G13" s="92"/>
      <c r="H13" s="92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74"/>
      <c r="C14" s="77"/>
      <c r="D14" s="105"/>
      <c r="E14" s="105"/>
      <c r="F14" s="74"/>
      <c r="G14" s="92"/>
      <c r="H14" s="92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105"/>
      <c r="E15" s="105"/>
      <c r="F15" s="74"/>
      <c r="G15" s="92"/>
      <c r="H15" s="92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74"/>
      <c r="C16" s="77"/>
      <c r="D16" s="105"/>
      <c r="E16" s="105"/>
      <c r="F16" s="74"/>
      <c r="G16" s="92"/>
      <c r="H16" s="92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147"/>
      <c r="Q16" s="150">
        <f t="shared" si="6"/>
        <v>0</v>
      </c>
    </row>
    <row r="17" spans="1:19" ht="16.5" customHeight="1" x14ac:dyDescent="0.2">
      <c r="A17" s="95">
        <v>11</v>
      </c>
      <c r="B17" s="105"/>
      <c r="C17" s="77"/>
      <c r="D17" s="105"/>
      <c r="E17" s="105"/>
      <c r="F17" s="74"/>
      <c r="G17" s="92"/>
      <c r="H17" s="92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147"/>
      <c r="Q17" s="150">
        <f t="shared" si="6"/>
        <v>0</v>
      </c>
    </row>
    <row r="18" spans="1:19" ht="16.5" customHeight="1" x14ac:dyDescent="0.2">
      <c r="A18" s="95">
        <v>12</v>
      </c>
      <c r="B18" s="105"/>
      <c r="C18" s="77"/>
      <c r="D18" s="105"/>
      <c r="E18" s="105"/>
      <c r="F18" s="74"/>
      <c r="G18" s="92"/>
      <c r="H18" s="92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147"/>
      <c r="Q18" s="150">
        <f t="shared" si="6"/>
        <v>0</v>
      </c>
    </row>
    <row r="19" spans="1:19" ht="16.5" customHeight="1" x14ac:dyDescent="0.2">
      <c r="A19" s="95">
        <v>13</v>
      </c>
      <c r="B19" s="74"/>
      <c r="C19" s="77"/>
      <c r="D19" s="105"/>
      <c r="E19" s="105"/>
      <c r="F19" s="74"/>
      <c r="G19" s="92"/>
      <c r="H19" s="92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147"/>
      <c r="Q19" s="150">
        <f t="shared" si="6"/>
        <v>0</v>
      </c>
    </row>
    <row r="20" spans="1:19" ht="16.5" customHeight="1" x14ac:dyDescent="0.2">
      <c r="A20" s="95">
        <v>14</v>
      </c>
      <c r="B20" s="74"/>
      <c r="C20" s="77"/>
      <c r="D20" s="105"/>
      <c r="E20" s="105"/>
      <c r="F20" s="74"/>
      <c r="G20" s="92"/>
      <c r="H20" s="92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147"/>
      <c r="Q20" s="150">
        <f t="shared" si="6"/>
        <v>0</v>
      </c>
    </row>
    <row r="21" spans="1:19" ht="16.5" customHeight="1" x14ac:dyDescent="0.2">
      <c r="A21" s="95">
        <v>15</v>
      </c>
      <c r="B21" s="74"/>
      <c r="C21" s="77"/>
      <c r="D21" s="105"/>
      <c r="E21" s="105"/>
      <c r="F21" s="74"/>
      <c r="G21" s="92"/>
      <c r="H21" s="92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147"/>
      <c r="Q21" s="150">
        <f t="shared" si="6"/>
        <v>0</v>
      </c>
    </row>
    <row r="22" spans="1:19" ht="16.5" customHeight="1" x14ac:dyDescent="0.2">
      <c r="A22" s="95">
        <v>16</v>
      </c>
      <c r="B22" s="74"/>
      <c r="C22" s="77"/>
      <c r="D22" s="105"/>
      <c r="E22" s="105"/>
      <c r="F22" s="74"/>
      <c r="G22" s="92"/>
      <c r="H22" s="92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147"/>
      <c r="Q22" s="150">
        <f t="shared" si="6"/>
        <v>0</v>
      </c>
      <c r="S22" s="149"/>
    </row>
    <row r="23" spans="1:19" ht="16.5" customHeight="1" x14ac:dyDescent="0.2">
      <c r="A23" s="95">
        <v>17</v>
      </c>
      <c r="B23" s="74"/>
      <c r="C23" s="77"/>
      <c r="D23" s="105"/>
      <c r="E23" s="105"/>
      <c r="F23" s="74"/>
      <c r="G23" s="92"/>
      <c r="H23" s="92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147"/>
      <c r="Q23" s="150">
        <f t="shared" si="6"/>
        <v>0</v>
      </c>
    </row>
    <row r="24" spans="1:19" ht="16.5" customHeight="1" x14ac:dyDescent="0.2">
      <c r="A24" s="95">
        <v>18</v>
      </c>
      <c r="B24" s="74"/>
      <c r="C24" s="77"/>
      <c r="D24" s="105"/>
      <c r="E24" s="105"/>
      <c r="F24" s="74"/>
      <c r="G24" s="92"/>
      <c r="H24" s="92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147"/>
      <c r="Q24" s="150">
        <f t="shared" si="6"/>
        <v>0</v>
      </c>
    </row>
    <row r="25" spans="1:19" ht="16.5" customHeight="1" x14ac:dyDescent="0.2">
      <c r="A25" s="95">
        <v>19</v>
      </c>
      <c r="B25" s="74"/>
      <c r="C25" s="77"/>
      <c r="D25" s="105"/>
      <c r="E25" s="105"/>
      <c r="F25" s="74"/>
      <c r="G25" s="92"/>
      <c r="H25" s="92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147"/>
      <c r="Q25" s="150">
        <f t="shared" si="6"/>
        <v>0</v>
      </c>
    </row>
    <row r="26" spans="1:19" ht="16.5" customHeight="1" thickBot="1" x14ac:dyDescent="0.25">
      <c r="A26" s="95">
        <v>20</v>
      </c>
      <c r="B26" s="76"/>
      <c r="C26" s="77"/>
      <c r="D26" s="77"/>
      <c r="E26" s="77"/>
      <c r="F26" s="67"/>
      <c r="G26" s="92"/>
      <c r="H26" s="92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147"/>
      <c r="Q26" s="150">
        <f t="shared" si="6"/>
        <v>0</v>
      </c>
    </row>
    <row r="27" spans="1:19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148">
        <f>SUM(P7:P26)</f>
        <v>0</v>
      </c>
      <c r="Q27" s="151"/>
    </row>
    <row r="28" spans="1:19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237060</v>
      </c>
      <c r="I28" s="70"/>
      <c r="J28" s="71"/>
      <c r="K28" s="131">
        <f>SUM(K7:K26)</f>
        <v>0</v>
      </c>
      <c r="L28" s="131">
        <f t="shared" ref="L28:N28" si="8">SUM(L7:L26)</f>
        <v>237060</v>
      </c>
      <c r="M28" s="131">
        <f t="shared" si="8"/>
        <v>0</v>
      </c>
      <c r="N28" s="131">
        <f t="shared" si="8"/>
        <v>0</v>
      </c>
      <c r="O28" s="71"/>
      <c r="P28" s="131"/>
      <c r="Q28" s="152">
        <f>SUM(Q7:Q26)</f>
        <v>237060</v>
      </c>
    </row>
    <row r="29" spans="1:19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237060</v>
      </c>
    </row>
    <row r="30" spans="1:19" s="12" customFormat="1" ht="17.2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237060</v>
      </c>
    </row>
    <row r="31" spans="1:19" ht="13.5" customHeight="1" x14ac:dyDescent="0.2"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9" ht="13.5" customHeight="1" x14ac:dyDescent="0.2">
      <c r="G32" s="82"/>
      <c r="H32" s="82"/>
    </row>
    <row r="33" spans="7:8" ht="13.5" customHeight="1" x14ac:dyDescent="0.2">
      <c r="G33" s="81"/>
      <c r="H33" s="81"/>
    </row>
    <row r="34" spans="7:8" ht="13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H30">
    <cfRule type="cellIs" dxfId="131" priority="1" operator="lessThan">
      <formula>0</formula>
    </cfRule>
    <cfRule type="cellIs" dxfId="130" priority="2" operator="greaterThan">
      <formula>0</formula>
    </cfRule>
    <cfRule type="colorScale" priority="16">
      <colorScale>
        <cfvo type="num" val="0"/>
        <cfvo type="num" val="1"/>
        <color rgb="FF00B050"/>
        <color rgb="FFFF0000"/>
      </colorScale>
    </cfRule>
    <cfRule type="colorScale" priority="17">
      <colorScale>
        <cfvo type="num" val="0"/>
        <cfvo type="num" val="0"/>
        <color rgb="FF00B050"/>
        <color rgb="FFFF0000"/>
      </colorScale>
    </cfRule>
    <cfRule type="colorScale" priority="18">
      <colorScale>
        <cfvo type="num" val="0"/>
        <cfvo type="max"/>
        <color rgb="FFFF0000"/>
        <color rgb="FFFFEF9C"/>
      </colorScale>
    </cfRule>
  </conditionalFormatting>
  <conditionalFormatting sqref="Q7:Q28">
    <cfRule type="cellIs" dxfId="129" priority="4" operator="lessThan">
      <formula>0</formula>
    </cfRule>
    <cfRule type="cellIs" dxfId="128" priority="5" operator="greaterThan">
      <formula>0</formula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  <hyperlink ref="E8" r:id="rId2"/>
  </hyperlinks>
  <pageMargins left="0.7" right="0.7" top="0.75" bottom="0.75" header="0.3" footer="0.3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1"/>
  <sheetViews>
    <sheetView zoomScale="93" zoomScaleNormal="93" workbookViewId="0">
      <pane ySplit="6" topLeftCell="A13" activePane="bottomLeft" state="frozen"/>
      <selection pane="bottomLeft" activeCell="B16" sqref="B16:H16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45.5703125" customWidth="1"/>
    <col min="5" max="5" width="16.7109375" customWidth="1"/>
    <col min="6" max="16" width="13.7109375" customWidth="1"/>
    <col min="17" max="17" width="14.42578125" bestFit="1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78</v>
      </c>
      <c r="D2" s="106"/>
      <c r="E2" s="106"/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105" x14ac:dyDescent="0.2">
      <c r="A6" s="199" t="s">
        <v>61</v>
      </c>
      <c r="B6" s="200" t="s">
        <v>64</v>
      </c>
      <c r="C6" s="201" t="s">
        <v>132</v>
      </c>
      <c r="D6" s="201" t="s">
        <v>128</v>
      </c>
      <c r="E6" s="202" t="s">
        <v>184</v>
      </c>
      <c r="F6" s="201" t="s">
        <v>65</v>
      </c>
      <c r="G6" s="162" t="s">
        <v>76</v>
      </c>
      <c r="H6" s="163" t="s">
        <v>77</v>
      </c>
      <c r="I6" s="162" t="s">
        <v>156</v>
      </c>
      <c r="J6" s="163" t="s">
        <v>157</v>
      </c>
      <c r="K6" s="162" t="s">
        <v>160</v>
      </c>
      <c r="L6" s="164" t="s">
        <v>159</v>
      </c>
      <c r="M6" s="162" t="s">
        <v>158</v>
      </c>
      <c r="N6" s="163" t="s">
        <v>161</v>
      </c>
      <c r="O6" s="163" t="s">
        <v>138</v>
      </c>
      <c r="P6" s="163" t="s">
        <v>139</v>
      </c>
      <c r="Q6" s="165" t="s">
        <v>296</v>
      </c>
    </row>
    <row r="7" spans="1:17" ht="54.75" customHeight="1" x14ac:dyDescent="0.2">
      <c r="A7" s="457">
        <v>1</v>
      </c>
      <c r="B7" s="449" t="s">
        <v>216</v>
      </c>
      <c r="C7" s="451" t="s">
        <v>224</v>
      </c>
      <c r="D7" s="453" t="s">
        <v>293</v>
      </c>
      <c r="E7" s="455" t="s">
        <v>217</v>
      </c>
      <c r="F7" s="203">
        <v>44774</v>
      </c>
      <c r="G7" s="204"/>
      <c r="H7" s="205">
        <v>906</v>
      </c>
      <c r="I7" s="206" t="str">
        <f>IF(YEAR($F7)=2021,G7,"-")</f>
        <v>-</v>
      </c>
      <c r="J7" s="206" t="str">
        <f>IF(YEAR($F7)=2021,H7,"-")</f>
        <v>-</v>
      </c>
      <c r="K7" s="206">
        <f>IF(YEAR($F7)=2022,G7,"-")</f>
        <v>0</v>
      </c>
      <c r="L7" s="206">
        <f>IF(YEAR($F7)=2022,H7,"-")</f>
        <v>906</v>
      </c>
      <c r="M7" s="206" t="str">
        <f>IF(YEAR($F7)&gt;2022,G7,"-")</f>
        <v>-</v>
      </c>
      <c r="N7" s="206" t="str">
        <f>IF(YEAR($F7)&gt;2022,H7,"-")</f>
        <v>-</v>
      </c>
      <c r="O7" s="206" t="s">
        <v>154</v>
      </c>
      <c r="P7" s="206"/>
      <c r="Q7" s="207">
        <f>H7-2*G7</f>
        <v>906</v>
      </c>
    </row>
    <row r="8" spans="1:17" ht="46.5" customHeight="1" x14ac:dyDescent="0.2">
      <c r="A8" s="458"/>
      <c r="B8" s="450"/>
      <c r="C8" s="452"/>
      <c r="D8" s="454"/>
      <c r="E8" s="456"/>
      <c r="F8" s="195">
        <v>44927</v>
      </c>
      <c r="G8" s="208">
        <v>14000.03</v>
      </c>
      <c r="H8" s="209">
        <v>84000</v>
      </c>
      <c r="I8" s="206" t="str">
        <f>IF(YEAR($F8)=2021,G8,"-")</f>
        <v>-</v>
      </c>
      <c r="J8" s="206" t="str">
        <f>IF(YEAR($F8)=2021,H8,"-")</f>
        <v>-</v>
      </c>
      <c r="K8" s="206" t="str">
        <f>IF(YEAR($F8)=2022,G8,"-")</f>
        <v>-</v>
      </c>
      <c r="L8" s="206" t="str">
        <f>IF(YEAR($F8)=2022,H8,"-")</f>
        <v>-</v>
      </c>
      <c r="M8" s="206">
        <f>IF(YEAR($F8)&gt;2022,G8,"-")</f>
        <v>14000.03</v>
      </c>
      <c r="N8" s="206">
        <f>IF(YEAR($F8)&gt;2022,H8,"-")</f>
        <v>84000</v>
      </c>
      <c r="O8" s="206" t="s">
        <v>154</v>
      </c>
      <c r="P8" s="206"/>
      <c r="Q8" s="207">
        <f>H8-2*G8</f>
        <v>55999.94</v>
      </c>
    </row>
    <row r="9" spans="1:17" ht="42.75" customHeight="1" x14ac:dyDescent="0.2">
      <c r="A9" s="457">
        <v>2</v>
      </c>
      <c r="B9" s="449" t="s">
        <v>216</v>
      </c>
      <c r="C9" s="451" t="s">
        <v>326</v>
      </c>
      <c r="D9" s="453" t="s">
        <v>327</v>
      </c>
      <c r="E9" s="455" t="s">
        <v>329</v>
      </c>
      <c r="F9" s="195">
        <v>44682</v>
      </c>
      <c r="G9" s="209">
        <v>0</v>
      </c>
      <c r="H9" s="210">
        <v>473526</v>
      </c>
      <c r="I9" s="206" t="str">
        <f t="shared" ref="I9:I27" si="0">IF(YEAR($F9)=2021,G9,"-")</f>
        <v>-</v>
      </c>
      <c r="J9" s="206" t="str">
        <f t="shared" ref="J9:J27" si="1">IF(YEAR($F9)=2021,H9,"-")</f>
        <v>-</v>
      </c>
      <c r="K9" s="206">
        <f t="shared" ref="K9:K27" si="2">IF(YEAR($F9)=2022,G9,"-")</f>
        <v>0</v>
      </c>
      <c r="L9" s="206">
        <f t="shared" ref="L9:L27" si="3">IF(YEAR($F9)=2022,H9,"-")</f>
        <v>473526</v>
      </c>
      <c r="M9" s="206" t="str">
        <f t="shared" ref="M9:M27" si="4">IF(YEAR($F9)&gt;2022,G9,"-")</f>
        <v>-</v>
      </c>
      <c r="N9" s="206" t="str">
        <f t="shared" ref="N9:N27" si="5">IF(YEAR($F9)&gt;2022,H9,"-")</f>
        <v>-</v>
      </c>
      <c r="O9" s="206" t="s">
        <v>154</v>
      </c>
      <c r="P9" s="206"/>
      <c r="Q9" s="207">
        <f t="shared" ref="Q9:Q27" si="6">H9-2*G9</f>
        <v>473526</v>
      </c>
    </row>
    <row r="10" spans="1:17" ht="46.5" customHeight="1" x14ac:dyDescent="0.2">
      <c r="A10" s="458"/>
      <c r="B10" s="450"/>
      <c r="C10" s="452"/>
      <c r="D10" s="454"/>
      <c r="E10" s="456"/>
      <c r="F10" s="195">
        <v>44927</v>
      </c>
      <c r="G10" s="209">
        <v>0</v>
      </c>
      <c r="H10" s="210">
        <v>47895</v>
      </c>
      <c r="I10" s="206" t="str">
        <f t="shared" si="0"/>
        <v>-</v>
      </c>
      <c r="J10" s="206" t="str">
        <f t="shared" si="1"/>
        <v>-</v>
      </c>
      <c r="K10" s="206" t="str">
        <f t="shared" si="2"/>
        <v>-</v>
      </c>
      <c r="L10" s="206" t="str">
        <f t="shared" si="3"/>
        <v>-</v>
      </c>
      <c r="M10" s="206">
        <f t="shared" si="4"/>
        <v>0</v>
      </c>
      <c r="N10" s="206">
        <f t="shared" si="5"/>
        <v>47895</v>
      </c>
      <c r="O10" s="206" t="s">
        <v>154</v>
      </c>
      <c r="P10" s="206"/>
      <c r="Q10" s="207">
        <f t="shared" si="6"/>
        <v>47895</v>
      </c>
    </row>
    <row r="11" spans="1:17" ht="185.25" x14ac:dyDescent="0.2">
      <c r="A11" s="211">
        <v>3</v>
      </c>
      <c r="B11" s="212" t="s">
        <v>216</v>
      </c>
      <c r="C11" s="213" t="s">
        <v>340</v>
      </c>
      <c r="D11" s="213" t="s">
        <v>338</v>
      </c>
      <c r="E11" s="214" t="s">
        <v>339</v>
      </c>
      <c r="F11" s="195">
        <v>44621</v>
      </c>
      <c r="G11" s="209">
        <v>340000</v>
      </c>
      <c r="H11" s="157">
        <v>0</v>
      </c>
      <c r="I11" s="206" t="str">
        <f t="shared" si="0"/>
        <v>-</v>
      </c>
      <c r="J11" s="206" t="str">
        <f t="shared" si="1"/>
        <v>-</v>
      </c>
      <c r="K11" s="206">
        <f t="shared" si="2"/>
        <v>340000</v>
      </c>
      <c r="L11" s="206">
        <f t="shared" si="3"/>
        <v>0</v>
      </c>
      <c r="M11" s="206" t="str">
        <f t="shared" si="4"/>
        <v>-</v>
      </c>
      <c r="N11" s="206" t="str">
        <f t="shared" si="5"/>
        <v>-</v>
      </c>
      <c r="O11" s="206" t="s">
        <v>154</v>
      </c>
      <c r="P11" s="206"/>
      <c r="Q11" s="207">
        <f>H11-2*G11</f>
        <v>-680000</v>
      </c>
    </row>
    <row r="12" spans="1:17" ht="71.25" x14ac:dyDescent="0.2">
      <c r="A12" s="211">
        <v>4</v>
      </c>
      <c r="B12" s="215" t="s">
        <v>216</v>
      </c>
      <c r="C12" s="215" t="s">
        <v>283</v>
      </c>
      <c r="D12" s="213" t="s">
        <v>406</v>
      </c>
      <c r="E12" s="216" t="s">
        <v>273</v>
      </c>
      <c r="F12" s="217">
        <v>44927</v>
      </c>
      <c r="G12" s="198">
        <v>0</v>
      </c>
      <c r="H12" s="198">
        <v>76731</v>
      </c>
      <c r="I12" s="206" t="str">
        <f t="shared" si="0"/>
        <v>-</v>
      </c>
      <c r="J12" s="206" t="str">
        <f t="shared" si="1"/>
        <v>-</v>
      </c>
      <c r="K12" s="206" t="str">
        <f t="shared" si="2"/>
        <v>-</v>
      </c>
      <c r="L12" s="206" t="str">
        <f t="shared" si="3"/>
        <v>-</v>
      </c>
      <c r="M12" s="206">
        <f t="shared" si="4"/>
        <v>0</v>
      </c>
      <c r="N12" s="206">
        <f t="shared" si="5"/>
        <v>76731</v>
      </c>
      <c r="O12" s="206" t="s">
        <v>154</v>
      </c>
      <c r="P12" s="206"/>
      <c r="Q12" s="207">
        <f t="shared" si="6"/>
        <v>76731</v>
      </c>
    </row>
    <row r="13" spans="1:17" ht="156.75" x14ac:dyDescent="0.2">
      <c r="A13" s="211">
        <v>5</v>
      </c>
      <c r="B13" s="215" t="s">
        <v>216</v>
      </c>
      <c r="C13" s="206" t="s">
        <v>241</v>
      </c>
      <c r="D13" s="218" t="s">
        <v>502</v>
      </c>
      <c r="E13" s="216" t="s">
        <v>235</v>
      </c>
      <c r="F13" s="217">
        <v>44927</v>
      </c>
      <c r="G13" s="157">
        <v>0</v>
      </c>
      <c r="H13" s="198">
        <v>412</v>
      </c>
      <c r="I13" s="206" t="str">
        <f t="shared" si="0"/>
        <v>-</v>
      </c>
      <c r="J13" s="206" t="str">
        <f t="shared" si="1"/>
        <v>-</v>
      </c>
      <c r="K13" s="206" t="str">
        <f t="shared" si="2"/>
        <v>-</v>
      </c>
      <c r="L13" s="206" t="str">
        <f t="shared" si="3"/>
        <v>-</v>
      </c>
      <c r="M13" s="206">
        <f t="shared" si="4"/>
        <v>0</v>
      </c>
      <c r="N13" s="206">
        <f t="shared" si="5"/>
        <v>412</v>
      </c>
      <c r="O13" s="206" t="s">
        <v>151</v>
      </c>
      <c r="P13" s="206"/>
      <c r="Q13" s="207">
        <f t="shared" si="6"/>
        <v>412</v>
      </c>
    </row>
    <row r="14" spans="1:17" ht="99.75" x14ac:dyDescent="0.2">
      <c r="A14" s="211">
        <v>6</v>
      </c>
      <c r="B14" s="215" t="s">
        <v>216</v>
      </c>
      <c r="C14" s="213" t="s">
        <v>358</v>
      </c>
      <c r="D14" s="213" t="s">
        <v>503</v>
      </c>
      <c r="E14" s="214" t="s">
        <v>350</v>
      </c>
      <c r="F14" s="195">
        <v>44927</v>
      </c>
      <c r="G14" s="157">
        <v>0</v>
      </c>
      <c r="H14" s="198">
        <v>1023</v>
      </c>
      <c r="I14" s="206" t="str">
        <f t="shared" si="0"/>
        <v>-</v>
      </c>
      <c r="J14" s="206" t="str">
        <f t="shared" si="1"/>
        <v>-</v>
      </c>
      <c r="K14" s="206" t="str">
        <f t="shared" si="2"/>
        <v>-</v>
      </c>
      <c r="L14" s="206" t="str">
        <f t="shared" si="3"/>
        <v>-</v>
      </c>
      <c r="M14" s="206">
        <f t="shared" si="4"/>
        <v>0</v>
      </c>
      <c r="N14" s="206">
        <f t="shared" si="5"/>
        <v>1023</v>
      </c>
      <c r="O14" s="206" t="s">
        <v>154</v>
      </c>
      <c r="P14" s="206"/>
      <c r="Q14" s="207">
        <f t="shared" si="6"/>
        <v>1023</v>
      </c>
    </row>
    <row r="15" spans="1:17" ht="71.25" x14ac:dyDescent="0.2">
      <c r="A15" s="211">
        <v>7</v>
      </c>
      <c r="B15" s="215" t="s">
        <v>216</v>
      </c>
      <c r="C15" s="215" t="s">
        <v>284</v>
      </c>
      <c r="D15" s="213" t="s">
        <v>521</v>
      </c>
      <c r="E15" s="214" t="s">
        <v>264</v>
      </c>
      <c r="F15" s="195">
        <v>44927</v>
      </c>
      <c r="G15" s="157">
        <v>0</v>
      </c>
      <c r="H15" s="198">
        <v>4097</v>
      </c>
      <c r="I15" s="206" t="str">
        <f t="shared" si="0"/>
        <v>-</v>
      </c>
      <c r="J15" s="206" t="str">
        <f t="shared" si="1"/>
        <v>-</v>
      </c>
      <c r="K15" s="206" t="str">
        <f t="shared" si="2"/>
        <v>-</v>
      </c>
      <c r="L15" s="206" t="str">
        <f t="shared" si="3"/>
        <v>-</v>
      </c>
      <c r="M15" s="206">
        <f t="shared" si="4"/>
        <v>0</v>
      </c>
      <c r="N15" s="206">
        <f t="shared" si="5"/>
        <v>4097</v>
      </c>
      <c r="O15" s="206" t="s">
        <v>154</v>
      </c>
      <c r="P15" s="206"/>
      <c r="Q15" s="207">
        <f t="shared" si="6"/>
        <v>4097</v>
      </c>
    </row>
    <row r="16" spans="1:17" ht="91.5" customHeight="1" x14ac:dyDescent="0.2">
      <c r="A16" s="211">
        <v>8</v>
      </c>
      <c r="B16" s="215" t="s">
        <v>216</v>
      </c>
      <c r="C16" s="215" t="s">
        <v>364</v>
      </c>
      <c r="D16" s="213" t="s">
        <v>524</v>
      </c>
      <c r="E16" s="225" t="s">
        <v>525</v>
      </c>
      <c r="F16" s="195">
        <v>44927</v>
      </c>
      <c r="G16" s="198">
        <v>1420875</v>
      </c>
      <c r="H16" s="157">
        <v>0</v>
      </c>
      <c r="I16" s="206" t="str">
        <f t="shared" si="0"/>
        <v>-</v>
      </c>
      <c r="J16" s="206" t="str">
        <f t="shared" si="1"/>
        <v>-</v>
      </c>
      <c r="K16" s="206" t="str">
        <f t="shared" si="2"/>
        <v>-</v>
      </c>
      <c r="L16" s="206" t="str">
        <f t="shared" si="3"/>
        <v>-</v>
      </c>
      <c r="M16" s="206">
        <f t="shared" si="4"/>
        <v>1420875</v>
      </c>
      <c r="N16" s="206">
        <f t="shared" si="5"/>
        <v>0</v>
      </c>
      <c r="O16" s="206" t="s">
        <v>151</v>
      </c>
      <c r="P16" s="218" t="s">
        <v>526</v>
      </c>
      <c r="Q16" s="207">
        <f t="shared" si="6"/>
        <v>-2841750</v>
      </c>
    </row>
    <row r="17" spans="1:17" ht="14.25" x14ac:dyDescent="0.2">
      <c r="A17" s="211">
        <v>9</v>
      </c>
      <c r="B17" s="206"/>
      <c r="C17" s="215"/>
      <c r="D17" s="215"/>
      <c r="E17" s="215"/>
      <c r="F17" s="168"/>
      <c r="G17" s="157"/>
      <c r="H17" s="157"/>
      <c r="I17" s="206" t="str">
        <f t="shared" si="0"/>
        <v>-</v>
      </c>
      <c r="J17" s="206" t="str">
        <f t="shared" si="1"/>
        <v>-</v>
      </c>
      <c r="K17" s="206" t="str">
        <f t="shared" si="2"/>
        <v>-</v>
      </c>
      <c r="L17" s="206" t="str">
        <f t="shared" si="3"/>
        <v>-</v>
      </c>
      <c r="M17" s="206" t="str">
        <f t="shared" si="4"/>
        <v>-</v>
      </c>
      <c r="N17" s="206" t="str">
        <f t="shared" si="5"/>
        <v>-</v>
      </c>
      <c r="O17" s="206" t="s">
        <v>137</v>
      </c>
      <c r="P17" s="206"/>
      <c r="Q17" s="207">
        <f t="shared" si="6"/>
        <v>0</v>
      </c>
    </row>
    <row r="18" spans="1:17" ht="14.25" x14ac:dyDescent="0.2">
      <c r="A18" s="211">
        <v>10</v>
      </c>
      <c r="B18" s="215"/>
      <c r="C18" s="215"/>
      <c r="D18" s="206"/>
      <c r="E18" s="206"/>
      <c r="F18" s="168"/>
      <c r="G18" s="157"/>
      <c r="H18" s="157"/>
      <c r="I18" s="206" t="str">
        <f t="shared" si="0"/>
        <v>-</v>
      </c>
      <c r="J18" s="206" t="str">
        <f t="shared" si="1"/>
        <v>-</v>
      </c>
      <c r="K18" s="206" t="str">
        <f t="shared" si="2"/>
        <v>-</v>
      </c>
      <c r="L18" s="206" t="str">
        <f t="shared" si="3"/>
        <v>-</v>
      </c>
      <c r="M18" s="206" t="str">
        <f t="shared" si="4"/>
        <v>-</v>
      </c>
      <c r="N18" s="206" t="str">
        <f t="shared" si="5"/>
        <v>-</v>
      </c>
      <c r="O18" s="206" t="s">
        <v>137</v>
      </c>
      <c r="P18" s="206"/>
      <c r="Q18" s="207">
        <f t="shared" si="6"/>
        <v>0</v>
      </c>
    </row>
    <row r="19" spans="1:17" ht="14.25" x14ac:dyDescent="0.2">
      <c r="A19" s="211">
        <v>11</v>
      </c>
      <c r="B19" s="206"/>
      <c r="C19" s="206"/>
      <c r="D19" s="206"/>
      <c r="E19" s="206"/>
      <c r="F19" s="168"/>
      <c r="G19" s="157"/>
      <c r="H19" s="157"/>
      <c r="I19" s="206" t="str">
        <f t="shared" si="0"/>
        <v>-</v>
      </c>
      <c r="J19" s="206" t="str">
        <f t="shared" si="1"/>
        <v>-</v>
      </c>
      <c r="K19" s="206" t="str">
        <f t="shared" si="2"/>
        <v>-</v>
      </c>
      <c r="L19" s="206" t="str">
        <f t="shared" si="3"/>
        <v>-</v>
      </c>
      <c r="M19" s="206" t="str">
        <f t="shared" si="4"/>
        <v>-</v>
      </c>
      <c r="N19" s="206" t="str">
        <f t="shared" si="5"/>
        <v>-</v>
      </c>
      <c r="O19" s="206" t="s">
        <v>137</v>
      </c>
      <c r="P19" s="206"/>
      <c r="Q19" s="207">
        <f t="shared" si="6"/>
        <v>0</v>
      </c>
    </row>
    <row r="20" spans="1:17" ht="14.25" x14ac:dyDescent="0.2">
      <c r="A20" s="211">
        <v>12</v>
      </c>
      <c r="B20" s="206"/>
      <c r="C20" s="215"/>
      <c r="D20" s="215"/>
      <c r="E20" s="215"/>
      <c r="F20" s="168"/>
      <c r="G20" s="157"/>
      <c r="H20" s="157"/>
      <c r="I20" s="206" t="str">
        <f t="shared" si="0"/>
        <v>-</v>
      </c>
      <c r="J20" s="206" t="str">
        <f t="shared" si="1"/>
        <v>-</v>
      </c>
      <c r="K20" s="206" t="str">
        <f t="shared" si="2"/>
        <v>-</v>
      </c>
      <c r="L20" s="206" t="str">
        <f t="shared" si="3"/>
        <v>-</v>
      </c>
      <c r="M20" s="206" t="str">
        <f t="shared" si="4"/>
        <v>-</v>
      </c>
      <c r="N20" s="206" t="str">
        <f t="shared" si="5"/>
        <v>-</v>
      </c>
      <c r="O20" s="206" t="s">
        <v>137</v>
      </c>
      <c r="P20" s="206"/>
      <c r="Q20" s="207">
        <f t="shared" si="6"/>
        <v>0</v>
      </c>
    </row>
    <row r="21" spans="1:17" ht="14.25" x14ac:dyDescent="0.2">
      <c r="A21" s="211">
        <v>13</v>
      </c>
      <c r="B21" s="206"/>
      <c r="C21" s="215"/>
      <c r="D21" s="215"/>
      <c r="E21" s="215"/>
      <c r="F21" s="168"/>
      <c r="G21" s="157"/>
      <c r="H21" s="157"/>
      <c r="I21" s="206" t="str">
        <f t="shared" si="0"/>
        <v>-</v>
      </c>
      <c r="J21" s="206" t="str">
        <f t="shared" si="1"/>
        <v>-</v>
      </c>
      <c r="K21" s="206" t="str">
        <f t="shared" si="2"/>
        <v>-</v>
      </c>
      <c r="L21" s="206" t="str">
        <f t="shared" si="3"/>
        <v>-</v>
      </c>
      <c r="M21" s="206" t="str">
        <f t="shared" si="4"/>
        <v>-</v>
      </c>
      <c r="N21" s="206" t="str">
        <f t="shared" si="5"/>
        <v>-</v>
      </c>
      <c r="O21" s="206" t="s">
        <v>137</v>
      </c>
      <c r="P21" s="206"/>
      <c r="Q21" s="207">
        <f t="shared" si="6"/>
        <v>0</v>
      </c>
    </row>
    <row r="22" spans="1:17" ht="14.25" x14ac:dyDescent="0.2">
      <c r="A22" s="211">
        <v>14</v>
      </c>
      <c r="B22" s="206"/>
      <c r="C22" s="215"/>
      <c r="D22" s="215"/>
      <c r="E22" s="215"/>
      <c r="F22" s="168"/>
      <c r="G22" s="157"/>
      <c r="H22" s="157"/>
      <c r="I22" s="206" t="str">
        <f t="shared" si="0"/>
        <v>-</v>
      </c>
      <c r="J22" s="206" t="str">
        <f t="shared" si="1"/>
        <v>-</v>
      </c>
      <c r="K22" s="206" t="str">
        <f t="shared" si="2"/>
        <v>-</v>
      </c>
      <c r="L22" s="206" t="str">
        <f t="shared" si="3"/>
        <v>-</v>
      </c>
      <c r="M22" s="206" t="str">
        <f t="shared" si="4"/>
        <v>-</v>
      </c>
      <c r="N22" s="206" t="str">
        <f t="shared" si="5"/>
        <v>-</v>
      </c>
      <c r="O22" s="206" t="s">
        <v>137</v>
      </c>
      <c r="P22" s="206"/>
      <c r="Q22" s="207">
        <f t="shared" si="6"/>
        <v>0</v>
      </c>
    </row>
    <row r="23" spans="1:17" ht="14.25" x14ac:dyDescent="0.2">
      <c r="A23" s="211">
        <v>15</v>
      </c>
      <c r="B23" s="206"/>
      <c r="C23" s="215"/>
      <c r="D23" s="215"/>
      <c r="E23" s="215"/>
      <c r="F23" s="168"/>
      <c r="G23" s="157"/>
      <c r="H23" s="157"/>
      <c r="I23" s="206" t="str">
        <f t="shared" si="0"/>
        <v>-</v>
      </c>
      <c r="J23" s="206" t="str">
        <f t="shared" si="1"/>
        <v>-</v>
      </c>
      <c r="K23" s="206" t="str">
        <f t="shared" si="2"/>
        <v>-</v>
      </c>
      <c r="L23" s="206" t="str">
        <f t="shared" si="3"/>
        <v>-</v>
      </c>
      <c r="M23" s="206" t="str">
        <f t="shared" si="4"/>
        <v>-</v>
      </c>
      <c r="N23" s="206" t="str">
        <f t="shared" si="5"/>
        <v>-</v>
      </c>
      <c r="O23" s="206" t="s">
        <v>137</v>
      </c>
      <c r="P23" s="206"/>
      <c r="Q23" s="207">
        <f t="shared" si="6"/>
        <v>0</v>
      </c>
    </row>
    <row r="24" spans="1:17" ht="14.25" x14ac:dyDescent="0.2">
      <c r="A24" s="211">
        <v>16</v>
      </c>
      <c r="B24" s="206"/>
      <c r="C24" s="215"/>
      <c r="D24" s="215"/>
      <c r="E24" s="215"/>
      <c r="F24" s="168"/>
      <c r="G24" s="157"/>
      <c r="H24" s="157"/>
      <c r="I24" s="206" t="str">
        <f t="shared" si="0"/>
        <v>-</v>
      </c>
      <c r="J24" s="206" t="str">
        <f t="shared" si="1"/>
        <v>-</v>
      </c>
      <c r="K24" s="206" t="str">
        <f t="shared" si="2"/>
        <v>-</v>
      </c>
      <c r="L24" s="206" t="str">
        <f t="shared" si="3"/>
        <v>-</v>
      </c>
      <c r="M24" s="206" t="str">
        <f t="shared" si="4"/>
        <v>-</v>
      </c>
      <c r="N24" s="206" t="str">
        <f t="shared" si="5"/>
        <v>-</v>
      </c>
      <c r="O24" s="206" t="s">
        <v>137</v>
      </c>
      <c r="P24" s="206"/>
      <c r="Q24" s="207">
        <f t="shared" si="6"/>
        <v>0</v>
      </c>
    </row>
    <row r="25" spans="1:17" ht="14.25" x14ac:dyDescent="0.2">
      <c r="A25" s="211">
        <v>17</v>
      </c>
      <c r="B25" s="206"/>
      <c r="C25" s="215"/>
      <c r="D25" s="215"/>
      <c r="E25" s="215"/>
      <c r="F25" s="168"/>
      <c r="G25" s="157"/>
      <c r="H25" s="157"/>
      <c r="I25" s="206" t="str">
        <f t="shared" si="0"/>
        <v>-</v>
      </c>
      <c r="J25" s="206" t="str">
        <f t="shared" si="1"/>
        <v>-</v>
      </c>
      <c r="K25" s="206" t="str">
        <f t="shared" si="2"/>
        <v>-</v>
      </c>
      <c r="L25" s="206" t="str">
        <f t="shared" si="3"/>
        <v>-</v>
      </c>
      <c r="M25" s="206" t="str">
        <f t="shared" si="4"/>
        <v>-</v>
      </c>
      <c r="N25" s="206" t="str">
        <f t="shared" si="5"/>
        <v>-</v>
      </c>
      <c r="O25" s="206" t="s">
        <v>137</v>
      </c>
      <c r="P25" s="206"/>
      <c r="Q25" s="207">
        <f t="shared" si="6"/>
        <v>0</v>
      </c>
    </row>
    <row r="26" spans="1:17" ht="14.25" x14ac:dyDescent="0.2">
      <c r="A26" s="211">
        <v>18</v>
      </c>
      <c r="B26" s="206"/>
      <c r="C26" s="215"/>
      <c r="D26" s="215"/>
      <c r="E26" s="215"/>
      <c r="F26" s="168"/>
      <c r="G26" s="157"/>
      <c r="H26" s="157"/>
      <c r="I26" s="206" t="str">
        <f t="shared" si="0"/>
        <v>-</v>
      </c>
      <c r="J26" s="206" t="str">
        <f t="shared" si="1"/>
        <v>-</v>
      </c>
      <c r="K26" s="206" t="str">
        <f t="shared" si="2"/>
        <v>-</v>
      </c>
      <c r="L26" s="206" t="str">
        <f t="shared" si="3"/>
        <v>-</v>
      </c>
      <c r="M26" s="206" t="str">
        <f t="shared" si="4"/>
        <v>-</v>
      </c>
      <c r="N26" s="206" t="str">
        <f t="shared" si="5"/>
        <v>-</v>
      </c>
      <c r="O26" s="206" t="s">
        <v>137</v>
      </c>
      <c r="P26" s="206"/>
      <c r="Q26" s="207">
        <f t="shared" si="6"/>
        <v>0</v>
      </c>
    </row>
    <row r="27" spans="1:17" ht="15" thickBot="1" x14ac:dyDescent="0.25">
      <c r="A27" s="211">
        <v>19</v>
      </c>
      <c r="B27" s="212"/>
      <c r="C27" s="215"/>
      <c r="D27" s="215"/>
      <c r="E27" s="215"/>
      <c r="F27" s="168"/>
      <c r="G27" s="157"/>
      <c r="H27" s="157"/>
      <c r="I27" s="206" t="str">
        <f t="shared" si="0"/>
        <v>-</v>
      </c>
      <c r="J27" s="206" t="str">
        <f t="shared" si="1"/>
        <v>-</v>
      </c>
      <c r="K27" s="206" t="str">
        <f t="shared" si="2"/>
        <v>-</v>
      </c>
      <c r="L27" s="206" t="str">
        <f t="shared" si="3"/>
        <v>-</v>
      </c>
      <c r="M27" s="206" t="str">
        <f t="shared" si="4"/>
        <v>-</v>
      </c>
      <c r="N27" s="206" t="str">
        <f t="shared" si="5"/>
        <v>-</v>
      </c>
      <c r="O27" s="206" t="s">
        <v>137</v>
      </c>
      <c r="P27" s="206"/>
      <c r="Q27" s="207">
        <f t="shared" si="6"/>
        <v>0</v>
      </c>
    </row>
    <row r="28" spans="1:17" ht="15.75" thickBot="1" x14ac:dyDescent="0.25">
      <c r="A28" s="443" t="s">
        <v>62</v>
      </c>
      <c r="B28" s="444"/>
      <c r="C28" s="444"/>
      <c r="D28" s="444"/>
      <c r="E28" s="444"/>
      <c r="F28" s="445"/>
      <c r="G28" s="169">
        <f>I28</f>
        <v>0</v>
      </c>
      <c r="H28" s="169">
        <f>J28</f>
        <v>0</v>
      </c>
      <c r="I28" s="170">
        <f>SUM(I7:I27)</f>
        <v>0</v>
      </c>
      <c r="J28" s="170">
        <f t="shared" ref="J28" si="7">SUM(J7:J27)</f>
        <v>0</v>
      </c>
      <c r="K28" s="170"/>
      <c r="L28" s="170"/>
      <c r="M28" s="170"/>
      <c r="N28" s="170"/>
      <c r="O28" s="170">
        <f>SUM(O7:O27)</f>
        <v>0</v>
      </c>
      <c r="P28" s="170">
        <f t="shared" ref="P28" si="8">SUM(P7:P27)</f>
        <v>0</v>
      </c>
      <c r="Q28" s="219"/>
    </row>
    <row r="29" spans="1:17" ht="15.75" thickBot="1" x14ac:dyDescent="0.25">
      <c r="A29" s="443" t="s">
        <v>63</v>
      </c>
      <c r="B29" s="444"/>
      <c r="C29" s="444"/>
      <c r="D29" s="444"/>
      <c r="E29" s="444"/>
      <c r="F29" s="445"/>
      <c r="G29" s="169">
        <f>K29+M29</f>
        <v>1774875.03</v>
      </c>
      <c r="H29" s="169">
        <f>L29+N29</f>
        <v>688590</v>
      </c>
      <c r="I29" s="171"/>
      <c r="J29" s="220"/>
      <c r="K29" s="221">
        <f>SUM(K7:K27)</f>
        <v>340000</v>
      </c>
      <c r="L29" s="221">
        <f t="shared" ref="L29:N29" si="9">SUM(L7:L27)</f>
        <v>474432</v>
      </c>
      <c r="M29" s="221">
        <f t="shared" si="9"/>
        <v>1434875.03</v>
      </c>
      <c r="N29" s="221">
        <f t="shared" si="9"/>
        <v>214158</v>
      </c>
      <c r="O29" s="220"/>
      <c r="P29" s="220"/>
      <c r="Q29" s="222">
        <f>SUM(Q7:Q27)</f>
        <v>-2861160.06</v>
      </c>
    </row>
    <row r="30" spans="1:17" ht="20.25" thickBot="1" x14ac:dyDescent="0.25">
      <c r="A30" s="446" t="s">
        <v>74</v>
      </c>
      <c r="B30" s="447"/>
      <c r="C30" s="447"/>
      <c r="D30" s="447"/>
      <c r="E30" s="447"/>
      <c r="F30" s="448"/>
      <c r="G30" s="172">
        <f>G28+G29</f>
        <v>1774875.03</v>
      </c>
      <c r="H30" s="172">
        <f>SUM(H28:H29)</f>
        <v>688590</v>
      </c>
      <c r="I30" s="223"/>
      <c r="J30" s="223"/>
      <c r="K30" s="223"/>
      <c r="L30" s="223"/>
      <c r="M30" s="223"/>
      <c r="N30" s="223"/>
      <c r="O30" s="223"/>
      <c r="P30" s="223"/>
      <c r="Q30" s="223"/>
    </row>
    <row r="31" spans="1:17" ht="15.75" customHeight="1" thickBot="1" x14ac:dyDescent="0.25">
      <c r="A31" s="224" t="s">
        <v>164</v>
      </c>
      <c r="B31" s="224"/>
      <c r="C31" s="224"/>
      <c r="D31" s="224"/>
      <c r="E31" s="224"/>
      <c r="F31" s="224"/>
      <c r="G31" s="173"/>
      <c r="H31" s="174">
        <f>Q29</f>
        <v>-2861160.06</v>
      </c>
      <c r="I31" s="223"/>
      <c r="J31" s="223"/>
      <c r="K31" s="223"/>
      <c r="L31" s="223"/>
      <c r="M31" s="223"/>
      <c r="N31" s="223"/>
      <c r="O31" s="223"/>
      <c r="P31" s="223"/>
      <c r="Q31" s="223"/>
    </row>
  </sheetData>
  <mergeCells count="13">
    <mergeCell ref="B7:B8"/>
    <mergeCell ref="C7:C8"/>
    <mergeCell ref="D7:D8"/>
    <mergeCell ref="E7:E8"/>
    <mergeCell ref="A7:A8"/>
    <mergeCell ref="A28:F28"/>
    <mergeCell ref="A29:F29"/>
    <mergeCell ref="A30:F30"/>
    <mergeCell ref="B9:B10"/>
    <mergeCell ref="C9:C10"/>
    <mergeCell ref="D9:D10"/>
    <mergeCell ref="E9:E10"/>
    <mergeCell ref="A9:A10"/>
  </mergeCells>
  <conditionalFormatting sqref="Q7:Q29">
    <cfRule type="cellIs" dxfId="127" priority="6" operator="lessThan">
      <formula>0</formula>
    </cfRule>
    <cfRule type="cellIs" dxfId="126" priority="7" operator="greaterThan">
      <formula>0</formula>
    </cfRule>
  </conditionalFormatting>
  <conditionalFormatting sqref="H31">
    <cfRule type="cellIs" dxfId="125" priority="1" operator="lessThan">
      <formula>0</formula>
    </cfRule>
    <cfRule type="cellIs" dxfId="124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7">
      <formula1>"áno,nie"</formula1>
    </dataValidation>
  </dataValidations>
  <hyperlinks>
    <hyperlink ref="E7" r:id="rId1"/>
    <hyperlink ref="E9" r:id="rId2"/>
    <hyperlink ref="E11" r:id="rId3"/>
    <hyperlink ref="E12" r:id="rId4"/>
    <hyperlink ref="E13" r:id="rId5"/>
    <hyperlink ref="E14" r:id="rId6"/>
    <hyperlink ref="E15" r:id="rId7"/>
    <hyperlink ref="E16" r:id="rId8"/>
  </hyperlinks>
  <pageMargins left="0.7" right="0.7" top="0.75" bottom="0.75" header="0.3" footer="0.3"/>
  <pageSetup paperSize="9" orientation="portrait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13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2.42578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83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66" customHeight="1" x14ac:dyDescent="0.2">
      <c r="A7" s="95">
        <v>1</v>
      </c>
      <c r="B7" s="74" t="s">
        <v>191</v>
      </c>
      <c r="C7" s="74" t="s">
        <v>220</v>
      </c>
      <c r="D7" s="124" t="s">
        <v>190</v>
      </c>
      <c r="E7" s="138" t="s">
        <v>192</v>
      </c>
      <c r="F7" s="115">
        <v>44743</v>
      </c>
      <c r="G7" s="92">
        <v>6</v>
      </c>
      <c r="H7" s="184">
        <v>188739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6</v>
      </c>
      <c r="L7" s="74">
        <f>IF(YEAR($F7)=2022,H7,"-")</f>
        <v>188739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188727</v>
      </c>
    </row>
    <row r="8" spans="1:17" ht="54" customHeight="1" x14ac:dyDescent="0.2">
      <c r="A8" s="95">
        <v>2</v>
      </c>
      <c r="B8" s="74" t="s">
        <v>191</v>
      </c>
      <c r="C8" s="77" t="s">
        <v>326</v>
      </c>
      <c r="D8" s="143" t="s">
        <v>327</v>
      </c>
      <c r="E8" s="155" t="s">
        <v>328</v>
      </c>
      <c r="F8" s="119">
        <v>44682</v>
      </c>
      <c r="G8" s="145">
        <v>0</v>
      </c>
      <c r="H8" s="158">
        <v>84914</v>
      </c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>
        <f t="shared" ref="K8:K26" si="2">IF(YEAR($F8)=2022,G8,"-")</f>
        <v>0</v>
      </c>
      <c r="L8" s="74">
        <f t="shared" ref="L8:L26" si="3">IF(YEAR($F8)=2022,H8,"-")</f>
        <v>84914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154</v>
      </c>
      <c r="P8" s="74"/>
      <c r="Q8" s="150">
        <f t="shared" ref="Q8:Q26" si="6">H8-2*G8</f>
        <v>84914</v>
      </c>
    </row>
    <row r="9" spans="1:17" ht="51.75" customHeight="1" x14ac:dyDescent="0.2">
      <c r="A9" s="461">
        <v>3</v>
      </c>
      <c r="B9" s="459" t="s">
        <v>191</v>
      </c>
      <c r="C9" s="459" t="s">
        <v>276</v>
      </c>
      <c r="D9" s="463" t="s">
        <v>343</v>
      </c>
      <c r="E9" s="465" t="s">
        <v>256</v>
      </c>
      <c r="F9" s="115">
        <v>44774</v>
      </c>
      <c r="G9" s="184">
        <v>6155</v>
      </c>
      <c r="H9" s="184">
        <v>70656.100000000006</v>
      </c>
      <c r="I9" s="74" t="str">
        <f t="shared" si="0"/>
        <v>-</v>
      </c>
      <c r="J9" s="74" t="str">
        <f t="shared" si="1"/>
        <v>-</v>
      </c>
      <c r="K9" s="74">
        <f t="shared" si="2"/>
        <v>6155</v>
      </c>
      <c r="L9" s="74">
        <f t="shared" si="3"/>
        <v>70656.100000000006</v>
      </c>
      <c r="M9" s="74" t="str">
        <f t="shared" si="4"/>
        <v>-</v>
      </c>
      <c r="N9" s="74" t="str">
        <f t="shared" si="5"/>
        <v>-</v>
      </c>
      <c r="O9" s="459" t="s">
        <v>154</v>
      </c>
      <c r="P9" s="74"/>
      <c r="Q9" s="150">
        <f t="shared" si="6"/>
        <v>58346.100000000006</v>
      </c>
    </row>
    <row r="10" spans="1:17" ht="41.25" customHeight="1" x14ac:dyDescent="0.2">
      <c r="A10" s="462"/>
      <c r="B10" s="460"/>
      <c r="C10" s="460"/>
      <c r="D10" s="464"/>
      <c r="E10" s="466"/>
      <c r="F10" s="175">
        <v>45292</v>
      </c>
      <c r="G10" s="159">
        <v>0</v>
      </c>
      <c r="H10" s="159">
        <v>36023.68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0</v>
      </c>
      <c r="N10" s="74">
        <f t="shared" si="5"/>
        <v>36023.68</v>
      </c>
      <c r="O10" s="460"/>
      <c r="P10" s="74"/>
      <c r="Q10" s="150">
        <f t="shared" si="6"/>
        <v>36023.68</v>
      </c>
    </row>
    <row r="11" spans="1:17" ht="16.5" customHeight="1" x14ac:dyDescent="0.2">
      <c r="A11" s="95">
        <v>4</v>
      </c>
      <c r="B11" s="74"/>
      <c r="C11" s="74"/>
      <c r="D11" s="74"/>
      <c r="E11" s="74"/>
      <c r="F11" s="74"/>
      <c r="G11" s="74"/>
      <c r="H11" s="74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5</v>
      </c>
      <c r="B12" s="77"/>
      <c r="C12" s="77"/>
      <c r="D12" s="77"/>
      <c r="E12" s="67"/>
      <c r="F12" s="78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6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7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8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9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10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11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12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13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14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15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16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17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18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19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6161</v>
      </c>
      <c r="H28" s="83">
        <f>L28+N28</f>
        <v>380332.77999999997</v>
      </c>
      <c r="I28" s="70"/>
      <c r="J28" s="71"/>
      <c r="K28" s="131">
        <f>SUM(K7:K26)</f>
        <v>6161</v>
      </c>
      <c r="L28" s="131">
        <f t="shared" ref="L28:N28" si="9">SUM(L7:L26)</f>
        <v>344309.1</v>
      </c>
      <c r="M28" s="131">
        <f t="shared" si="9"/>
        <v>0</v>
      </c>
      <c r="N28" s="131">
        <f t="shared" si="9"/>
        <v>36023.68</v>
      </c>
      <c r="O28" s="71"/>
      <c r="P28" s="71"/>
      <c r="Q28" s="152">
        <f>SUM(Q7:Q26)</f>
        <v>368010.77999999997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6161</v>
      </c>
      <c r="H29" s="84">
        <f>SUM(H27:H28)</f>
        <v>380332.77999999997</v>
      </c>
    </row>
    <row r="30" spans="1:17" s="12" customFormat="1" ht="16.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368010.77999999997</v>
      </c>
    </row>
    <row r="31" spans="1:17" ht="38.2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9">
    <mergeCell ref="O9:O10"/>
    <mergeCell ref="A27:F27"/>
    <mergeCell ref="A28:F28"/>
    <mergeCell ref="A29:F29"/>
    <mergeCell ref="A9:A10"/>
    <mergeCell ref="B9:B10"/>
    <mergeCell ref="C9:C10"/>
    <mergeCell ref="D9:D10"/>
    <mergeCell ref="E9:E10"/>
  </mergeCells>
  <conditionalFormatting sqref="Q7:Q28">
    <cfRule type="cellIs" dxfId="123" priority="16" operator="lessThan">
      <formula>0</formula>
    </cfRule>
    <cfRule type="cellIs" dxfId="122" priority="17" operator="greaterThan">
      <formula>0</formula>
    </cfRule>
  </conditionalFormatting>
  <conditionalFormatting sqref="H30">
    <cfRule type="cellIs" dxfId="121" priority="1" operator="lessThan">
      <formula>0</formula>
    </cfRule>
    <cfRule type="cellIs" dxfId="120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9 O11:O26">
      <formula1>"áno,nie"</formula1>
    </dataValidation>
  </dataValidations>
  <hyperlinks>
    <hyperlink ref="E7" r:id="rId1"/>
    <hyperlink ref="E8" r:id="rId2"/>
    <hyperlink ref="E9" r:id="rId3"/>
  </hyperlinks>
  <pageMargins left="0.7" right="0.7" top="0.75" bottom="0.75" header="0.3" footer="0.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zoomScaleNormal="100" workbookViewId="0">
      <pane ySplit="6" topLeftCell="A16" activePane="bottomLeft" state="frozen"/>
      <selection pane="bottomLeft" activeCell="H33" sqref="H33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8554687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79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27" customHeight="1" x14ac:dyDescent="0.2">
      <c r="A7" s="461">
        <v>1</v>
      </c>
      <c r="B7" s="459" t="s">
        <v>228</v>
      </c>
      <c r="C7" s="459" t="s">
        <v>238</v>
      </c>
      <c r="D7" s="463" t="s">
        <v>229</v>
      </c>
      <c r="E7" s="465" t="s">
        <v>230</v>
      </c>
      <c r="F7" s="178">
        <v>44562</v>
      </c>
      <c r="G7" s="176">
        <v>17200</v>
      </c>
      <c r="H7" s="176">
        <v>0</v>
      </c>
      <c r="I7" s="74" t="str">
        <f>IF(YEAR($F7)=2021,G7,"-")</f>
        <v>-</v>
      </c>
      <c r="J7" s="74" t="str">
        <f>IF(YEAR($F7)=2021,H7,"-")</f>
        <v>-</v>
      </c>
      <c r="K7" s="74">
        <f>IF(YEAR($F7)=2022,G7,"-")</f>
        <v>17200</v>
      </c>
      <c r="L7" s="74">
        <f>IF(YEAR($F7)=2022,H7,"-")</f>
        <v>0</v>
      </c>
      <c r="M7" s="74" t="str">
        <f>IF(YEAR($F7)&gt;2022,G7,"-")</f>
        <v>-</v>
      </c>
      <c r="N7" s="74" t="str">
        <f>IF(YEAR($F7)&gt;2022,H7,"-")</f>
        <v>-</v>
      </c>
      <c r="O7" s="74" t="s">
        <v>154</v>
      </c>
      <c r="P7" s="74"/>
      <c r="Q7" s="150">
        <f>H7-2*G7</f>
        <v>-34400</v>
      </c>
    </row>
    <row r="8" spans="1:17" ht="24" customHeight="1" x14ac:dyDescent="0.2">
      <c r="A8" s="467"/>
      <c r="B8" s="468"/>
      <c r="C8" s="468"/>
      <c r="D8" s="469"/>
      <c r="E8" s="470"/>
      <c r="F8" s="179">
        <v>44927</v>
      </c>
      <c r="G8" s="176">
        <v>17700</v>
      </c>
      <c r="H8" s="176">
        <v>0</v>
      </c>
      <c r="I8" s="74" t="str">
        <f t="shared" ref="I8:I10" si="0">IF(YEAR($F8)=2021,G8,"-")</f>
        <v>-</v>
      </c>
      <c r="J8" s="74" t="str">
        <f t="shared" ref="J8:J10" si="1">IF(YEAR($F8)=2021,H8,"-")</f>
        <v>-</v>
      </c>
      <c r="K8" s="74" t="str">
        <f t="shared" ref="K8:K10" si="2">IF(YEAR($F8)=2022,G8,"-")</f>
        <v>-</v>
      </c>
      <c r="L8" s="74" t="str">
        <f t="shared" ref="L8:L10" si="3">IF(YEAR($F8)=2022,H8,"-")</f>
        <v>-</v>
      </c>
      <c r="M8" s="74">
        <f t="shared" ref="M8:M10" si="4">IF(YEAR($F8)&gt;2022,G8,"-")</f>
        <v>17700</v>
      </c>
      <c r="N8" s="74">
        <f t="shared" ref="N8:N10" si="5">IF(YEAR($F8)&gt;2022,H8,"-")</f>
        <v>0</v>
      </c>
      <c r="O8" s="74" t="s">
        <v>154</v>
      </c>
      <c r="P8" s="74"/>
      <c r="Q8" s="150">
        <f t="shared" ref="Q8:Q10" si="6">H8-2*G8</f>
        <v>-35400</v>
      </c>
    </row>
    <row r="9" spans="1:17" ht="24.75" customHeight="1" x14ac:dyDescent="0.2">
      <c r="A9" s="467"/>
      <c r="B9" s="468"/>
      <c r="C9" s="468"/>
      <c r="D9" s="469"/>
      <c r="E9" s="470"/>
      <c r="F9" s="179">
        <v>45292</v>
      </c>
      <c r="G9" s="176">
        <v>18200</v>
      </c>
      <c r="H9" s="176">
        <v>0</v>
      </c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>
        <f t="shared" si="4"/>
        <v>18200</v>
      </c>
      <c r="N9" s="74">
        <f t="shared" si="5"/>
        <v>0</v>
      </c>
      <c r="O9" s="74" t="s">
        <v>154</v>
      </c>
      <c r="P9" s="74"/>
      <c r="Q9" s="150">
        <f t="shared" si="6"/>
        <v>-36400</v>
      </c>
    </row>
    <row r="10" spans="1:17" ht="18.75" customHeight="1" x14ac:dyDescent="0.2">
      <c r="A10" s="462"/>
      <c r="B10" s="460"/>
      <c r="C10" s="460"/>
      <c r="D10" s="464"/>
      <c r="E10" s="466"/>
      <c r="F10" s="180">
        <v>45658</v>
      </c>
      <c r="G10" s="166">
        <v>18700</v>
      </c>
      <c r="H10" s="156">
        <v>0</v>
      </c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>
        <f t="shared" si="4"/>
        <v>18700</v>
      </c>
      <c r="N10" s="74">
        <f t="shared" si="5"/>
        <v>0</v>
      </c>
      <c r="O10" s="74" t="s">
        <v>154</v>
      </c>
      <c r="P10" s="74"/>
      <c r="Q10" s="150">
        <f t="shared" si="6"/>
        <v>-37400</v>
      </c>
    </row>
    <row r="11" spans="1:17" ht="16.5" customHeight="1" x14ac:dyDescent="0.2">
      <c r="A11" s="95">
        <v>2</v>
      </c>
      <c r="B11" s="74"/>
      <c r="C11" s="74"/>
      <c r="D11" s="74"/>
      <c r="E11" s="74"/>
      <c r="F11" s="74"/>
      <c r="G11" s="74"/>
      <c r="H11" s="74"/>
      <c r="I11" s="74" t="str">
        <f t="shared" ref="I11:I29" si="7">IF(YEAR($F11)=2021,G11,"-")</f>
        <v>-</v>
      </c>
      <c r="J11" s="74" t="str">
        <f t="shared" ref="J11:J29" si="8">IF(YEAR($F11)=2021,H11,"-")</f>
        <v>-</v>
      </c>
      <c r="K11" s="74" t="str">
        <f t="shared" ref="K11:K29" si="9">IF(YEAR($F11)=2022,G11,"-")</f>
        <v>-</v>
      </c>
      <c r="L11" s="74" t="str">
        <f t="shared" ref="L11:L29" si="10">IF(YEAR($F11)=2022,H11,"-")</f>
        <v>-</v>
      </c>
      <c r="M11" s="74" t="str">
        <f t="shared" ref="M11:M29" si="11">IF(YEAR($F11)&gt;2022,G11,"-")</f>
        <v>-</v>
      </c>
      <c r="N11" s="74" t="str">
        <f t="shared" ref="N11:N29" si="12">IF(YEAR($F11)&gt;2022,H11,"-")</f>
        <v>-</v>
      </c>
      <c r="O11" s="74" t="s">
        <v>137</v>
      </c>
      <c r="P11" s="74"/>
      <c r="Q11" s="150">
        <f t="shared" ref="Q11:Q29" si="13">H11-2*G11</f>
        <v>0</v>
      </c>
    </row>
    <row r="12" spans="1:17" ht="16.5" customHeight="1" x14ac:dyDescent="0.2">
      <c r="A12" s="95">
        <v>3</v>
      </c>
      <c r="B12" s="74"/>
      <c r="C12" s="74"/>
      <c r="D12" s="74"/>
      <c r="E12" s="74"/>
      <c r="F12" s="74"/>
      <c r="G12" s="74"/>
      <c r="H12" s="74"/>
      <c r="I12" s="74" t="str">
        <f t="shared" si="7"/>
        <v>-</v>
      </c>
      <c r="J12" s="74" t="str">
        <f t="shared" si="8"/>
        <v>-</v>
      </c>
      <c r="K12" s="74" t="str">
        <f t="shared" si="9"/>
        <v>-</v>
      </c>
      <c r="L12" s="74" t="str">
        <f t="shared" si="10"/>
        <v>-</v>
      </c>
      <c r="M12" s="74" t="str">
        <f t="shared" si="11"/>
        <v>-</v>
      </c>
      <c r="N12" s="74" t="str">
        <f t="shared" si="12"/>
        <v>-</v>
      </c>
      <c r="O12" s="74" t="s">
        <v>137</v>
      </c>
      <c r="P12" s="74"/>
      <c r="Q12" s="150">
        <f t="shared" si="13"/>
        <v>0</v>
      </c>
    </row>
    <row r="13" spans="1:17" ht="16.5" customHeight="1" x14ac:dyDescent="0.2">
      <c r="A13" s="95">
        <v>4</v>
      </c>
      <c r="B13" s="74"/>
      <c r="C13" s="77"/>
      <c r="D13" s="77"/>
      <c r="E13" s="77"/>
      <c r="F13" s="67"/>
      <c r="G13" s="78"/>
      <c r="H13" s="78"/>
      <c r="I13" s="74" t="str">
        <f t="shared" si="7"/>
        <v>-</v>
      </c>
      <c r="J13" s="74" t="str">
        <f t="shared" si="8"/>
        <v>-</v>
      </c>
      <c r="K13" s="74" t="str">
        <f t="shared" si="9"/>
        <v>-</v>
      </c>
      <c r="L13" s="74" t="str">
        <f t="shared" si="10"/>
        <v>-</v>
      </c>
      <c r="M13" s="74" t="str">
        <f t="shared" si="11"/>
        <v>-</v>
      </c>
      <c r="N13" s="74" t="str">
        <f t="shared" si="12"/>
        <v>-</v>
      </c>
      <c r="O13" s="74" t="s">
        <v>137</v>
      </c>
      <c r="P13" s="74"/>
      <c r="Q13" s="150">
        <f t="shared" si="13"/>
        <v>0</v>
      </c>
    </row>
    <row r="14" spans="1:17" ht="16.5" customHeight="1" x14ac:dyDescent="0.2">
      <c r="A14" s="95">
        <v>5</v>
      </c>
      <c r="B14" s="74"/>
      <c r="C14" s="74"/>
      <c r="D14" s="74"/>
      <c r="E14" s="74"/>
      <c r="F14" s="74"/>
      <c r="G14" s="74"/>
      <c r="H14" s="74"/>
      <c r="I14" s="74" t="str">
        <f t="shared" si="7"/>
        <v>-</v>
      </c>
      <c r="J14" s="74" t="str">
        <f t="shared" si="8"/>
        <v>-</v>
      </c>
      <c r="K14" s="74" t="str">
        <f t="shared" si="9"/>
        <v>-</v>
      </c>
      <c r="L14" s="74" t="str">
        <f t="shared" si="10"/>
        <v>-</v>
      </c>
      <c r="M14" s="74" t="str">
        <f t="shared" si="11"/>
        <v>-</v>
      </c>
      <c r="N14" s="74" t="str">
        <f t="shared" si="12"/>
        <v>-</v>
      </c>
      <c r="O14" s="74" t="s">
        <v>137</v>
      </c>
      <c r="P14" s="74"/>
      <c r="Q14" s="150">
        <f t="shared" si="13"/>
        <v>0</v>
      </c>
    </row>
    <row r="15" spans="1:17" ht="16.5" customHeight="1" x14ac:dyDescent="0.2">
      <c r="A15" s="95">
        <v>6</v>
      </c>
      <c r="B15" s="74"/>
      <c r="C15" s="74"/>
      <c r="D15" s="74"/>
      <c r="E15" s="74"/>
      <c r="F15" s="74"/>
      <c r="G15" s="74"/>
      <c r="H15" s="74"/>
      <c r="I15" s="74" t="str">
        <f t="shared" si="7"/>
        <v>-</v>
      </c>
      <c r="J15" s="74" t="str">
        <f t="shared" si="8"/>
        <v>-</v>
      </c>
      <c r="K15" s="74" t="str">
        <f t="shared" si="9"/>
        <v>-</v>
      </c>
      <c r="L15" s="74" t="str">
        <f t="shared" si="10"/>
        <v>-</v>
      </c>
      <c r="M15" s="74" t="str">
        <f t="shared" si="11"/>
        <v>-</v>
      </c>
      <c r="N15" s="74" t="str">
        <f t="shared" si="12"/>
        <v>-</v>
      </c>
      <c r="O15" s="74" t="s">
        <v>137</v>
      </c>
      <c r="P15" s="74"/>
      <c r="Q15" s="150">
        <f t="shared" si="13"/>
        <v>0</v>
      </c>
    </row>
    <row r="16" spans="1:17" ht="16.5" customHeight="1" x14ac:dyDescent="0.2">
      <c r="A16" s="95">
        <v>7</v>
      </c>
      <c r="B16" s="74"/>
      <c r="C16" s="77"/>
      <c r="D16" s="77"/>
      <c r="E16" s="77"/>
      <c r="F16" s="67"/>
      <c r="G16" s="78"/>
      <c r="H16" s="78"/>
      <c r="I16" s="74" t="str">
        <f t="shared" si="7"/>
        <v>-</v>
      </c>
      <c r="J16" s="74" t="str">
        <f t="shared" si="8"/>
        <v>-</v>
      </c>
      <c r="K16" s="74" t="str">
        <f t="shared" si="9"/>
        <v>-</v>
      </c>
      <c r="L16" s="74" t="str">
        <f t="shared" si="10"/>
        <v>-</v>
      </c>
      <c r="M16" s="74" t="str">
        <f t="shared" si="11"/>
        <v>-</v>
      </c>
      <c r="N16" s="74" t="str">
        <f t="shared" si="12"/>
        <v>-</v>
      </c>
      <c r="O16" s="74" t="s">
        <v>137</v>
      </c>
      <c r="P16" s="74"/>
      <c r="Q16" s="150">
        <f t="shared" si="13"/>
        <v>0</v>
      </c>
    </row>
    <row r="17" spans="1:17" ht="16.5" customHeight="1" x14ac:dyDescent="0.2">
      <c r="A17" s="95">
        <v>8</v>
      </c>
      <c r="B17" s="74"/>
      <c r="C17" s="77"/>
      <c r="D17" s="77"/>
      <c r="E17" s="77"/>
      <c r="F17" s="67"/>
      <c r="G17" s="78"/>
      <c r="H17" s="78"/>
      <c r="I17" s="74" t="str">
        <f t="shared" si="7"/>
        <v>-</v>
      </c>
      <c r="J17" s="74" t="str">
        <f t="shared" si="8"/>
        <v>-</v>
      </c>
      <c r="K17" s="74" t="str">
        <f t="shared" si="9"/>
        <v>-</v>
      </c>
      <c r="L17" s="74" t="str">
        <f t="shared" si="10"/>
        <v>-</v>
      </c>
      <c r="M17" s="74" t="str">
        <f t="shared" si="11"/>
        <v>-</v>
      </c>
      <c r="N17" s="74" t="str">
        <f t="shared" si="12"/>
        <v>-</v>
      </c>
      <c r="O17" s="74" t="s">
        <v>137</v>
      </c>
      <c r="P17" s="74"/>
      <c r="Q17" s="150">
        <f t="shared" si="13"/>
        <v>0</v>
      </c>
    </row>
    <row r="18" spans="1:17" ht="16.5" customHeight="1" x14ac:dyDescent="0.2">
      <c r="A18" s="95">
        <v>9</v>
      </c>
      <c r="B18" s="74"/>
      <c r="C18" s="77"/>
      <c r="D18" s="77"/>
      <c r="E18" s="77"/>
      <c r="F18" s="67"/>
      <c r="G18" s="78"/>
      <c r="H18" s="78"/>
      <c r="I18" s="74" t="str">
        <f t="shared" si="7"/>
        <v>-</v>
      </c>
      <c r="J18" s="74" t="str">
        <f t="shared" si="8"/>
        <v>-</v>
      </c>
      <c r="K18" s="74" t="str">
        <f t="shared" si="9"/>
        <v>-</v>
      </c>
      <c r="L18" s="74" t="str">
        <f t="shared" si="10"/>
        <v>-</v>
      </c>
      <c r="M18" s="74" t="str">
        <f t="shared" si="11"/>
        <v>-</v>
      </c>
      <c r="N18" s="74" t="str">
        <f t="shared" si="12"/>
        <v>-</v>
      </c>
      <c r="O18" s="74" t="s">
        <v>137</v>
      </c>
      <c r="P18" s="74"/>
      <c r="Q18" s="150">
        <f t="shared" si="13"/>
        <v>0</v>
      </c>
    </row>
    <row r="19" spans="1:17" ht="16.5" customHeight="1" x14ac:dyDescent="0.2">
      <c r="A19" s="95">
        <v>10</v>
      </c>
      <c r="B19" s="74"/>
      <c r="C19" s="77"/>
      <c r="D19" s="77"/>
      <c r="E19" s="77"/>
      <c r="F19" s="67"/>
      <c r="G19" s="78"/>
      <c r="H19" s="78"/>
      <c r="I19" s="74" t="str">
        <f t="shared" si="7"/>
        <v>-</v>
      </c>
      <c r="J19" s="74" t="str">
        <f t="shared" si="8"/>
        <v>-</v>
      </c>
      <c r="K19" s="74" t="str">
        <f t="shared" si="9"/>
        <v>-</v>
      </c>
      <c r="L19" s="74" t="str">
        <f t="shared" si="10"/>
        <v>-</v>
      </c>
      <c r="M19" s="74" t="str">
        <f t="shared" si="11"/>
        <v>-</v>
      </c>
      <c r="N19" s="74" t="str">
        <f t="shared" si="12"/>
        <v>-</v>
      </c>
      <c r="O19" s="74" t="s">
        <v>137</v>
      </c>
      <c r="P19" s="74"/>
      <c r="Q19" s="150">
        <f t="shared" si="13"/>
        <v>0</v>
      </c>
    </row>
    <row r="20" spans="1:17" ht="16.5" customHeight="1" x14ac:dyDescent="0.2">
      <c r="A20" s="95">
        <v>11</v>
      </c>
      <c r="B20" s="74"/>
      <c r="C20" s="74"/>
      <c r="D20" s="74"/>
      <c r="E20" s="74"/>
      <c r="F20" s="74"/>
      <c r="G20" s="74"/>
      <c r="H20" s="74"/>
      <c r="I20" s="74" t="str">
        <f t="shared" si="7"/>
        <v>-</v>
      </c>
      <c r="J20" s="74" t="str">
        <f t="shared" si="8"/>
        <v>-</v>
      </c>
      <c r="K20" s="74" t="str">
        <f t="shared" si="9"/>
        <v>-</v>
      </c>
      <c r="L20" s="74" t="str">
        <f t="shared" si="10"/>
        <v>-</v>
      </c>
      <c r="M20" s="74" t="str">
        <f t="shared" si="11"/>
        <v>-</v>
      </c>
      <c r="N20" s="74" t="str">
        <f t="shared" si="12"/>
        <v>-</v>
      </c>
      <c r="O20" s="74" t="s">
        <v>137</v>
      </c>
      <c r="P20" s="74"/>
      <c r="Q20" s="150">
        <f t="shared" si="13"/>
        <v>0</v>
      </c>
    </row>
    <row r="21" spans="1:17" ht="16.5" customHeight="1" x14ac:dyDescent="0.2">
      <c r="A21" s="95">
        <v>12</v>
      </c>
      <c r="B21" s="74"/>
      <c r="C21" s="74"/>
      <c r="D21" s="74"/>
      <c r="E21" s="74"/>
      <c r="F21" s="74"/>
      <c r="G21" s="74"/>
      <c r="H21" s="74"/>
      <c r="I21" s="74" t="str">
        <f t="shared" si="7"/>
        <v>-</v>
      </c>
      <c r="J21" s="74" t="str">
        <f t="shared" si="8"/>
        <v>-</v>
      </c>
      <c r="K21" s="74" t="str">
        <f t="shared" si="9"/>
        <v>-</v>
      </c>
      <c r="L21" s="74" t="str">
        <f t="shared" si="10"/>
        <v>-</v>
      </c>
      <c r="M21" s="74" t="str">
        <f t="shared" si="11"/>
        <v>-</v>
      </c>
      <c r="N21" s="74" t="str">
        <f t="shared" si="12"/>
        <v>-</v>
      </c>
      <c r="O21" s="74" t="s">
        <v>137</v>
      </c>
      <c r="P21" s="74"/>
      <c r="Q21" s="150">
        <f t="shared" si="13"/>
        <v>0</v>
      </c>
    </row>
    <row r="22" spans="1:17" ht="16.5" customHeight="1" x14ac:dyDescent="0.2">
      <c r="A22" s="95">
        <v>13</v>
      </c>
      <c r="B22" s="74"/>
      <c r="C22" s="77"/>
      <c r="D22" s="77"/>
      <c r="E22" s="77"/>
      <c r="F22" s="67"/>
      <c r="G22" s="78"/>
      <c r="H22" s="78"/>
      <c r="I22" s="74" t="str">
        <f t="shared" si="7"/>
        <v>-</v>
      </c>
      <c r="J22" s="74" t="str">
        <f t="shared" si="8"/>
        <v>-</v>
      </c>
      <c r="K22" s="74" t="str">
        <f t="shared" si="9"/>
        <v>-</v>
      </c>
      <c r="L22" s="74" t="str">
        <f t="shared" si="10"/>
        <v>-</v>
      </c>
      <c r="M22" s="74" t="str">
        <f t="shared" si="11"/>
        <v>-</v>
      </c>
      <c r="N22" s="74" t="str">
        <f t="shared" si="12"/>
        <v>-</v>
      </c>
      <c r="O22" s="74" t="s">
        <v>137</v>
      </c>
      <c r="P22" s="74"/>
      <c r="Q22" s="150">
        <f t="shared" si="13"/>
        <v>0</v>
      </c>
    </row>
    <row r="23" spans="1:17" ht="16.5" customHeight="1" x14ac:dyDescent="0.2">
      <c r="A23" s="95">
        <v>14</v>
      </c>
      <c r="B23" s="74"/>
      <c r="C23" s="77"/>
      <c r="D23" s="77"/>
      <c r="E23" s="77"/>
      <c r="F23" s="67"/>
      <c r="G23" s="78"/>
      <c r="H23" s="78"/>
      <c r="I23" s="74" t="str">
        <f t="shared" si="7"/>
        <v>-</v>
      </c>
      <c r="J23" s="74" t="str">
        <f t="shared" si="8"/>
        <v>-</v>
      </c>
      <c r="K23" s="74" t="str">
        <f t="shared" si="9"/>
        <v>-</v>
      </c>
      <c r="L23" s="74" t="str">
        <f t="shared" si="10"/>
        <v>-</v>
      </c>
      <c r="M23" s="74" t="str">
        <f t="shared" si="11"/>
        <v>-</v>
      </c>
      <c r="N23" s="74" t="str">
        <f t="shared" si="12"/>
        <v>-</v>
      </c>
      <c r="O23" s="74" t="s">
        <v>137</v>
      </c>
      <c r="P23" s="74"/>
      <c r="Q23" s="150">
        <f t="shared" si="13"/>
        <v>0</v>
      </c>
    </row>
    <row r="24" spans="1:17" ht="16.5" customHeight="1" x14ac:dyDescent="0.2">
      <c r="A24" s="95">
        <v>15</v>
      </c>
      <c r="B24" s="74"/>
      <c r="C24" s="77"/>
      <c r="D24" s="77"/>
      <c r="E24" s="77"/>
      <c r="F24" s="67"/>
      <c r="G24" s="78"/>
      <c r="H24" s="78"/>
      <c r="I24" s="74" t="str">
        <f t="shared" si="7"/>
        <v>-</v>
      </c>
      <c r="J24" s="74" t="str">
        <f t="shared" si="8"/>
        <v>-</v>
      </c>
      <c r="K24" s="74" t="str">
        <f t="shared" si="9"/>
        <v>-</v>
      </c>
      <c r="L24" s="74" t="str">
        <f t="shared" si="10"/>
        <v>-</v>
      </c>
      <c r="M24" s="74" t="str">
        <f t="shared" si="11"/>
        <v>-</v>
      </c>
      <c r="N24" s="74" t="str">
        <f t="shared" si="12"/>
        <v>-</v>
      </c>
      <c r="O24" s="74" t="s">
        <v>137</v>
      </c>
      <c r="P24" s="74"/>
      <c r="Q24" s="150">
        <f t="shared" si="13"/>
        <v>0</v>
      </c>
    </row>
    <row r="25" spans="1:17" ht="16.5" customHeight="1" x14ac:dyDescent="0.2">
      <c r="A25" s="95">
        <v>16</v>
      </c>
      <c r="B25" s="74"/>
      <c r="C25" s="77"/>
      <c r="D25" s="77"/>
      <c r="E25" s="77"/>
      <c r="F25" s="67"/>
      <c r="G25" s="78"/>
      <c r="H25" s="78"/>
      <c r="I25" s="74" t="str">
        <f t="shared" si="7"/>
        <v>-</v>
      </c>
      <c r="J25" s="74" t="str">
        <f t="shared" si="8"/>
        <v>-</v>
      </c>
      <c r="K25" s="74" t="str">
        <f t="shared" si="9"/>
        <v>-</v>
      </c>
      <c r="L25" s="74" t="str">
        <f t="shared" si="10"/>
        <v>-</v>
      </c>
      <c r="M25" s="74" t="str">
        <f t="shared" si="11"/>
        <v>-</v>
      </c>
      <c r="N25" s="74" t="str">
        <f t="shared" si="12"/>
        <v>-</v>
      </c>
      <c r="O25" s="74" t="s">
        <v>137</v>
      </c>
      <c r="P25" s="74"/>
      <c r="Q25" s="150">
        <f t="shared" si="13"/>
        <v>0</v>
      </c>
    </row>
    <row r="26" spans="1:17" ht="16.5" customHeight="1" x14ac:dyDescent="0.2">
      <c r="A26" s="95">
        <v>17</v>
      </c>
      <c r="B26" s="74"/>
      <c r="C26" s="77"/>
      <c r="D26" s="77"/>
      <c r="E26" s="77"/>
      <c r="F26" s="67"/>
      <c r="G26" s="78"/>
      <c r="H26" s="78"/>
      <c r="I26" s="74" t="str">
        <f t="shared" si="7"/>
        <v>-</v>
      </c>
      <c r="J26" s="74" t="str">
        <f t="shared" si="8"/>
        <v>-</v>
      </c>
      <c r="K26" s="74" t="str">
        <f t="shared" si="9"/>
        <v>-</v>
      </c>
      <c r="L26" s="74" t="str">
        <f t="shared" si="10"/>
        <v>-</v>
      </c>
      <c r="M26" s="74" t="str">
        <f t="shared" si="11"/>
        <v>-</v>
      </c>
      <c r="N26" s="74" t="str">
        <f t="shared" si="12"/>
        <v>-</v>
      </c>
      <c r="O26" s="74" t="s">
        <v>137</v>
      </c>
      <c r="P26" s="74"/>
      <c r="Q26" s="150">
        <f t="shared" si="13"/>
        <v>0</v>
      </c>
    </row>
    <row r="27" spans="1:17" ht="16.5" customHeight="1" x14ac:dyDescent="0.2">
      <c r="A27" s="95">
        <v>18</v>
      </c>
      <c r="B27" s="74"/>
      <c r="C27" s="77"/>
      <c r="D27" s="77"/>
      <c r="E27" s="77"/>
      <c r="F27" s="67"/>
      <c r="G27" s="78"/>
      <c r="H27" s="78"/>
      <c r="I27" s="74" t="str">
        <f t="shared" si="7"/>
        <v>-</v>
      </c>
      <c r="J27" s="74" t="str">
        <f t="shared" si="8"/>
        <v>-</v>
      </c>
      <c r="K27" s="74" t="str">
        <f t="shared" si="9"/>
        <v>-</v>
      </c>
      <c r="L27" s="74" t="str">
        <f t="shared" si="10"/>
        <v>-</v>
      </c>
      <c r="M27" s="74" t="str">
        <f t="shared" si="11"/>
        <v>-</v>
      </c>
      <c r="N27" s="74" t="str">
        <f t="shared" si="12"/>
        <v>-</v>
      </c>
      <c r="O27" s="74" t="s">
        <v>137</v>
      </c>
      <c r="P27" s="74"/>
      <c r="Q27" s="150">
        <f t="shared" si="13"/>
        <v>0</v>
      </c>
    </row>
    <row r="28" spans="1:17" ht="16.5" customHeight="1" x14ac:dyDescent="0.2">
      <c r="A28" s="95">
        <v>19</v>
      </c>
      <c r="B28" s="74"/>
      <c r="C28" s="77"/>
      <c r="D28" s="77"/>
      <c r="E28" s="77"/>
      <c r="F28" s="67"/>
      <c r="G28" s="78"/>
      <c r="H28" s="78"/>
      <c r="I28" s="74" t="str">
        <f t="shared" si="7"/>
        <v>-</v>
      </c>
      <c r="J28" s="74" t="str">
        <f t="shared" si="8"/>
        <v>-</v>
      </c>
      <c r="K28" s="74" t="str">
        <f t="shared" si="9"/>
        <v>-</v>
      </c>
      <c r="L28" s="74" t="str">
        <f t="shared" si="10"/>
        <v>-</v>
      </c>
      <c r="M28" s="74" t="str">
        <f t="shared" si="11"/>
        <v>-</v>
      </c>
      <c r="N28" s="74" t="str">
        <f t="shared" si="12"/>
        <v>-</v>
      </c>
      <c r="O28" s="74" t="s">
        <v>137</v>
      </c>
      <c r="P28" s="74"/>
      <c r="Q28" s="150">
        <f t="shared" si="13"/>
        <v>0</v>
      </c>
    </row>
    <row r="29" spans="1:17" ht="16.5" customHeight="1" thickBot="1" x14ac:dyDescent="0.25">
      <c r="A29" s="95">
        <v>20</v>
      </c>
      <c r="B29" s="76"/>
      <c r="C29" s="77"/>
      <c r="D29" s="77"/>
      <c r="E29" s="77"/>
      <c r="F29" s="67"/>
      <c r="G29" s="78"/>
      <c r="H29" s="78"/>
      <c r="I29" s="74" t="str">
        <f t="shared" si="7"/>
        <v>-</v>
      </c>
      <c r="J29" s="74" t="str">
        <f t="shared" si="8"/>
        <v>-</v>
      </c>
      <c r="K29" s="74" t="str">
        <f t="shared" si="9"/>
        <v>-</v>
      </c>
      <c r="L29" s="74" t="str">
        <f t="shared" si="10"/>
        <v>-</v>
      </c>
      <c r="M29" s="74" t="str">
        <f t="shared" si="11"/>
        <v>-</v>
      </c>
      <c r="N29" s="74" t="str">
        <f t="shared" si="12"/>
        <v>-</v>
      </c>
      <c r="O29" s="74" t="s">
        <v>137</v>
      </c>
      <c r="P29" s="74"/>
      <c r="Q29" s="150">
        <f t="shared" si="13"/>
        <v>0</v>
      </c>
    </row>
    <row r="30" spans="1:17" ht="15.75" thickBot="1" x14ac:dyDescent="0.25">
      <c r="A30" s="434" t="s">
        <v>62</v>
      </c>
      <c r="B30" s="435"/>
      <c r="C30" s="435"/>
      <c r="D30" s="435"/>
      <c r="E30" s="435"/>
      <c r="F30" s="441"/>
      <c r="G30" s="83">
        <f>I30</f>
        <v>0</v>
      </c>
      <c r="H30" s="83">
        <f>J30</f>
        <v>0</v>
      </c>
      <c r="I30" s="79">
        <f>SUM(I7:I29)</f>
        <v>0</v>
      </c>
      <c r="J30" s="79">
        <f t="shared" ref="J30" si="14">SUM(J7:J29)</f>
        <v>0</v>
      </c>
      <c r="K30" s="79"/>
      <c r="L30" s="79"/>
      <c r="M30" s="79"/>
      <c r="N30" s="79"/>
      <c r="O30" s="79">
        <f>SUM(O7:O29)</f>
        <v>0</v>
      </c>
      <c r="P30" s="79">
        <f t="shared" ref="P30" si="15">SUM(P7:P29)</f>
        <v>0</v>
      </c>
      <c r="Q30" s="151"/>
    </row>
    <row r="31" spans="1:17" ht="15.75" thickBot="1" x14ac:dyDescent="0.25">
      <c r="A31" s="434" t="s">
        <v>63</v>
      </c>
      <c r="B31" s="435"/>
      <c r="C31" s="435"/>
      <c r="D31" s="435"/>
      <c r="E31" s="435"/>
      <c r="F31" s="441"/>
      <c r="G31" s="83">
        <f>K31+M31</f>
        <v>71800</v>
      </c>
      <c r="H31" s="83">
        <f>L31+N31</f>
        <v>0</v>
      </c>
      <c r="I31" s="70"/>
      <c r="J31" s="71"/>
      <c r="K31" s="131">
        <f>SUM(K7:K29)</f>
        <v>17200</v>
      </c>
      <c r="L31" s="131">
        <f t="shared" ref="L31:N31" si="16">SUM(L7:L29)</f>
        <v>0</v>
      </c>
      <c r="M31" s="131">
        <f t="shared" si="16"/>
        <v>54600</v>
      </c>
      <c r="N31" s="131">
        <f t="shared" si="16"/>
        <v>0</v>
      </c>
      <c r="O31" s="71"/>
      <c r="P31" s="71"/>
      <c r="Q31" s="152">
        <f>SUM(Q7:Q29)</f>
        <v>-143600</v>
      </c>
    </row>
    <row r="32" spans="1:17" ht="19.5" customHeight="1" thickBot="1" x14ac:dyDescent="0.25">
      <c r="A32" s="436" t="s">
        <v>74</v>
      </c>
      <c r="B32" s="437"/>
      <c r="C32" s="437"/>
      <c r="D32" s="437"/>
      <c r="E32" s="437"/>
      <c r="F32" s="442"/>
      <c r="G32" s="84">
        <f>G30+G31</f>
        <v>71800</v>
      </c>
      <c r="H32" s="84">
        <f>SUM(H30:H31)</f>
        <v>0</v>
      </c>
    </row>
    <row r="33" spans="1:14" s="12" customFormat="1" ht="16.5" customHeight="1" thickBot="1" x14ac:dyDescent="0.25">
      <c r="A33" s="88" t="s">
        <v>164</v>
      </c>
      <c r="B33" s="88"/>
      <c r="C33" s="88"/>
      <c r="D33" s="88"/>
      <c r="E33" s="88"/>
      <c r="F33" s="88"/>
      <c r="G33" s="89"/>
      <c r="H33" s="153">
        <f>Q31</f>
        <v>-143600</v>
      </c>
    </row>
    <row r="34" spans="1:14" ht="38.25" customHeight="1" x14ac:dyDescent="0.2">
      <c r="G34" s="80"/>
      <c r="H34" s="80"/>
      <c r="I34" s="80"/>
      <c r="J34" s="80"/>
      <c r="K34" s="80"/>
      <c r="L34" s="80"/>
      <c r="M34" s="80"/>
      <c r="N34" s="80"/>
    </row>
    <row r="35" spans="1:14" ht="38.25" customHeight="1" x14ac:dyDescent="0.2">
      <c r="G35" s="82"/>
      <c r="H35" s="82"/>
    </row>
    <row r="36" spans="1:14" ht="38.25" customHeight="1" x14ac:dyDescent="0.2">
      <c r="G36" s="81"/>
      <c r="H36" s="81"/>
    </row>
    <row r="37" spans="1:14" ht="19.5" customHeight="1" x14ac:dyDescent="0.2"/>
    <row r="38" spans="1:14" ht="19.5" customHeight="1" x14ac:dyDescent="0.2"/>
  </sheetData>
  <mergeCells count="8">
    <mergeCell ref="A30:F30"/>
    <mergeCell ref="A31:F31"/>
    <mergeCell ref="A32:F32"/>
    <mergeCell ref="A7:A10"/>
    <mergeCell ref="B7:B10"/>
    <mergeCell ref="C7:C10"/>
    <mergeCell ref="D7:D10"/>
    <mergeCell ref="E7:E10"/>
  </mergeCells>
  <conditionalFormatting sqref="Q7:Q31">
    <cfRule type="cellIs" dxfId="119" priority="16" operator="lessThan">
      <formula>0</formula>
    </cfRule>
    <cfRule type="cellIs" dxfId="118" priority="17" operator="greaterThan">
      <formula>0</formula>
    </cfRule>
  </conditionalFormatting>
  <conditionalFormatting sqref="H33">
    <cfRule type="cellIs" dxfId="117" priority="1" operator="lessThan">
      <formula>0</formula>
    </cfRule>
    <cfRule type="cellIs" dxfId="116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9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"/>
  <sheetViews>
    <sheetView zoomScaleNormal="100" workbookViewId="0">
      <pane ySplit="6" topLeftCell="A7" activePane="bottomLeft" state="frozen"/>
      <selection pane="bottomLeft" activeCell="H30" sqref="H30"/>
    </sheetView>
  </sheetViews>
  <sheetFormatPr defaultRowHeight="12.75" x14ac:dyDescent="0.2"/>
  <cols>
    <col min="1" max="1" width="8.7109375" customWidth="1"/>
    <col min="2" max="2" width="13.7109375" customWidth="1"/>
    <col min="3" max="3" width="12.7109375" customWidth="1"/>
    <col min="4" max="4" width="36.7109375" customWidth="1"/>
    <col min="5" max="5" width="16.7109375" customWidth="1"/>
    <col min="6" max="16" width="13.7109375" customWidth="1"/>
    <col min="17" max="17" width="11.5703125" customWidth="1"/>
  </cols>
  <sheetData>
    <row r="1" spans="1:17" ht="26.25" x14ac:dyDescent="0.4">
      <c r="A1" s="107" t="s">
        <v>129</v>
      </c>
    </row>
    <row r="2" spans="1:17" ht="15.75" x14ac:dyDescent="0.25">
      <c r="A2" s="120" t="s">
        <v>130</v>
      </c>
      <c r="B2" s="120"/>
      <c r="C2" s="121" t="s">
        <v>82</v>
      </c>
    </row>
    <row r="3" spans="1:17" ht="15.75" x14ac:dyDescent="0.25">
      <c r="A3" s="120" t="s">
        <v>131</v>
      </c>
      <c r="B3" s="120"/>
      <c r="C3" s="122">
        <f>'Virtuálny účet detailný prehľad'!C3</f>
        <v>2023</v>
      </c>
    </row>
    <row r="4" spans="1:17" ht="15.75" x14ac:dyDescent="0.25">
      <c r="A4" s="120" t="s">
        <v>140</v>
      </c>
      <c r="B4" s="120"/>
      <c r="C4" s="123">
        <f>'Virtuálny účet detailný prehľad'!C4</f>
        <v>45231</v>
      </c>
    </row>
    <row r="5" spans="1:17" ht="13.5" thickBot="1" x14ac:dyDescent="0.25"/>
    <row r="6" spans="1:17" ht="90" x14ac:dyDescent="0.2">
      <c r="A6" s="68" t="s">
        <v>61</v>
      </c>
      <c r="B6" s="75" t="s">
        <v>64</v>
      </c>
      <c r="C6" s="69" t="s">
        <v>127</v>
      </c>
      <c r="D6" s="69" t="s">
        <v>128</v>
      </c>
      <c r="E6" s="104" t="s">
        <v>184</v>
      </c>
      <c r="F6" s="69" t="s">
        <v>65</v>
      </c>
      <c r="G6" s="96" t="s">
        <v>76</v>
      </c>
      <c r="H6" s="97" t="s">
        <v>77</v>
      </c>
      <c r="I6" s="96" t="s">
        <v>156</v>
      </c>
      <c r="J6" s="97" t="s">
        <v>157</v>
      </c>
      <c r="K6" s="96" t="s">
        <v>160</v>
      </c>
      <c r="L6" s="130" t="s">
        <v>159</v>
      </c>
      <c r="M6" s="96" t="s">
        <v>158</v>
      </c>
      <c r="N6" s="97" t="s">
        <v>161</v>
      </c>
      <c r="O6" s="97" t="s">
        <v>138</v>
      </c>
      <c r="P6" s="97" t="s">
        <v>139</v>
      </c>
      <c r="Q6" s="146" t="s">
        <v>296</v>
      </c>
    </row>
    <row r="7" spans="1:17" ht="76.5" x14ac:dyDescent="0.2">
      <c r="A7" s="95">
        <v>1</v>
      </c>
      <c r="B7" s="74" t="s">
        <v>153</v>
      </c>
      <c r="C7" s="77" t="s">
        <v>326</v>
      </c>
      <c r="D7" s="143" t="s">
        <v>327</v>
      </c>
      <c r="E7" s="155" t="s">
        <v>328</v>
      </c>
      <c r="F7" s="119">
        <v>44927</v>
      </c>
      <c r="G7" s="145">
        <v>0</v>
      </c>
      <c r="H7" s="158">
        <v>281110</v>
      </c>
      <c r="I7" s="74" t="str">
        <f>IF(YEAR($F7)=2021,G7,"-")</f>
        <v>-</v>
      </c>
      <c r="J7" s="74" t="str">
        <f>IF(YEAR($F7)=2021,H7,"-")</f>
        <v>-</v>
      </c>
      <c r="K7" s="74" t="str">
        <f>IF(YEAR($F7)=2022,G7,"-")</f>
        <v>-</v>
      </c>
      <c r="L7" s="74" t="str">
        <f>IF(YEAR($F7)=2022,H7,"-")</f>
        <v>-</v>
      </c>
      <c r="M7" s="74">
        <f>IF(YEAR($F7)&gt;2022,G7,"-")</f>
        <v>0</v>
      </c>
      <c r="N7" s="74">
        <f>IF(YEAR($F7)&gt;2022,H7,"-")</f>
        <v>281110</v>
      </c>
      <c r="O7" s="74" t="s">
        <v>154</v>
      </c>
      <c r="P7" s="124"/>
      <c r="Q7" s="150">
        <f>H7-2*G7</f>
        <v>281110</v>
      </c>
    </row>
    <row r="8" spans="1:17" ht="16.5" customHeight="1" x14ac:dyDescent="0.2">
      <c r="A8" s="95">
        <v>2</v>
      </c>
      <c r="B8" s="74"/>
      <c r="C8" s="74"/>
      <c r="D8" s="74"/>
      <c r="E8" s="74"/>
      <c r="F8" s="74"/>
      <c r="G8" s="74"/>
      <c r="H8" s="74"/>
      <c r="I8" s="74" t="str">
        <f t="shared" ref="I8:I26" si="0">IF(YEAR($F8)=2021,G8,"-")</f>
        <v>-</v>
      </c>
      <c r="J8" s="74" t="str">
        <f t="shared" ref="J8:J26" si="1">IF(YEAR($F8)=2021,H8,"-")</f>
        <v>-</v>
      </c>
      <c r="K8" s="74" t="str">
        <f t="shared" ref="K8:K26" si="2">IF(YEAR($F8)=2022,G8,"-")</f>
        <v>-</v>
      </c>
      <c r="L8" s="74" t="str">
        <f t="shared" ref="L8:L26" si="3">IF(YEAR($F8)=2022,H8,"-")</f>
        <v>-</v>
      </c>
      <c r="M8" s="74" t="str">
        <f t="shared" ref="M8:M26" si="4">IF(YEAR($F8)&gt;2022,G8,"-")</f>
        <v>-</v>
      </c>
      <c r="N8" s="74" t="str">
        <f t="shared" ref="N8:N26" si="5">IF(YEAR($F8)&gt;2022,H8,"-")</f>
        <v>-</v>
      </c>
      <c r="O8" s="74" t="s">
        <v>137</v>
      </c>
      <c r="P8" s="74"/>
      <c r="Q8" s="150">
        <f t="shared" ref="Q8:Q26" si="6">H8-2*G8</f>
        <v>0</v>
      </c>
    </row>
    <row r="9" spans="1:17" ht="16.5" customHeight="1" x14ac:dyDescent="0.2">
      <c r="A9" s="95">
        <v>3</v>
      </c>
      <c r="B9" s="74"/>
      <c r="C9" s="74"/>
      <c r="D9" s="74"/>
      <c r="E9" s="74"/>
      <c r="F9" s="74"/>
      <c r="G9" s="74"/>
      <c r="H9" s="74"/>
      <c r="I9" s="74" t="str">
        <f t="shared" si="0"/>
        <v>-</v>
      </c>
      <c r="J9" s="74" t="str">
        <f t="shared" si="1"/>
        <v>-</v>
      </c>
      <c r="K9" s="74" t="str">
        <f t="shared" si="2"/>
        <v>-</v>
      </c>
      <c r="L9" s="74" t="str">
        <f t="shared" si="3"/>
        <v>-</v>
      </c>
      <c r="M9" s="74" t="str">
        <f t="shared" si="4"/>
        <v>-</v>
      </c>
      <c r="N9" s="74" t="str">
        <f t="shared" si="5"/>
        <v>-</v>
      </c>
      <c r="O9" s="74" t="s">
        <v>137</v>
      </c>
      <c r="P9" s="74"/>
      <c r="Q9" s="150">
        <f t="shared" si="6"/>
        <v>0</v>
      </c>
    </row>
    <row r="10" spans="1:17" ht="16.5" customHeight="1" x14ac:dyDescent="0.2">
      <c r="A10" s="95">
        <v>4</v>
      </c>
      <c r="B10" s="74"/>
      <c r="C10" s="77"/>
      <c r="D10" s="77"/>
      <c r="E10" s="77"/>
      <c r="F10" s="67"/>
      <c r="G10" s="78"/>
      <c r="H10" s="78"/>
      <c r="I10" s="74" t="str">
        <f t="shared" si="0"/>
        <v>-</v>
      </c>
      <c r="J10" s="74" t="str">
        <f t="shared" si="1"/>
        <v>-</v>
      </c>
      <c r="K10" s="74" t="str">
        <f t="shared" si="2"/>
        <v>-</v>
      </c>
      <c r="L10" s="74" t="str">
        <f t="shared" si="3"/>
        <v>-</v>
      </c>
      <c r="M10" s="74" t="str">
        <f t="shared" si="4"/>
        <v>-</v>
      </c>
      <c r="N10" s="74" t="str">
        <f t="shared" si="5"/>
        <v>-</v>
      </c>
      <c r="O10" s="74" t="s">
        <v>137</v>
      </c>
      <c r="P10" s="74"/>
      <c r="Q10" s="150">
        <f t="shared" si="6"/>
        <v>0</v>
      </c>
    </row>
    <row r="11" spans="1:17" ht="16.5" customHeight="1" x14ac:dyDescent="0.2">
      <c r="A11" s="95">
        <v>5</v>
      </c>
      <c r="B11" s="74"/>
      <c r="C11" s="74"/>
      <c r="D11" s="74"/>
      <c r="E11" s="74"/>
      <c r="F11" s="74"/>
      <c r="G11" s="74"/>
      <c r="H11" s="74"/>
      <c r="I11" s="74" t="str">
        <f t="shared" si="0"/>
        <v>-</v>
      </c>
      <c r="J11" s="74" t="str">
        <f t="shared" si="1"/>
        <v>-</v>
      </c>
      <c r="K11" s="74" t="str">
        <f t="shared" si="2"/>
        <v>-</v>
      </c>
      <c r="L11" s="74" t="str">
        <f t="shared" si="3"/>
        <v>-</v>
      </c>
      <c r="M11" s="74" t="str">
        <f t="shared" si="4"/>
        <v>-</v>
      </c>
      <c r="N11" s="74" t="str">
        <f t="shared" si="5"/>
        <v>-</v>
      </c>
      <c r="O11" s="74" t="s">
        <v>137</v>
      </c>
      <c r="P11" s="74"/>
      <c r="Q11" s="150">
        <f t="shared" si="6"/>
        <v>0</v>
      </c>
    </row>
    <row r="12" spans="1:17" ht="16.5" customHeight="1" x14ac:dyDescent="0.2">
      <c r="A12" s="95">
        <v>6</v>
      </c>
      <c r="B12" s="77"/>
      <c r="C12" s="77"/>
      <c r="D12" s="77"/>
      <c r="E12" s="67"/>
      <c r="F12" s="78"/>
      <c r="G12" s="78"/>
      <c r="H12" s="78"/>
      <c r="I12" s="74" t="str">
        <f t="shared" si="0"/>
        <v>-</v>
      </c>
      <c r="J12" s="74" t="str">
        <f t="shared" si="1"/>
        <v>-</v>
      </c>
      <c r="K12" s="74" t="str">
        <f t="shared" si="2"/>
        <v>-</v>
      </c>
      <c r="L12" s="74" t="str">
        <f t="shared" si="3"/>
        <v>-</v>
      </c>
      <c r="M12" s="74" t="str">
        <f t="shared" si="4"/>
        <v>-</v>
      </c>
      <c r="N12" s="74" t="str">
        <f t="shared" si="5"/>
        <v>-</v>
      </c>
      <c r="O12" s="74" t="s">
        <v>137</v>
      </c>
      <c r="P12" s="74"/>
      <c r="Q12" s="150">
        <f t="shared" si="6"/>
        <v>0</v>
      </c>
    </row>
    <row r="13" spans="1:17" ht="16.5" customHeight="1" x14ac:dyDescent="0.2">
      <c r="A13" s="95">
        <v>7</v>
      </c>
      <c r="B13" s="74"/>
      <c r="C13" s="77"/>
      <c r="D13" s="77"/>
      <c r="E13" s="77"/>
      <c r="F13" s="67"/>
      <c r="G13" s="78"/>
      <c r="H13" s="78"/>
      <c r="I13" s="74" t="str">
        <f t="shared" si="0"/>
        <v>-</v>
      </c>
      <c r="J13" s="74" t="str">
        <f t="shared" si="1"/>
        <v>-</v>
      </c>
      <c r="K13" s="74" t="str">
        <f t="shared" si="2"/>
        <v>-</v>
      </c>
      <c r="L13" s="74" t="str">
        <f t="shared" si="3"/>
        <v>-</v>
      </c>
      <c r="M13" s="74" t="str">
        <f t="shared" si="4"/>
        <v>-</v>
      </c>
      <c r="N13" s="74" t="str">
        <f t="shared" si="5"/>
        <v>-</v>
      </c>
      <c r="O13" s="74" t="s">
        <v>137</v>
      </c>
      <c r="P13" s="74"/>
      <c r="Q13" s="150">
        <f t="shared" si="6"/>
        <v>0</v>
      </c>
    </row>
    <row r="14" spans="1:17" ht="16.5" customHeight="1" x14ac:dyDescent="0.2">
      <c r="A14" s="95">
        <v>8</v>
      </c>
      <c r="B14" s="74"/>
      <c r="C14" s="77"/>
      <c r="D14" s="77"/>
      <c r="E14" s="77"/>
      <c r="F14" s="67"/>
      <c r="G14" s="78"/>
      <c r="H14" s="78"/>
      <c r="I14" s="74" t="str">
        <f t="shared" si="0"/>
        <v>-</v>
      </c>
      <c r="J14" s="74" t="str">
        <f t="shared" si="1"/>
        <v>-</v>
      </c>
      <c r="K14" s="74" t="str">
        <f t="shared" si="2"/>
        <v>-</v>
      </c>
      <c r="L14" s="74" t="str">
        <f t="shared" si="3"/>
        <v>-</v>
      </c>
      <c r="M14" s="74" t="str">
        <f t="shared" si="4"/>
        <v>-</v>
      </c>
      <c r="N14" s="74" t="str">
        <f t="shared" si="5"/>
        <v>-</v>
      </c>
      <c r="O14" s="74" t="s">
        <v>137</v>
      </c>
      <c r="P14" s="74"/>
      <c r="Q14" s="150">
        <f t="shared" si="6"/>
        <v>0</v>
      </c>
    </row>
    <row r="15" spans="1:17" ht="16.5" customHeight="1" x14ac:dyDescent="0.2">
      <c r="A15" s="95">
        <v>9</v>
      </c>
      <c r="B15" s="74"/>
      <c r="C15" s="77"/>
      <c r="D15" s="77"/>
      <c r="E15" s="77"/>
      <c r="F15" s="67"/>
      <c r="G15" s="78"/>
      <c r="H15" s="78"/>
      <c r="I15" s="74" t="str">
        <f t="shared" si="0"/>
        <v>-</v>
      </c>
      <c r="J15" s="74" t="str">
        <f t="shared" si="1"/>
        <v>-</v>
      </c>
      <c r="K15" s="74" t="str">
        <f t="shared" si="2"/>
        <v>-</v>
      </c>
      <c r="L15" s="74" t="str">
        <f t="shared" si="3"/>
        <v>-</v>
      </c>
      <c r="M15" s="74" t="str">
        <f t="shared" si="4"/>
        <v>-</v>
      </c>
      <c r="N15" s="74" t="str">
        <f t="shared" si="5"/>
        <v>-</v>
      </c>
      <c r="O15" s="74" t="s">
        <v>137</v>
      </c>
      <c r="P15" s="74"/>
      <c r="Q15" s="150">
        <f t="shared" si="6"/>
        <v>0</v>
      </c>
    </row>
    <row r="16" spans="1:17" ht="16.5" customHeight="1" x14ac:dyDescent="0.2">
      <c r="A16" s="95">
        <v>10</v>
      </c>
      <c r="B16" s="74"/>
      <c r="C16" s="77"/>
      <c r="D16" s="77"/>
      <c r="E16" s="77"/>
      <c r="F16" s="67"/>
      <c r="G16" s="78"/>
      <c r="H16" s="78"/>
      <c r="I16" s="74" t="str">
        <f t="shared" si="0"/>
        <v>-</v>
      </c>
      <c r="J16" s="74" t="str">
        <f t="shared" si="1"/>
        <v>-</v>
      </c>
      <c r="K16" s="74" t="str">
        <f t="shared" si="2"/>
        <v>-</v>
      </c>
      <c r="L16" s="74" t="str">
        <f t="shared" si="3"/>
        <v>-</v>
      </c>
      <c r="M16" s="74" t="str">
        <f t="shared" si="4"/>
        <v>-</v>
      </c>
      <c r="N16" s="74" t="str">
        <f t="shared" si="5"/>
        <v>-</v>
      </c>
      <c r="O16" s="74" t="s">
        <v>137</v>
      </c>
      <c r="P16" s="74"/>
      <c r="Q16" s="150">
        <f t="shared" si="6"/>
        <v>0</v>
      </c>
    </row>
    <row r="17" spans="1:17" ht="16.5" customHeight="1" x14ac:dyDescent="0.2">
      <c r="A17" s="95">
        <v>11</v>
      </c>
      <c r="B17" s="74"/>
      <c r="C17" s="74"/>
      <c r="D17" s="74"/>
      <c r="E17" s="74"/>
      <c r="F17" s="74"/>
      <c r="G17" s="74"/>
      <c r="H17" s="74"/>
      <c r="I17" s="74" t="str">
        <f t="shared" si="0"/>
        <v>-</v>
      </c>
      <c r="J17" s="74" t="str">
        <f t="shared" si="1"/>
        <v>-</v>
      </c>
      <c r="K17" s="74" t="str">
        <f t="shared" si="2"/>
        <v>-</v>
      </c>
      <c r="L17" s="74" t="str">
        <f t="shared" si="3"/>
        <v>-</v>
      </c>
      <c r="M17" s="74" t="str">
        <f t="shared" si="4"/>
        <v>-</v>
      </c>
      <c r="N17" s="74" t="str">
        <f t="shared" si="5"/>
        <v>-</v>
      </c>
      <c r="O17" s="74" t="s">
        <v>137</v>
      </c>
      <c r="P17" s="74"/>
      <c r="Q17" s="150">
        <f t="shared" si="6"/>
        <v>0</v>
      </c>
    </row>
    <row r="18" spans="1:17" ht="16.5" customHeight="1" x14ac:dyDescent="0.2">
      <c r="A18" s="95">
        <v>12</v>
      </c>
      <c r="B18" s="77"/>
      <c r="C18" s="77"/>
      <c r="D18" s="77"/>
      <c r="E18" s="67"/>
      <c r="F18" s="78"/>
      <c r="G18" s="78"/>
      <c r="H18" s="78"/>
      <c r="I18" s="74" t="str">
        <f t="shared" si="0"/>
        <v>-</v>
      </c>
      <c r="J18" s="74" t="str">
        <f t="shared" si="1"/>
        <v>-</v>
      </c>
      <c r="K18" s="74" t="str">
        <f t="shared" si="2"/>
        <v>-</v>
      </c>
      <c r="L18" s="74" t="str">
        <f t="shared" si="3"/>
        <v>-</v>
      </c>
      <c r="M18" s="74" t="str">
        <f t="shared" si="4"/>
        <v>-</v>
      </c>
      <c r="N18" s="74" t="str">
        <f t="shared" si="5"/>
        <v>-</v>
      </c>
      <c r="O18" s="74" t="s">
        <v>137</v>
      </c>
      <c r="P18" s="74"/>
      <c r="Q18" s="150">
        <f t="shared" si="6"/>
        <v>0</v>
      </c>
    </row>
    <row r="19" spans="1:17" ht="16.5" customHeight="1" x14ac:dyDescent="0.2">
      <c r="A19" s="95">
        <v>13</v>
      </c>
      <c r="B19" s="74"/>
      <c r="C19" s="77"/>
      <c r="D19" s="77"/>
      <c r="E19" s="77"/>
      <c r="F19" s="67"/>
      <c r="G19" s="78"/>
      <c r="H19" s="78"/>
      <c r="I19" s="74" t="str">
        <f t="shared" si="0"/>
        <v>-</v>
      </c>
      <c r="J19" s="74" t="str">
        <f t="shared" si="1"/>
        <v>-</v>
      </c>
      <c r="K19" s="74" t="str">
        <f t="shared" si="2"/>
        <v>-</v>
      </c>
      <c r="L19" s="74" t="str">
        <f t="shared" si="3"/>
        <v>-</v>
      </c>
      <c r="M19" s="74" t="str">
        <f t="shared" si="4"/>
        <v>-</v>
      </c>
      <c r="N19" s="74" t="str">
        <f t="shared" si="5"/>
        <v>-</v>
      </c>
      <c r="O19" s="74" t="s">
        <v>137</v>
      </c>
      <c r="P19" s="74"/>
      <c r="Q19" s="150">
        <f t="shared" si="6"/>
        <v>0</v>
      </c>
    </row>
    <row r="20" spans="1:17" ht="16.5" customHeight="1" x14ac:dyDescent="0.2">
      <c r="A20" s="95">
        <v>14</v>
      </c>
      <c r="B20" s="74"/>
      <c r="C20" s="77"/>
      <c r="D20" s="77"/>
      <c r="E20" s="77"/>
      <c r="F20" s="67"/>
      <c r="G20" s="78"/>
      <c r="H20" s="78"/>
      <c r="I20" s="74" t="str">
        <f t="shared" si="0"/>
        <v>-</v>
      </c>
      <c r="J20" s="74" t="str">
        <f t="shared" si="1"/>
        <v>-</v>
      </c>
      <c r="K20" s="74" t="str">
        <f t="shared" si="2"/>
        <v>-</v>
      </c>
      <c r="L20" s="74" t="str">
        <f t="shared" si="3"/>
        <v>-</v>
      </c>
      <c r="M20" s="74" t="str">
        <f t="shared" si="4"/>
        <v>-</v>
      </c>
      <c r="N20" s="74" t="str">
        <f t="shared" si="5"/>
        <v>-</v>
      </c>
      <c r="O20" s="74" t="s">
        <v>137</v>
      </c>
      <c r="P20" s="74"/>
      <c r="Q20" s="150">
        <f t="shared" si="6"/>
        <v>0</v>
      </c>
    </row>
    <row r="21" spans="1:17" ht="16.5" customHeight="1" x14ac:dyDescent="0.2">
      <c r="A21" s="95">
        <v>15</v>
      </c>
      <c r="B21" s="74"/>
      <c r="C21" s="77"/>
      <c r="D21" s="77"/>
      <c r="E21" s="77"/>
      <c r="F21" s="67"/>
      <c r="G21" s="78"/>
      <c r="H21" s="78"/>
      <c r="I21" s="74" t="str">
        <f t="shared" si="0"/>
        <v>-</v>
      </c>
      <c r="J21" s="74" t="str">
        <f t="shared" si="1"/>
        <v>-</v>
      </c>
      <c r="K21" s="74" t="str">
        <f t="shared" si="2"/>
        <v>-</v>
      </c>
      <c r="L21" s="74" t="str">
        <f t="shared" si="3"/>
        <v>-</v>
      </c>
      <c r="M21" s="74" t="str">
        <f t="shared" si="4"/>
        <v>-</v>
      </c>
      <c r="N21" s="74" t="str">
        <f t="shared" si="5"/>
        <v>-</v>
      </c>
      <c r="O21" s="74" t="s">
        <v>137</v>
      </c>
      <c r="P21" s="74"/>
      <c r="Q21" s="150">
        <f t="shared" si="6"/>
        <v>0</v>
      </c>
    </row>
    <row r="22" spans="1:17" ht="16.5" customHeight="1" x14ac:dyDescent="0.2">
      <c r="A22" s="95">
        <v>16</v>
      </c>
      <c r="B22" s="74"/>
      <c r="C22" s="77"/>
      <c r="D22" s="77"/>
      <c r="E22" s="77"/>
      <c r="F22" s="67"/>
      <c r="G22" s="78"/>
      <c r="H22" s="78"/>
      <c r="I22" s="74" t="str">
        <f t="shared" si="0"/>
        <v>-</v>
      </c>
      <c r="J22" s="74" t="str">
        <f t="shared" si="1"/>
        <v>-</v>
      </c>
      <c r="K22" s="74" t="str">
        <f t="shared" si="2"/>
        <v>-</v>
      </c>
      <c r="L22" s="74" t="str">
        <f t="shared" si="3"/>
        <v>-</v>
      </c>
      <c r="M22" s="74" t="str">
        <f t="shared" si="4"/>
        <v>-</v>
      </c>
      <c r="N22" s="74" t="str">
        <f t="shared" si="5"/>
        <v>-</v>
      </c>
      <c r="O22" s="74" t="s">
        <v>137</v>
      </c>
      <c r="P22" s="74"/>
      <c r="Q22" s="150">
        <f t="shared" si="6"/>
        <v>0</v>
      </c>
    </row>
    <row r="23" spans="1:17" ht="16.5" customHeight="1" x14ac:dyDescent="0.2">
      <c r="A23" s="95">
        <v>17</v>
      </c>
      <c r="B23" s="74"/>
      <c r="C23" s="77"/>
      <c r="D23" s="77"/>
      <c r="E23" s="77"/>
      <c r="F23" s="67"/>
      <c r="G23" s="78"/>
      <c r="H23" s="78"/>
      <c r="I23" s="74" t="str">
        <f t="shared" si="0"/>
        <v>-</v>
      </c>
      <c r="J23" s="74" t="str">
        <f t="shared" si="1"/>
        <v>-</v>
      </c>
      <c r="K23" s="74" t="str">
        <f t="shared" si="2"/>
        <v>-</v>
      </c>
      <c r="L23" s="74" t="str">
        <f t="shared" si="3"/>
        <v>-</v>
      </c>
      <c r="M23" s="74" t="str">
        <f t="shared" si="4"/>
        <v>-</v>
      </c>
      <c r="N23" s="74" t="str">
        <f t="shared" si="5"/>
        <v>-</v>
      </c>
      <c r="O23" s="74" t="s">
        <v>137</v>
      </c>
      <c r="P23" s="74"/>
      <c r="Q23" s="150">
        <f t="shared" si="6"/>
        <v>0</v>
      </c>
    </row>
    <row r="24" spans="1:17" ht="16.5" customHeight="1" x14ac:dyDescent="0.2">
      <c r="A24" s="95">
        <v>18</v>
      </c>
      <c r="B24" s="74"/>
      <c r="C24" s="77"/>
      <c r="D24" s="77"/>
      <c r="E24" s="77"/>
      <c r="F24" s="67"/>
      <c r="G24" s="78"/>
      <c r="H24" s="78"/>
      <c r="I24" s="74" t="str">
        <f t="shared" si="0"/>
        <v>-</v>
      </c>
      <c r="J24" s="74" t="str">
        <f t="shared" si="1"/>
        <v>-</v>
      </c>
      <c r="K24" s="74" t="str">
        <f t="shared" si="2"/>
        <v>-</v>
      </c>
      <c r="L24" s="74" t="str">
        <f t="shared" si="3"/>
        <v>-</v>
      </c>
      <c r="M24" s="74" t="str">
        <f t="shared" si="4"/>
        <v>-</v>
      </c>
      <c r="N24" s="74" t="str">
        <f t="shared" si="5"/>
        <v>-</v>
      </c>
      <c r="O24" s="74" t="s">
        <v>137</v>
      </c>
      <c r="P24" s="74"/>
      <c r="Q24" s="150">
        <f t="shared" si="6"/>
        <v>0</v>
      </c>
    </row>
    <row r="25" spans="1:17" ht="16.5" customHeight="1" x14ac:dyDescent="0.2">
      <c r="A25" s="95">
        <v>19</v>
      </c>
      <c r="B25" s="74"/>
      <c r="C25" s="77"/>
      <c r="D25" s="77"/>
      <c r="E25" s="77"/>
      <c r="F25" s="67"/>
      <c r="G25" s="78"/>
      <c r="H25" s="78"/>
      <c r="I25" s="74" t="str">
        <f t="shared" si="0"/>
        <v>-</v>
      </c>
      <c r="J25" s="74" t="str">
        <f t="shared" si="1"/>
        <v>-</v>
      </c>
      <c r="K25" s="74" t="str">
        <f t="shared" si="2"/>
        <v>-</v>
      </c>
      <c r="L25" s="74" t="str">
        <f t="shared" si="3"/>
        <v>-</v>
      </c>
      <c r="M25" s="74" t="str">
        <f t="shared" si="4"/>
        <v>-</v>
      </c>
      <c r="N25" s="74" t="str">
        <f t="shared" si="5"/>
        <v>-</v>
      </c>
      <c r="O25" s="74" t="s">
        <v>137</v>
      </c>
      <c r="P25" s="74"/>
      <c r="Q25" s="150">
        <f t="shared" si="6"/>
        <v>0</v>
      </c>
    </row>
    <row r="26" spans="1:17" ht="16.5" customHeight="1" thickBot="1" x14ac:dyDescent="0.25">
      <c r="A26" s="95">
        <v>20</v>
      </c>
      <c r="B26" s="76"/>
      <c r="C26" s="77"/>
      <c r="D26" s="77"/>
      <c r="E26" s="77"/>
      <c r="F26" s="67"/>
      <c r="G26" s="78"/>
      <c r="H26" s="78"/>
      <c r="I26" s="74" t="str">
        <f t="shared" si="0"/>
        <v>-</v>
      </c>
      <c r="J26" s="74" t="str">
        <f t="shared" si="1"/>
        <v>-</v>
      </c>
      <c r="K26" s="74" t="str">
        <f t="shared" si="2"/>
        <v>-</v>
      </c>
      <c r="L26" s="74" t="str">
        <f t="shared" si="3"/>
        <v>-</v>
      </c>
      <c r="M26" s="74" t="str">
        <f t="shared" si="4"/>
        <v>-</v>
      </c>
      <c r="N26" s="74" t="str">
        <f t="shared" si="5"/>
        <v>-</v>
      </c>
      <c r="O26" s="74" t="s">
        <v>137</v>
      </c>
      <c r="P26" s="74"/>
      <c r="Q26" s="150">
        <f t="shared" si="6"/>
        <v>0</v>
      </c>
    </row>
    <row r="27" spans="1:17" ht="15.75" thickBot="1" x14ac:dyDescent="0.25">
      <c r="A27" s="434" t="s">
        <v>62</v>
      </c>
      <c r="B27" s="435"/>
      <c r="C27" s="435"/>
      <c r="D27" s="435"/>
      <c r="E27" s="435"/>
      <c r="F27" s="441"/>
      <c r="G27" s="83">
        <f>I27</f>
        <v>0</v>
      </c>
      <c r="H27" s="83">
        <f>J27</f>
        <v>0</v>
      </c>
      <c r="I27" s="79">
        <f>SUM(I7:I26)</f>
        <v>0</v>
      </c>
      <c r="J27" s="79">
        <f t="shared" ref="J27" si="7">SUM(J7:J26)</f>
        <v>0</v>
      </c>
      <c r="K27" s="79"/>
      <c r="L27" s="79"/>
      <c r="M27" s="79"/>
      <c r="N27" s="79"/>
      <c r="O27" s="79">
        <f>SUM(O7:O26)</f>
        <v>0</v>
      </c>
      <c r="P27" s="79">
        <f t="shared" ref="P27" si="8">SUM(P7:P26)</f>
        <v>0</v>
      </c>
      <c r="Q27" s="151"/>
    </row>
    <row r="28" spans="1:17" ht="15.75" thickBot="1" x14ac:dyDescent="0.25">
      <c r="A28" s="434" t="s">
        <v>63</v>
      </c>
      <c r="B28" s="435"/>
      <c r="C28" s="435"/>
      <c r="D28" s="435"/>
      <c r="E28" s="435"/>
      <c r="F28" s="441"/>
      <c r="G28" s="83">
        <f>K28+M28</f>
        <v>0</v>
      </c>
      <c r="H28" s="83">
        <f>L28+N28</f>
        <v>281110</v>
      </c>
      <c r="I28" s="70"/>
      <c r="J28" s="71"/>
      <c r="K28" s="131">
        <f>SUM(K7:K26)</f>
        <v>0</v>
      </c>
      <c r="L28" s="131">
        <f t="shared" ref="L28:N28" si="9">SUM(L7:L26)</f>
        <v>0</v>
      </c>
      <c r="M28" s="131">
        <f t="shared" si="9"/>
        <v>0</v>
      </c>
      <c r="N28" s="131">
        <f t="shared" si="9"/>
        <v>281110</v>
      </c>
      <c r="O28" s="71"/>
      <c r="P28" s="71"/>
      <c r="Q28" s="152">
        <f>SUM(Q7:Q26)</f>
        <v>281110</v>
      </c>
    </row>
    <row r="29" spans="1:17" ht="19.5" customHeight="1" thickBot="1" x14ac:dyDescent="0.25">
      <c r="A29" s="436" t="s">
        <v>74</v>
      </c>
      <c r="B29" s="437"/>
      <c r="C29" s="437"/>
      <c r="D29" s="437"/>
      <c r="E29" s="437"/>
      <c r="F29" s="442"/>
      <c r="G29" s="84">
        <f>G27+G28</f>
        <v>0</v>
      </c>
      <c r="H29" s="84">
        <f>SUM(H27:H28)</f>
        <v>281110</v>
      </c>
    </row>
    <row r="30" spans="1:17" s="12" customFormat="1" ht="16.5" customHeight="1" thickBot="1" x14ac:dyDescent="0.25">
      <c r="A30" s="88" t="s">
        <v>164</v>
      </c>
      <c r="B30" s="88"/>
      <c r="C30" s="88"/>
      <c r="D30" s="88"/>
      <c r="E30" s="88"/>
      <c r="F30" s="88"/>
      <c r="G30" s="89"/>
      <c r="H30" s="153">
        <f>Q28</f>
        <v>281110</v>
      </c>
    </row>
    <row r="31" spans="1:17" ht="38.25" customHeight="1" x14ac:dyDescent="0.2">
      <c r="G31" s="80"/>
      <c r="H31" s="80"/>
      <c r="I31" s="80"/>
      <c r="J31" s="80"/>
      <c r="K31" s="80"/>
      <c r="L31" s="80"/>
      <c r="M31" s="80"/>
      <c r="N31" s="80"/>
    </row>
    <row r="32" spans="1:17" ht="38.25" customHeight="1" x14ac:dyDescent="0.2">
      <c r="G32" s="82"/>
      <c r="H32" s="82"/>
    </row>
    <row r="33" spans="7:8" ht="38.25" customHeight="1" x14ac:dyDescent="0.2">
      <c r="G33" s="81"/>
      <c r="H33" s="81"/>
    </row>
    <row r="34" spans="7:8" ht="19.5" customHeight="1" x14ac:dyDescent="0.2"/>
    <row r="35" spans="7:8" ht="19.5" customHeight="1" x14ac:dyDescent="0.2"/>
  </sheetData>
  <mergeCells count="3">
    <mergeCell ref="A27:F27"/>
    <mergeCell ref="A28:F28"/>
    <mergeCell ref="A29:F29"/>
  </mergeCells>
  <conditionalFormatting sqref="Q7:Q28">
    <cfRule type="cellIs" dxfId="115" priority="6" operator="lessThan">
      <formula>0</formula>
    </cfRule>
    <cfRule type="cellIs" dxfId="114" priority="7" operator="greaterThan">
      <formula>0</formula>
    </cfRule>
  </conditionalFormatting>
  <conditionalFormatting sqref="H30">
    <cfRule type="cellIs" dxfId="113" priority="1" operator="lessThan">
      <formula>0</formula>
    </cfRule>
    <cfRule type="cellIs" dxfId="112" priority="2" operator="greaterThan">
      <formula>0</formula>
    </cfRule>
    <cfRule type="colorScale" priority="3">
      <colorScale>
        <cfvo type="num" val="0"/>
        <cfvo type="num" val="1"/>
        <color rgb="FF00B050"/>
        <color rgb="FFFF0000"/>
      </colorScale>
    </cfRule>
    <cfRule type="colorScale" priority="4">
      <colorScale>
        <cfvo type="num" val="0"/>
        <cfvo type="num" val="0"/>
        <color rgb="FF00B050"/>
        <color rgb="FFFF0000"/>
      </colorScale>
    </cfRule>
    <cfRule type="colorScale" priority="5">
      <colorScale>
        <cfvo type="num" val="0"/>
        <cfvo type="max"/>
        <color rgb="FFFF0000"/>
        <color rgb="FFFFEF9C"/>
      </colorScale>
    </cfRule>
  </conditionalFormatting>
  <dataValidations count="1">
    <dataValidation type="list" allowBlank="1" showInputMessage="1" showErrorMessage="1" sqref="O7:O26">
      <formula1>"áno,nie"</formula1>
    </dataValidation>
  </dataValidations>
  <hyperlinks>
    <hyperlink ref="E7" r:id="rId1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39</vt:i4>
      </vt:variant>
    </vt:vector>
  </HeadingPairs>
  <TitlesOfParts>
    <vt:vector size="39" baseType="lpstr">
      <vt:lpstr>Malá kalkulačka</vt:lpstr>
      <vt:lpstr>Virtuálny účet detailný prehľad</vt:lpstr>
      <vt:lpstr>Virtuálny účet celkový</vt:lpstr>
      <vt:lpstr>Virtuálny účet - predbežný</vt:lpstr>
      <vt:lpstr>MH </vt:lpstr>
      <vt:lpstr>MF</vt:lpstr>
      <vt:lpstr>MV</vt:lpstr>
      <vt:lpstr>MDV</vt:lpstr>
      <vt:lpstr>MPRV</vt:lpstr>
      <vt:lpstr>MO</vt:lpstr>
      <vt:lpstr>MS</vt:lpstr>
      <vt:lpstr>MZVEZ</vt:lpstr>
      <vt:lpstr>MPSVR</vt:lpstr>
      <vt:lpstr>MŽP</vt:lpstr>
      <vt:lpstr>MŠVVŠ</vt:lpstr>
      <vt:lpstr>MK</vt:lpstr>
      <vt:lpstr>MZ</vt:lpstr>
      <vt:lpstr>MIRRI</vt:lpstr>
      <vt:lpstr>Úrad vlády</vt:lpstr>
      <vt:lpstr>PV pre L</vt:lpstr>
      <vt:lpstr>PMÚ</vt:lpstr>
      <vt:lpstr>ŠÚ</vt:lpstr>
      <vt:lpstr>ÚGKK</vt:lpstr>
      <vt:lpstr>ÚJD</vt:lpstr>
      <vt:lpstr>ÚNMS</vt:lpstr>
      <vt:lpstr>ÚREKPS</vt:lpstr>
      <vt:lpstr>ÚRSO</vt:lpstr>
      <vt:lpstr>ÚVO</vt:lpstr>
      <vt:lpstr>ÚPV</vt:lpstr>
      <vt:lpstr>SŠHR</vt:lpstr>
      <vt:lpstr>NBÚ</vt:lpstr>
      <vt:lpstr>NBS</vt:lpstr>
      <vt:lpstr>ÚOOÚ</vt:lpstr>
      <vt:lpstr>GP</vt:lpstr>
      <vt:lpstr>NKÚ</vt:lpstr>
      <vt:lpstr>SP</vt:lpstr>
      <vt:lpstr>NRSR</vt:lpstr>
      <vt:lpstr>Dotknuté subjekty</vt:lpstr>
      <vt:lpstr>vstupy</vt:lpstr>
    </vt:vector>
  </TitlesOfParts>
  <Company>Deloitte Central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Hluskova Tatiana</dc:creator>
  <cp:lastModifiedBy>Gallo Richard</cp:lastModifiedBy>
  <dcterms:created xsi:type="dcterms:W3CDTF">2014-07-30T13:24:38Z</dcterms:created>
  <dcterms:modified xsi:type="dcterms:W3CDTF">2023-11-08T08:12:54Z</dcterms:modified>
</cp:coreProperties>
</file>